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/>
  <mc:AlternateContent xmlns:mc="http://schemas.openxmlformats.org/markup-compatibility/2006">
    <mc:Choice Requires="x15">
      <x15ac:absPath xmlns:x15ac="http://schemas.microsoft.com/office/spreadsheetml/2010/11/ac" url="/Users/rohitlohia/Dropbox/CSIPL Ashutosh/India/GS 916 - India PoA/VPA 1-11 Non-Infosys/MP#4/GS4GG Review round 1/"/>
    </mc:Choice>
  </mc:AlternateContent>
  <xr:revisionPtr revIDLastSave="0" documentId="13_ncr:1_{D4CDC4B8-410F-DC4E-97D7-2E8146DBB1A9}" xr6:coauthVersionLast="46" xr6:coauthVersionMax="46" xr10:uidLastSave="{00000000-0000-0000-0000-000000000000}"/>
  <bookViews>
    <workbookView xWindow="0" yWindow="0" windowWidth="20620" windowHeight="15500" tabRatio="865" firstSheet="2" activeTab="3" xr2:uid="{00000000-000D-0000-FFFF-FFFF00000000}"/>
  </bookViews>
  <sheets>
    <sheet name="Project details" sheetId="1" r:id="rId1"/>
    <sheet name="Default Parameters" sheetId="13" r:id="rId2"/>
    <sheet name="NRB Fraction-registered PoA-DD" sheetId="25" r:id="rId3"/>
    <sheet name="VPA06 - VPA11 Stove data" sheetId="7" r:id="rId4"/>
    <sheet name="Sampling Size Cal &amp; Results" sheetId="8" r:id="rId5"/>
    <sheet name="ER Summary" sheetId="16" r:id="rId6"/>
    <sheet name="WBT Summary" sheetId="19" r:id="rId7"/>
    <sheet name="Usage Summary MS#1" sheetId="20" r:id="rId8"/>
    <sheet name="Usage Summary MS#2" sheetId="21" r:id="rId9"/>
    <sheet name="Usage Summary MS#3" sheetId="22" r:id="rId10"/>
  </sheets>
  <externalReferences>
    <externalReference r:id="rId11"/>
    <externalReference r:id="rId12"/>
    <externalReference r:id="rId13"/>
  </externalReferences>
  <definedNames>
    <definedName name="_xlnm._FilterDatabase" localSheetId="4" hidden="1">'Sampling Size Cal &amp; Results'!$A$12:$I$12</definedName>
    <definedName name="_xlnm._FilterDatabase" localSheetId="7" hidden="1">'Usage Summary MS#1'!$A$2:$AQ$91</definedName>
    <definedName name="_xlnm._FilterDatabase" localSheetId="8" hidden="1">'Usage Summary MS#2'!$A$2:$AQ$96</definedName>
    <definedName name="_xlnm._FilterDatabase" localSheetId="9" hidden="1">'Usage Summary MS#3'!$A$2:$AN$112</definedName>
    <definedName name="_xlnm._FilterDatabase" localSheetId="3" hidden="1">'VPA06 - VPA11 Stove data'!$A$2:$AC$2</definedName>
    <definedName name="_xlnm._FilterDatabase" localSheetId="6" hidden="1">'WBT Summary'!$A$3:$D$3</definedName>
    <definedName name="_ftn1" localSheetId="3">'VPA06 - VPA11 Stove data'!$AF$11</definedName>
    <definedName name="_ftnref1" localSheetId="3">'VPA06 - VPA11 Stove data'!$AG$2</definedName>
    <definedName name="FuelCalorific" localSheetId="2">'[1]Calorific values'!$B$3:$M$91</definedName>
    <definedName name="FuelCalorific">'[1]Calorific values'!$B$3:$M$91</definedName>
    <definedName name="Ratio_ND_Domestic" localSheetId="0">'[2]De-bundling'!$C$19</definedName>
    <definedName name="Ratio_ND_Domestic">'[3]De-bundling'!$C$19</definedName>
    <definedName name="Z_F13369AE_8343_4381_A0C9_CB7476C7E94F_.wvu.FilterData" localSheetId="4" hidden="1">'Sampling Size Cal &amp; Results'!$A$12:$I$20</definedName>
    <definedName name="Z_F13369AE_8343_4381_A0C9_CB7476C7E94F_.wvu.FilterData" localSheetId="3" hidden="1">'VPA06 - VPA11 Stove data'!$A$2:$S$2973</definedName>
  </definedNames>
  <calcPr calcId="191029"/>
  <customWorkbookViews>
    <customWorkbookView name="Rohit - Personal View" guid="{F13369AE-8343-4381-A0C9-CB7476C7E94F}" mergeInterval="0" personalView="1" maximized="1" xWindow="1" yWindow="1" windowWidth="971" windowHeight="855" tabRatio="865" activeSheetId="5"/>
  </customWorkbookViews>
  <pivotCaches>
    <pivotCache cacheId="0" r:id="rId1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9" i="16" l="1"/>
  <c r="E90" i="16"/>
  <c r="E91" i="16"/>
  <c r="E92" i="16"/>
  <c r="E93" i="16"/>
  <c r="E88" i="16"/>
  <c r="H89" i="16"/>
  <c r="H90" i="16"/>
  <c r="H91" i="16"/>
  <c r="H92" i="16"/>
  <c r="H93" i="16"/>
  <c r="H88" i="16"/>
  <c r="F89" i="16"/>
  <c r="G89" i="16"/>
  <c r="F90" i="16"/>
  <c r="G90" i="16"/>
  <c r="F91" i="16"/>
  <c r="G91" i="16"/>
  <c r="I91" i="16" s="1"/>
  <c r="F92" i="16"/>
  <c r="G92" i="16"/>
  <c r="F93" i="16"/>
  <c r="G93" i="16"/>
  <c r="G88" i="16"/>
  <c r="F88" i="16"/>
  <c r="I84" i="16"/>
  <c r="I83" i="16"/>
  <c r="I77" i="16"/>
  <c r="I78" i="16"/>
  <c r="I79" i="16"/>
  <c r="I80" i="16"/>
  <c r="I81" i="16"/>
  <c r="I76" i="16"/>
  <c r="I93" i="16" l="1"/>
  <c r="I92" i="16"/>
  <c r="I89" i="16"/>
  <c r="I90" i="16"/>
  <c r="I88" i="16"/>
  <c r="AQ81" i="20"/>
  <c r="AQ87" i="20"/>
  <c r="AQ16" i="20"/>
  <c r="AQ47" i="20"/>
  <c r="AQ84" i="20"/>
  <c r="AQ58" i="20"/>
  <c r="AQ66" i="20"/>
  <c r="AQ41" i="20"/>
  <c r="AQ56" i="20"/>
  <c r="AQ75" i="20"/>
  <c r="AQ79" i="20"/>
  <c r="AQ45" i="20"/>
  <c r="AQ59" i="20"/>
  <c r="AQ63" i="20"/>
  <c r="AQ19" i="20"/>
  <c r="AQ83" i="20"/>
  <c r="AQ48" i="20"/>
  <c r="AQ86" i="20"/>
  <c r="AQ11" i="20"/>
  <c r="AQ9" i="20"/>
  <c r="AQ28" i="20"/>
  <c r="AQ52" i="20"/>
  <c r="AQ85" i="20"/>
  <c r="AQ77" i="20"/>
  <c r="AQ73" i="20"/>
  <c r="AQ3" i="20"/>
  <c r="AQ82" i="20"/>
  <c r="AQ27" i="20"/>
  <c r="AQ15" i="20"/>
  <c r="AQ49" i="20"/>
  <c r="AQ88" i="20"/>
  <c r="AQ53" i="20"/>
  <c r="AQ23" i="20"/>
  <c r="AQ21" i="20"/>
  <c r="AQ90" i="20"/>
  <c r="AQ50" i="20"/>
  <c r="AQ64" i="20"/>
  <c r="AQ30" i="20"/>
  <c r="AQ17" i="20"/>
  <c r="AQ60" i="20"/>
  <c r="AQ68" i="20"/>
  <c r="AQ26" i="20"/>
  <c r="AQ57" i="20"/>
  <c r="AQ46" i="20"/>
  <c r="AQ74" i="20"/>
  <c r="AQ55" i="20"/>
  <c r="AQ44" i="20"/>
  <c r="AQ80" i="20"/>
  <c r="AQ71" i="20"/>
  <c r="AQ61" i="20"/>
  <c r="AQ51" i="20"/>
  <c r="AQ39" i="20"/>
  <c r="AQ70" i="20"/>
  <c r="AQ69" i="20"/>
  <c r="AQ76" i="20"/>
  <c r="AQ24" i="20"/>
  <c r="AQ62" i="20"/>
  <c r="AQ6" i="20"/>
  <c r="AQ40" i="20"/>
  <c r="AQ4" i="20"/>
  <c r="AQ29" i="20"/>
  <c r="AQ36" i="20"/>
  <c r="AQ10" i="20"/>
  <c r="AQ25" i="20"/>
  <c r="AQ37" i="20"/>
  <c r="AQ35" i="20"/>
  <c r="AQ38" i="20"/>
  <c r="AQ18" i="20"/>
  <c r="AQ8" i="20"/>
  <c r="AQ12" i="20"/>
  <c r="AQ31" i="20"/>
  <c r="AQ43" i="20"/>
  <c r="AQ13" i="20"/>
  <c r="AQ72" i="20"/>
  <c r="AQ32" i="20"/>
  <c r="AQ42" i="20"/>
  <c r="AQ54" i="20"/>
  <c r="AQ20" i="20"/>
  <c r="AQ67" i="20"/>
  <c r="AQ34" i="20"/>
  <c r="AQ22" i="20"/>
  <c r="AQ5" i="20"/>
  <c r="AQ7" i="20"/>
  <c r="AQ33" i="20"/>
  <c r="AQ65" i="20"/>
  <c r="AQ91" i="20"/>
  <c r="AQ78" i="20"/>
  <c r="AQ89" i="20"/>
  <c r="AN7" i="22"/>
  <c r="AN94" i="22"/>
  <c r="AN23" i="22"/>
  <c r="AN85" i="22"/>
  <c r="AN48" i="22"/>
  <c r="AN87" i="22"/>
  <c r="AN31" i="22"/>
  <c r="AN3" i="22"/>
  <c r="AN60" i="22"/>
  <c r="AN84" i="22"/>
  <c r="AN20" i="22"/>
  <c r="AN41" i="22"/>
  <c r="AN101" i="22"/>
  <c r="AN70" i="22"/>
  <c r="AN22" i="22"/>
  <c r="AN4" i="22"/>
  <c r="AN37" i="22"/>
  <c r="AN59" i="22"/>
  <c r="AN107" i="22"/>
  <c r="AN38" i="22"/>
  <c r="AN55" i="22"/>
  <c r="AN79" i="22"/>
  <c r="AN65" i="22"/>
  <c r="AN25" i="22"/>
  <c r="AN42" i="22"/>
  <c r="AN44" i="22"/>
  <c r="AN49" i="22"/>
  <c r="AN109" i="22"/>
  <c r="AN86" i="22"/>
  <c r="AN104" i="22"/>
  <c r="AN103" i="22"/>
  <c r="AN11" i="22"/>
  <c r="AN29" i="22"/>
  <c r="AN21" i="22"/>
  <c r="AN46" i="22"/>
  <c r="AN99" i="22"/>
  <c r="AN90" i="22"/>
  <c r="AN91" i="22"/>
  <c r="AN106" i="22"/>
  <c r="AN32" i="22"/>
  <c r="AN15" i="22"/>
  <c r="AN45" i="22"/>
  <c r="AN50" i="22"/>
  <c r="AN64" i="22"/>
  <c r="AN16" i="22"/>
  <c r="AN33" i="22"/>
  <c r="AN74" i="22"/>
  <c r="AN43" i="22"/>
  <c r="AN53" i="22"/>
  <c r="AN10" i="22"/>
  <c r="AN35" i="22"/>
  <c r="AN83" i="22"/>
  <c r="AN6" i="22"/>
  <c r="AN98" i="22"/>
  <c r="AN88" i="22"/>
  <c r="AN89" i="22"/>
  <c r="AN24" i="22"/>
  <c r="AN30" i="22"/>
  <c r="AN77" i="22"/>
  <c r="AN100" i="22"/>
  <c r="AN78" i="22"/>
  <c r="AN14" i="22"/>
  <c r="AN82" i="22"/>
  <c r="AN18" i="22"/>
  <c r="AN9" i="22"/>
  <c r="AN34" i="22"/>
  <c r="AN58" i="22"/>
  <c r="AN47" i="22"/>
  <c r="AN61" i="22"/>
  <c r="AN66" i="22"/>
  <c r="AN40" i="22"/>
  <c r="AN8" i="22"/>
  <c r="AN112" i="22"/>
  <c r="AN105" i="22"/>
  <c r="AN71" i="22"/>
  <c r="AN12" i="22"/>
  <c r="AN39" i="22"/>
  <c r="AN54" i="22"/>
  <c r="AN52" i="22"/>
  <c r="AN36" i="22"/>
  <c r="AN96" i="22"/>
  <c r="AN69" i="22"/>
  <c r="AN57" i="22"/>
  <c r="AN108" i="22"/>
  <c r="AN51" i="22"/>
  <c r="AN63" i="22"/>
  <c r="AN72" i="22"/>
  <c r="AN68" i="22"/>
  <c r="AN19" i="22"/>
  <c r="AN56" i="22"/>
  <c r="AN28" i="22"/>
  <c r="AN111" i="22"/>
  <c r="AN27" i="22"/>
  <c r="AN102" i="22"/>
  <c r="AN76" i="22"/>
  <c r="AN93" i="22"/>
  <c r="AN26" i="22"/>
  <c r="AN62" i="22"/>
  <c r="AN81" i="22"/>
  <c r="AN67" i="22"/>
  <c r="AN5" i="22"/>
  <c r="AN92" i="22"/>
  <c r="AN73" i="22"/>
  <c r="AN75" i="22"/>
  <c r="AN17" i="22"/>
  <c r="AN97" i="22"/>
  <c r="AN80" i="22"/>
  <c r="AN95" i="22"/>
  <c r="AN13" i="22"/>
  <c r="AN110" i="22"/>
  <c r="AQ64" i="21"/>
  <c r="AQ12" i="21"/>
  <c r="AQ17" i="21"/>
  <c r="AQ18" i="21"/>
  <c r="AQ83" i="21"/>
  <c r="AQ16" i="21"/>
  <c r="AQ28" i="21"/>
  <c r="AQ27" i="21"/>
  <c r="AQ69" i="21"/>
  <c r="AQ33" i="21"/>
  <c r="AQ92" i="21"/>
  <c r="AQ54" i="21"/>
  <c r="AQ77" i="21"/>
  <c r="AQ13" i="21"/>
  <c r="AQ26" i="21"/>
  <c r="AQ79" i="21"/>
  <c r="AQ57" i="21"/>
  <c r="AQ7" i="21"/>
  <c r="AQ41" i="21"/>
  <c r="AQ44" i="21"/>
  <c r="AQ38" i="21"/>
  <c r="AQ31" i="21"/>
  <c r="AQ15" i="21"/>
  <c r="AQ6" i="21"/>
  <c r="AQ21" i="21"/>
  <c r="AQ76" i="21"/>
  <c r="AQ96" i="21"/>
  <c r="AQ24" i="21"/>
  <c r="AQ36" i="21"/>
  <c r="AQ86" i="21"/>
  <c r="AQ32" i="21"/>
  <c r="AQ93" i="21"/>
  <c r="AQ25" i="21"/>
  <c r="AQ75" i="21"/>
  <c r="AQ49" i="21"/>
  <c r="AQ48" i="21"/>
  <c r="AQ84" i="21"/>
  <c r="AQ50" i="21"/>
  <c r="AQ55" i="21"/>
  <c r="AQ52" i="21"/>
  <c r="AQ70" i="21"/>
  <c r="AQ80" i="21"/>
  <c r="AQ34" i="21"/>
  <c r="AQ91" i="21"/>
  <c r="AQ3" i="21"/>
  <c r="AQ74" i="21"/>
  <c r="AQ35" i="21"/>
  <c r="AQ40" i="21"/>
  <c r="AQ20" i="21"/>
  <c r="AQ72" i="21"/>
  <c r="AQ82" i="21"/>
  <c r="AQ62" i="21"/>
  <c r="AQ63" i="21"/>
  <c r="AQ14" i="21"/>
  <c r="AQ19" i="21"/>
  <c r="AQ8" i="21"/>
  <c r="AQ65" i="21"/>
  <c r="AQ87" i="21"/>
  <c r="AQ5" i="21"/>
  <c r="AQ9" i="21"/>
  <c r="AQ45" i="21"/>
  <c r="AQ68" i="21"/>
  <c r="AQ39" i="21"/>
  <c r="AQ61" i="21"/>
  <c r="AQ37" i="21"/>
  <c r="AQ47" i="21"/>
  <c r="AQ53" i="21"/>
  <c r="AQ10" i="21"/>
  <c r="AQ58" i="21"/>
  <c r="AQ81" i="21"/>
  <c r="AQ60" i="21"/>
  <c r="AQ42" i="21"/>
  <c r="AQ78" i="21"/>
  <c r="AQ89" i="21"/>
  <c r="AQ90" i="21"/>
  <c r="AQ67" i="21"/>
  <c r="AQ59" i="21"/>
  <c r="AQ73" i="21"/>
  <c r="AQ94" i="21"/>
  <c r="AQ11" i="21"/>
  <c r="AQ85" i="21"/>
  <c r="AQ95" i="21"/>
  <c r="AQ56" i="21"/>
  <c r="AQ66" i="21"/>
  <c r="AQ51" i="21"/>
  <c r="AQ88" i="21"/>
  <c r="AQ4" i="21"/>
  <c r="AQ71" i="21"/>
  <c r="AQ22" i="21"/>
  <c r="AQ29" i="21"/>
  <c r="AQ30" i="21"/>
  <c r="AQ43" i="21"/>
  <c r="AQ23" i="21"/>
  <c r="AQ46" i="21"/>
  <c r="AQ14" i="20"/>
  <c r="I94" i="16" l="1"/>
  <c r="H44" i="8"/>
  <c r="I44" i="8" s="1"/>
  <c r="O62" i="16" l="1"/>
  <c r="N62" i="16"/>
  <c r="M62" i="16"/>
  <c r="L62" i="16"/>
  <c r="K62" i="16"/>
  <c r="J62" i="16"/>
  <c r="I62" i="16"/>
  <c r="H62" i="16"/>
  <c r="G62" i="16"/>
  <c r="F62" i="16"/>
  <c r="E62" i="16"/>
  <c r="D62" i="16"/>
  <c r="O61" i="16"/>
  <c r="N61" i="16"/>
  <c r="M61" i="16"/>
  <c r="L61" i="16"/>
  <c r="K61" i="16"/>
  <c r="J61" i="16"/>
  <c r="I61" i="16"/>
  <c r="H61" i="16"/>
  <c r="G61" i="16"/>
  <c r="F61" i="16"/>
  <c r="E61" i="16"/>
  <c r="D61" i="16"/>
  <c r="O60" i="16"/>
  <c r="N60" i="16"/>
  <c r="M60" i="16"/>
  <c r="L60" i="16"/>
  <c r="K60" i="16"/>
  <c r="J60" i="16"/>
  <c r="I60" i="16"/>
  <c r="H60" i="16"/>
  <c r="G60" i="16"/>
  <c r="F60" i="16"/>
  <c r="E60" i="16"/>
  <c r="D60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O9" i="16"/>
  <c r="N9" i="16"/>
  <c r="M9" i="16"/>
  <c r="L9" i="16"/>
  <c r="K9" i="16"/>
  <c r="J9" i="16"/>
  <c r="I9" i="16"/>
  <c r="H9" i="16"/>
  <c r="G9" i="16"/>
  <c r="F9" i="16"/>
  <c r="E9" i="16"/>
  <c r="D9" i="16"/>
  <c r="E154" i="8"/>
  <c r="F154" i="8" s="1"/>
  <c r="E153" i="8"/>
  <c r="E152" i="8"/>
  <c r="F152" i="8" s="1"/>
  <c r="E151" i="8"/>
  <c r="F151" i="8" s="1"/>
  <c r="D142" i="8"/>
  <c r="B134" i="8"/>
  <c r="B133" i="8"/>
  <c r="E108" i="8"/>
  <c r="F111" i="8" s="1"/>
  <c r="H107" i="8"/>
  <c r="I107" i="8" s="1"/>
  <c r="G107" i="8" a="1"/>
  <c r="G107" i="8" s="1"/>
  <c r="F107" i="8"/>
  <c r="E170" i="8" s="1"/>
  <c r="D107" i="8"/>
  <c r="H106" i="8"/>
  <c r="I106" i="8" s="1"/>
  <c r="G106" i="8" a="1"/>
  <c r="G106" i="8" s="1"/>
  <c r="F106" i="8"/>
  <c r="E169" i="8" s="1"/>
  <c r="D106" i="8"/>
  <c r="H105" i="8"/>
  <c r="I105" i="8" s="1"/>
  <c r="G105" i="8" a="1"/>
  <c r="G105" i="8" s="1"/>
  <c r="F105" i="8"/>
  <c r="E168" i="8" s="1"/>
  <c r="D105" i="8"/>
  <c r="H104" i="8"/>
  <c r="I104" i="8" s="1"/>
  <c r="G104" i="8" a="1"/>
  <c r="G104" i="8" s="1"/>
  <c r="F104" i="8"/>
  <c r="D104" i="8"/>
  <c r="H103" i="8"/>
  <c r="I103" i="8" s="1"/>
  <c r="G103" i="8" a="1"/>
  <c r="G103" i="8" s="1"/>
  <c r="F103" i="8"/>
  <c r="E167" i="8" s="1"/>
  <c r="D103" i="8"/>
  <c r="H102" i="8"/>
  <c r="I102" i="8" s="1"/>
  <c r="G102" i="8" a="1"/>
  <c r="G102" i="8" s="1"/>
  <c r="F102" i="8"/>
  <c r="D102" i="8"/>
  <c r="D82" i="8"/>
  <c r="F81" i="8"/>
  <c r="F80" i="8"/>
  <c r="F79" i="8"/>
  <c r="F78" i="8"/>
  <c r="F77" i="8"/>
  <c r="F76" i="8"/>
  <c r="B72" i="8"/>
  <c r="B71" i="8"/>
  <c r="E46" i="8"/>
  <c r="F49" i="8" s="1"/>
  <c r="H45" i="8"/>
  <c r="I45" i="8" s="1"/>
  <c r="G45" i="8" a="1"/>
  <c r="G45" i="8" s="1"/>
  <c r="F45" i="8"/>
  <c r="D170" i="8" s="1"/>
  <c r="D45" i="8"/>
  <c r="G44" i="8" a="1"/>
  <c r="G44" i="8" s="1"/>
  <c r="F44" i="8"/>
  <c r="D169" i="8" s="1"/>
  <c r="D44" i="8"/>
  <c r="H43" i="8"/>
  <c r="I43" i="8" s="1"/>
  <c r="G43" i="8" a="1"/>
  <c r="G43" i="8" s="1"/>
  <c r="F43" i="8"/>
  <c r="D168" i="8" s="1"/>
  <c r="D43" i="8"/>
  <c r="H42" i="8"/>
  <c r="I42" i="8" s="1"/>
  <c r="G42" i="8" a="1"/>
  <c r="G42" i="8" s="1"/>
  <c r="F42" i="8"/>
  <c r="D42" i="8"/>
  <c r="H41" i="8"/>
  <c r="I41" i="8" s="1"/>
  <c r="G41" i="8" a="1"/>
  <c r="G41" i="8" s="1"/>
  <c r="F41" i="8"/>
  <c r="D167" i="8" s="1"/>
  <c r="D41" i="8"/>
  <c r="H40" i="8"/>
  <c r="I40" i="8" s="1"/>
  <c r="G40" i="8" a="1"/>
  <c r="G40" i="8" s="1"/>
  <c r="F40" i="8"/>
  <c r="D40" i="8"/>
  <c r="H39" i="8"/>
  <c r="G39" i="8" a="1"/>
  <c r="G39" i="8" s="1"/>
  <c r="F39" i="8"/>
  <c r="D39" i="8"/>
  <c r="D20" i="8"/>
  <c r="F19" i="8"/>
  <c r="F18" i="8"/>
  <c r="F17" i="8"/>
  <c r="F16" i="8"/>
  <c r="F15" i="8"/>
  <c r="F14" i="8"/>
  <c r="F13" i="8"/>
  <c r="B9" i="8"/>
  <c r="B8" i="8"/>
  <c r="K1840" i="7"/>
  <c r="J1840" i="7"/>
  <c r="K1839" i="7"/>
  <c r="M1839" i="7" s="1"/>
  <c r="J1839" i="7"/>
  <c r="K1838" i="7"/>
  <c r="M1838" i="7" s="1"/>
  <c r="J1838" i="7"/>
  <c r="K1837" i="7"/>
  <c r="L1837" i="7" s="1"/>
  <c r="J1837" i="7"/>
  <c r="K1836" i="7"/>
  <c r="L1836" i="7" s="1"/>
  <c r="J1836" i="7"/>
  <c r="K1835" i="7"/>
  <c r="M1835" i="7" s="1"/>
  <c r="J1835" i="7"/>
  <c r="K1834" i="7"/>
  <c r="M1834" i="7" s="1"/>
  <c r="J1834" i="7"/>
  <c r="K1833" i="7"/>
  <c r="J1833" i="7"/>
  <c r="K1832" i="7"/>
  <c r="J1832" i="7"/>
  <c r="K1831" i="7"/>
  <c r="M1831" i="7" s="1"/>
  <c r="J1831" i="7"/>
  <c r="K1830" i="7"/>
  <c r="M1830" i="7" s="1"/>
  <c r="J1830" i="7"/>
  <c r="K1829" i="7"/>
  <c r="L1829" i="7" s="1"/>
  <c r="J1829" i="7"/>
  <c r="K1828" i="7"/>
  <c r="J1828" i="7"/>
  <c r="K1827" i="7"/>
  <c r="M1827" i="7" s="1"/>
  <c r="J1827" i="7"/>
  <c r="K1826" i="7"/>
  <c r="J1826" i="7"/>
  <c r="K1825" i="7"/>
  <c r="J1825" i="7"/>
  <c r="K1824" i="7"/>
  <c r="M1824" i="7" s="1"/>
  <c r="J1824" i="7"/>
  <c r="K1823" i="7"/>
  <c r="M1823" i="7" s="1"/>
  <c r="J1823" i="7"/>
  <c r="K1822" i="7"/>
  <c r="J1822" i="7"/>
  <c r="K1821" i="7"/>
  <c r="L1821" i="7" s="1"/>
  <c r="J1821" i="7"/>
  <c r="K1820" i="7"/>
  <c r="J1820" i="7"/>
  <c r="K1819" i="7"/>
  <c r="M1819" i="7" s="1"/>
  <c r="J1819" i="7"/>
  <c r="K1818" i="7"/>
  <c r="M1818" i="7" s="1"/>
  <c r="J1818" i="7"/>
  <c r="K1817" i="7"/>
  <c r="L1817" i="7" s="1"/>
  <c r="J1817" i="7"/>
  <c r="K1816" i="7"/>
  <c r="M1816" i="7" s="1"/>
  <c r="J1816" i="7"/>
  <c r="K1815" i="7"/>
  <c r="M1815" i="7" s="1"/>
  <c r="J1815" i="7"/>
  <c r="K1814" i="7"/>
  <c r="J1814" i="7"/>
  <c r="K1813" i="7"/>
  <c r="L1813" i="7" s="1"/>
  <c r="J1813" i="7"/>
  <c r="K1812" i="7"/>
  <c r="J1812" i="7"/>
  <c r="K1811" i="7"/>
  <c r="M1811" i="7" s="1"/>
  <c r="J1811" i="7"/>
  <c r="K1810" i="7"/>
  <c r="M1810" i="7" s="1"/>
  <c r="J1810" i="7"/>
  <c r="K1809" i="7"/>
  <c r="J1809" i="7"/>
  <c r="K1808" i="7"/>
  <c r="M1808" i="7" s="1"/>
  <c r="J1808" i="7"/>
  <c r="K1807" i="7"/>
  <c r="M1807" i="7" s="1"/>
  <c r="J1807" i="7"/>
  <c r="K1806" i="7"/>
  <c r="M1806" i="7" s="1"/>
  <c r="J1806" i="7"/>
  <c r="K1805" i="7"/>
  <c r="L1805" i="7" s="1"/>
  <c r="J1805" i="7"/>
  <c r="K1804" i="7"/>
  <c r="J1804" i="7"/>
  <c r="K1803" i="7"/>
  <c r="M1803" i="7" s="1"/>
  <c r="J1803" i="7"/>
  <c r="K1802" i="7"/>
  <c r="M1802" i="7" s="1"/>
  <c r="J1802" i="7"/>
  <c r="K1801" i="7"/>
  <c r="L1801" i="7" s="1"/>
  <c r="J1801" i="7"/>
  <c r="K1800" i="7"/>
  <c r="M1800" i="7" s="1"/>
  <c r="J1800" i="7"/>
  <c r="K1799" i="7"/>
  <c r="M1799" i="7" s="1"/>
  <c r="J1799" i="7"/>
  <c r="K1798" i="7"/>
  <c r="M1798" i="7" s="1"/>
  <c r="J1798" i="7"/>
  <c r="K1797" i="7"/>
  <c r="L1797" i="7" s="1"/>
  <c r="J1797" i="7"/>
  <c r="K1796" i="7"/>
  <c r="J1796" i="7"/>
  <c r="K1795" i="7"/>
  <c r="M1795" i="7" s="1"/>
  <c r="J1795" i="7"/>
  <c r="K1794" i="7"/>
  <c r="J1794" i="7"/>
  <c r="K1793" i="7"/>
  <c r="J1793" i="7"/>
  <c r="K1792" i="7"/>
  <c r="M1792" i="7" s="1"/>
  <c r="J1792" i="7"/>
  <c r="K1791" i="7"/>
  <c r="M1791" i="7" s="1"/>
  <c r="J1791" i="7"/>
  <c r="K1790" i="7"/>
  <c r="J1790" i="7"/>
  <c r="K1789" i="7"/>
  <c r="L1789" i="7" s="1"/>
  <c r="J1789" i="7"/>
  <c r="K1788" i="7"/>
  <c r="J1788" i="7"/>
  <c r="K1787" i="7"/>
  <c r="M1787" i="7" s="1"/>
  <c r="J1787" i="7"/>
  <c r="K1786" i="7"/>
  <c r="M1786" i="7" s="1"/>
  <c r="J1786" i="7"/>
  <c r="K1785" i="7"/>
  <c r="L1785" i="7" s="1"/>
  <c r="J1785" i="7"/>
  <c r="K1784" i="7"/>
  <c r="M1784" i="7" s="1"/>
  <c r="J1784" i="7"/>
  <c r="K1783" i="7"/>
  <c r="M1783" i="7" s="1"/>
  <c r="J1783" i="7"/>
  <c r="K1782" i="7"/>
  <c r="M1782" i="7" s="1"/>
  <c r="J1782" i="7"/>
  <c r="K1781" i="7"/>
  <c r="L1781" i="7" s="1"/>
  <c r="J1781" i="7"/>
  <c r="K1780" i="7"/>
  <c r="J1780" i="7"/>
  <c r="K1779" i="7"/>
  <c r="M1779" i="7" s="1"/>
  <c r="J1779" i="7"/>
  <c r="K1778" i="7"/>
  <c r="M1778" i="7" s="1"/>
  <c r="J1778" i="7"/>
  <c r="K1777" i="7"/>
  <c r="L1777" i="7" s="1"/>
  <c r="J1777" i="7"/>
  <c r="K1776" i="7"/>
  <c r="M1776" i="7" s="1"/>
  <c r="J1776" i="7"/>
  <c r="K1775" i="7"/>
  <c r="M1775" i="7" s="1"/>
  <c r="J1775" i="7"/>
  <c r="K1774" i="7"/>
  <c r="M1774" i="7" s="1"/>
  <c r="J1774" i="7"/>
  <c r="K1773" i="7"/>
  <c r="L1773" i="7" s="1"/>
  <c r="J1773" i="7"/>
  <c r="K1772" i="7"/>
  <c r="J1772" i="7"/>
  <c r="K1771" i="7"/>
  <c r="M1771" i="7" s="1"/>
  <c r="J1771" i="7"/>
  <c r="K1770" i="7"/>
  <c r="M1770" i="7" s="1"/>
  <c r="J1770" i="7"/>
  <c r="K1769" i="7"/>
  <c r="L1769" i="7" s="1"/>
  <c r="J1769" i="7"/>
  <c r="K1768" i="7"/>
  <c r="M1768" i="7" s="1"/>
  <c r="J1768" i="7"/>
  <c r="K1767" i="7"/>
  <c r="M1767" i="7" s="1"/>
  <c r="J1767" i="7"/>
  <c r="K1766" i="7"/>
  <c r="M1766" i="7" s="1"/>
  <c r="J1766" i="7"/>
  <c r="K1765" i="7"/>
  <c r="L1765" i="7" s="1"/>
  <c r="J1765" i="7"/>
  <c r="K1764" i="7"/>
  <c r="J1764" i="7"/>
  <c r="K1763" i="7"/>
  <c r="M1763" i="7" s="1"/>
  <c r="J1763" i="7"/>
  <c r="K1762" i="7"/>
  <c r="J1762" i="7"/>
  <c r="K1761" i="7"/>
  <c r="J1761" i="7"/>
  <c r="K1760" i="7"/>
  <c r="M1760" i="7" s="1"/>
  <c r="J1760" i="7"/>
  <c r="K1759" i="7"/>
  <c r="M1759" i="7" s="1"/>
  <c r="J1759" i="7"/>
  <c r="K1758" i="7"/>
  <c r="J1758" i="7"/>
  <c r="K1757" i="7"/>
  <c r="L1757" i="7" s="1"/>
  <c r="J1757" i="7"/>
  <c r="K1756" i="7"/>
  <c r="J1756" i="7"/>
  <c r="K1755" i="7"/>
  <c r="M1755" i="7" s="1"/>
  <c r="J1755" i="7"/>
  <c r="K1754" i="7"/>
  <c r="J1754" i="7"/>
  <c r="K1753" i="7"/>
  <c r="L1753" i="7" s="1"/>
  <c r="J1753" i="7"/>
  <c r="K1752" i="7"/>
  <c r="M1752" i="7" s="1"/>
  <c r="J1752" i="7"/>
  <c r="K1751" i="7"/>
  <c r="M1751" i="7" s="1"/>
  <c r="J1751" i="7"/>
  <c r="K1750" i="7"/>
  <c r="M1750" i="7" s="1"/>
  <c r="J1750" i="7"/>
  <c r="K1749" i="7"/>
  <c r="L1749" i="7" s="1"/>
  <c r="J1749" i="7"/>
  <c r="K1748" i="7"/>
  <c r="J1748" i="7"/>
  <c r="K1747" i="7"/>
  <c r="M1747" i="7" s="1"/>
  <c r="J1747" i="7"/>
  <c r="K1746" i="7"/>
  <c r="M1746" i="7" s="1"/>
  <c r="J1746" i="7"/>
  <c r="K1745" i="7"/>
  <c r="L1745" i="7" s="1"/>
  <c r="J1745" i="7"/>
  <c r="K1744" i="7"/>
  <c r="M1744" i="7" s="1"/>
  <c r="J1744" i="7"/>
  <c r="K1743" i="7"/>
  <c r="M1743" i="7" s="1"/>
  <c r="J1743" i="7"/>
  <c r="K1742" i="7"/>
  <c r="M1742" i="7" s="1"/>
  <c r="J1742" i="7"/>
  <c r="K1741" i="7"/>
  <c r="L1741" i="7" s="1"/>
  <c r="J1741" i="7"/>
  <c r="K1740" i="7"/>
  <c r="J1740" i="7"/>
  <c r="K1739" i="7"/>
  <c r="M1739" i="7" s="1"/>
  <c r="J1739" i="7"/>
  <c r="K1738" i="7"/>
  <c r="M1738" i="7" s="1"/>
  <c r="J1738" i="7"/>
  <c r="K1737" i="7"/>
  <c r="L1737" i="7" s="1"/>
  <c r="J1737" i="7"/>
  <c r="K1736" i="7"/>
  <c r="M1736" i="7" s="1"/>
  <c r="J1736" i="7"/>
  <c r="K1735" i="7"/>
  <c r="M1735" i="7" s="1"/>
  <c r="J1735" i="7"/>
  <c r="K1734" i="7"/>
  <c r="M1734" i="7" s="1"/>
  <c r="J1734" i="7"/>
  <c r="K1733" i="7"/>
  <c r="L1733" i="7" s="1"/>
  <c r="J1733" i="7"/>
  <c r="K1732" i="7"/>
  <c r="J1732" i="7"/>
  <c r="K1731" i="7"/>
  <c r="M1731" i="7" s="1"/>
  <c r="J1731" i="7"/>
  <c r="K1730" i="7"/>
  <c r="J1730" i="7"/>
  <c r="K1729" i="7"/>
  <c r="J1729" i="7"/>
  <c r="K1728" i="7"/>
  <c r="M1728" i="7" s="1"/>
  <c r="J1728" i="7"/>
  <c r="K1727" i="7"/>
  <c r="M1727" i="7" s="1"/>
  <c r="J1727" i="7"/>
  <c r="K1726" i="7"/>
  <c r="M1726" i="7" s="1"/>
  <c r="J1726" i="7"/>
  <c r="K1725" i="7"/>
  <c r="L1725" i="7" s="1"/>
  <c r="J1725" i="7"/>
  <c r="K1724" i="7"/>
  <c r="J1724" i="7"/>
  <c r="K1723" i="7"/>
  <c r="M1723" i="7" s="1"/>
  <c r="J1723" i="7"/>
  <c r="K1722" i="7"/>
  <c r="M1722" i="7" s="1"/>
  <c r="J1722" i="7"/>
  <c r="K1721" i="7"/>
  <c r="M1721" i="7" s="1"/>
  <c r="J1721" i="7"/>
  <c r="K1720" i="7"/>
  <c r="M1720" i="7" s="1"/>
  <c r="J1720" i="7"/>
  <c r="K1719" i="7"/>
  <c r="M1719" i="7" s="1"/>
  <c r="J1719" i="7"/>
  <c r="K1718" i="7"/>
  <c r="M1718" i="7" s="1"/>
  <c r="J1718" i="7"/>
  <c r="K1717" i="7"/>
  <c r="J1717" i="7"/>
  <c r="K1716" i="7"/>
  <c r="J1716" i="7"/>
  <c r="K1715" i="7"/>
  <c r="M1715" i="7" s="1"/>
  <c r="J1715" i="7"/>
  <c r="K1714" i="7"/>
  <c r="J1714" i="7"/>
  <c r="K1713" i="7"/>
  <c r="J1713" i="7"/>
  <c r="K1712" i="7"/>
  <c r="J1712" i="7"/>
  <c r="K1711" i="7"/>
  <c r="M1711" i="7" s="1"/>
  <c r="J1711" i="7"/>
  <c r="K1710" i="7"/>
  <c r="M1710" i="7" s="1"/>
  <c r="J1710" i="7"/>
  <c r="K1709" i="7"/>
  <c r="M1709" i="7" s="1"/>
  <c r="J1709" i="7"/>
  <c r="K1708" i="7"/>
  <c r="J1708" i="7"/>
  <c r="K1707" i="7"/>
  <c r="M1707" i="7" s="1"/>
  <c r="J1707" i="7"/>
  <c r="K1706" i="7"/>
  <c r="J1706" i="7"/>
  <c r="K1705" i="7"/>
  <c r="J1705" i="7"/>
  <c r="K1704" i="7"/>
  <c r="J1704" i="7"/>
  <c r="K1703" i="7"/>
  <c r="M1703" i="7" s="1"/>
  <c r="J1703" i="7"/>
  <c r="K1702" i="7"/>
  <c r="M1702" i="7" s="1"/>
  <c r="J1702" i="7"/>
  <c r="K1701" i="7"/>
  <c r="M1701" i="7" s="1"/>
  <c r="J1701" i="7"/>
  <c r="K1700" i="7"/>
  <c r="J1700" i="7"/>
  <c r="K1699" i="7"/>
  <c r="M1699" i="7" s="1"/>
  <c r="J1699" i="7"/>
  <c r="K1698" i="7"/>
  <c r="M1698" i="7" s="1"/>
  <c r="J1698" i="7"/>
  <c r="K1697" i="7"/>
  <c r="J1697" i="7"/>
  <c r="K1696" i="7"/>
  <c r="J1696" i="7"/>
  <c r="K1695" i="7"/>
  <c r="M1695" i="7" s="1"/>
  <c r="J1695" i="7"/>
  <c r="K1694" i="7"/>
  <c r="M1694" i="7" s="1"/>
  <c r="J1694" i="7"/>
  <c r="K1693" i="7"/>
  <c r="L1693" i="7" s="1"/>
  <c r="J1693" i="7"/>
  <c r="K1692" i="7"/>
  <c r="J1692" i="7"/>
  <c r="K1691" i="7"/>
  <c r="M1691" i="7" s="1"/>
  <c r="J1691" i="7"/>
  <c r="K1690" i="7"/>
  <c r="M1690" i="7" s="1"/>
  <c r="J1690" i="7"/>
  <c r="K1689" i="7"/>
  <c r="J1689" i="7"/>
  <c r="K1688" i="7"/>
  <c r="J1688" i="7"/>
  <c r="K1687" i="7"/>
  <c r="M1687" i="7" s="1"/>
  <c r="J1687" i="7"/>
  <c r="K1686" i="7"/>
  <c r="M1686" i="7" s="1"/>
  <c r="J1686" i="7"/>
  <c r="K1685" i="7"/>
  <c r="J1685" i="7"/>
  <c r="K1684" i="7"/>
  <c r="J1684" i="7"/>
  <c r="K1683" i="7"/>
  <c r="M1683" i="7" s="1"/>
  <c r="J1683" i="7"/>
  <c r="K1682" i="7"/>
  <c r="M1682" i="7" s="1"/>
  <c r="J1682" i="7"/>
  <c r="K1681" i="7"/>
  <c r="M1681" i="7" s="1"/>
  <c r="J1681" i="7"/>
  <c r="K1680" i="7"/>
  <c r="J1680" i="7"/>
  <c r="K1679" i="7"/>
  <c r="M1679" i="7" s="1"/>
  <c r="J1679" i="7"/>
  <c r="K1678" i="7"/>
  <c r="M1678" i="7" s="1"/>
  <c r="J1678" i="7"/>
  <c r="K1677" i="7"/>
  <c r="J1677" i="7"/>
  <c r="K1676" i="7"/>
  <c r="J1676" i="7"/>
  <c r="K1675" i="7"/>
  <c r="M1675" i="7" s="1"/>
  <c r="J1675" i="7"/>
  <c r="K1674" i="7"/>
  <c r="M1674" i="7" s="1"/>
  <c r="J1674" i="7"/>
  <c r="K1673" i="7"/>
  <c r="M1673" i="7" s="1"/>
  <c r="J1673" i="7"/>
  <c r="K1672" i="7"/>
  <c r="M1672" i="7" s="1"/>
  <c r="J1672" i="7"/>
  <c r="K1671" i="7"/>
  <c r="M1671" i="7" s="1"/>
  <c r="J1671" i="7"/>
  <c r="K1670" i="7"/>
  <c r="M1670" i="7" s="1"/>
  <c r="J1670" i="7"/>
  <c r="K1669" i="7"/>
  <c r="M1669" i="7" s="1"/>
  <c r="J1669" i="7"/>
  <c r="K1668" i="7"/>
  <c r="J1668" i="7"/>
  <c r="K1667" i="7"/>
  <c r="M1667" i="7" s="1"/>
  <c r="J1667" i="7"/>
  <c r="K1666" i="7"/>
  <c r="M1666" i="7" s="1"/>
  <c r="J1666" i="7"/>
  <c r="K1665" i="7"/>
  <c r="L1665" i="7" s="1"/>
  <c r="J1665" i="7"/>
  <c r="K1664" i="7"/>
  <c r="M1664" i="7" s="1"/>
  <c r="J1664" i="7"/>
  <c r="K1663" i="7"/>
  <c r="M1663" i="7" s="1"/>
  <c r="J1663" i="7"/>
  <c r="K1662" i="7"/>
  <c r="M1662" i="7" s="1"/>
  <c r="J1662" i="7"/>
  <c r="K1661" i="7"/>
  <c r="J1661" i="7"/>
  <c r="K1660" i="7"/>
  <c r="M1660" i="7" s="1"/>
  <c r="J1660" i="7"/>
  <c r="K1659" i="7"/>
  <c r="M1659" i="7" s="1"/>
  <c r="J1659" i="7"/>
  <c r="K1658" i="7"/>
  <c r="M1658" i="7" s="1"/>
  <c r="J1658" i="7"/>
  <c r="K1657" i="7"/>
  <c r="J1657" i="7"/>
  <c r="K1656" i="7"/>
  <c r="M1656" i="7" s="1"/>
  <c r="J1656" i="7"/>
  <c r="K1655" i="7"/>
  <c r="M1655" i="7" s="1"/>
  <c r="J1655" i="7"/>
  <c r="K1654" i="7"/>
  <c r="M1654" i="7" s="1"/>
  <c r="J1654" i="7"/>
  <c r="K1653" i="7"/>
  <c r="J1653" i="7"/>
  <c r="K1652" i="7"/>
  <c r="J1652" i="7"/>
  <c r="K1651" i="7"/>
  <c r="M1651" i="7" s="1"/>
  <c r="J1651" i="7"/>
  <c r="K1650" i="7"/>
  <c r="M1650" i="7" s="1"/>
  <c r="J1650" i="7"/>
  <c r="K1649" i="7"/>
  <c r="M1649" i="7" s="1"/>
  <c r="J1649" i="7"/>
  <c r="K1648" i="7"/>
  <c r="J1648" i="7"/>
  <c r="K1647" i="7"/>
  <c r="M1647" i="7" s="1"/>
  <c r="J1647" i="7"/>
  <c r="K1646" i="7"/>
  <c r="M1646" i="7" s="1"/>
  <c r="J1646" i="7"/>
  <c r="K1645" i="7"/>
  <c r="M1645" i="7" s="1"/>
  <c r="J1645" i="7"/>
  <c r="K1644" i="7"/>
  <c r="M1644" i="7" s="1"/>
  <c r="J1644" i="7"/>
  <c r="K1643" i="7"/>
  <c r="M1643" i="7" s="1"/>
  <c r="J1643" i="7"/>
  <c r="K1642" i="7"/>
  <c r="M1642" i="7" s="1"/>
  <c r="J1642" i="7"/>
  <c r="K1641" i="7"/>
  <c r="M1641" i="7" s="1"/>
  <c r="J1641" i="7"/>
  <c r="K1640" i="7"/>
  <c r="J1640" i="7"/>
  <c r="K1639" i="7"/>
  <c r="M1639" i="7" s="1"/>
  <c r="J1639" i="7"/>
  <c r="K1638" i="7"/>
  <c r="M1638" i="7" s="1"/>
  <c r="J1638" i="7"/>
  <c r="K1637" i="7"/>
  <c r="M1637" i="7" s="1"/>
  <c r="J1637" i="7"/>
  <c r="K1636" i="7"/>
  <c r="J1636" i="7"/>
  <c r="K1635" i="7"/>
  <c r="M1635" i="7" s="1"/>
  <c r="J1635" i="7"/>
  <c r="K1634" i="7"/>
  <c r="M1634" i="7" s="1"/>
  <c r="J1634" i="7"/>
  <c r="K1633" i="7"/>
  <c r="L1633" i="7" s="1"/>
  <c r="J1633" i="7"/>
  <c r="K1632" i="7"/>
  <c r="M1632" i="7" s="1"/>
  <c r="J1632" i="7"/>
  <c r="K1631" i="7"/>
  <c r="M1631" i="7" s="1"/>
  <c r="J1631" i="7"/>
  <c r="K1630" i="7"/>
  <c r="M1630" i="7" s="1"/>
  <c r="J1630" i="7"/>
  <c r="K1629" i="7"/>
  <c r="J1629" i="7"/>
  <c r="K1628" i="7"/>
  <c r="M1628" i="7" s="1"/>
  <c r="J1628" i="7"/>
  <c r="K1627" i="7"/>
  <c r="M1627" i="7" s="1"/>
  <c r="J1627" i="7"/>
  <c r="K1626" i="7"/>
  <c r="M1626" i="7" s="1"/>
  <c r="J1626" i="7"/>
  <c r="K1625" i="7"/>
  <c r="L1625" i="7" s="1"/>
  <c r="J1625" i="7"/>
  <c r="K1624" i="7"/>
  <c r="M1624" i="7" s="1"/>
  <c r="J1624" i="7"/>
  <c r="K1623" i="7"/>
  <c r="M1623" i="7" s="1"/>
  <c r="J1623" i="7"/>
  <c r="K1622" i="7"/>
  <c r="M1622" i="7" s="1"/>
  <c r="J1622" i="7"/>
  <c r="K1621" i="7"/>
  <c r="J1621" i="7"/>
  <c r="K1620" i="7"/>
  <c r="M1620" i="7" s="1"/>
  <c r="J1620" i="7"/>
  <c r="K1619" i="7"/>
  <c r="M1619" i="7" s="1"/>
  <c r="J1619" i="7"/>
  <c r="K1618" i="7"/>
  <c r="M1618" i="7" s="1"/>
  <c r="J1618" i="7"/>
  <c r="K1617" i="7"/>
  <c r="M1617" i="7" s="1"/>
  <c r="J1617" i="7"/>
  <c r="K1616" i="7"/>
  <c r="J1616" i="7"/>
  <c r="K1615" i="7"/>
  <c r="M1615" i="7" s="1"/>
  <c r="J1615" i="7"/>
  <c r="K1614" i="7"/>
  <c r="M1614" i="7" s="1"/>
  <c r="J1614" i="7"/>
  <c r="K1613" i="7"/>
  <c r="M1613" i="7" s="1"/>
  <c r="J1613" i="7"/>
  <c r="K1612" i="7"/>
  <c r="L1612" i="7" s="1"/>
  <c r="J1612" i="7"/>
  <c r="K1611" i="7"/>
  <c r="M1611" i="7" s="1"/>
  <c r="J1611" i="7"/>
  <c r="K1610" i="7"/>
  <c r="M1610" i="7" s="1"/>
  <c r="J1610" i="7"/>
  <c r="K1609" i="7"/>
  <c r="M1609" i="7" s="1"/>
  <c r="J1609" i="7"/>
  <c r="K1608" i="7"/>
  <c r="M1608" i="7" s="1"/>
  <c r="J1608" i="7"/>
  <c r="K1607" i="7"/>
  <c r="M1607" i="7" s="1"/>
  <c r="J1607" i="7"/>
  <c r="K1606" i="7"/>
  <c r="M1606" i="7" s="1"/>
  <c r="J1606" i="7"/>
  <c r="K1605" i="7"/>
  <c r="M1605" i="7" s="1"/>
  <c r="J1605" i="7"/>
  <c r="K1604" i="7"/>
  <c r="J1604" i="7"/>
  <c r="K1603" i="7"/>
  <c r="M1603" i="7" s="1"/>
  <c r="J1603" i="7"/>
  <c r="K1602" i="7"/>
  <c r="M1602" i="7" s="1"/>
  <c r="J1602" i="7"/>
  <c r="K1601" i="7"/>
  <c r="L1601" i="7" s="1"/>
  <c r="J1601" i="7"/>
  <c r="K1600" i="7"/>
  <c r="M1600" i="7" s="1"/>
  <c r="J1600" i="7"/>
  <c r="K1599" i="7"/>
  <c r="M1599" i="7" s="1"/>
  <c r="J1599" i="7"/>
  <c r="K1598" i="7"/>
  <c r="M1598" i="7" s="1"/>
  <c r="J1598" i="7"/>
  <c r="K1597" i="7"/>
  <c r="J1597" i="7"/>
  <c r="K1596" i="7"/>
  <c r="M1596" i="7" s="1"/>
  <c r="J1596" i="7"/>
  <c r="K1595" i="7"/>
  <c r="M1595" i="7" s="1"/>
  <c r="J1595" i="7"/>
  <c r="K1594" i="7"/>
  <c r="M1594" i="7" s="1"/>
  <c r="J1594" i="7"/>
  <c r="K1593" i="7"/>
  <c r="L1593" i="7" s="1"/>
  <c r="J1593" i="7"/>
  <c r="K1592" i="7"/>
  <c r="M1592" i="7" s="1"/>
  <c r="J1592" i="7"/>
  <c r="K1591" i="7"/>
  <c r="M1591" i="7" s="1"/>
  <c r="J1591" i="7"/>
  <c r="K1590" i="7"/>
  <c r="M1590" i="7" s="1"/>
  <c r="J1590" i="7"/>
  <c r="K1589" i="7"/>
  <c r="J1589" i="7"/>
  <c r="K1588" i="7"/>
  <c r="M1588" i="7" s="1"/>
  <c r="J1588" i="7"/>
  <c r="K1587" i="7"/>
  <c r="M1587" i="7" s="1"/>
  <c r="J1587" i="7"/>
  <c r="K1586" i="7"/>
  <c r="M1586" i="7" s="1"/>
  <c r="J1586" i="7"/>
  <c r="K1585" i="7"/>
  <c r="M1585" i="7" s="1"/>
  <c r="J1585" i="7"/>
  <c r="K1584" i="7"/>
  <c r="J1584" i="7"/>
  <c r="K1583" i="7"/>
  <c r="M1583" i="7" s="1"/>
  <c r="J1583" i="7"/>
  <c r="K1582" i="7"/>
  <c r="M1582" i="7" s="1"/>
  <c r="J1582" i="7"/>
  <c r="K1581" i="7"/>
  <c r="M1581" i="7" s="1"/>
  <c r="J1581" i="7"/>
  <c r="K1580" i="7"/>
  <c r="J1580" i="7"/>
  <c r="K1579" i="7"/>
  <c r="M1579" i="7" s="1"/>
  <c r="J1579" i="7"/>
  <c r="K1578" i="7"/>
  <c r="M1578" i="7" s="1"/>
  <c r="J1578" i="7"/>
  <c r="K1577" i="7"/>
  <c r="M1577" i="7" s="1"/>
  <c r="J1577" i="7"/>
  <c r="K1576" i="7"/>
  <c r="J1576" i="7"/>
  <c r="K1575" i="7"/>
  <c r="M1575" i="7" s="1"/>
  <c r="J1575" i="7"/>
  <c r="K1574" i="7"/>
  <c r="M1574" i="7" s="1"/>
  <c r="J1574" i="7"/>
  <c r="K1573" i="7"/>
  <c r="M1573" i="7" s="1"/>
  <c r="J1573" i="7"/>
  <c r="K1572" i="7"/>
  <c r="J1572" i="7"/>
  <c r="K1571" i="7"/>
  <c r="M1571" i="7" s="1"/>
  <c r="J1571" i="7"/>
  <c r="K1570" i="7"/>
  <c r="M1570" i="7" s="1"/>
  <c r="J1570" i="7"/>
  <c r="K1569" i="7"/>
  <c r="L1569" i="7" s="1"/>
  <c r="J1569" i="7"/>
  <c r="K1568" i="7"/>
  <c r="M1568" i="7" s="1"/>
  <c r="J1568" i="7"/>
  <c r="K1567" i="7"/>
  <c r="M1567" i="7" s="1"/>
  <c r="J1567" i="7"/>
  <c r="K1566" i="7"/>
  <c r="M1566" i="7" s="1"/>
  <c r="J1566" i="7"/>
  <c r="K1565" i="7"/>
  <c r="J1565" i="7"/>
  <c r="K1564" i="7"/>
  <c r="M1564" i="7" s="1"/>
  <c r="J1564" i="7"/>
  <c r="K1563" i="7"/>
  <c r="M1563" i="7" s="1"/>
  <c r="J1563" i="7"/>
  <c r="K1562" i="7"/>
  <c r="M1562" i="7" s="1"/>
  <c r="J1562" i="7"/>
  <c r="K1561" i="7"/>
  <c r="L1561" i="7" s="1"/>
  <c r="J1561" i="7"/>
  <c r="K1560" i="7"/>
  <c r="M1560" i="7" s="1"/>
  <c r="J1560" i="7"/>
  <c r="K1559" i="7"/>
  <c r="M1559" i="7" s="1"/>
  <c r="J1559" i="7"/>
  <c r="K1558" i="7"/>
  <c r="M1558" i="7" s="1"/>
  <c r="J1558" i="7"/>
  <c r="K1557" i="7"/>
  <c r="J1557" i="7"/>
  <c r="K1556" i="7"/>
  <c r="J1556" i="7"/>
  <c r="K1555" i="7"/>
  <c r="M1555" i="7" s="1"/>
  <c r="J1555" i="7"/>
  <c r="K1554" i="7"/>
  <c r="M1554" i="7" s="1"/>
  <c r="J1554" i="7"/>
  <c r="K1553" i="7"/>
  <c r="M1553" i="7" s="1"/>
  <c r="J1553" i="7"/>
  <c r="K1552" i="7"/>
  <c r="J1552" i="7"/>
  <c r="K1551" i="7"/>
  <c r="M1551" i="7" s="1"/>
  <c r="J1551" i="7"/>
  <c r="K1550" i="7"/>
  <c r="M1550" i="7" s="1"/>
  <c r="J1550" i="7"/>
  <c r="K1549" i="7"/>
  <c r="M1549" i="7" s="1"/>
  <c r="J1549" i="7"/>
  <c r="K1548" i="7"/>
  <c r="M1548" i="7" s="1"/>
  <c r="J1548" i="7"/>
  <c r="K1547" i="7"/>
  <c r="M1547" i="7" s="1"/>
  <c r="J1547" i="7"/>
  <c r="K1546" i="7"/>
  <c r="M1546" i="7" s="1"/>
  <c r="J1546" i="7"/>
  <c r="K1545" i="7"/>
  <c r="M1545" i="7" s="1"/>
  <c r="J1545" i="7"/>
  <c r="K1544" i="7"/>
  <c r="J1544" i="7"/>
  <c r="K1543" i="7"/>
  <c r="M1543" i="7" s="1"/>
  <c r="J1543" i="7"/>
  <c r="K1542" i="7"/>
  <c r="M1542" i="7" s="1"/>
  <c r="J1542" i="7"/>
  <c r="K1541" i="7"/>
  <c r="M1541" i="7" s="1"/>
  <c r="J1541" i="7"/>
  <c r="K1540" i="7"/>
  <c r="M1540" i="7" s="1"/>
  <c r="J1540" i="7"/>
  <c r="K1539" i="7"/>
  <c r="M1539" i="7" s="1"/>
  <c r="J1539" i="7"/>
  <c r="K1538" i="7"/>
  <c r="M1538" i="7" s="1"/>
  <c r="J1538" i="7"/>
  <c r="K1537" i="7"/>
  <c r="J1537" i="7"/>
  <c r="K1536" i="7"/>
  <c r="M1536" i="7" s="1"/>
  <c r="J1536" i="7"/>
  <c r="K1535" i="7"/>
  <c r="M1535" i="7" s="1"/>
  <c r="J1535" i="7"/>
  <c r="K1534" i="7"/>
  <c r="M1534" i="7" s="1"/>
  <c r="J1534" i="7"/>
  <c r="K1533" i="7"/>
  <c r="J1533" i="7"/>
  <c r="K1532" i="7"/>
  <c r="J1532" i="7"/>
  <c r="K1531" i="7"/>
  <c r="M1531" i="7" s="1"/>
  <c r="J1531" i="7"/>
  <c r="K1530" i="7"/>
  <c r="M1530" i="7" s="1"/>
  <c r="J1530" i="7"/>
  <c r="K1529" i="7"/>
  <c r="L1529" i="7" s="1"/>
  <c r="J1529" i="7"/>
  <c r="K1528" i="7"/>
  <c r="M1528" i="7" s="1"/>
  <c r="J1528" i="7"/>
  <c r="K1527" i="7"/>
  <c r="M1527" i="7" s="1"/>
  <c r="J1527" i="7"/>
  <c r="K1526" i="7"/>
  <c r="M1526" i="7" s="1"/>
  <c r="J1526" i="7"/>
  <c r="K1525" i="7"/>
  <c r="J1525" i="7"/>
  <c r="K1524" i="7"/>
  <c r="J1524" i="7"/>
  <c r="K1523" i="7"/>
  <c r="M1523" i="7" s="1"/>
  <c r="J1523" i="7"/>
  <c r="K1522" i="7"/>
  <c r="M1522" i="7" s="1"/>
  <c r="J1522" i="7"/>
  <c r="K1521" i="7"/>
  <c r="M1521" i="7" s="1"/>
  <c r="J1521" i="7"/>
  <c r="K1520" i="7"/>
  <c r="M1520" i="7" s="1"/>
  <c r="J1520" i="7"/>
  <c r="K1519" i="7"/>
  <c r="M1519" i="7" s="1"/>
  <c r="J1519" i="7"/>
  <c r="K1518" i="7"/>
  <c r="M1518" i="7" s="1"/>
  <c r="J1518" i="7"/>
  <c r="K1517" i="7"/>
  <c r="M1517" i="7" s="1"/>
  <c r="J1517" i="7"/>
  <c r="K1516" i="7"/>
  <c r="M1516" i="7" s="1"/>
  <c r="J1516" i="7"/>
  <c r="K1515" i="7"/>
  <c r="M1515" i="7" s="1"/>
  <c r="J1515" i="7"/>
  <c r="K1514" i="7"/>
  <c r="M1514" i="7" s="1"/>
  <c r="J1514" i="7"/>
  <c r="K1513" i="7"/>
  <c r="M1513" i="7" s="1"/>
  <c r="J1513" i="7"/>
  <c r="K1512" i="7"/>
  <c r="J1512" i="7"/>
  <c r="K1511" i="7"/>
  <c r="M1511" i="7" s="1"/>
  <c r="J1511" i="7"/>
  <c r="K1510" i="7"/>
  <c r="M1510" i="7" s="1"/>
  <c r="J1510" i="7"/>
  <c r="K1509" i="7"/>
  <c r="L1509" i="7" s="1"/>
  <c r="J1509" i="7"/>
  <c r="K1508" i="7"/>
  <c r="J1508" i="7"/>
  <c r="K1507" i="7"/>
  <c r="M1507" i="7" s="1"/>
  <c r="J1507" i="7"/>
  <c r="K1506" i="7"/>
  <c r="M1506" i="7" s="1"/>
  <c r="J1506" i="7"/>
  <c r="K1505" i="7"/>
  <c r="J1505" i="7"/>
  <c r="K1504" i="7"/>
  <c r="M1504" i="7" s="1"/>
  <c r="J1504" i="7"/>
  <c r="K1503" i="7"/>
  <c r="M1503" i="7" s="1"/>
  <c r="J1503" i="7"/>
  <c r="K1502" i="7"/>
  <c r="M1502" i="7" s="1"/>
  <c r="J1502" i="7"/>
  <c r="K1501" i="7"/>
  <c r="J1501" i="7"/>
  <c r="K1500" i="7"/>
  <c r="M1500" i="7" s="1"/>
  <c r="J1500" i="7"/>
  <c r="K1499" i="7"/>
  <c r="J1499" i="7"/>
  <c r="K1498" i="7"/>
  <c r="M1498" i="7" s="1"/>
  <c r="J1498" i="7"/>
  <c r="K1497" i="7"/>
  <c r="M1497" i="7" s="1"/>
  <c r="J1497" i="7"/>
  <c r="K1496" i="7"/>
  <c r="M1496" i="7" s="1"/>
  <c r="J1496" i="7"/>
  <c r="K1495" i="7"/>
  <c r="M1495" i="7" s="1"/>
  <c r="J1495" i="7"/>
  <c r="K1494" i="7"/>
  <c r="M1494" i="7" s="1"/>
  <c r="J1494" i="7"/>
  <c r="K1493" i="7"/>
  <c r="M1493" i="7" s="1"/>
  <c r="J1493" i="7"/>
  <c r="K1492" i="7"/>
  <c r="M1492" i="7" s="1"/>
  <c r="J1492" i="7"/>
  <c r="K1491" i="7"/>
  <c r="J1491" i="7"/>
  <c r="K1490" i="7"/>
  <c r="M1490" i="7" s="1"/>
  <c r="J1490" i="7"/>
  <c r="K1489" i="7"/>
  <c r="M1489" i="7" s="1"/>
  <c r="J1489" i="7"/>
  <c r="K1488" i="7"/>
  <c r="M1488" i="7" s="1"/>
  <c r="J1488" i="7"/>
  <c r="K1487" i="7"/>
  <c r="M1487" i="7" s="1"/>
  <c r="J1487" i="7"/>
  <c r="K1486" i="7"/>
  <c r="M1486" i="7" s="1"/>
  <c r="J1486" i="7"/>
  <c r="K1485" i="7"/>
  <c r="L1485" i="7" s="1"/>
  <c r="J1485" i="7"/>
  <c r="K1484" i="7"/>
  <c r="M1484" i="7" s="1"/>
  <c r="J1484" i="7"/>
  <c r="K1483" i="7"/>
  <c r="J1483" i="7"/>
  <c r="K1482" i="7"/>
  <c r="M1482" i="7" s="1"/>
  <c r="J1482" i="7"/>
  <c r="K1481" i="7"/>
  <c r="M1481" i="7" s="1"/>
  <c r="J1481" i="7"/>
  <c r="K1480" i="7"/>
  <c r="M1480" i="7" s="1"/>
  <c r="J1480" i="7"/>
  <c r="K1479" i="7"/>
  <c r="M1479" i="7" s="1"/>
  <c r="J1479" i="7"/>
  <c r="K1478" i="7"/>
  <c r="J1478" i="7"/>
  <c r="K1477" i="7"/>
  <c r="J1477" i="7"/>
  <c r="K1476" i="7"/>
  <c r="J1476" i="7"/>
  <c r="K1475" i="7"/>
  <c r="J1475" i="7"/>
  <c r="K1474" i="7"/>
  <c r="M1474" i="7" s="1"/>
  <c r="J1474" i="7"/>
  <c r="K1473" i="7"/>
  <c r="M1473" i="7" s="1"/>
  <c r="J1473" i="7"/>
  <c r="K1472" i="7"/>
  <c r="M1472" i="7" s="1"/>
  <c r="J1472" i="7"/>
  <c r="K1471" i="7"/>
  <c r="M1471" i="7" s="1"/>
  <c r="J1471" i="7"/>
  <c r="K1470" i="7"/>
  <c r="M1470" i="7" s="1"/>
  <c r="J1470" i="7"/>
  <c r="K1469" i="7"/>
  <c r="L1469" i="7" s="1"/>
  <c r="J1469" i="7"/>
  <c r="K1468" i="7"/>
  <c r="M1468" i="7" s="1"/>
  <c r="J1468" i="7"/>
  <c r="K1467" i="7"/>
  <c r="J1467" i="7"/>
  <c r="K1466" i="7"/>
  <c r="M1466" i="7" s="1"/>
  <c r="J1466" i="7"/>
  <c r="K1465" i="7"/>
  <c r="M1465" i="7" s="1"/>
  <c r="J1465" i="7"/>
  <c r="K1464" i="7"/>
  <c r="M1464" i="7" s="1"/>
  <c r="J1464" i="7"/>
  <c r="K1463" i="7"/>
  <c r="M1463" i="7" s="1"/>
  <c r="J1463" i="7"/>
  <c r="K1462" i="7"/>
  <c r="M1462" i="7" s="1"/>
  <c r="J1462" i="7"/>
  <c r="K1461" i="7"/>
  <c r="M1461" i="7" s="1"/>
  <c r="J1461" i="7"/>
  <c r="K1460" i="7"/>
  <c r="M1460" i="7" s="1"/>
  <c r="J1460" i="7"/>
  <c r="K1459" i="7"/>
  <c r="J1459" i="7"/>
  <c r="K1458" i="7"/>
  <c r="M1458" i="7" s="1"/>
  <c r="J1458" i="7"/>
  <c r="K1457" i="7"/>
  <c r="M1457" i="7" s="1"/>
  <c r="J1457" i="7"/>
  <c r="K1456" i="7"/>
  <c r="J1456" i="7"/>
  <c r="K1455" i="7"/>
  <c r="M1455" i="7" s="1"/>
  <c r="J1455" i="7"/>
  <c r="K1454" i="7"/>
  <c r="M1454" i="7" s="1"/>
  <c r="J1454" i="7"/>
  <c r="K1453" i="7"/>
  <c r="L1453" i="7" s="1"/>
  <c r="J1453" i="7"/>
  <c r="K1452" i="7"/>
  <c r="M1452" i="7" s="1"/>
  <c r="J1452" i="7"/>
  <c r="K1451" i="7"/>
  <c r="M1451" i="7" s="1"/>
  <c r="J1451" i="7"/>
  <c r="K1450" i="7"/>
  <c r="M1450" i="7" s="1"/>
  <c r="J1450" i="7"/>
  <c r="K1449" i="7"/>
  <c r="L1449" i="7" s="1"/>
  <c r="J1449" i="7"/>
  <c r="K1448" i="7"/>
  <c r="M1448" i="7" s="1"/>
  <c r="J1448" i="7"/>
  <c r="K1447" i="7"/>
  <c r="M1447" i="7" s="1"/>
  <c r="J1447" i="7"/>
  <c r="K1446" i="7"/>
  <c r="J1446" i="7"/>
  <c r="K1445" i="7"/>
  <c r="J1445" i="7"/>
  <c r="K1444" i="7"/>
  <c r="M1444" i="7" s="1"/>
  <c r="J1444" i="7"/>
  <c r="K1443" i="7"/>
  <c r="J1443" i="7"/>
  <c r="K1442" i="7"/>
  <c r="M1442" i="7" s="1"/>
  <c r="J1442" i="7"/>
  <c r="K1441" i="7"/>
  <c r="M1441" i="7" s="1"/>
  <c r="J1441" i="7"/>
  <c r="K1440" i="7"/>
  <c r="J1440" i="7"/>
  <c r="K1439" i="7"/>
  <c r="M1439" i="7" s="1"/>
  <c r="J1439" i="7"/>
  <c r="K1438" i="7"/>
  <c r="M1438" i="7" s="1"/>
  <c r="J1438" i="7"/>
  <c r="K1437" i="7"/>
  <c r="L1437" i="7" s="1"/>
  <c r="J1437" i="7"/>
  <c r="K1436" i="7"/>
  <c r="M1436" i="7" s="1"/>
  <c r="J1436" i="7"/>
  <c r="K1435" i="7"/>
  <c r="M1435" i="7" s="1"/>
  <c r="J1435" i="7"/>
  <c r="K1434" i="7"/>
  <c r="M1434" i="7" s="1"/>
  <c r="J1434" i="7"/>
  <c r="K1433" i="7"/>
  <c r="M1433" i="7" s="1"/>
  <c r="J1433" i="7"/>
  <c r="K1432" i="7"/>
  <c r="M1432" i="7" s="1"/>
  <c r="J1432" i="7"/>
  <c r="K1431" i="7"/>
  <c r="M1431" i="7" s="1"/>
  <c r="J1431" i="7"/>
  <c r="K1430" i="7"/>
  <c r="J1430" i="7"/>
  <c r="K1429" i="7"/>
  <c r="J1429" i="7"/>
  <c r="K1428" i="7"/>
  <c r="M1428" i="7" s="1"/>
  <c r="J1428" i="7"/>
  <c r="K1427" i="7"/>
  <c r="J1427" i="7"/>
  <c r="K1426" i="7"/>
  <c r="M1426" i="7" s="1"/>
  <c r="J1426" i="7"/>
  <c r="K1425" i="7"/>
  <c r="M1425" i="7" s="1"/>
  <c r="J1425" i="7"/>
  <c r="K1424" i="7"/>
  <c r="J1424" i="7"/>
  <c r="K1423" i="7"/>
  <c r="M1423" i="7" s="1"/>
  <c r="J1423" i="7"/>
  <c r="K1422" i="7"/>
  <c r="M1422" i="7" s="1"/>
  <c r="J1422" i="7"/>
  <c r="K1421" i="7"/>
  <c r="L1421" i="7" s="1"/>
  <c r="J1421" i="7"/>
  <c r="K1420" i="7"/>
  <c r="M1420" i="7" s="1"/>
  <c r="J1420" i="7"/>
  <c r="K1419" i="7"/>
  <c r="M1419" i="7" s="1"/>
  <c r="J1419" i="7"/>
  <c r="K1418" i="7"/>
  <c r="M1418" i="7" s="1"/>
  <c r="J1418" i="7"/>
  <c r="K1417" i="7"/>
  <c r="J1417" i="7"/>
  <c r="K1416" i="7"/>
  <c r="M1416" i="7" s="1"/>
  <c r="J1416" i="7"/>
  <c r="K1415" i="7"/>
  <c r="M1415" i="7" s="1"/>
  <c r="J1415" i="7"/>
  <c r="K1414" i="7"/>
  <c r="J1414" i="7"/>
  <c r="K1413" i="7"/>
  <c r="J1413" i="7"/>
  <c r="K1412" i="7"/>
  <c r="M1412" i="7" s="1"/>
  <c r="J1412" i="7"/>
  <c r="K1411" i="7"/>
  <c r="J1411" i="7"/>
  <c r="K1410" i="7"/>
  <c r="M1410" i="7" s="1"/>
  <c r="J1410" i="7"/>
  <c r="K1409" i="7"/>
  <c r="M1409" i="7" s="1"/>
  <c r="J1409" i="7"/>
  <c r="K1408" i="7"/>
  <c r="J1408" i="7"/>
  <c r="K1407" i="7"/>
  <c r="M1407" i="7" s="1"/>
  <c r="J1407" i="7"/>
  <c r="K1406" i="7"/>
  <c r="M1406" i="7" s="1"/>
  <c r="J1406" i="7"/>
  <c r="K1405" i="7"/>
  <c r="L1405" i="7" s="1"/>
  <c r="J1405" i="7"/>
  <c r="K1404" i="7"/>
  <c r="M1404" i="7" s="1"/>
  <c r="J1404" i="7"/>
  <c r="K1403" i="7"/>
  <c r="M1403" i="7" s="1"/>
  <c r="J1403" i="7"/>
  <c r="K1402" i="7"/>
  <c r="M1402" i="7" s="1"/>
  <c r="J1402" i="7"/>
  <c r="K1401" i="7"/>
  <c r="M1401" i="7" s="1"/>
  <c r="J1401" i="7"/>
  <c r="K1400" i="7"/>
  <c r="M1400" i="7" s="1"/>
  <c r="J1400" i="7"/>
  <c r="K1399" i="7"/>
  <c r="M1399" i="7" s="1"/>
  <c r="J1399" i="7"/>
  <c r="K1398" i="7"/>
  <c r="J1398" i="7"/>
  <c r="K1397" i="7"/>
  <c r="J1397" i="7"/>
  <c r="K1396" i="7"/>
  <c r="M1396" i="7" s="1"/>
  <c r="J1396" i="7"/>
  <c r="K1395" i="7"/>
  <c r="J1395" i="7"/>
  <c r="K1394" i="7"/>
  <c r="M1394" i="7" s="1"/>
  <c r="J1394" i="7"/>
  <c r="K1393" i="7"/>
  <c r="M1393" i="7" s="1"/>
  <c r="J1393" i="7"/>
  <c r="K1392" i="7"/>
  <c r="J1392" i="7"/>
  <c r="K1391" i="7"/>
  <c r="M1391" i="7" s="1"/>
  <c r="J1391" i="7"/>
  <c r="K1390" i="7"/>
  <c r="M1390" i="7" s="1"/>
  <c r="J1390" i="7"/>
  <c r="K1389" i="7"/>
  <c r="L1389" i="7" s="1"/>
  <c r="J1389" i="7"/>
  <c r="K1388" i="7"/>
  <c r="M1388" i="7" s="1"/>
  <c r="J1388" i="7"/>
  <c r="K1387" i="7"/>
  <c r="M1387" i="7" s="1"/>
  <c r="J1387" i="7"/>
  <c r="K1386" i="7"/>
  <c r="M1386" i="7" s="1"/>
  <c r="J1386" i="7"/>
  <c r="K1385" i="7"/>
  <c r="M1385" i="7" s="1"/>
  <c r="J1385" i="7"/>
  <c r="K1384" i="7"/>
  <c r="M1384" i="7" s="1"/>
  <c r="J1384" i="7"/>
  <c r="K1383" i="7"/>
  <c r="M1383" i="7" s="1"/>
  <c r="J1383" i="7"/>
  <c r="K1382" i="7"/>
  <c r="J1382" i="7"/>
  <c r="K1381" i="7"/>
  <c r="J1381" i="7"/>
  <c r="K1380" i="7"/>
  <c r="J1380" i="7"/>
  <c r="K1379" i="7"/>
  <c r="J1379" i="7"/>
  <c r="K1378" i="7"/>
  <c r="M1378" i="7" s="1"/>
  <c r="J1378" i="7"/>
  <c r="K1377" i="7"/>
  <c r="M1377" i="7" s="1"/>
  <c r="J1377" i="7"/>
  <c r="K1376" i="7"/>
  <c r="J1376" i="7"/>
  <c r="K1375" i="7"/>
  <c r="J1375" i="7"/>
  <c r="K1374" i="7"/>
  <c r="M1374" i="7" s="1"/>
  <c r="J1374" i="7"/>
  <c r="K1373" i="7"/>
  <c r="J1373" i="7"/>
  <c r="K1372" i="7"/>
  <c r="M1372" i="7" s="1"/>
  <c r="J1372" i="7"/>
  <c r="K1371" i="7"/>
  <c r="J1371" i="7"/>
  <c r="K1370" i="7"/>
  <c r="M1370" i="7" s="1"/>
  <c r="J1370" i="7"/>
  <c r="K1369" i="7"/>
  <c r="M1369" i="7" s="1"/>
  <c r="J1369" i="7"/>
  <c r="K1368" i="7"/>
  <c r="J1368" i="7"/>
  <c r="K1367" i="7"/>
  <c r="J1367" i="7"/>
  <c r="K1366" i="7"/>
  <c r="M1366" i="7" s="1"/>
  <c r="J1366" i="7"/>
  <c r="K1365" i="7"/>
  <c r="L1365" i="7" s="1"/>
  <c r="J1365" i="7"/>
  <c r="K1364" i="7"/>
  <c r="M1364" i="7" s="1"/>
  <c r="J1364" i="7"/>
  <c r="K1363" i="7"/>
  <c r="J1363" i="7"/>
  <c r="K1362" i="7"/>
  <c r="M1362" i="7" s="1"/>
  <c r="J1362" i="7"/>
  <c r="K1361" i="7"/>
  <c r="M1361" i="7" s="1"/>
  <c r="J1361" i="7"/>
  <c r="K1360" i="7"/>
  <c r="J1360" i="7"/>
  <c r="K1359" i="7"/>
  <c r="J1359" i="7"/>
  <c r="K1358" i="7"/>
  <c r="M1358" i="7" s="1"/>
  <c r="J1358" i="7"/>
  <c r="K1357" i="7"/>
  <c r="M1357" i="7" s="1"/>
  <c r="J1357" i="7"/>
  <c r="K1356" i="7"/>
  <c r="M1356" i="7" s="1"/>
  <c r="J1356" i="7"/>
  <c r="K1355" i="7"/>
  <c r="J1355" i="7"/>
  <c r="K1354" i="7"/>
  <c r="M1354" i="7" s="1"/>
  <c r="J1354" i="7"/>
  <c r="K1353" i="7"/>
  <c r="M1353" i="7" s="1"/>
  <c r="J1353" i="7"/>
  <c r="K1352" i="7"/>
  <c r="J1352" i="7"/>
  <c r="K1351" i="7"/>
  <c r="L1351" i="7" s="1"/>
  <c r="J1351" i="7"/>
  <c r="K1350" i="7"/>
  <c r="M1350" i="7" s="1"/>
  <c r="J1350" i="7"/>
  <c r="K1349" i="7"/>
  <c r="L1349" i="7" s="1"/>
  <c r="J1349" i="7"/>
  <c r="K1348" i="7"/>
  <c r="M1348" i="7" s="1"/>
  <c r="J1348" i="7"/>
  <c r="K1347" i="7"/>
  <c r="L1347" i="7" s="1"/>
  <c r="J1347" i="7"/>
  <c r="K1346" i="7"/>
  <c r="M1346" i="7" s="1"/>
  <c r="J1346" i="7"/>
  <c r="K1345" i="7"/>
  <c r="J1345" i="7"/>
  <c r="K1344" i="7"/>
  <c r="M1344" i="7" s="1"/>
  <c r="J1344" i="7"/>
  <c r="K1343" i="7"/>
  <c r="L1343" i="7" s="1"/>
  <c r="J1343" i="7"/>
  <c r="K1342" i="7"/>
  <c r="M1342" i="7" s="1"/>
  <c r="J1342" i="7"/>
  <c r="K1341" i="7"/>
  <c r="M1341" i="7" s="1"/>
  <c r="J1341" i="7"/>
  <c r="K1340" i="7"/>
  <c r="M1340" i="7" s="1"/>
  <c r="J1340" i="7"/>
  <c r="K1339" i="7"/>
  <c r="L1339" i="7" s="1"/>
  <c r="J1339" i="7"/>
  <c r="K1338" i="7"/>
  <c r="M1338" i="7" s="1"/>
  <c r="J1338" i="7"/>
  <c r="K1337" i="7"/>
  <c r="L1337" i="7" s="1"/>
  <c r="J1337" i="7"/>
  <c r="K1336" i="7"/>
  <c r="M1336" i="7" s="1"/>
  <c r="J1336" i="7"/>
  <c r="K1335" i="7"/>
  <c r="L1335" i="7" s="1"/>
  <c r="J1335" i="7"/>
  <c r="K1334" i="7"/>
  <c r="M1334" i="7" s="1"/>
  <c r="J1334" i="7"/>
  <c r="K1333" i="7"/>
  <c r="M1333" i="7" s="1"/>
  <c r="J1333" i="7"/>
  <c r="K1332" i="7"/>
  <c r="M1332" i="7" s="1"/>
  <c r="J1332" i="7"/>
  <c r="K1331" i="7"/>
  <c r="L1331" i="7" s="1"/>
  <c r="J1331" i="7"/>
  <c r="K1330" i="7"/>
  <c r="M1330" i="7" s="1"/>
  <c r="J1330" i="7"/>
  <c r="K1329" i="7"/>
  <c r="J1329" i="7"/>
  <c r="K1328" i="7"/>
  <c r="M1328" i="7" s="1"/>
  <c r="J1328" i="7"/>
  <c r="K1327" i="7"/>
  <c r="L1327" i="7" s="1"/>
  <c r="J1327" i="7"/>
  <c r="K1326" i="7"/>
  <c r="M1326" i="7" s="1"/>
  <c r="J1326" i="7"/>
  <c r="K1325" i="7"/>
  <c r="M1325" i="7" s="1"/>
  <c r="J1325" i="7"/>
  <c r="K1324" i="7"/>
  <c r="M1324" i="7" s="1"/>
  <c r="J1324" i="7"/>
  <c r="K1323" i="7"/>
  <c r="L1323" i="7" s="1"/>
  <c r="J1323" i="7"/>
  <c r="K1322" i="7"/>
  <c r="M1322" i="7" s="1"/>
  <c r="J1322" i="7"/>
  <c r="K1321" i="7"/>
  <c r="J1321" i="7"/>
  <c r="K1320" i="7"/>
  <c r="M1320" i="7" s="1"/>
  <c r="J1320" i="7"/>
  <c r="K1319" i="7"/>
  <c r="L1319" i="7" s="1"/>
  <c r="J1319" i="7"/>
  <c r="K1318" i="7"/>
  <c r="M1318" i="7" s="1"/>
  <c r="J1318" i="7"/>
  <c r="K1317" i="7"/>
  <c r="L1317" i="7" s="1"/>
  <c r="J1317" i="7"/>
  <c r="K1316" i="7"/>
  <c r="M1316" i="7" s="1"/>
  <c r="J1316" i="7"/>
  <c r="K1315" i="7"/>
  <c r="L1315" i="7" s="1"/>
  <c r="J1315" i="7"/>
  <c r="K1314" i="7"/>
  <c r="M1314" i="7" s="1"/>
  <c r="J1314" i="7"/>
  <c r="K1313" i="7"/>
  <c r="J1313" i="7"/>
  <c r="K1312" i="7"/>
  <c r="M1312" i="7" s="1"/>
  <c r="J1312" i="7"/>
  <c r="K1311" i="7"/>
  <c r="L1311" i="7" s="1"/>
  <c r="J1311" i="7"/>
  <c r="K1310" i="7"/>
  <c r="M1310" i="7" s="1"/>
  <c r="J1310" i="7"/>
  <c r="K1309" i="7"/>
  <c r="M1309" i="7" s="1"/>
  <c r="J1309" i="7"/>
  <c r="K1308" i="7"/>
  <c r="M1308" i="7" s="1"/>
  <c r="J1308" i="7"/>
  <c r="K1307" i="7"/>
  <c r="L1307" i="7" s="1"/>
  <c r="J1307" i="7"/>
  <c r="K1306" i="7"/>
  <c r="M1306" i="7" s="1"/>
  <c r="J1306" i="7"/>
  <c r="K1305" i="7"/>
  <c r="J1305" i="7"/>
  <c r="K1304" i="7"/>
  <c r="M1304" i="7" s="1"/>
  <c r="J1304" i="7"/>
  <c r="K1303" i="7"/>
  <c r="L1303" i="7" s="1"/>
  <c r="J1303" i="7"/>
  <c r="K1302" i="7"/>
  <c r="M1302" i="7" s="1"/>
  <c r="J1302" i="7"/>
  <c r="K1301" i="7"/>
  <c r="J1301" i="7"/>
  <c r="K1300" i="7"/>
  <c r="M1300" i="7" s="1"/>
  <c r="J1300" i="7"/>
  <c r="K1299" i="7"/>
  <c r="L1299" i="7" s="1"/>
  <c r="J1299" i="7"/>
  <c r="K1298" i="7"/>
  <c r="M1298" i="7" s="1"/>
  <c r="J1298" i="7"/>
  <c r="K1297" i="7"/>
  <c r="J1297" i="7"/>
  <c r="K1296" i="7"/>
  <c r="M1296" i="7" s="1"/>
  <c r="J1296" i="7"/>
  <c r="K1295" i="7"/>
  <c r="L1295" i="7" s="1"/>
  <c r="J1295" i="7"/>
  <c r="K1294" i="7"/>
  <c r="M1294" i="7" s="1"/>
  <c r="J1294" i="7"/>
  <c r="K1293" i="7"/>
  <c r="M1293" i="7" s="1"/>
  <c r="J1293" i="7"/>
  <c r="K1292" i="7"/>
  <c r="M1292" i="7" s="1"/>
  <c r="J1292" i="7"/>
  <c r="K1291" i="7"/>
  <c r="J1291" i="7"/>
  <c r="K1290" i="7"/>
  <c r="J1290" i="7"/>
  <c r="K1289" i="7"/>
  <c r="J1289" i="7"/>
  <c r="K1288" i="7"/>
  <c r="M1288" i="7" s="1"/>
  <c r="J1288" i="7"/>
  <c r="K1287" i="7"/>
  <c r="L1287" i="7" s="1"/>
  <c r="J1287" i="7"/>
  <c r="K1286" i="7"/>
  <c r="M1286" i="7" s="1"/>
  <c r="J1286" i="7"/>
  <c r="K1285" i="7"/>
  <c r="J1285" i="7"/>
  <c r="K1284" i="7"/>
  <c r="J1284" i="7"/>
  <c r="K1283" i="7"/>
  <c r="L1283" i="7" s="1"/>
  <c r="J1283" i="7"/>
  <c r="K1282" i="7"/>
  <c r="M1282" i="7" s="1"/>
  <c r="J1282" i="7"/>
  <c r="K1281" i="7"/>
  <c r="L1281" i="7" s="1"/>
  <c r="J1281" i="7"/>
  <c r="K1280" i="7"/>
  <c r="J1280" i="7"/>
  <c r="K1279" i="7"/>
  <c r="L1279" i="7" s="1"/>
  <c r="J1279" i="7"/>
  <c r="K1278" i="7"/>
  <c r="J1278" i="7"/>
  <c r="K1277" i="7"/>
  <c r="M1277" i="7" s="1"/>
  <c r="J1277" i="7"/>
  <c r="K1276" i="7"/>
  <c r="J1276" i="7"/>
  <c r="K1275" i="7"/>
  <c r="L1275" i="7" s="1"/>
  <c r="J1275" i="7"/>
  <c r="K1274" i="7"/>
  <c r="J1274" i="7"/>
  <c r="K1273" i="7"/>
  <c r="L1273" i="7" s="1"/>
  <c r="J1273" i="7"/>
  <c r="K1272" i="7"/>
  <c r="M1272" i="7" s="1"/>
  <c r="J1272" i="7"/>
  <c r="K1271" i="7"/>
  <c r="L1271" i="7" s="1"/>
  <c r="J1271" i="7"/>
  <c r="K1270" i="7"/>
  <c r="J1270" i="7"/>
  <c r="K1269" i="7"/>
  <c r="J1269" i="7"/>
  <c r="K1268" i="7"/>
  <c r="J1268" i="7"/>
  <c r="K1267" i="7"/>
  <c r="J1267" i="7"/>
  <c r="K1266" i="7"/>
  <c r="L1266" i="7" s="1"/>
  <c r="J1266" i="7"/>
  <c r="K1265" i="7"/>
  <c r="J1265" i="7"/>
  <c r="K1264" i="7"/>
  <c r="M1264" i="7" s="1"/>
  <c r="J1264" i="7"/>
  <c r="K1263" i="7"/>
  <c r="L1263" i="7" s="1"/>
  <c r="J1263" i="7"/>
  <c r="K1262" i="7"/>
  <c r="M1262" i="7" s="1"/>
  <c r="J1262" i="7"/>
  <c r="K1261" i="7"/>
  <c r="M1261" i="7" s="1"/>
  <c r="J1261" i="7"/>
  <c r="K1260" i="7"/>
  <c r="J1260" i="7"/>
  <c r="K1259" i="7"/>
  <c r="J1259" i="7"/>
  <c r="K1258" i="7"/>
  <c r="J1258" i="7"/>
  <c r="K1257" i="7"/>
  <c r="J1257" i="7"/>
  <c r="K1256" i="7"/>
  <c r="M1256" i="7" s="1"/>
  <c r="J1256" i="7"/>
  <c r="K1255" i="7"/>
  <c r="L1255" i="7" s="1"/>
  <c r="J1255" i="7"/>
  <c r="K1254" i="7"/>
  <c r="M1254" i="7" s="1"/>
  <c r="J1254" i="7"/>
  <c r="K1253" i="7"/>
  <c r="J1253" i="7"/>
  <c r="K1252" i="7"/>
  <c r="J1252" i="7"/>
  <c r="K1251" i="7"/>
  <c r="L1251" i="7" s="1"/>
  <c r="J1251" i="7"/>
  <c r="K1250" i="7"/>
  <c r="M1250" i="7" s="1"/>
  <c r="J1250" i="7"/>
  <c r="K1249" i="7"/>
  <c r="L1249" i="7" s="1"/>
  <c r="J1249" i="7"/>
  <c r="K1248" i="7"/>
  <c r="J1248" i="7"/>
  <c r="K1247" i="7"/>
  <c r="L1247" i="7" s="1"/>
  <c r="J1247" i="7"/>
  <c r="K1246" i="7"/>
  <c r="M1246" i="7" s="1"/>
  <c r="J1246" i="7"/>
  <c r="K1245" i="7"/>
  <c r="M1245" i="7" s="1"/>
  <c r="J1245" i="7"/>
  <c r="K1244" i="7"/>
  <c r="J1244" i="7"/>
  <c r="K1243" i="7"/>
  <c r="L1243" i="7" s="1"/>
  <c r="J1243" i="7"/>
  <c r="K1242" i="7"/>
  <c r="L1242" i="7" s="1"/>
  <c r="J1242" i="7"/>
  <c r="K1241" i="7"/>
  <c r="L1241" i="7" s="1"/>
  <c r="J1241" i="7"/>
  <c r="K1240" i="7"/>
  <c r="M1240" i="7" s="1"/>
  <c r="J1240" i="7"/>
  <c r="K1239" i="7"/>
  <c r="L1239" i="7" s="1"/>
  <c r="J1239" i="7"/>
  <c r="K1238" i="7"/>
  <c r="J1238" i="7"/>
  <c r="K1237" i="7"/>
  <c r="J1237" i="7"/>
  <c r="K1236" i="7"/>
  <c r="J1236" i="7"/>
  <c r="K1235" i="7"/>
  <c r="L1235" i="7" s="1"/>
  <c r="J1235" i="7"/>
  <c r="K1234" i="7"/>
  <c r="M1234" i="7" s="1"/>
  <c r="J1234" i="7"/>
  <c r="K1233" i="7"/>
  <c r="J1233" i="7"/>
  <c r="K1232" i="7"/>
  <c r="M1232" i="7" s="1"/>
  <c r="J1232" i="7"/>
  <c r="K1231" i="7"/>
  <c r="L1231" i="7" s="1"/>
  <c r="J1231" i="7"/>
  <c r="K1230" i="7"/>
  <c r="M1230" i="7" s="1"/>
  <c r="J1230" i="7"/>
  <c r="K1229" i="7"/>
  <c r="M1229" i="7" s="1"/>
  <c r="J1229" i="7"/>
  <c r="K1228" i="7"/>
  <c r="J1228" i="7"/>
  <c r="K1227" i="7"/>
  <c r="J1227" i="7"/>
  <c r="K1226" i="7"/>
  <c r="J1226" i="7"/>
  <c r="K1225" i="7"/>
  <c r="J1225" i="7"/>
  <c r="K1224" i="7"/>
  <c r="J1224" i="7"/>
  <c r="K1223" i="7"/>
  <c r="J1223" i="7"/>
  <c r="K1222" i="7"/>
  <c r="J1222" i="7"/>
  <c r="K1221" i="7"/>
  <c r="L1221" i="7" s="1"/>
  <c r="J1221" i="7"/>
  <c r="K1220" i="7"/>
  <c r="J1220" i="7"/>
  <c r="K1219" i="7"/>
  <c r="J1219" i="7"/>
  <c r="K1218" i="7"/>
  <c r="J1218" i="7"/>
  <c r="K1217" i="7"/>
  <c r="L1217" i="7" s="1"/>
  <c r="J1217" i="7"/>
  <c r="K1216" i="7"/>
  <c r="J1216" i="7"/>
  <c r="K1215" i="7"/>
  <c r="J1215" i="7"/>
  <c r="K1214" i="7"/>
  <c r="J1214" i="7"/>
  <c r="K1213" i="7"/>
  <c r="L1213" i="7" s="1"/>
  <c r="J1213" i="7"/>
  <c r="K1212" i="7"/>
  <c r="M1212" i="7" s="1"/>
  <c r="J1212" i="7"/>
  <c r="K1211" i="7"/>
  <c r="J1211" i="7"/>
  <c r="K1210" i="7"/>
  <c r="J1210" i="7"/>
  <c r="K1209" i="7"/>
  <c r="J1209" i="7"/>
  <c r="K1208" i="7"/>
  <c r="M1208" i="7" s="1"/>
  <c r="J1208" i="7"/>
  <c r="K1207" i="7"/>
  <c r="J1207" i="7"/>
  <c r="K1206" i="7"/>
  <c r="J1206" i="7"/>
  <c r="K1205" i="7"/>
  <c r="L1205" i="7" s="1"/>
  <c r="J1205" i="7"/>
  <c r="K1204" i="7"/>
  <c r="M1204" i="7" s="1"/>
  <c r="J1204" i="7"/>
  <c r="K1203" i="7"/>
  <c r="J1203" i="7"/>
  <c r="K1202" i="7"/>
  <c r="J1202" i="7"/>
  <c r="K1201" i="7"/>
  <c r="J1201" i="7"/>
  <c r="K1200" i="7"/>
  <c r="M1200" i="7" s="1"/>
  <c r="J1200" i="7"/>
  <c r="K1199" i="7"/>
  <c r="J1199" i="7"/>
  <c r="K1198" i="7"/>
  <c r="J1198" i="7"/>
  <c r="K1197" i="7"/>
  <c r="L1197" i="7" s="1"/>
  <c r="J1197" i="7"/>
  <c r="K1196" i="7"/>
  <c r="M1196" i="7" s="1"/>
  <c r="J1196" i="7"/>
  <c r="K1195" i="7"/>
  <c r="J1195" i="7"/>
  <c r="K1194" i="7"/>
  <c r="J1194" i="7"/>
  <c r="K1193" i="7"/>
  <c r="L1193" i="7" s="1"/>
  <c r="J1193" i="7"/>
  <c r="K1192" i="7"/>
  <c r="M1192" i="7" s="1"/>
  <c r="J1192" i="7"/>
  <c r="K1191" i="7"/>
  <c r="J1191" i="7"/>
  <c r="K1190" i="7"/>
  <c r="J1190" i="7"/>
  <c r="K1189" i="7"/>
  <c r="L1189" i="7" s="1"/>
  <c r="J1189" i="7"/>
  <c r="K1188" i="7"/>
  <c r="M1188" i="7" s="1"/>
  <c r="J1188" i="7"/>
  <c r="K1187" i="7"/>
  <c r="J1187" i="7"/>
  <c r="K1186" i="7"/>
  <c r="J1186" i="7"/>
  <c r="K1185" i="7"/>
  <c r="L1185" i="7" s="1"/>
  <c r="J1185" i="7"/>
  <c r="K1184" i="7"/>
  <c r="M1184" i="7" s="1"/>
  <c r="J1184" i="7"/>
  <c r="K1183" i="7"/>
  <c r="J1183" i="7"/>
  <c r="K1182" i="7"/>
  <c r="J1182" i="7"/>
  <c r="K1181" i="7"/>
  <c r="L1181" i="7" s="1"/>
  <c r="J1181" i="7"/>
  <c r="K1180" i="7"/>
  <c r="M1180" i="7" s="1"/>
  <c r="J1180" i="7"/>
  <c r="K1179" i="7"/>
  <c r="J1179" i="7"/>
  <c r="K1178" i="7"/>
  <c r="J1178" i="7"/>
  <c r="K1177" i="7"/>
  <c r="L1177" i="7" s="1"/>
  <c r="J1177" i="7"/>
  <c r="K1176" i="7"/>
  <c r="M1176" i="7" s="1"/>
  <c r="J1176" i="7"/>
  <c r="K1175" i="7"/>
  <c r="J1175" i="7"/>
  <c r="K1174" i="7"/>
  <c r="J1174" i="7"/>
  <c r="K1173" i="7"/>
  <c r="L1173" i="7" s="1"/>
  <c r="J1173" i="7"/>
  <c r="K1172" i="7"/>
  <c r="M1172" i="7" s="1"/>
  <c r="J1172" i="7"/>
  <c r="K1171" i="7"/>
  <c r="J1171" i="7"/>
  <c r="K1170" i="7"/>
  <c r="J1170" i="7"/>
  <c r="K1169" i="7"/>
  <c r="J1169" i="7"/>
  <c r="K1168" i="7"/>
  <c r="M1168" i="7" s="1"/>
  <c r="J1168" i="7"/>
  <c r="K1167" i="7"/>
  <c r="J1167" i="7"/>
  <c r="K1166" i="7"/>
  <c r="J1166" i="7"/>
  <c r="K1165" i="7"/>
  <c r="L1165" i="7" s="1"/>
  <c r="J1165" i="7"/>
  <c r="K1164" i="7"/>
  <c r="M1164" i="7" s="1"/>
  <c r="J1164" i="7"/>
  <c r="K1163" i="7"/>
  <c r="J1163" i="7"/>
  <c r="K1162" i="7"/>
  <c r="J1162" i="7"/>
  <c r="K1161" i="7"/>
  <c r="L1161" i="7" s="1"/>
  <c r="J1161" i="7"/>
  <c r="K1160" i="7"/>
  <c r="M1160" i="7" s="1"/>
  <c r="J1160" i="7"/>
  <c r="K1159" i="7"/>
  <c r="J1159" i="7"/>
  <c r="K1158" i="7"/>
  <c r="J1158" i="7"/>
  <c r="K1157" i="7"/>
  <c r="L1157" i="7" s="1"/>
  <c r="J1157" i="7"/>
  <c r="K1156" i="7"/>
  <c r="M1156" i="7" s="1"/>
  <c r="J1156" i="7"/>
  <c r="K1155" i="7"/>
  <c r="J1155" i="7"/>
  <c r="K1154" i="7"/>
  <c r="J1154" i="7"/>
  <c r="K1153" i="7"/>
  <c r="L1153" i="7" s="1"/>
  <c r="J1153" i="7"/>
  <c r="K1152" i="7"/>
  <c r="M1152" i="7" s="1"/>
  <c r="J1152" i="7"/>
  <c r="K1151" i="7"/>
  <c r="J1151" i="7"/>
  <c r="K1150" i="7"/>
  <c r="J1150" i="7"/>
  <c r="K1149" i="7"/>
  <c r="L1149" i="7" s="1"/>
  <c r="J1149" i="7"/>
  <c r="K1148" i="7"/>
  <c r="M1148" i="7" s="1"/>
  <c r="J1148" i="7"/>
  <c r="K1147" i="7"/>
  <c r="J1147" i="7"/>
  <c r="K1146" i="7"/>
  <c r="J1146" i="7"/>
  <c r="K1145" i="7"/>
  <c r="L1145" i="7" s="1"/>
  <c r="J1145" i="7"/>
  <c r="K1144" i="7"/>
  <c r="M1144" i="7" s="1"/>
  <c r="J1144" i="7"/>
  <c r="K1143" i="7"/>
  <c r="J1143" i="7"/>
  <c r="K1142" i="7"/>
  <c r="J1142" i="7"/>
  <c r="K1141" i="7"/>
  <c r="L1141" i="7" s="1"/>
  <c r="J1141" i="7"/>
  <c r="K1140" i="7"/>
  <c r="M1140" i="7" s="1"/>
  <c r="J1140" i="7"/>
  <c r="K1139" i="7"/>
  <c r="J1139" i="7"/>
  <c r="K1138" i="7"/>
  <c r="J1138" i="7"/>
  <c r="K1137" i="7"/>
  <c r="J1137" i="7"/>
  <c r="K1136" i="7"/>
  <c r="M1136" i="7" s="1"/>
  <c r="J1136" i="7"/>
  <c r="K1135" i="7"/>
  <c r="J1135" i="7"/>
  <c r="K1134" i="7"/>
  <c r="J1134" i="7"/>
  <c r="K1133" i="7"/>
  <c r="L1133" i="7" s="1"/>
  <c r="J1133" i="7"/>
  <c r="K1132" i="7"/>
  <c r="M1132" i="7" s="1"/>
  <c r="J1132" i="7"/>
  <c r="K1131" i="7"/>
  <c r="J1131" i="7"/>
  <c r="K1130" i="7"/>
  <c r="J1130" i="7"/>
  <c r="K1129" i="7"/>
  <c r="J1129" i="7"/>
  <c r="K1128" i="7"/>
  <c r="M1128" i="7" s="1"/>
  <c r="J1128" i="7"/>
  <c r="K1127" i="7"/>
  <c r="J1127" i="7"/>
  <c r="K1126" i="7"/>
  <c r="J1126" i="7"/>
  <c r="K1125" i="7"/>
  <c r="L1125" i="7" s="1"/>
  <c r="J1125" i="7"/>
  <c r="K1124" i="7"/>
  <c r="M1124" i="7" s="1"/>
  <c r="J1124" i="7"/>
  <c r="K1123" i="7"/>
  <c r="J1123" i="7"/>
  <c r="K1122" i="7"/>
  <c r="J1122" i="7"/>
  <c r="K1121" i="7"/>
  <c r="L1121" i="7" s="1"/>
  <c r="J1121" i="7"/>
  <c r="K1120" i="7"/>
  <c r="M1120" i="7" s="1"/>
  <c r="J1120" i="7"/>
  <c r="K1119" i="7"/>
  <c r="J1119" i="7"/>
  <c r="K1118" i="7"/>
  <c r="J1118" i="7"/>
  <c r="K1117" i="7"/>
  <c r="L1117" i="7" s="1"/>
  <c r="J1117" i="7"/>
  <c r="K1116" i="7"/>
  <c r="M1116" i="7" s="1"/>
  <c r="J1116" i="7"/>
  <c r="K1115" i="7"/>
  <c r="J1115" i="7"/>
  <c r="K1114" i="7"/>
  <c r="J1114" i="7"/>
  <c r="K1113" i="7"/>
  <c r="J1113" i="7"/>
  <c r="K1112" i="7"/>
  <c r="M1112" i="7" s="1"/>
  <c r="J1112" i="7"/>
  <c r="K1111" i="7"/>
  <c r="J1111" i="7"/>
  <c r="K1110" i="7"/>
  <c r="J1110" i="7"/>
  <c r="K1109" i="7"/>
  <c r="L1109" i="7" s="1"/>
  <c r="J1109" i="7"/>
  <c r="K1108" i="7"/>
  <c r="M1108" i="7" s="1"/>
  <c r="J1108" i="7"/>
  <c r="K1107" i="7"/>
  <c r="J1107" i="7"/>
  <c r="K1106" i="7"/>
  <c r="J1106" i="7"/>
  <c r="K1105" i="7"/>
  <c r="L1105" i="7" s="1"/>
  <c r="J1105" i="7"/>
  <c r="K1104" i="7"/>
  <c r="J1104" i="7"/>
  <c r="K1103" i="7"/>
  <c r="J1103" i="7"/>
  <c r="K1102" i="7"/>
  <c r="J1102" i="7"/>
  <c r="K1101" i="7"/>
  <c r="L1101" i="7" s="1"/>
  <c r="J1101" i="7"/>
  <c r="K1100" i="7"/>
  <c r="M1100" i="7" s="1"/>
  <c r="J1100" i="7"/>
  <c r="K1099" i="7"/>
  <c r="J1099" i="7"/>
  <c r="K1098" i="7"/>
  <c r="J1098" i="7"/>
  <c r="K1097" i="7"/>
  <c r="L1097" i="7" s="1"/>
  <c r="J1097" i="7"/>
  <c r="K1096" i="7"/>
  <c r="M1096" i="7" s="1"/>
  <c r="J1096" i="7"/>
  <c r="K1095" i="7"/>
  <c r="J1095" i="7"/>
  <c r="K1094" i="7"/>
  <c r="J1094" i="7"/>
  <c r="K1093" i="7"/>
  <c r="L1093" i="7" s="1"/>
  <c r="J1093" i="7"/>
  <c r="K1092" i="7"/>
  <c r="M1092" i="7" s="1"/>
  <c r="J1092" i="7"/>
  <c r="K1091" i="7"/>
  <c r="J1091" i="7"/>
  <c r="K1090" i="7"/>
  <c r="J1090" i="7"/>
  <c r="K1089" i="7"/>
  <c r="L1089" i="7" s="1"/>
  <c r="J1089" i="7"/>
  <c r="K1088" i="7"/>
  <c r="J1088" i="7"/>
  <c r="K1087" i="7"/>
  <c r="J1087" i="7"/>
  <c r="K1086" i="7"/>
  <c r="J1086" i="7"/>
  <c r="K1085" i="7"/>
  <c r="L1085" i="7" s="1"/>
  <c r="J1085" i="7"/>
  <c r="K1084" i="7"/>
  <c r="M1084" i="7" s="1"/>
  <c r="J1084" i="7"/>
  <c r="K1083" i="7"/>
  <c r="J1083" i="7"/>
  <c r="K1082" i="7"/>
  <c r="J1082" i="7"/>
  <c r="K1081" i="7"/>
  <c r="L1081" i="7" s="1"/>
  <c r="J1081" i="7"/>
  <c r="K1080" i="7"/>
  <c r="J1080" i="7"/>
  <c r="K1079" i="7"/>
  <c r="J1079" i="7"/>
  <c r="K1078" i="7"/>
  <c r="J1078" i="7"/>
  <c r="K1077" i="7"/>
  <c r="L1077" i="7" s="1"/>
  <c r="J1077" i="7"/>
  <c r="K1076" i="7"/>
  <c r="M1076" i="7" s="1"/>
  <c r="J1076" i="7"/>
  <c r="K1075" i="7"/>
  <c r="J1075" i="7"/>
  <c r="K1074" i="7"/>
  <c r="J1074" i="7"/>
  <c r="K1073" i="7"/>
  <c r="L1073" i="7" s="1"/>
  <c r="J1073" i="7"/>
  <c r="K1072" i="7"/>
  <c r="J1072" i="7"/>
  <c r="K1071" i="7"/>
  <c r="J1071" i="7"/>
  <c r="K1070" i="7"/>
  <c r="J1070" i="7"/>
  <c r="K1069" i="7"/>
  <c r="L1069" i="7" s="1"/>
  <c r="J1069" i="7"/>
  <c r="K1068" i="7"/>
  <c r="M1068" i="7" s="1"/>
  <c r="J1068" i="7"/>
  <c r="K1067" i="7"/>
  <c r="J1067" i="7"/>
  <c r="K1066" i="7"/>
  <c r="J1066" i="7"/>
  <c r="K1065" i="7"/>
  <c r="L1065" i="7" s="1"/>
  <c r="J1065" i="7"/>
  <c r="K1064" i="7"/>
  <c r="M1064" i="7" s="1"/>
  <c r="J1064" i="7"/>
  <c r="K1063" i="7"/>
  <c r="J1063" i="7"/>
  <c r="K1062" i="7"/>
  <c r="J1062" i="7"/>
  <c r="K1061" i="7"/>
  <c r="L1061" i="7" s="1"/>
  <c r="J1061" i="7"/>
  <c r="K1060" i="7"/>
  <c r="M1060" i="7" s="1"/>
  <c r="J1060" i="7"/>
  <c r="K1059" i="7"/>
  <c r="J1059" i="7"/>
  <c r="K1058" i="7"/>
  <c r="J1058" i="7"/>
  <c r="K1057" i="7"/>
  <c r="L1057" i="7" s="1"/>
  <c r="J1057" i="7"/>
  <c r="K1056" i="7"/>
  <c r="J1056" i="7"/>
  <c r="K1055" i="7"/>
  <c r="J1055" i="7"/>
  <c r="K1054" i="7"/>
  <c r="J1054" i="7"/>
  <c r="K1053" i="7"/>
  <c r="L1053" i="7" s="1"/>
  <c r="J1053" i="7"/>
  <c r="K1052" i="7"/>
  <c r="M1052" i="7" s="1"/>
  <c r="J1052" i="7"/>
  <c r="K1051" i="7"/>
  <c r="J1051" i="7"/>
  <c r="K1050" i="7"/>
  <c r="J1050" i="7"/>
  <c r="K1049" i="7"/>
  <c r="L1049" i="7" s="1"/>
  <c r="J1049" i="7"/>
  <c r="K1048" i="7"/>
  <c r="J1048" i="7"/>
  <c r="K1047" i="7"/>
  <c r="J1047" i="7"/>
  <c r="K1046" i="7"/>
  <c r="J1046" i="7"/>
  <c r="K1045" i="7"/>
  <c r="L1045" i="7" s="1"/>
  <c r="J1045" i="7"/>
  <c r="K1044" i="7"/>
  <c r="M1044" i="7" s="1"/>
  <c r="J1044" i="7"/>
  <c r="K1043" i="7"/>
  <c r="J1043" i="7"/>
  <c r="K1042" i="7"/>
  <c r="J1042" i="7"/>
  <c r="K1041" i="7"/>
  <c r="L1041" i="7" s="1"/>
  <c r="J1041" i="7"/>
  <c r="K1040" i="7"/>
  <c r="J1040" i="7"/>
  <c r="K1039" i="7"/>
  <c r="J1039" i="7"/>
  <c r="K1038" i="7"/>
  <c r="J1038" i="7"/>
  <c r="K1037" i="7"/>
  <c r="L1037" i="7" s="1"/>
  <c r="J1037" i="7"/>
  <c r="K1036" i="7"/>
  <c r="M1036" i="7" s="1"/>
  <c r="J1036" i="7"/>
  <c r="K1035" i="7"/>
  <c r="J1035" i="7"/>
  <c r="K1034" i="7"/>
  <c r="J1034" i="7"/>
  <c r="K1033" i="7"/>
  <c r="L1033" i="7" s="1"/>
  <c r="J1033" i="7"/>
  <c r="K1032" i="7"/>
  <c r="M1032" i="7" s="1"/>
  <c r="J1032" i="7"/>
  <c r="K1031" i="7"/>
  <c r="J1031" i="7"/>
  <c r="K1030" i="7"/>
  <c r="J1030" i="7"/>
  <c r="K1029" i="7"/>
  <c r="L1029" i="7" s="1"/>
  <c r="J1029" i="7"/>
  <c r="K1028" i="7"/>
  <c r="M1028" i="7" s="1"/>
  <c r="J1028" i="7"/>
  <c r="K1027" i="7"/>
  <c r="J1027" i="7"/>
  <c r="K1026" i="7"/>
  <c r="J1026" i="7"/>
  <c r="K1025" i="7"/>
  <c r="L1025" i="7" s="1"/>
  <c r="J1025" i="7"/>
  <c r="K1024" i="7"/>
  <c r="J1024" i="7"/>
  <c r="K1023" i="7"/>
  <c r="J1023" i="7"/>
  <c r="K1022" i="7"/>
  <c r="J1022" i="7"/>
  <c r="K1021" i="7"/>
  <c r="J1021" i="7"/>
  <c r="K1020" i="7"/>
  <c r="M1020" i="7" s="1"/>
  <c r="J1020" i="7"/>
  <c r="K1019" i="7"/>
  <c r="J1019" i="7"/>
  <c r="K1018" i="7"/>
  <c r="J1018" i="7"/>
  <c r="K1017" i="7"/>
  <c r="L1017" i="7" s="1"/>
  <c r="J1017" i="7"/>
  <c r="K1016" i="7"/>
  <c r="J1016" i="7"/>
  <c r="K1015" i="7"/>
  <c r="J1015" i="7"/>
  <c r="K1014" i="7"/>
  <c r="J1014" i="7"/>
  <c r="K1013" i="7"/>
  <c r="J1013" i="7"/>
  <c r="K1012" i="7"/>
  <c r="M1012" i="7" s="1"/>
  <c r="J1012" i="7"/>
  <c r="K1011" i="7"/>
  <c r="J1011" i="7"/>
  <c r="K1010" i="7"/>
  <c r="J1010" i="7"/>
  <c r="K1009" i="7"/>
  <c r="L1009" i="7" s="1"/>
  <c r="J1009" i="7"/>
  <c r="K1008" i="7"/>
  <c r="J1008" i="7"/>
  <c r="K1007" i="7"/>
  <c r="J1007" i="7"/>
  <c r="K1006" i="7"/>
  <c r="J1006" i="7"/>
  <c r="K1005" i="7"/>
  <c r="J1005" i="7"/>
  <c r="K1004" i="7"/>
  <c r="M1004" i="7" s="1"/>
  <c r="J1004" i="7"/>
  <c r="K1003" i="7"/>
  <c r="J1003" i="7"/>
  <c r="K1002" i="7"/>
  <c r="J1002" i="7"/>
  <c r="K1001" i="7"/>
  <c r="L1001" i="7" s="1"/>
  <c r="J1001" i="7"/>
  <c r="K1000" i="7"/>
  <c r="M1000" i="7" s="1"/>
  <c r="J1000" i="7"/>
  <c r="K999" i="7"/>
  <c r="J999" i="7"/>
  <c r="K998" i="7"/>
  <c r="J998" i="7"/>
  <c r="K997" i="7"/>
  <c r="J997" i="7"/>
  <c r="K996" i="7"/>
  <c r="M996" i="7" s="1"/>
  <c r="J996" i="7"/>
  <c r="K995" i="7"/>
  <c r="J995" i="7"/>
  <c r="K994" i="7"/>
  <c r="J994" i="7"/>
  <c r="K993" i="7"/>
  <c r="L993" i="7" s="1"/>
  <c r="J993" i="7"/>
  <c r="K992" i="7"/>
  <c r="J992" i="7"/>
  <c r="K991" i="7"/>
  <c r="J991" i="7"/>
  <c r="K990" i="7"/>
  <c r="J990" i="7"/>
  <c r="K989" i="7"/>
  <c r="J989" i="7"/>
  <c r="K988" i="7"/>
  <c r="M988" i="7" s="1"/>
  <c r="J988" i="7"/>
  <c r="K987" i="7"/>
  <c r="J987" i="7"/>
  <c r="K986" i="7"/>
  <c r="J986" i="7"/>
  <c r="K985" i="7"/>
  <c r="L985" i="7" s="1"/>
  <c r="J985" i="7"/>
  <c r="K984" i="7"/>
  <c r="M984" i="7" s="1"/>
  <c r="J984" i="7"/>
  <c r="K983" i="7"/>
  <c r="L983" i="7" s="1"/>
  <c r="J983" i="7"/>
  <c r="K982" i="7"/>
  <c r="J982" i="7"/>
  <c r="K981" i="7"/>
  <c r="M981" i="7" s="1"/>
  <c r="J981" i="7"/>
  <c r="K980" i="7"/>
  <c r="M980" i="7" s="1"/>
  <c r="J980" i="7"/>
  <c r="K979" i="7"/>
  <c r="J979" i="7"/>
  <c r="K978" i="7"/>
  <c r="J978" i="7"/>
  <c r="K977" i="7"/>
  <c r="J977" i="7"/>
  <c r="K976" i="7"/>
  <c r="J976" i="7"/>
  <c r="K975" i="7"/>
  <c r="L975" i="7" s="1"/>
  <c r="J975" i="7"/>
  <c r="K974" i="7"/>
  <c r="J974" i="7"/>
  <c r="K973" i="7"/>
  <c r="M973" i="7" s="1"/>
  <c r="J973" i="7"/>
  <c r="K972" i="7"/>
  <c r="M972" i="7" s="1"/>
  <c r="J972" i="7"/>
  <c r="K971" i="7"/>
  <c r="L971" i="7" s="1"/>
  <c r="J971" i="7"/>
  <c r="K970" i="7"/>
  <c r="J970" i="7"/>
  <c r="K969" i="7"/>
  <c r="L969" i="7" s="1"/>
  <c r="J969" i="7"/>
  <c r="K968" i="7"/>
  <c r="J968" i="7"/>
  <c r="K967" i="7"/>
  <c r="L967" i="7" s="1"/>
  <c r="J967" i="7"/>
  <c r="K966" i="7"/>
  <c r="J966" i="7"/>
  <c r="K965" i="7"/>
  <c r="M965" i="7" s="1"/>
  <c r="J965" i="7"/>
  <c r="K964" i="7"/>
  <c r="M964" i="7" s="1"/>
  <c r="J964" i="7"/>
  <c r="K963" i="7"/>
  <c r="J963" i="7"/>
  <c r="K962" i="7"/>
  <c r="J962" i="7"/>
  <c r="K961" i="7"/>
  <c r="M961" i="7" s="1"/>
  <c r="J961" i="7"/>
  <c r="K960" i="7"/>
  <c r="M960" i="7" s="1"/>
  <c r="J960" i="7"/>
  <c r="K959" i="7"/>
  <c r="L959" i="7" s="1"/>
  <c r="J959" i="7"/>
  <c r="K958" i="7"/>
  <c r="J958" i="7"/>
  <c r="K957" i="7"/>
  <c r="L957" i="7" s="1"/>
  <c r="J957" i="7"/>
  <c r="K956" i="7"/>
  <c r="J956" i="7"/>
  <c r="K955" i="7"/>
  <c r="L955" i="7" s="1"/>
  <c r="J955" i="7"/>
  <c r="K954" i="7"/>
  <c r="J954" i="7"/>
  <c r="K953" i="7"/>
  <c r="M953" i="7" s="1"/>
  <c r="J953" i="7"/>
  <c r="K952" i="7"/>
  <c r="M952" i="7" s="1"/>
  <c r="J952" i="7"/>
  <c r="K951" i="7"/>
  <c r="L951" i="7" s="1"/>
  <c r="J951" i="7"/>
  <c r="K950" i="7"/>
  <c r="J950" i="7"/>
  <c r="K949" i="7"/>
  <c r="M949" i="7" s="1"/>
  <c r="J949" i="7"/>
  <c r="K948" i="7"/>
  <c r="M948" i="7" s="1"/>
  <c r="J948" i="7"/>
  <c r="K947" i="7"/>
  <c r="J947" i="7"/>
  <c r="K946" i="7"/>
  <c r="J946" i="7"/>
  <c r="K945" i="7"/>
  <c r="M945" i="7" s="1"/>
  <c r="J945" i="7"/>
  <c r="K944" i="7"/>
  <c r="J944" i="7"/>
  <c r="K943" i="7"/>
  <c r="L943" i="7" s="1"/>
  <c r="J943" i="7"/>
  <c r="K942" i="7"/>
  <c r="J942" i="7"/>
  <c r="K941" i="7"/>
  <c r="M941" i="7" s="1"/>
  <c r="J941" i="7"/>
  <c r="K940" i="7"/>
  <c r="M940" i="7" s="1"/>
  <c r="J940" i="7"/>
  <c r="K939" i="7"/>
  <c r="L939" i="7" s="1"/>
  <c r="J939" i="7"/>
  <c r="K938" i="7"/>
  <c r="J938" i="7"/>
  <c r="K937" i="7"/>
  <c r="L937" i="7" s="1"/>
  <c r="J937" i="7"/>
  <c r="K936" i="7"/>
  <c r="J936" i="7"/>
  <c r="K935" i="7"/>
  <c r="L935" i="7" s="1"/>
  <c r="J935" i="7"/>
  <c r="K934" i="7"/>
  <c r="J934" i="7"/>
  <c r="K933" i="7"/>
  <c r="J933" i="7"/>
  <c r="K932" i="7"/>
  <c r="J932" i="7"/>
  <c r="K931" i="7"/>
  <c r="J931" i="7"/>
  <c r="K930" i="7"/>
  <c r="J930" i="7"/>
  <c r="K929" i="7"/>
  <c r="M929" i="7" s="1"/>
  <c r="J929" i="7"/>
  <c r="K928" i="7"/>
  <c r="M928" i="7" s="1"/>
  <c r="J928" i="7"/>
  <c r="K927" i="7"/>
  <c r="L927" i="7" s="1"/>
  <c r="J927" i="7"/>
  <c r="K926" i="7"/>
  <c r="J926" i="7"/>
  <c r="K925" i="7"/>
  <c r="M925" i="7" s="1"/>
  <c r="J925" i="7"/>
  <c r="K924" i="7"/>
  <c r="J924" i="7"/>
  <c r="K923" i="7"/>
  <c r="L923" i="7" s="1"/>
  <c r="J923" i="7"/>
  <c r="K922" i="7"/>
  <c r="J922" i="7"/>
  <c r="K921" i="7"/>
  <c r="M921" i="7" s="1"/>
  <c r="J921" i="7"/>
  <c r="K920" i="7"/>
  <c r="M920" i="7" s="1"/>
  <c r="J920" i="7"/>
  <c r="K919" i="7"/>
  <c r="L919" i="7" s="1"/>
  <c r="J919" i="7"/>
  <c r="K918" i="7"/>
  <c r="J918" i="7"/>
  <c r="K917" i="7"/>
  <c r="M917" i="7" s="1"/>
  <c r="J917" i="7"/>
  <c r="K916" i="7"/>
  <c r="M916" i="7" s="1"/>
  <c r="J916" i="7"/>
  <c r="K915" i="7"/>
  <c r="J915" i="7"/>
  <c r="K914" i="7"/>
  <c r="J914" i="7"/>
  <c r="K913" i="7"/>
  <c r="M913" i="7" s="1"/>
  <c r="J913" i="7"/>
  <c r="K912" i="7"/>
  <c r="J912" i="7"/>
  <c r="K911" i="7"/>
  <c r="L911" i="7" s="1"/>
  <c r="J911" i="7"/>
  <c r="K910" i="7"/>
  <c r="J910" i="7"/>
  <c r="K909" i="7"/>
  <c r="M909" i="7" s="1"/>
  <c r="J909" i="7"/>
  <c r="K908" i="7"/>
  <c r="M908" i="7" s="1"/>
  <c r="J908" i="7"/>
  <c r="K907" i="7"/>
  <c r="L907" i="7" s="1"/>
  <c r="J907" i="7"/>
  <c r="K906" i="7"/>
  <c r="J906" i="7"/>
  <c r="K905" i="7"/>
  <c r="M905" i="7" s="1"/>
  <c r="J905" i="7"/>
  <c r="K904" i="7"/>
  <c r="J904" i="7"/>
  <c r="K903" i="7"/>
  <c r="L903" i="7" s="1"/>
  <c r="J903" i="7"/>
  <c r="K902" i="7"/>
  <c r="J902" i="7"/>
  <c r="K901" i="7"/>
  <c r="L901" i="7" s="1"/>
  <c r="J901" i="7"/>
  <c r="K900" i="7"/>
  <c r="M900" i="7" s="1"/>
  <c r="J900" i="7"/>
  <c r="K899" i="7"/>
  <c r="J899" i="7"/>
  <c r="K898" i="7"/>
  <c r="J898" i="7"/>
  <c r="K897" i="7"/>
  <c r="M897" i="7" s="1"/>
  <c r="J897" i="7"/>
  <c r="K896" i="7"/>
  <c r="M896" i="7" s="1"/>
  <c r="J896" i="7"/>
  <c r="K895" i="7"/>
  <c r="L895" i="7" s="1"/>
  <c r="J895" i="7"/>
  <c r="K894" i="7"/>
  <c r="J894" i="7"/>
  <c r="K893" i="7"/>
  <c r="J893" i="7"/>
  <c r="K892" i="7"/>
  <c r="J892" i="7"/>
  <c r="K891" i="7"/>
  <c r="L891" i="7" s="1"/>
  <c r="J891" i="7"/>
  <c r="K890" i="7"/>
  <c r="J890" i="7"/>
  <c r="K889" i="7"/>
  <c r="M889" i="7" s="1"/>
  <c r="J889" i="7"/>
  <c r="K888" i="7"/>
  <c r="M888" i="7" s="1"/>
  <c r="J888" i="7"/>
  <c r="K887" i="7"/>
  <c r="L887" i="7" s="1"/>
  <c r="J887" i="7"/>
  <c r="K886" i="7"/>
  <c r="J886" i="7"/>
  <c r="K885" i="7"/>
  <c r="M885" i="7" s="1"/>
  <c r="J885" i="7"/>
  <c r="K884" i="7"/>
  <c r="M884" i="7" s="1"/>
  <c r="J884" i="7"/>
  <c r="K883" i="7"/>
  <c r="J883" i="7"/>
  <c r="K882" i="7"/>
  <c r="J882" i="7"/>
  <c r="K881" i="7"/>
  <c r="J881" i="7"/>
  <c r="K880" i="7"/>
  <c r="J880" i="7"/>
  <c r="K879" i="7"/>
  <c r="J879" i="7"/>
  <c r="K878" i="7"/>
  <c r="J878" i="7"/>
  <c r="K877" i="7"/>
  <c r="L877" i="7" s="1"/>
  <c r="J877" i="7"/>
  <c r="K876" i="7"/>
  <c r="J876" i="7"/>
  <c r="K875" i="7"/>
  <c r="J875" i="7"/>
  <c r="K874" i="7"/>
  <c r="J874" i="7"/>
  <c r="K873" i="7"/>
  <c r="M873" i="7" s="1"/>
  <c r="J873" i="7"/>
  <c r="K872" i="7"/>
  <c r="M872" i="7" s="1"/>
  <c r="J872" i="7"/>
  <c r="K871" i="7"/>
  <c r="M871" i="7" s="1"/>
  <c r="J871" i="7"/>
  <c r="K870" i="7"/>
  <c r="J870" i="7"/>
  <c r="K869" i="7"/>
  <c r="M869" i="7" s="1"/>
  <c r="J869" i="7"/>
  <c r="K868" i="7"/>
  <c r="M868" i="7" s="1"/>
  <c r="J868" i="7"/>
  <c r="K867" i="7"/>
  <c r="M867" i="7" s="1"/>
  <c r="J867" i="7"/>
  <c r="K866" i="7"/>
  <c r="J866" i="7"/>
  <c r="K865" i="7"/>
  <c r="J865" i="7"/>
  <c r="K864" i="7"/>
  <c r="M864" i="7" s="1"/>
  <c r="J864" i="7"/>
  <c r="K863" i="7"/>
  <c r="M863" i="7" s="1"/>
  <c r="J863" i="7"/>
  <c r="K862" i="7"/>
  <c r="J862" i="7"/>
  <c r="K861" i="7"/>
  <c r="J861" i="7"/>
  <c r="K860" i="7"/>
  <c r="M860" i="7" s="1"/>
  <c r="J860" i="7"/>
  <c r="K859" i="7"/>
  <c r="L859" i="7" s="1"/>
  <c r="J859" i="7"/>
  <c r="K858" i="7"/>
  <c r="J858" i="7"/>
  <c r="K857" i="7"/>
  <c r="L857" i="7" s="1"/>
  <c r="J857" i="7"/>
  <c r="K856" i="7"/>
  <c r="J856" i="7"/>
  <c r="K855" i="7"/>
  <c r="J855" i="7"/>
  <c r="K854" i="7"/>
  <c r="J854" i="7"/>
  <c r="K853" i="7"/>
  <c r="M853" i="7" s="1"/>
  <c r="J853" i="7"/>
  <c r="K852" i="7"/>
  <c r="M852" i="7" s="1"/>
  <c r="J852" i="7"/>
  <c r="K851" i="7"/>
  <c r="M851" i="7" s="1"/>
  <c r="J851" i="7"/>
  <c r="K850" i="7"/>
  <c r="J850" i="7"/>
  <c r="K849" i="7"/>
  <c r="J849" i="7"/>
  <c r="K848" i="7"/>
  <c r="J848" i="7"/>
  <c r="K847" i="7"/>
  <c r="J847" i="7"/>
  <c r="K846" i="7"/>
  <c r="J846" i="7"/>
  <c r="K845" i="7"/>
  <c r="J845" i="7"/>
  <c r="K844" i="7"/>
  <c r="M844" i="7" s="1"/>
  <c r="J844" i="7"/>
  <c r="K843" i="7"/>
  <c r="M843" i="7" s="1"/>
  <c r="J843" i="7"/>
  <c r="K842" i="7"/>
  <c r="J842" i="7"/>
  <c r="K841" i="7"/>
  <c r="M841" i="7" s="1"/>
  <c r="J841" i="7"/>
  <c r="K840" i="7"/>
  <c r="M840" i="7" s="1"/>
  <c r="J840" i="7"/>
  <c r="K839" i="7"/>
  <c r="M839" i="7" s="1"/>
  <c r="J839" i="7"/>
  <c r="K838" i="7"/>
  <c r="J838" i="7"/>
  <c r="K837" i="7"/>
  <c r="M837" i="7" s="1"/>
  <c r="J837" i="7"/>
  <c r="K836" i="7"/>
  <c r="M836" i="7" s="1"/>
  <c r="J836" i="7"/>
  <c r="K835" i="7"/>
  <c r="M835" i="7" s="1"/>
  <c r="J835" i="7"/>
  <c r="K834" i="7"/>
  <c r="J834" i="7"/>
  <c r="K833" i="7"/>
  <c r="L833" i="7" s="1"/>
  <c r="J833" i="7"/>
  <c r="K832" i="7"/>
  <c r="M832" i="7" s="1"/>
  <c r="J832" i="7"/>
  <c r="K831" i="7"/>
  <c r="L831" i="7" s="1"/>
  <c r="J831" i="7"/>
  <c r="K830" i="7"/>
  <c r="J830" i="7"/>
  <c r="K829" i="7"/>
  <c r="J829" i="7"/>
  <c r="K828" i="7"/>
  <c r="M828" i="7" s="1"/>
  <c r="J828" i="7"/>
  <c r="K827" i="7"/>
  <c r="M827" i="7" s="1"/>
  <c r="J827" i="7"/>
  <c r="K826" i="7"/>
  <c r="J826" i="7"/>
  <c r="K825" i="7"/>
  <c r="M825" i="7" s="1"/>
  <c r="J825" i="7"/>
  <c r="K824" i="7"/>
  <c r="J824" i="7"/>
  <c r="K823" i="7"/>
  <c r="J823" i="7"/>
  <c r="K822" i="7"/>
  <c r="J822" i="7"/>
  <c r="K821" i="7"/>
  <c r="M821" i="7" s="1"/>
  <c r="J821" i="7"/>
  <c r="K820" i="7"/>
  <c r="M820" i="7" s="1"/>
  <c r="J820" i="7"/>
  <c r="K819" i="7"/>
  <c r="M819" i="7" s="1"/>
  <c r="J819" i="7"/>
  <c r="K818" i="7"/>
  <c r="J818" i="7"/>
  <c r="K817" i="7"/>
  <c r="M817" i="7" s="1"/>
  <c r="J817" i="7"/>
  <c r="K816" i="7"/>
  <c r="J816" i="7"/>
  <c r="K815" i="7"/>
  <c r="J815" i="7"/>
  <c r="K814" i="7"/>
  <c r="J814" i="7"/>
  <c r="K813" i="7"/>
  <c r="L813" i="7" s="1"/>
  <c r="J813" i="7"/>
  <c r="K812" i="7"/>
  <c r="M812" i="7" s="1"/>
  <c r="J812" i="7"/>
  <c r="K811" i="7"/>
  <c r="L811" i="7" s="1"/>
  <c r="J811" i="7"/>
  <c r="K810" i="7"/>
  <c r="J810" i="7"/>
  <c r="K809" i="7"/>
  <c r="M809" i="7" s="1"/>
  <c r="J809" i="7"/>
  <c r="K808" i="7"/>
  <c r="M808" i="7" s="1"/>
  <c r="J808" i="7"/>
  <c r="K807" i="7"/>
  <c r="M807" i="7" s="1"/>
  <c r="J807" i="7"/>
  <c r="K806" i="7"/>
  <c r="J806" i="7"/>
  <c r="K805" i="7"/>
  <c r="M805" i="7" s="1"/>
  <c r="J805" i="7"/>
  <c r="K804" i="7"/>
  <c r="M804" i="7" s="1"/>
  <c r="J804" i="7"/>
  <c r="K803" i="7"/>
  <c r="M803" i="7" s="1"/>
  <c r="J803" i="7"/>
  <c r="K802" i="7"/>
  <c r="J802" i="7"/>
  <c r="K801" i="7"/>
  <c r="J801" i="7"/>
  <c r="K800" i="7"/>
  <c r="M800" i="7" s="1"/>
  <c r="J800" i="7"/>
  <c r="K799" i="7"/>
  <c r="M799" i="7" s="1"/>
  <c r="J799" i="7"/>
  <c r="K798" i="7"/>
  <c r="J798" i="7"/>
  <c r="K797" i="7"/>
  <c r="J797" i="7"/>
  <c r="K796" i="7"/>
  <c r="M796" i="7" s="1"/>
  <c r="J796" i="7"/>
  <c r="K795" i="7"/>
  <c r="L795" i="7" s="1"/>
  <c r="J795" i="7"/>
  <c r="K794" i="7"/>
  <c r="J794" i="7"/>
  <c r="K793" i="7"/>
  <c r="L793" i="7" s="1"/>
  <c r="J793" i="7"/>
  <c r="K792" i="7"/>
  <c r="J792" i="7"/>
  <c r="K791" i="7"/>
  <c r="J791" i="7"/>
  <c r="K790" i="7"/>
  <c r="J790" i="7"/>
  <c r="K789" i="7"/>
  <c r="M789" i="7" s="1"/>
  <c r="J789" i="7"/>
  <c r="K788" i="7"/>
  <c r="M788" i="7" s="1"/>
  <c r="J788" i="7"/>
  <c r="K787" i="7"/>
  <c r="M787" i="7" s="1"/>
  <c r="J787" i="7"/>
  <c r="K786" i="7"/>
  <c r="J786" i="7"/>
  <c r="K785" i="7"/>
  <c r="L785" i="7" s="1"/>
  <c r="J785" i="7"/>
  <c r="K784" i="7"/>
  <c r="J784" i="7"/>
  <c r="K783" i="7"/>
  <c r="J783" i="7"/>
  <c r="K782" i="7"/>
  <c r="J782" i="7"/>
  <c r="K781" i="7"/>
  <c r="J781" i="7"/>
  <c r="K780" i="7"/>
  <c r="M780" i="7" s="1"/>
  <c r="J780" i="7"/>
  <c r="K779" i="7"/>
  <c r="M779" i="7" s="1"/>
  <c r="J779" i="7"/>
  <c r="K778" i="7"/>
  <c r="J778" i="7"/>
  <c r="K777" i="7"/>
  <c r="M777" i="7" s="1"/>
  <c r="J777" i="7"/>
  <c r="K776" i="7"/>
  <c r="M776" i="7" s="1"/>
  <c r="J776" i="7"/>
  <c r="K775" i="7"/>
  <c r="M775" i="7" s="1"/>
  <c r="J775" i="7"/>
  <c r="K774" i="7"/>
  <c r="J774" i="7"/>
  <c r="K773" i="7"/>
  <c r="M773" i="7" s="1"/>
  <c r="J773" i="7"/>
  <c r="K772" i="7"/>
  <c r="M772" i="7" s="1"/>
  <c r="J772" i="7"/>
  <c r="K771" i="7"/>
  <c r="M771" i="7" s="1"/>
  <c r="J771" i="7"/>
  <c r="K770" i="7"/>
  <c r="J770" i="7"/>
  <c r="K769" i="7"/>
  <c r="L769" i="7" s="1"/>
  <c r="J769" i="7"/>
  <c r="K768" i="7"/>
  <c r="M768" i="7" s="1"/>
  <c r="J768" i="7"/>
  <c r="K767" i="7"/>
  <c r="M767" i="7" s="1"/>
  <c r="J767" i="7"/>
  <c r="K766" i="7"/>
  <c r="J766" i="7"/>
  <c r="K765" i="7"/>
  <c r="J765" i="7"/>
  <c r="K764" i="7"/>
  <c r="J764" i="7"/>
  <c r="K763" i="7"/>
  <c r="J763" i="7"/>
  <c r="K762" i="7"/>
  <c r="J762" i="7"/>
  <c r="K761" i="7"/>
  <c r="J761" i="7"/>
  <c r="K760" i="7"/>
  <c r="M760" i="7" s="1"/>
  <c r="J760" i="7"/>
  <c r="K759" i="7"/>
  <c r="M759" i="7" s="1"/>
  <c r="J759" i="7"/>
  <c r="K758" i="7"/>
  <c r="J758" i="7"/>
  <c r="K757" i="7"/>
  <c r="J757" i="7"/>
  <c r="K756" i="7"/>
  <c r="M756" i="7" s="1"/>
  <c r="J756" i="7"/>
  <c r="K755" i="7"/>
  <c r="M755" i="7" s="1"/>
  <c r="J755" i="7"/>
  <c r="K754" i="7"/>
  <c r="J754" i="7"/>
  <c r="K753" i="7"/>
  <c r="M753" i="7" s="1"/>
  <c r="J753" i="7"/>
  <c r="K752" i="7"/>
  <c r="M752" i="7" s="1"/>
  <c r="J752" i="7"/>
  <c r="K751" i="7"/>
  <c r="M751" i="7" s="1"/>
  <c r="J751" i="7"/>
  <c r="K750" i="7"/>
  <c r="J750" i="7"/>
  <c r="K749" i="7"/>
  <c r="J749" i="7"/>
  <c r="K748" i="7"/>
  <c r="M748" i="7" s="1"/>
  <c r="J748" i="7"/>
  <c r="K747" i="7"/>
  <c r="M747" i="7" s="1"/>
  <c r="J747" i="7"/>
  <c r="K746" i="7"/>
  <c r="J746" i="7"/>
  <c r="K745" i="7"/>
  <c r="L745" i="7" s="1"/>
  <c r="J745" i="7"/>
  <c r="K744" i="7"/>
  <c r="J744" i="7"/>
  <c r="K743" i="7"/>
  <c r="J743" i="7"/>
  <c r="K742" i="7"/>
  <c r="J742" i="7"/>
  <c r="K741" i="7"/>
  <c r="J741" i="7"/>
  <c r="K740" i="7"/>
  <c r="M740" i="7" s="1"/>
  <c r="J740" i="7"/>
  <c r="K739" i="7"/>
  <c r="M739" i="7" s="1"/>
  <c r="J739" i="7"/>
  <c r="K738" i="7"/>
  <c r="J738" i="7"/>
  <c r="K737" i="7"/>
  <c r="L737" i="7" s="1"/>
  <c r="J737" i="7"/>
  <c r="K736" i="7"/>
  <c r="J736" i="7"/>
  <c r="K735" i="7"/>
  <c r="J735" i="7"/>
  <c r="K734" i="7"/>
  <c r="J734" i="7"/>
  <c r="K733" i="7"/>
  <c r="M733" i="7" s="1"/>
  <c r="J733" i="7"/>
  <c r="K732" i="7"/>
  <c r="M732" i="7" s="1"/>
  <c r="J732" i="7"/>
  <c r="K731" i="7"/>
  <c r="M731" i="7" s="1"/>
  <c r="J731" i="7"/>
  <c r="K730" i="7"/>
  <c r="J730" i="7"/>
  <c r="K729" i="7"/>
  <c r="J729" i="7"/>
  <c r="K728" i="7"/>
  <c r="M728" i="7" s="1"/>
  <c r="J728" i="7"/>
  <c r="K727" i="7"/>
  <c r="M727" i="7" s="1"/>
  <c r="J727" i="7"/>
  <c r="K726" i="7"/>
  <c r="J726" i="7"/>
  <c r="K725" i="7"/>
  <c r="J725" i="7"/>
  <c r="K724" i="7"/>
  <c r="M724" i="7" s="1"/>
  <c r="J724" i="7"/>
  <c r="K723" i="7"/>
  <c r="M723" i="7" s="1"/>
  <c r="J723" i="7"/>
  <c r="K722" i="7"/>
  <c r="J722" i="7"/>
  <c r="K721" i="7"/>
  <c r="M721" i="7" s="1"/>
  <c r="J721" i="7"/>
  <c r="K720" i="7"/>
  <c r="M720" i="7" s="1"/>
  <c r="J720" i="7"/>
  <c r="K719" i="7"/>
  <c r="M719" i="7" s="1"/>
  <c r="J719" i="7"/>
  <c r="K718" i="7"/>
  <c r="J718" i="7"/>
  <c r="K717" i="7"/>
  <c r="J717" i="7"/>
  <c r="K716" i="7"/>
  <c r="M716" i="7" s="1"/>
  <c r="J716" i="7"/>
  <c r="K715" i="7"/>
  <c r="M715" i="7" s="1"/>
  <c r="J715" i="7"/>
  <c r="K714" i="7"/>
  <c r="J714" i="7"/>
  <c r="K713" i="7"/>
  <c r="J713" i="7"/>
  <c r="K712" i="7"/>
  <c r="M712" i="7" s="1"/>
  <c r="J712" i="7"/>
  <c r="K711" i="7"/>
  <c r="M711" i="7" s="1"/>
  <c r="J711" i="7"/>
  <c r="K710" i="7"/>
  <c r="J710" i="7"/>
  <c r="K709" i="7"/>
  <c r="J709" i="7"/>
  <c r="K708" i="7"/>
  <c r="M708" i="7" s="1"/>
  <c r="J708" i="7"/>
  <c r="K707" i="7"/>
  <c r="M707" i="7" s="1"/>
  <c r="J707" i="7"/>
  <c r="K706" i="7"/>
  <c r="L706" i="7" s="1"/>
  <c r="J706" i="7"/>
  <c r="K705" i="7"/>
  <c r="M705" i="7" s="1"/>
  <c r="J705" i="7"/>
  <c r="K704" i="7"/>
  <c r="M704" i="7" s="1"/>
  <c r="J704" i="7"/>
  <c r="K703" i="7"/>
  <c r="M703" i="7" s="1"/>
  <c r="J703" i="7"/>
  <c r="K702" i="7"/>
  <c r="L702" i="7" s="1"/>
  <c r="J702" i="7"/>
  <c r="K701" i="7"/>
  <c r="L701" i="7" s="1"/>
  <c r="J701" i="7"/>
  <c r="K700" i="7"/>
  <c r="J700" i="7"/>
  <c r="K699" i="7"/>
  <c r="J699" i="7"/>
  <c r="K698" i="7"/>
  <c r="L698" i="7" s="1"/>
  <c r="J698" i="7"/>
  <c r="K697" i="7"/>
  <c r="M697" i="7" s="1"/>
  <c r="J697" i="7"/>
  <c r="K696" i="7"/>
  <c r="J696" i="7"/>
  <c r="K695" i="7"/>
  <c r="J695" i="7"/>
  <c r="K694" i="7"/>
  <c r="L694" i="7" s="1"/>
  <c r="J694" i="7"/>
  <c r="K693" i="7"/>
  <c r="J693" i="7"/>
  <c r="K692" i="7"/>
  <c r="M692" i="7" s="1"/>
  <c r="J692" i="7"/>
  <c r="K691" i="7"/>
  <c r="M691" i="7" s="1"/>
  <c r="J691" i="7"/>
  <c r="K690" i="7"/>
  <c r="L690" i="7" s="1"/>
  <c r="J690" i="7"/>
  <c r="K689" i="7"/>
  <c r="J689" i="7"/>
  <c r="K688" i="7"/>
  <c r="M688" i="7" s="1"/>
  <c r="J688" i="7"/>
  <c r="K687" i="7"/>
  <c r="M687" i="7" s="1"/>
  <c r="J687" i="7"/>
  <c r="K686" i="7"/>
  <c r="J686" i="7"/>
  <c r="K685" i="7"/>
  <c r="L685" i="7" s="1"/>
  <c r="J685" i="7"/>
  <c r="K684" i="7"/>
  <c r="J684" i="7"/>
  <c r="K683" i="7"/>
  <c r="M683" i="7" s="1"/>
  <c r="J683" i="7"/>
  <c r="K682" i="7"/>
  <c r="L682" i="7" s="1"/>
  <c r="J682" i="7"/>
  <c r="K681" i="7"/>
  <c r="L681" i="7" s="1"/>
  <c r="J681" i="7"/>
  <c r="K680" i="7"/>
  <c r="M680" i="7" s="1"/>
  <c r="J680" i="7"/>
  <c r="K679" i="7"/>
  <c r="M679" i="7" s="1"/>
  <c r="J679" i="7"/>
  <c r="K678" i="7"/>
  <c r="L678" i="7" s="1"/>
  <c r="J678" i="7"/>
  <c r="K677" i="7"/>
  <c r="M677" i="7" s="1"/>
  <c r="J677" i="7"/>
  <c r="K676" i="7"/>
  <c r="M676" i="7" s="1"/>
  <c r="J676" i="7"/>
  <c r="K675" i="7"/>
  <c r="M675" i="7" s="1"/>
  <c r="J675" i="7"/>
  <c r="K674" i="7"/>
  <c r="L674" i="7" s="1"/>
  <c r="J674" i="7"/>
  <c r="K673" i="7"/>
  <c r="M673" i="7" s="1"/>
  <c r="J673" i="7"/>
  <c r="K672" i="7"/>
  <c r="J672" i="7"/>
  <c r="K671" i="7"/>
  <c r="J671" i="7"/>
  <c r="K670" i="7"/>
  <c r="L670" i="7" s="1"/>
  <c r="J670" i="7"/>
  <c r="K669" i="7"/>
  <c r="J669" i="7"/>
  <c r="K668" i="7"/>
  <c r="M668" i="7" s="1"/>
  <c r="J668" i="7"/>
  <c r="K667" i="7"/>
  <c r="M667" i="7" s="1"/>
  <c r="J667" i="7"/>
  <c r="K666" i="7"/>
  <c r="L666" i="7" s="1"/>
  <c r="J666" i="7"/>
  <c r="K665" i="7"/>
  <c r="J665" i="7"/>
  <c r="K664" i="7"/>
  <c r="M664" i="7" s="1"/>
  <c r="J664" i="7"/>
  <c r="K663" i="7"/>
  <c r="M663" i="7" s="1"/>
  <c r="J663" i="7"/>
  <c r="K662" i="7"/>
  <c r="J662" i="7"/>
  <c r="K661" i="7"/>
  <c r="M661" i="7" s="1"/>
  <c r="J661" i="7"/>
  <c r="K660" i="7"/>
  <c r="J660" i="7"/>
  <c r="K659" i="7"/>
  <c r="M659" i="7" s="1"/>
  <c r="J659" i="7"/>
  <c r="K658" i="7"/>
  <c r="L658" i="7" s="1"/>
  <c r="J658" i="7"/>
  <c r="K657" i="7"/>
  <c r="L657" i="7" s="1"/>
  <c r="J657" i="7"/>
  <c r="K656" i="7"/>
  <c r="M656" i="7" s="1"/>
  <c r="J656" i="7"/>
  <c r="K655" i="7"/>
  <c r="M655" i="7" s="1"/>
  <c r="J655" i="7"/>
  <c r="K654" i="7"/>
  <c r="L654" i="7" s="1"/>
  <c r="J654" i="7"/>
  <c r="K653" i="7"/>
  <c r="M653" i="7" s="1"/>
  <c r="J653" i="7"/>
  <c r="K652" i="7"/>
  <c r="M652" i="7" s="1"/>
  <c r="J652" i="7"/>
  <c r="K651" i="7"/>
  <c r="M651" i="7" s="1"/>
  <c r="J651" i="7"/>
  <c r="K650" i="7"/>
  <c r="L650" i="7" s="1"/>
  <c r="J650" i="7"/>
  <c r="K649" i="7"/>
  <c r="M649" i="7" s="1"/>
  <c r="J649" i="7"/>
  <c r="K648" i="7"/>
  <c r="J648" i="7"/>
  <c r="K647" i="7"/>
  <c r="J647" i="7"/>
  <c r="K646" i="7"/>
  <c r="L646" i="7" s="1"/>
  <c r="J646" i="7"/>
  <c r="K645" i="7"/>
  <c r="J645" i="7"/>
  <c r="K644" i="7"/>
  <c r="M644" i="7" s="1"/>
  <c r="J644" i="7"/>
  <c r="K643" i="7"/>
  <c r="M643" i="7" s="1"/>
  <c r="J643" i="7"/>
  <c r="K642" i="7"/>
  <c r="L642" i="7" s="1"/>
  <c r="J642" i="7"/>
  <c r="K641" i="7"/>
  <c r="J641" i="7"/>
  <c r="K640" i="7"/>
  <c r="M640" i="7" s="1"/>
  <c r="J640" i="7"/>
  <c r="K639" i="7"/>
  <c r="J639" i="7"/>
  <c r="K638" i="7"/>
  <c r="J638" i="7"/>
  <c r="K637" i="7"/>
  <c r="M637" i="7" s="1"/>
  <c r="J637" i="7"/>
  <c r="K636" i="7"/>
  <c r="J636" i="7"/>
  <c r="K635" i="7"/>
  <c r="M635" i="7" s="1"/>
  <c r="J635" i="7"/>
  <c r="K634" i="7"/>
  <c r="L634" i="7" s="1"/>
  <c r="J634" i="7"/>
  <c r="K633" i="7"/>
  <c r="L633" i="7" s="1"/>
  <c r="J633" i="7"/>
  <c r="K632" i="7"/>
  <c r="M632" i="7" s="1"/>
  <c r="J632" i="7"/>
  <c r="K631" i="7"/>
  <c r="M631" i="7" s="1"/>
  <c r="J631" i="7"/>
  <c r="K630" i="7"/>
  <c r="L630" i="7" s="1"/>
  <c r="J630" i="7"/>
  <c r="K629" i="7"/>
  <c r="M629" i="7" s="1"/>
  <c r="J629" i="7"/>
  <c r="K628" i="7"/>
  <c r="M628" i="7" s="1"/>
  <c r="J628" i="7"/>
  <c r="K627" i="7"/>
  <c r="J627" i="7"/>
  <c r="K626" i="7"/>
  <c r="L626" i="7" s="1"/>
  <c r="J626" i="7"/>
  <c r="K625" i="7"/>
  <c r="M625" i="7" s="1"/>
  <c r="J625" i="7"/>
  <c r="K624" i="7"/>
  <c r="J624" i="7"/>
  <c r="K623" i="7"/>
  <c r="J623" i="7"/>
  <c r="K622" i="7"/>
  <c r="L622" i="7" s="1"/>
  <c r="J622" i="7"/>
  <c r="K621" i="7"/>
  <c r="J621" i="7"/>
  <c r="K620" i="7"/>
  <c r="M620" i="7" s="1"/>
  <c r="J620" i="7"/>
  <c r="K619" i="7"/>
  <c r="M619" i="7" s="1"/>
  <c r="J619" i="7"/>
  <c r="K618" i="7"/>
  <c r="L618" i="7" s="1"/>
  <c r="J618" i="7"/>
  <c r="K617" i="7"/>
  <c r="L617" i="7" s="1"/>
  <c r="J617" i="7"/>
  <c r="K616" i="7"/>
  <c r="J616" i="7"/>
  <c r="K615" i="7"/>
  <c r="L615" i="7" s="1"/>
  <c r="J615" i="7"/>
  <c r="K614" i="7"/>
  <c r="J614" i="7"/>
  <c r="K613" i="7"/>
  <c r="J613" i="7"/>
  <c r="K612" i="7"/>
  <c r="M612" i="7" s="1"/>
  <c r="J612" i="7"/>
  <c r="K611" i="7"/>
  <c r="M611" i="7" s="1"/>
  <c r="J611" i="7"/>
  <c r="K610" i="7"/>
  <c r="L610" i="7" s="1"/>
  <c r="J610" i="7"/>
  <c r="K609" i="7"/>
  <c r="L609" i="7" s="1"/>
  <c r="J609" i="7"/>
  <c r="K608" i="7"/>
  <c r="J608" i="7"/>
  <c r="K607" i="7"/>
  <c r="L607" i="7" s="1"/>
  <c r="J607" i="7"/>
  <c r="K606" i="7"/>
  <c r="J606" i="7"/>
  <c r="K605" i="7"/>
  <c r="J605" i="7"/>
  <c r="K604" i="7"/>
  <c r="M604" i="7" s="1"/>
  <c r="J604" i="7"/>
  <c r="K603" i="7"/>
  <c r="M603" i="7" s="1"/>
  <c r="J603" i="7"/>
  <c r="K602" i="7"/>
  <c r="L602" i="7" s="1"/>
  <c r="J602" i="7"/>
  <c r="K601" i="7"/>
  <c r="L601" i="7" s="1"/>
  <c r="J601" i="7"/>
  <c r="K600" i="7"/>
  <c r="M600" i="7" s="1"/>
  <c r="J600" i="7"/>
  <c r="K599" i="7"/>
  <c r="M599" i="7" s="1"/>
  <c r="J599" i="7"/>
  <c r="K598" i="7"/>
  <c r="L598" i="7" s="1"/>
  <c r="J598" i="7"/>
  <c r="K597" i="7"/>
  <c r="M597" i="7" s="1"/>
  <c r="J597" i="7"/>
  <c r="K596" i="7"/>
  <c r="J596" i="7"/>
  <c r="K595" i="7"/>
  <c r="J595" i="7"/>
  <c r="K594" i="7"/>
  <c r="L594" i="7" s="1"/>
  <c r="J594" i="7"/>
  <c r="K593" i="7"/>
  <c r="L593" i="7" s="1"/>
  <c r="J593" i="7"/>
  <c r="K592" i="7"/>
  <c r="M592" i="7" s="1"/>
  <c r="J592" i="7"/>
  <c r="K591" i="7"/>
  <c r="L591" i="7" s="1"/>
  <c r="J591" i="7"/>
  <c r="K590" i="7"/>
  <c r="L590" i="7" s="1"/>
  <c r="J590" i="7"/>
  <c r="K589" i="7"/>
  <c r="J589" i="7"/>
  <c r="K588" i="7"/>
  <c r="J588" i="7"/>
  <c r="K587" i="7"/>
  <c r="J587" i="7"/>
  <c r="K586" i="7"/>
  <c r="L586" i="7" s="1"/>
  <c r="J586" i="7"/>
  <c r="K585" i="7"/>
  <c r="L585" i="7" s="1"/>
  <c r="J585" i="7"/>
  <c r="K584" i="7"/>
  <c r="M584" i="7" s="1"/>
  <c r="J584" i="7"/>
  <c r="K583" i="7"/>
  <c r="L583" i="7" s="1"/>
  <c r="J583" i="7"/>
  <c r="K582" i="7"/>
  <c r="J582" i="7"/>
  <c r="K581" i="7"/>
  <c r="M581" i="7" s="1"/>
  <c r="J581" i="7"/>
  <c r="K580" i="7"/>
  <c r="J580" i="7"/>
  <c r="K579" i="7"/>
  <c r="J579" i="7"/>
  <c r="K578" i="7"/>
  <c r="L578" i="7" s="1"/>
  <c r="J578" i="7"/>
  <c r="K577" i="7"/>
  <c r="L577" i="7" s="1"/>
  <c r="J577" i="7"/>
  <c r="K576" i="7"/>
  <c r="M576" i="7" s="1"/>
  <c r="J576" i="7"/>
  <c r="K575" i="7"/>
  <c r="M575" i="7" s="1"/>
  <c r="J575" i="7"/>
  <c r="K574" i="7"/>
  <c r="L574" i="7" s="1"/>
  <c r="J574" i="7"/>
  <c r="K573" i="7"/>
  <c r="M573" i="7" s="1"/>
  <c r="J573" i="7"/>
  <c r="K572" i="7"/>
  <c r="J572" i="7"/>
  <c r="K571" i="7"/>
  <c r="J571" i="7"/>
  <c r="K570" i="7"/>
  <c r="L570" i="7" s="1"/>
  <c r="J570" i="7"/>
  <c r="K569" i="7"/>
  <c r="J569" i="7"/>
  <c r="K568" i="7"/>
  <c r="J568" i="7"/>
  <c r="K567" i="7"/>
  <c r="J567" i="7"/>
  <c r="K566" i="7"/>
  <c r="J566" i="7"/>
  <c r="K565" i="7"/>
  <c r="J565" i="7"/>
  <c r="K564" i="7"/>
  <c r="J564" i="7"/>
  <c r="K563" i="7"/>
  <c r="M563" i="7" s="1"/>
  <c r="J563" i="7"/>
  <c r="K562" i="7"/>
  <c r="M562" i="7" s="1"/>
  <c r="J562" i="7"/>
  <c r="K561" i="7"/>
  <c r="J561" i="7"/>
  <c r="K560" i="7"/>
  <c r="J560" i="7"/>
  <c r="K559" i="7"/>
  <c r="M559" i="7" s="1"/>
  <c r="J559" i="7"/>
  <c r="K558" i="7"/>
  <c r="M558" i="7" s="1"/>
  <c r="J558" i="7"/>
  <c r="K557" i="7"/>
  <c r="L557" i="7" s="1"/>
  <c r="J557" i="7"/>
  <c r="K556" i="7"/>
  <c r="J556" i="7"/>
  <c r="K555" i="7"/>
  <c r="L555" i="7" s="1"/>
  <c r="J555" i="7"/>
  <c r="K554" i="7"/>
  <c r="L554" i="7" s="1"/>
  <c r="J554" i="7"/>
  <c r="K553" i="7"/>
  <c r="L553" i="7" s="1"/>
  <c r="J553" i="7"/>
  <c r="K552" i="7"/>
  <c r="J552" i="7"/>
  <c r="K551" i="7"/>
  <c r="J551" i="7"/>
  <c r="K550" i="7"/>
  <c r="J550" i="7"/>
  <c r="K549" i="7"/>
  <c r="J549" i="7"/>
  <c r="K548" i="7"/>
  <c r="J548" i="7"/>
  <c r="K547" i="7"/>
  <c r="M547" i="7" s="1"/>
  <c r="J547" i="7"/>
  <c r="K546" i="7"/>
  <c r="M546" i="7" s="1"/>
  <c r="J546" i="7"/>
  <c r="K545" i="7"/>
  <c r="J545" i="7"/>
  <c r="K544" i="7"/>
  <c r="J544" i="7"/>
  <c r="K543" i="7"/>
  <c r="M543" i="7" s="1"/>
  <c r="J543" i="7"/>
  <c r="K542" i="7"/>
  <c r="M542" i="7" s="1"/>
  <c r="J542" i="7"/>
  <c r="K541" i="7"/>
  <c r="J541" i="7"/>
  <c r="K540" i="7"/>
  <c r="J540" i="7"/>
  <c r="K539" i="7"/>
  <c r="L539" i="7" s="1"/>
  <c r="J539" i="7"/>
  <c r="K538" i="7"/>
  <c r="L538" i="7" s="1"/>
  <c r="J538" i="7"/>
  <c r="K537" i="7"/>
  <c r="L537" i="7" s="1"/>
  <c r="J537" i="7"/>
  <c r="K536" i="7"/>
  <c r="J536" i="7"/>
  <c r="K535" i="7"/>
  <c r="J535" i="7"/>
  <c r="K534" i="7"/>
  <c r="J534" i="7"/>
  <c r="K533" i="7"/>
  <c r="J533" i="7"/>
  <c r="K532" i="7"/>
  <c r="J532" i="7"/>
  <c r="K531" i="7"/>
  <c r="M531" i="7" s="1"/>
  <c r="J531" i="7"/>
  <c r="K530" i="7"/>
  <c r="M530" i="7" s="1"/>
  <c r="J530" i="7"/>
  <c r="K529" i="7"/>
  <c r="J529" i="7"/>
  <c r="K528" i="7"/>
  <c r="J528" i="7"/>
  <c r="K527" i="7"/>
  <c r="M527" i="7" s="1"/>
  <c r="J527" i="7"/>
  <c r="K526" i="7"/>
  <c r="M526" i="7" s="1"/>
  <c r="J526" i="7"/>
  <c r="K525" i="7"/>
  <c r="J525" i="7"/>
  <c r="K524" i="7"/>
  <c r="J524" i="7"/>
  <c r="K523" i="7"/>
  <c r="L523" i="7" s="1"/>
  <c r="J523" i="7"/>
  <c r="K522" i="7"/>
  <c r="L522" i="7" s="1"/>
  <c r="J522" i="7"/>
  <c r="K521" i="7"/>
  <c r="L521" i="7" s="1"/>
  <c r="J521" i="7"/>
  <c r="K520" i="7"/>
  <c r="J520" i="7"/>
  <c r="K519" i="7"/>
  <c r="J519" i="7"/>
  <c r="K518" i="7"/>
  <c r="J518" i="7"/>
  <c r="K517" i="7"/>
  <c r="J517" i="7"/>
  <c r="K516" i="7"/>
  <c r="J516" i="7"/>
  <c r="K515" i="7"/>
  <c r="M515" i="7" s="1"/>
  <c r="J515" i="7"/>
  <c r="K514" i="7"/>
  <c r="M514" i="7" s="1"/>
  <c r="J514" i="7"/>
  <c r="K513" i="7"/>
  <c r="J513" i="7"/>
  <c r="K512" i="7"/>
  <c r="J512" i="7"/>
  <c r="K511" i="7"/>
  <c r="L511" i="7" s="1"/>
  <c r="J511" i="7"/>
  <c r="K510" i="7"/>
  <c r="J510" i="7"/>
  <c r="K509" i="7"/>
  <c r="J509" i="7"/>
  <c r="K508" i="7"/>
  <c r="J508" i="7"/>
  <c r="K507" i="7"/>
  <c r="L507" i="7" s="1"/>
  <c r="J507" i="7"/>
  <c r="K506" i="7"/>
  <c r="L506" i="7" s="1"/>
  <c r="J506" i="7"/>
  <c r="K505" i="7"/>
  <c r="L505" i="7" s="1"/>
  <c r="J505" i="7"/>
  <c r="K504" i="7"/>
  <c r="J504" i="7"/>
  <c r="K503" i="7"/>
  <c r="J503" i="7"/>
  <c r="K502" i="7"/>
  <c r="J502" i="7"/>
  <c r="K501" i="7"/>
  <c r="J501" i="7"/>
  <c r="K500" i="7"/>
  <c r="J500" i="7"/>
  <c r="K499" i="7"/>
  <c r="M499" i="7" s="1"/>
  <c r="J499" i="7"/>
  <c r="K498" i="7"/>
  <c r="M498" i="7" s="1"/>
  <c r="J498" i="7"/>
  <c r="K497" i="7"/>
  <c r="J497" i="7"/>
  <c r="K496" i="7"/>
  <c r="J496" i="7"/>
  <c r="K495" i="7"/>
  <c r="M495" i="7" s="1"/>
  <c r="J495" i="7"/>
  <c r="K494" i="7"/>
  <c r="M494" i="7" s="1"/>
  <c r="J494" i="7"/>
  <c r="K493" i="7"/>
  <c r="J493" i="7"/>
  <c r="K492" i="7"/>
  <c r="J492" i="7"/>
  <c r="K491" i="7"/>
  <c r="J491" i="7"/>
  <c r="K490" i="7"/>
  <c r="L490" i="7" s="1"/>
  <c r="J490" i="7"/>
  <c r="K489" i="7"/>
  <c r="L489" i="7" s="1"/>
  <c r="J489" i="7"/>
  <c r="K488" i="7"/>
  <c r="J488" i="7"/>
  <c r="K487" i="7"/>
  <c r="J487" i="7"/>
  <c r="K486" i="7"/>
  <c r="J486" i="7"/>
  <c r="K485" i="7"/>
  <c r="J485" i="7"/>
  <c r="K484" i="7"/>
  <c r="J484" i="7"/>
  <c r="K483" i="7"/>
  <c r="M483" i="7" s="1"/>
  <c r="J483" i="7"/>
  <c r="K482" i="7"/>
  <c r="M482" i="7" s="1"/>
  <c r="J482" i="7"/>
  <c r="K481" i="7"/>
  <c r="J481" i="7"/>
  <c r="K480" i="7"/>
  <c r="J480" i="7"/>
  <c r="K479" i="7"/>
  <c r="L479" i="7" s="1"/>
  <c r="J479" i="7"/>
  <c r="K478" i="7"/>
  <c r="L478" i="7" s="1"/>
  <c r="J478" i="7"/>
  <c r="K477" i="7"/>
  <c r="J477" i="7"/>
  <c r="K476" i="7"/>
  <c r="J476" i="7"/>
  <c r="K475" i="7"/>
  <c r="L475" i="7" s="1"/>
  <c r="J475" i="7"/>
  <c r="K474" i="7"/>
  <c r="L474" i="7" s="1"/>
  <c r="J474" i="7"/>
  <c r="K473" i="7"/>
  <c r="L473" i="7" s="1"/>
  <c r="J473" i="7"/>
  <c r="K472" i="7"/>
  <c r="J472" i="7"/>
  <c r="K471" i="7"/>
  <c r="J471" i="7"/>
  <c r="K470" i="7"/>
  <c r="J470" i="7"/>
  <c r="K469" i="7"/>
  <c r="J469" i="7"/>
  <c r="K468" i="7"/>
  <c r="J468" i="7"/>
  <c r="K467" i="7"/>
  <c r="M467" i="7" s="1"/>
  <c r="J467" i="7"/>
  <c r="K466" i="7"/>
  <c r="M466" i="7" s="1"/>
  <c r="J466" i="7"/>
  <c r="K465" i="7"/>
  <c r="J465" i="7"/>
  <c r="K464" i="7"/>
  <c r="J464" i="7"/>
  <c r="K463" i="7"/>
  <c r="L463" i="7" s="1"/>
  <c r="J463" i="7"/>
  <c r="K462" i="7"/>
  <c r="L462" i="7" s="1"/>
  <c r="J462" i="7"/>
  <c r="K461" i="7"/>
  <c r="L461" i="7" s="1"/>
  <c r="J461" i="7"/>
  <c r="K460" i="7"/>
  <c r="J460" i="7"/>
  <c r="K459" i="7"/>
  <c r="L459" i="7" s="1"/>
  <c r="J459" i="7"/>
  <c r="K458" i="7"/>
  <c r="L458" i="7" s="1"/>
  <c r="J458" i="7"/>
  <c r="K457" i="7"/>
  <c r="L457" i="7" s="1"/>
  <c r="J457" i="7"/>
  <c r="K456" i="7"/>
  <c r="J456" i="7"/>
  <c r="K455" i="7"/>
  <c r="J455" i="7"/>
  <c r="K454" i="7"/>
  <c r="J454" i="7"/>
  <c r="K453" i="7"/>
  <c r="J453" i="7"/>
  <c r="K452" i="7"/>
  <c r="J452" i="7"/>
  <c r="K451" i="7"/>
  <c r="J451" i="7"/>
  <c r="K450" i="7"/>
  <c r="M450" i="7" s="1"/>
  <c r="J450" i="7"/>
  <c r="K449" i="7"/>
  <c r="J449" i="7"/>
  <c r="K448" i="7"/>
  <c r="J448" i="7"/>
  <c r="K447" i="7"/>
  <c r="M447" i="7" s="1"/>
  <c r="J447" i="7"/>
  <c r="K446" i="7"/>
  <c r="M446" i="7" s="1"/>
  <c r="J446" i="7"/>
  <c r="K445" i="7"/>
  <c r="J445" i="7"/>
  <c r="K444" i="7"/>
  <c r="J444" i="7"/>
  <c r="K443" i="7"/>
  <c r="L443" i="7" s="1"/>
  <c r="J443" i="7"/>
  <c r="K442" i="7"/>
  <c r="L442" i="7" s="1"/>
  <c r="J442" i="7"/>
  <c r="K441" i="7"/>
  <c r="L441" i="7" s="1"/>
  <c r="J441" i="7"/>
  <c r="K440" i="7"/>
  <c r="J440" i="7"/>
  <c r="K439" i="7"/>
  <c r="J439" i="7"/>
  <c r="K438" i="7"/>
  <c r="J438" i="7"/>
  <c r="K437" i="7"/>
  <c r="J437" i="7"/>
  <c r="K436" i="7"/>
  <c r="J436" i="7"/>
  <c r="K435" i="7"/>
  <c r="M435" i="7" s="1"/>
  <c r="J435" i="7"/>
  <c r="K434" i="7"/>
  <c r="M434" i="7" s="1"/>
  <c r="J434" i="7"/>
  <c r="K433" i="7"/>
  <c r="J433" i="7"/>
  <c r="K432" i="7"/>
  <c r="J432" i="7"/>
  <c r="K431" i="7"/>
  <c r="M431" i="7" s="1"/>
  <c r="J431" i="7"/>
  <c r="K430" i="7"/>
  <c r="M430" i="7" s="1"/>
  <c r="J430" i="7"/>
  <c r="K429" i="7"/>
  <c r="J429" i="7"/>
  <c r="K428" i="7"/>
  <c r="J428" i="7"/>
  <c r="K427" i="7"/>
  <c r="L427" i="7" s="1"/>
  <c r="J427" i="7"/>
  <c r="K426" i="7"/>
  <c r="L426" i="7" s="1"/>
  <c r="J426" i="7"/>
  <c r="K425" i="7"/>
  <c r="L425" i="7" s="1"/>
  <c r="J425" i="7"/>
  <c r="K424" i="7"/>
  <c r="J424" i="7"/>
  <c r="K423" i="7"/>
  <c r="J423" i="7"/>
  <c r="K422" i="7"/>
  <c r="J422" i="7"/>
  <c r="K421" i="7"/>
  <c r="J421" i="7"/>
  <c r="K420" i="7"/>
  <c r="J420" i="7"/>
  <c r="K419" i="7"/>
  <c r="M419" i="7" s="1"/>
  <c r="J419" i="7"/>
  <c r="K418" i="7"/>
  <c r="M418" i="7" s="1"/>
  <c r="J418" i="7"/>
  <c r="K417" i="7"/>
  <c r="J417" i="7"/>
  <c r="K416" i="7"/>
  <c r="J416" i="7"/>
  <c r="K415" i="7"/>
  <c r="M415" i="7" s="1"/>
  <c r="J415" i="7"/>
  <c r="K414" i="7"/>
  <c r="M414" i="7" s="1"/>
  <c r="J414" i="7"/>
  <c r="K413" i="7"/>
  <c r="J413" i="7"/>
  <c r="K412" i="7"/>
  <c r="J412" i="7"/>
  <c r="K411" i="7"/>
  <c r="L411" i="7" s="1"/>
  <c r="J411" i="7"/>
  <c r="K410" i="7"/>
  <c r="L410" i="7" s="1"/>
  <c r="J410" i="7"/>
  <c r="K409" i="7"/>
  <c r="L409" i="7" s="1"/>
  <c r="J409" i="7"/>
  <c r="K408" i="7"/>
  <c r="J408" i="7"/>
  <c r="K407" i="7"/>
  <c r="J407" i="7"/>
  <c r="K406" i="7"/>
  <c r="J406" i="7"/>
  <c r="K405" i="7"/>
  <c r="J405" i="7"/>
  <c r="K404" i="7"/>
  <c r="J404" i="7"/>
  <c r="K403" i="7"/>
  <c r="M403" i="7" s="1"/>
  <c r="J403" i="7"/>
  <c r="K402" i="7"/>
  <c r="M402" i="7" s="1"/>
  <c r="J402" i="7"/>
  <c r="K401" i="7"/>
  <c r="J401" i="7"/>
  <c r="K400" i="7"/>
  <c r="J400" i="7"/>
  <c r="K399" i="7"/>
  <c r="M399" i="7" s="1"/>
  <c r="J399" i="7"/>
  <c r="K398" i="7"/>
  <c r="M398" i="7" s="1"/>
  <c r="J398" i="7"/>
  <c r="K397" i="7"/>
  <c r="J397" i="7"/>
  <c r="K396" i="7"/>
  <c r="J396" i="7"/>
  <c r="K395" i="7"/>
  <c r="L395" i="7" s="1"/>
  <c r="J395" i="7"/>
  <c r="K394" i="7"/>
  <c r="L394" i="7" s="1"/>
  <c r="J394" i="7"/>
  <c r="K393" i="7"/>
  <c r="L393" i="7" s="1"/>
  <c r="J393" i="7"/>
  <c r="K392" i="7"/>
  <c r="J392" i="7"/>
  <c r="K391" i="7"/>
  <c r="J391" i="7"/>
  <c r="K390" i="7"/>
  <c r="J390" i="7"/>
  <c r="K389" i="7"/>
  <c r="J389" i="7"/>
  <c r="K388" i="7"/>
  <c r="J388" i="7"/>
  <c r="K387" i="7"/>
  <c r="M387" i="7" s="1"/>
  <c r="J387" i="7"/>
  <c r="K386" i="7"/>
  <c r="M386" i="7" s="1"/>
  <c r="J386" i="7"/>
  <c r="K385" i="7"/>
  <c r="J385" i="7"/>
  <c r="K384" i="7"/>
  <c r="J384" i="7"/>
  <c r="K383" i="7"/>
  <c r="M383" i="7" s="1"/>
  <c r="J383" i="7"/>
  <c r="K382" i="7"/>
  <c r="M382" i="7" s="1"/>
  <c r="J382" i="7"/>
  <c r="K381" i="7"/>
  <c r="J381" i="7"/>
  <c r="K380" i="7"/>
  <c r="J380" i="7"/>
  <c r="K379" i="7"/>
  <c r="L379" i="7" s="1"/>
  <c r="J379" i="7"/>
  <c r="K378" i="7"/>
  <c r="L378" i="7" s="1"/>
  <c r="J378" i="7"/>
  <c r="K377" i="7"/>
  <c r="L377" i="7" s="1"/>
  <c r="J377" i="7"/>
  <c r="K376" i="7"/>
  <c r="J376" i="7"/>
  <c r="K375" i="7"/>
  <c r="J375" i="7"/>
  <c r="K374" i="7"/>
  <c r="J374" i="7"/>
  <c r="K373" i="7"/>
  <c r="J373" i="7"/>
  <c r="K372" i="7"/>
  <c r="J372" i="7"/>
  <c r="K371" i="7"/>
  <c r="M371" i="7" s="1"/>
  <c r="J371" i="7"/>
  <c r="K370" i="7"/>
  <c r="J370" i="7"/>
  <c r="K369" i="7"/>
  <c r="J369" i="7"/>
  <c r="K368" i="7"/>
  <c r="J368" i="7"/>
  <c r="K367" i="7"/>
  <c r="M367" i="7" s="1"/>
  <c r="J367" i="7"/>
  <c r="K366" i="7"/>
  <c r="M366" i="7" s="1"/>
  <c r="J366" i="7"/>
  <c r="K365" i="7"/>
  <c r="J365" i="7"/>
  <c r="K364" i="7"/>
  <c r="J364" i="7"/>
  <c r="K363" i="7"/>
  <c r="L363" i="7" s="1"/>
  <c r="J363" i="7"/>
  <c r="K362" i="7"/>
  <c r="L362" i="7" s="1"/>
  <c r="J362" i="7"/>
  <c r="K361" i="7"/>
  <c r="L361" i="7" s="1"/>
  <c r="J361" i="7"/>
  <c r="K360" i="7"/>
  <c r="J360" i="7"/>
  <c r="K359" i="7"/>
  <c r="J359" i="7"/>
  <c r="K358" i="7"/>
  <c r="J358" i="7"/>
  <c r="K357" i="7"/>
  <c r="J357" i="7"/>
  <c r="K356" i="7"/>
  <c r="J356" i="7"/>
  <c r="K355" i="7"/>
  <c r="M355" i="7" s="1"/>
  <c r="J355" i="7"/>
  <c r="K354" i="7"/>
  <c r="M354" i="7" s="1"/>
  <c r="J354" i="7"/>
  <c r="K353" i="7"/>
  <c r="J353" i="7"/>
  <c r="K352" i="7"/>
  <c r="J352" i="7"/>
  <c r="K351" i="7"/>
  <c r="L351" i="7" s="1"/>
  <c r="J351" i="7"/>
  <c r="K350" i="7"/>
  <c r="L350" i="7" s="1"/>
  <c r="J350" i="7"/>
  <c r="K349" i="7"/>
  <c r="J349" i="7"/>
  <c r="K348" i="7"/>
  <c r="J348" i="7"/>
  <c r="K347" i="7"/>
  <c r="L347" i="7" s="1"/>
  <c r="J347" i="7"/>
  <c r="K346" i="7"/>
  <c r="L346" i="7" s="1"/>
  <c r="J346" i="7"/>
  <c r="K345" i="7"/>
  <c r="L345" i="7" s="1"/>
  <c r="J345" i="7"/>
  <c r="K344" i="7"/>
  <c r="J344" i="7"/>
  <c r="K343" i="7"/>
  <c r="J343" i="7"/>
  <c r="K342" i="7"/>
  <c r="J342" i="7"/>
  <c r="K341" i="7"/>
  <c r="J341" i="7"/>
  <c r="K340" i="7"/>
  <c r="J340" i="7"/>
  <c r="K339" i="7"/>
  <c r="M339" i="7" s="1"/>
  <c r="J339" i="7"/>
  <c r="K338" i="7"/>
  <c r="M338" i="7" s="1"/>
  <c r="J338" i="7"/>
  <c r="K337" i="7"/>
  <c r="J337" i="7"/>
  <c r="K336" i="7"/>
  <c r="J336" i="7"/>
  <c r="K335" i="7"/>
  <c r="L335" i="7" s="1"/>
  <c r="J335" i="7"/>
  <c r="K334" i="7"/>
  <c r="L334" i="7" s="1"/>
  <c r="J334" i="7"/>
  <c r="K333" i="7"/>
  <c r="L333" i="7" s="1"/>
  <c r="J333" i="7"/>
  <c r="K332" i="7"/>
  <c r="J332" i="7"/>
  <c r="K331" i="7"/>
  <c r="L331" i="7" s="1"/>
  <c r="J331" i="7"/>
  <c r="K330" i="7"/>
  <c r="L330" i="7" s="1"/>
  <c r="J330" i="7"/>
  <c r="K329" i="7"/>
  <c r="L329" i="7" s="1"/>
  <c r="J329" i="7"/>
  <c r="K328" i="7"/>
  <c r="J328" i="7"/>
  <c r="K327" i="7"/>
  <c r="J327" i="7"/>
  <c r="K326" i="7"/>
  <c r="J326" i="7"/>
  <c r="K325" i="7"/>
  <c r="J325" i="7"/>
  <c r="K324" i="7"/>
  <c r="J324" i="7"/>
  <c r="K323" i="7"/>
  <c r="M323" i="7" s="1"/>
  <c r="J323" i="7"/>
  <c r="K322" i="7"/>
  <c r="M322" i="7" s="1"/>
  <c r="J322" i="7"/>
  <c r="K321" i="7"/>
  <c r="J321" i="7"/>
  <c r="K320" i="7"/>
  <c r="J320" i="7"/>
  <c r="K319" i="7"/>
  <c r="M319" i="7" s="1"/>
  <c r="J319" i="7"/>
  <c r="K318" i="7"/>
  <c r="M318" i="7" s="1"/>
  <c r="J318" i="7"/>
  <c r="K317" i="7"/>
  <c r="J317" i="7"/>
  <c r="K316" i="7"/>
  <c r="J316" i="7"/>
  <c r="K315" i="7"/>
  <c r="L315" i="7" s="1"/>
  <c r="J315" i="7"/>
  <c r="K314" i="7"/>
  <c r="L314" i="7" s="1"/>
  <c r="J314" i="7"/>
  <c r="K313" i="7"/>
  <c r="L313" i="7" s="1"/>
  <c r="J313" i="7"/>
  <c r="K312" i="7"/>
  <c r="J312" i="7"/>
  <c r="K311" i="7"/>
  <c r="J311" i="7"/>
  <c r="K310" i="7"/>
  <c r="J310" i="7"/>
  <c r="K309" i="7"/>
  <c r="J309" i="7"/>
  <c r="K308" i="7"/>
  <c r="J308" i="7"/>
  <c r="K307" i="7"/>
  <c r="M307" i="7" s="1"/>
  <c r="J307" i="7"/>
  <c r="K306" i="7"/>
  <c r="M306" i="7" s="1"/>
  <c r="J306" i="7"/>
  <c r="K305" i="7"/>
  <c r="J305" i="7"/>
  <c r="K304" i="7"/>
  <c r="J304" i="7"/>
  <c r="K303" i="7"/>
  <c r="M303" i="7" s="1"/>
  <c r="J303" i="7"/>
  <c r="K302" i="7"/>
  <c r="M302" i="7" s="1"/>
  <c r="J302" i="7"/>
  <c r="K301" i="7"/>
  <c r="J301" i="7"/>
  <c r="K300" i="7"/>
  <c r="J300" i="7"/>
  <c r="K299" i="7"/>
  <c r="L299" i="7" s="1"/>
  <c r="J299" i="7"/>
  <c r="K298" i="7"/>
  <c r="L298" i="7" s="1"/>
  <c r="J298" i="7"/>
  <c r="K297" i="7"/>
  <c r="L297" i="7" s="1"/>
  <c r="J297" i="7"/>
  <c r="K296" i="7"/>
  <c r="J296" i="7"/>
  <c r="K295" i="7"/>
  <c r="J295" i="7"/>
  <c r="K294" i="7"/>
  <c r="J294" i="7"/>
  <c r="K293" i="7"/>
  <c r="J293" i="7"/>
  <c r="K292" i="7"/>
  <c r="J292" i="7"/>
  <c r="K291" i="7"/>
  <c r="M291" i="7" s="1"/>
  <c r="J291" i="7"/>
  <c r="K290" i="7"/>
  <c r="M290" i="7" s="1"/>
  <c r="J290" i="7"/>
  <c r="K289" i="7"/>
  <c r="J289" i="7"/>
  <c r="K288" i="7"/>
  <c r="J288" i="7"/>
  <c r="K287" i="7"/>
  <c r="M287" i="7" s="1"/>
  <c r="J287" i="7"/>
  <c r="K286" i="7"/>
  <c r="M286" i="7" s="1"/>
  <c r="J286" i="7"/>
  <c r="K285" i="7"/>
  <c r="J285" i="7"/>
  <c r="K284" i="7"/>
  <c r="J284" i="7"/>
  <c r="K283" i="7"/>
  <c r="L283" i="7" s="1"/>
  <c r="J283" i="7"/>
  <c r="K282" i="7"/>
  <c r="L282" i="7" s="1"/>
  <c r="J282" i="7"/>
  <c r="K281" i="7"/>
  <c r="L281" i="7" s="1"/>
  <c r="J281" i="7"/>
  <c r="K280" i="7"/>
  <c r="J280" i="7"/>
  <c r="K279" i="7"/>
  <c r="J279" i="7"/>
  <c r="K278" i="7"/>
  <c r="J278" i="7"/>
  <c r="K277" i="7"/>
  <c r="J277" i="7"/>
  <c r="K276" i="7"/>
  <c r="J276" i="7"/>
  <c r="K275" i="7"/>
  <c r="M275" i="7" s="1"/>
  <c r="J275" i="7"/>
  <c r="K274" i="7"/>
  <c r="M274" i="7" s="1"/>
  <c r="J274" i="7"/>
  <c r="K273" i="7"/>
  <c r="J273" i="7"/>
  <c r="K272" i="7"/>
  <c r="J272" i="7"/>
  <c r="K271" i="7"/>
  <c r="M271" i="7" s="1"/>
  <c r="J271" i="7"/>
  <c r="K270" i="7"/>
  <c r="M270" i="7" s="1"/>
  <c r="J270" i="7"/>
  <c r="K269" i="7"/>
  <c r="J269" i="7"/>
  <c r="K268" i="7"/>
  <c r="J268" i="7"/>
  <c r="K267" i="7"/>
  <c r="L267" i="7" s="1"/>
  <c r="J267" i="7"/>
  <c r="K266" i="7"/>
  <c r="L266" i="7" s="1"/>
  <c r="J266" i="7"/>
  <c r="K265" i="7"/>
  <c r="L265" i="7" s="1"/>
  <c r="J265" i="7"/>
  <c r="K264" i="7"/>
  <c r="J264" i="7"/>
  <c r="K263" i="7"/>
  <c r="J263" i="7"/>
  <c r="K262" i="7"/>
  <c r="J262" i="7"/>
  <c r="K261" i="7"/>
  <c r="J261" i="7"/>
  <c r="K260" i="7"/>
  <c r="J260" i="7"/>
  <c r="K259" i="7"/>
  <c r="M259" i="7" s="1"/>
  <c r="J259" i="7"/>
  <c r="K258" i="7"/>
  <c r="M258" i="7" s="1"/>
  <c r="J258" i="7"/>
  <c r="K257" i="7"/>
  <c r="J257" i="7"/>
  <c r="K256" i="7"/>
  <c r="J256" i="7"/>
  <c r="K255" i="7"/>
  <c r="M255" i="7" s="1"/>
  <c r="J255" i="7"/>
  <c r="K254" i="7"/>
  <c r="M254" i="7" s="1"/>
  <c r="J254" i="7"/>
  <c r="K253" i="7"/>
  <c r="J253" i="7"/>
  <c r="K252" i="7"/>
  <c r="J252" i="7"/>
  <c r="K251" i="7"/>
  <c r="L251" i="7" s="1"/>
  <c r="J251" i="7"/>
  <c r="K250" i="7"/>
  <c r="L250" i="7" s="1"/>
  <c r="J250" i="7"/>
  <c r="K249" i="7"/>
  <c r="L249" i="7" s="1"/>
  <c r="J249" i="7"/>
  <c r="K248" i="7"/>
  <c r="J248" i="7"/>
  <c r="K247" i="7"/>
  <c r="M247" i="7" s="1"/>
  <c r="J247" i="7"/>
  <c r="K246" i="7"/>
  <c r="M246" i="7" s="1"/>
  <c r="J246" i="7"/>
  <c r="K245" i="7"/>
  <c r="J245" i="7"/>
  <c r="K244" i="7"/>
  <c r="J244" i="7"/>
  <c r="K243" i="7"/>
  <c r="M243" i="7" s="1"/>
  <c r="J243" i="7"/>
  <c r="K242" i="7"/>
  <c r="M242" i="7" s="1"/>
  <c r="J242" i="7"/>
  <c r="K241" i="7"/>
  <c r="L241" i="7" s="1"/>
  <c r="J241" i="7"/>
  <c r="K240" i="7"/>
  <c r="J240" i="7"/>
  <c r="K239" i="7"/>
  <c r="M239" i="7" s="1"/>
  <c r="J239" i="7"/>
  <c r="K238" i="7"/>
  <c r="M238" i="7" s="1"/>
  <c r="J238" i="7"/>
  <c r="K237" i="7"/>
  <c r="J237" i="7"/>
  <c r="K236" i="7"/>
  <c r="J236" i="7"/>
  <c r="K235" i="7"/>
  <c r="L235" i="7" s="1"/>
  <c r="J235" i="7"/>
  <c r="K234" i="7"/>
  <c r="L234" i="7" s="1"/>
  <c r="J234" i="7"/>
  <c r="K233" i="7"/>
  <c r="L233" i="7" s="1"/>
  <c r="J233" i="7"/>
  <c r="K232" i="7"/>
  <c r="J232" i="7"/>
  <c r="K231" i="7"/>
  <c r="M231" i="7" s="1"/>
  <c r="J231" i="7"/>
  <c r="K230" i="7"/>
  <c r="M230" i="7" s="1"/>
  <c r="J230" i="7"/>
  <c r="K229" i="7"/>
  <c r="J229" i="7"/>
  <c r="K228" i="7"/>
  <c r="J228" i="7"/>
  <c r="K227" i="7"/>
  <c r="L227" i="7" s="1"/>
  <c r="J227" i="7"/>
  <c r="K226" i="7"/>
  <c r="L226" i="7" s="1"/>
  <c r="J226" i="7"/>
  <c r="K225" i="7"/>
  <c r="L225" i="7" s="1"/>
  <c r="J225" i="7"/>
  <c r="K224" i="7"/>
  <c r="J224" i="7"/>
  <c r="K223" i="7"/>
  <c r="M223" i="7" s="1"/>
  <c r="J223" i="7"/>
  <c r="K222" i="7"/>
  <c r="M222" i="7" s="1"/>
  <c r="J222" i="7"/>
  <c r="K221" i="7"/>
  <c r="J221" i="7"/>
  <c r="K220" i="7"/>
  <c r="J220" i="7"/>
  <c r="K219" i="7"/>
  <c r="L219" i="7" s="1"/>
  <c r="J219" i="7"/>
  <c r="K218" i="7"/>
  <c r="L218" i="7" s="1"/>
  <c r="J218" i="7"/>
  <c r="K217" i="7"/>
  <c r="L217" i="7" s="1"/>
  <c r="J217" i="7"/>
  <c r="K216" i="7"/>
  <c r="J216" i="7"/>
  <c r="K215" i="7"/>
  <c r="M215" i="7" s="1"/>
  <c r="J215" i="7"/>
  <c r="K214" i="7"/>
  <c r="M214" i="7" s="1"/>
  <c r="J214" i="7"/>
  <c r="K213" i="7"/>
  <c r="J213" i="7"/>
  <c r="K212" i="7"/>
  <c r="J212" i="7"/>
  <c r="K211" i="7"/>
  <c r="M211" i="7" s="1"/>
  <c r="J211" i="7"/>
  <c r="K210" i="7"/>
  <c r="M210" i="7" s="1"/>
  <c r="J210" i="7"/>
  <c r="K209" i="7"/>
  <c r="J209" i="7"/>
  <c r="K208" i="7"/>
  <c r="J208" i="7"/>
  <c r="K207" i="7"/>
  <c r="M207" i="7" s="1"/>
  <c r="J207" i="7"/>
  <c r="K206" i="7"/>
  <c r="M206" i="7" s="1"/>
  <c r="J206" i="7"/>
  <c r="K205" i="7"/>
  <c r="J205" i="7"/>
  <c r="K204" i="7"/>
  <c r="J204" i="7"/>
  <c r="K203" i="7"/>
  <c r="L203" i="7" s="1"/>
  <c r="J203" i="7"/>
  <c r="K202" i="7"/>
  <c r="L202" i="7" s="1"/>
  <c r="J202" i="7"/>
  <c r="K201" i="7"/>
  <c r="L201" i="7" s="1"/>
  <c r="J201" i="7"/>
  <c r="K200" i="7"/>
  <c r="J200" i="7"/>
  <c r="K199" i="7"/>
  <c r="M199" i="7" s="1"/>
  <c r="J199" i="7"/>
  <c r="K198" i="7"/>
  <c r="M198" i="7" s="1"/>
  <c r="J198" i="7"/>
  <c r="K197" i="7"/>
  <c r="J197" i="7"/>
  <c r="K196" i="7"/>
  <c r="J196" i="7"/>
  <c r="K195" i="7"/>
  <c r="M195" i="7" s="1"/>
  <c r="J195" i="7"/>
  <c r="K194" i="7"/>
  <c r="M194" i="7" s="1"/>
  <c r="J194" i="7"/>
  <c r="K193" i="7"/>
  <c r="J193" i="7"/>
  <c r="K192" i="7"/>
  <c r="J192" i="7"/>
  <c r="K191" i="7"/>
  <c r="J191" i="7"/>
  <c r="K190" i="7"/>
  <c r="M190" i="7" s="1"/>
  <c r="J190" i="7"/>
  <c r="K189" i="7"/>
  <c r="J189" i="7"/>
  <c r="K188" i="7"/>
  <c r="J188" i="7"/>
  <c r="K187" i="7"/>
  <c r="L187" i="7" s="1"/>
  <c r="J187" i="7"/>
  <c r="K186" i="7"/>
  <c r="L186" i="7" s="1"/>
  <c r="J186" i="7"/>
  <c r="K185" i="7"/>
  <c r="L185" i="7" s="1"/>
  <c r="J185" i="7"/>
  <c r="K184" i="7"/>
  <c r="J184" i="7"/>
  <c r="K183" i="7"/>
  <c r="M183" i="7" s="1"/>
  <c r="J183" i="7"/>
  <c r="K182" i="7"/>
  <c r="M182" i="7" s="1"/>
  <c r="J182" i="7"/>
  <c r="K181" i="7"/>
  <c r="J181" i="7"/>
  <c r="K180" i="7"/>
  <c r="J180" i="7"/>
  <c r="K179" i="7"/>
  <c r="M179" i="7" s="1"/>
  <c r="J179" i="7"/>
  <c r="K178" i="7"/>
  <c r="M178" i="7" s="1"/>
  <c r="J178" i="7"/>
  <c r="K177" i="7"/>
  <c r="L177" i="7" s="1"/>
  <c r="J177" i="7"/>
  <c r="K176" i="7"/>
  <c r="J176" i="7"/>
  <c r="K175" i="7"/>
  <c r="M175" i="7" s="1"/>
  <c r="J175" i="7"/>
  <c r="K174" i="7"/>
  <c r="M174" i="7" s="1"/>
  <c r="J174" i="7"/>
  <c r="K173" i="7"/>
  <c r="J173" i="7"/>
  <c r="K172" i="7"/>
  <c r="J172" i="7"/>
  <c r="K171" i="7"/>
  <c r="L171" i="7" s="1"/>
  <c r="J171" i="7"/>
  <c r="K170" i="7"/>
  <c r="L170" i="7" s="1"/>
  <c r="J170" i="7"/>
  <c r="K169" i="7"/>
  <c r="L169" i="7" s="1"/>
  <c r="J169" i="7"/>
  <c r="K168" i="7"/>
  <c r="J168" i="7"/>
  <c r="K167" i="7"/>
  <c r="M167" i="7" s="1"/>
  <c r="J167" i="7"/>
  <c r="K166" i="7"/>
  <c r="M166" i="7" s="1"/>
  <c r="J166" i="7"/>
  <c r="K165" i="7"/>
  <c r="J165" i="7"/>
  <c r="K164" i="7"/>
  <c r="J164" i="7"/>
  <c r="K163" i="7"/>
  <c r="L163" i="7" s="1"/>
  <c r="J163" i="7"/>
  <c r="K162" i="7"/>
  <c r="J162" i="7"/>
  <c r="K161" i="7"/>
  <c r="L161" i="7" s="1"/>
  <c r="J161" i="7"/>
  <c r="K160" i="7"/>
  <c r="J160" i="7"/>
  <c r="K159" i="7"/>
  <c r="M159" i="7" s="1"/>
  <c r="J159" i="7"/>
  <c r="K158" i="7"/>
  <c r="M158" i="7" s="1"/>
  <c r="J158" i="7"/>
  <c r="K157" i="7"/>
  <c r="J157" i="7"/>
  <c r="K156" i="7"/>
  <c r="J156" i="7"/>
  <c r="K155" i="7"/>
  <c r="L155" i="7" s="1"/>
  <c r="J155" i="7"/>
  <c r="K154" i="7"/>
  <c r="J154" i="7"/>
  <c r="K153" i="7"/>
  <c r="L153" i="7" s="1"/>
  <c r="J153" i="7"/>
  <c r="K152" i="7"/>
  <c r="J152" i="7"/>
  <c r="K151" i="7"/>
  <c r="J151" i="7"/>
  <c r="K150" i="7"/>
  <c r="M150" i="7" s="1"/>
  <c r="J150" i="7"/>
  <c r="K149" i="7"/>
  <c r="J149" i="7"/>
  <c r="K148" i="7"/>
  <c r="J148" i="7"/>
  <c r="K147" i="7"/>
  <c r="M147" i="7" s="1"/>
  <c r="J147" i="7"/>
  <c r="K146" i="7"/>
  <c r="M146" i="7" s="1"/>
  <c r="J146" i="7"/>
  <c r="K145" i="7"/>
  <c r="J145" i="7"/>
  <c r="K144" i="7"/>
  <c r="J144" i="7"/>
  <c r="K143" i="7"/>
  <c r="M143" i="7" s="1"/>
  <c r="J143" i="7"/>
  <c r="K142" i="7"/>
  <c r="M142" i="7" s="1"/>
  <c r="J142" i="7"/>
  <c r="K141" i="7"/>
  <c r="J141" i="7"/>
  <c r="K140" i="7"/>
  <c r="J140" i="7"/>
  <c r="K139" i="7"/>
  <c r="L139" i="7" s="1"/>
  <c r="J139" i="7"/>
  <c r="K138" i="7"/>
  <c r="L138" i="7" s="1"/>
  <c r="J138" i="7"/>
  <c r="K137" i="7"/>
  <c r="L137" i="7" s="1"/>
  <c r="J137" i="7"/>
  <c r="K136" i="7"/>
  <c r="J136" i="7"/>
  <c r="K135" i="7"/>
  <c r="M135" i="7" s="1"/>
  <c r="J135" i="7"/>
  <c r="K134" i="7"/>
  <c r="M134" i="7" s="1"/>
  <c r="J134" i="7"/>
  <c r="K133" i="7"/>
  <c r="J133" i="7"/>
  <c r="K132" i="7"/>
  <c r="J132" i="7"/>
  <c r="K131" i="7"/>
  <c r="M131" i="7" s="1"/>
  <c r="J131" i="7"/>
  <c r="K130" i="7"/>
  <c r="M130" i="7" s="1"/>
  <c r="J130" i="7"/>
  <c r="K129" i="7"/>
  <c r="J129" i="7"/>
  <c r="K128" i="7"/>
  <c r="J128" i="7"/>
  <c r="K127" i="7"/>
  <c r="M127" i="7" s="1"/>
  <c r="J127" i="7"/>
  <c r="K126" i="7"/>
  <c r="M126" i="7" s="1"/>
  <c r="J126" i="7"/>
  <c r="K125" i="7"/>
  <c r="J125" i="7"/>
  <c r="K124" i="7"/>
  <c r="J124" i="7"/>
  <c r="K123" i="7"/>
  <c r="L123" i="7" s="1"/>
  <c r="J123" i="7"/>
  <c r="K122" i="7"/>
  <c r="L122" i="7" s="1"/>
  <c r="J122" i="7"/>
  <c r="K121" i="7"/>
  <c r="L121" i="7" s="1"/>
  <c r="J121" i="7"/>
  <c r="K120" i="7"/>
  <c r="J120" i="7"/>
  <c r="K119" i="7"/>
  <c r="M119" i="7" s="1"/>
  <c r="J119" i="7"/>
  <c r="K118" i="7"/>
  <c r="M118" i="7" s="1"/>
  <c r="J118" i="7"/>
  <c r="K117" i="7"/>
  <c r="J117" i="7"/>
  <c r="K116" i="7"/>
  <c r="J116" i="7"/>
  <c r="K115" i="7"/>
  <c r="M115" i="7" s="1"/>
  <c r="J115" i="7"/>
  <c r="K114" i="7"/>
  <c r="M114" i="7" s="1"/>
  <c r="J114" i="7"/>
  <c r="K113" i="7"/>
  <c r="L113" i="7" s="1"/>
  <c r="J113" i="7"/>
  <c r="K112" i="7"/>
  <c r="J112" i="7"/>
  <c r="K111" i="7"/>
  <c r="M111" i="7" s="1"/>
  <c r="J111" i="7"/>
  <c r="K110" i="7"/>
  <c r="M110" i="7" s="1"/>
  <c r="J110" i="7"/>
  <c r="K109" i="7"/>
  <c r="J109" i="7"/>
  <c r="K108" i="7"/>
  <c r="J108" i="7"/>
  <c r="K107" i="7"/>
  <c r="L107" i="7" s="1"/>
  <c r="J107" i="7"/>
  <c r="K106" i="7"/>
  <c r="L106" i="7" s="1"/>
  <c r="J106" i="7"/>
  <c r="K105" i="7"/>
  <c r="L105" i="7" s="1"/>
  <c r="J105" i="7"/>
  <c r="K104" i="7"/>
  <c r="J104" i="7"/>
  <c r="K103" i="7"/>
  <c r="M103" i="7" s="1"/>
  <c r="J103" i="7"/>
  <c r="K102" i="7"/>
  <c r="J102" i="7"/>
  <c r="K101" i="7"/>
  <c r="J101" i="7"/>
  <c r="K100" i="7"/>
  <c r="J100" i="7"/>
  <c r="K99" i="7"/>
  <c r="L99" i="7" s="1"/>
  <c r="J99" i="7"/>
  <c r="K98" i="7"/>
  <c r="J98" i="7"/>
  <c r="K97" i="7"/>
  <c r="J97" i="7"/>
  <c r="K96" i="7"/>
  <c r="J96" i="7"/>
  <c r="K95" i="7"/>
  <c r="L95" i="7" s="1"/>
  <c r="J95" i="7"/>
  <c r="K94" i="7"/>
  <c r="J94" i="7"/>
  <c r="K93" i="7"/>
  <c r="L93" i="7" s="1"/>
  <c r="J93" i="7"/>
  <c r="K92" i="7"/>
  <c r="J92" i="7"/>
  <c r="K91" i="7"/>
  <c r="L91" i="7" s="1"/>
  <c r="J91" i="7"/>
  <c r="K90" i="7"/>
  <c r="L90" i="7" s="1"/>
  <c r="J90" i="7"/>
  <c r="K89" i="7"/>
  <c r="L89" i="7" s="1"/>
  <c r="J89" i="7"/>
  <c r="K88" i="7"/>
  <c r="J88" i="7"/>
  <c r="K87" i="7"/>
  <c r="M87" i="7" s="1"/>
  <c r="J87" i="7"/>
  <c r="K86" i="7"/>
  <c r="M86" i="7" s="1"/>
  <c r="J86" i="7"/>
  <c r="K85" i="7"/>
  <c r="J85" i="7"/>
  <c r="K84" i="7"/>
  <c r="J84" i="7"/>
  <c r="K83" i="7"/>
  <c r="M83" i="7" s="1"/>
  <c r="J83" i="7"/>
  <c r="K82" i="7"/>
  <c r="J82" i="7"/>
  <c r="K81" i="7"/>
  <c r="J81" i="7"/>
  <c r="K80" i="7"/>
  <c r="J80" i="7"/>
  <c r="K79" i="7"/>
  <c r="L79" i="7" s="1"/>
  <c r="J79" i="7"/>
  <c r="K78" i="7"/>
  <c r="L78" i="7" s="1"/>
  <c r="J78" i="7"/>
  <c r="K77" i="7"/>
  <c r="J77" i="7"/>
  <c r="K76" i="7"/>
  <c r="J76" i="7"/>
  <c r="K75" i="7"/>
  <c r="L75" i="7" s="1"/>
  <c r="J75" i="7"/>
  <c r="K74" i="7"/>
  <c r="L74" i="7" s="1"/>
  <c r="J74" i="7"/>
  <c r="K73" i="7"/>
  <c r="L73" i="7" s="1"/>
  <c r="J73" i="7"/>
  <c r="K72" i="7"/>
  <c r="J72" i="7"/>
  <c r="K71" i="7"/>
  <c r="M71" i="7" s="1"/>
  <c r="J71" i="7"/>
  <c r="K70" i="7"/>
  <c r="J70" i="7"/>
  <c r="K69" i="7"/>
  <c r="J69" i="7"/>
  <c r="K68" i="7"/>
  <c r="J68" i="7"/>
  <c r="K67" i="7"/>
  <c r="J67" i="7"/>
  <c r="K66" i="7"/>
  <c r="J66" i="7"/>
  <c r="K65" i="7"/>
  <c r="J65" i="7"/>
  <c r="K64" i="7"/>
  <c r="J64" i="7"/>
  <c r="K63" i="7"/>
  <c r="J63" i="7"/>
  <c r="K62" i="7"/>
  <c r="L62" i="7" s="1"/>
  <c r="J62" i="7"/>
  <c r="K61" i="7"/>
  <c r="J61" i="7"/>
  <c r="K60" i="7"/>
  <c r="J60" i="7"/>
  <c r="K59" i="7"/>
  <c r="J59" i="7"/>
  <c r="K58" i="7"/>
  <c r="J58" i="7"/>
  <c r="K57" i="7"/>
  <c r="L57" i="7" s="1"/>
  <c r="J57" i="7"/>
  <c r="K56" i="7"/>
  <c r="J56" i="7"/>
  <c r="K55" i="7"/>
  <c r="J55" i="7"/>
  <c r="K54" i="7"/>
  <c r="M54" i="7" s="1"/>
  <c r="J54" i="7"/>
  <c r="K53" i="7"/>
  <c r="J53" i="7"/>
  <c r="K52" i="7"/>
  <c r="J52" i="7"/>
  <c r="K51" i="7"/>
  <c r="M51" i="7" s="1"/>
  <c r="J51" i="7"/>
  <c r="K50" i="7"/>
  <c r="M50" i="7" s="1"/>
  <c r="J50" i="7"/>
  <c r="K49" i="7"/>
  <c r="L49" i="7" s="1"/>
  <c r="J49" i="7"/>
  <c r="K48" i="7"/>
  <c r="J48" i="7"/>
  <c r="K47" i="7"/>
  <c r="L47" i="7" s="1"/>
  <c r="J47" i="7"/>
  <c r="K46" i="7"/>
  <c r="L46" i="7" s="1"/>
  <c r="J46" i="7"/>
  <c r="K45" i="7"/>
  <c r="J45" i="7"/>
  <c r="K44" i="7"/>
  <c r="J44" i="7"/>
  <c r="K43" i="7"/>
  <c r="J43" i="7"/>
  <c r="K42" i="7"/>
  <c r="L42" i="7" s="1"/>
  <c r="J42" i="7"/>
  <c r="K41" i="7"/>
  <c r="L41" i="7" s="1"/>
  <c r="J41" i="7"/>
  <c r="K40" i="7"/>
  <c r="J40" i="7"/>
  <c r="K39" i="7"/>
  <c r="M39" i="7" s="1"/>
  <c r="J39" i="7"/>
  <c r="K38" i="7"/>
  <c r="M38" i="7" s="1"/>
  <c r="J38" i="7"/>
  <c r="K37" i="7"/>
  <c r="J37" i="7"/>
  <c r="K36" i="7"/>
  <c r="J36" i="7"/>
  <c r="K35" i="7"/>
  <c r="M35" i="7" s="1"/>
  <c r="J35" i="7"/>
  <c r="K34" i="7"/>
  <c r="M34" i="7" s="1"/>
  <c r="J34" i="7"/>
  <c r="K33" i="7"/>
  <c r="J33" i="7"/>
  <c r="K32" i="7"/>
  <c r="J32" i="7"/>
  <c r="K31" i="7"/>
  <c r="J31" i="7"/>
  <c r="K30" i="7"/>
  <c r="J30" i="7"/>
  <c r="K29" i="7"/>
  <c r="J29" i="7"/>
  <c r="K28" i="7"/>
  <c r="J28" i="7"/>
  <c r="K27" i="7"/>
  <c r="L27" i="7" s="1"/>
  <c r="J27" i="7"/>
  <c r="K26" i="7"/>
  <c r="L26" i="7" s="1"/>
  <c r="J26" i="7"/>
  <c r="K25" i="7"/>
  <c r="L25" i="7" s="1"/>
  <c r="J25" i="7"/>
  <c r="K24" i="7"/>
  <c r="J24" i="7"/>
  <c r="K23" i="7"/>
  <c r="M23" i="7" s="1"/>
  <c r="J23" i="7"/>
  <c r="K22" i="7"/>
  <c r="M22" i="7" s="1"/>
  <c r="J22" i="7"/>
  <c r="K21" i="7"/>
  <c r="J21" i="7"/>
  <c r="K20" i="7"/>
  <c r="J20" i="7"/>
  <c r="K19" i="7"/>
  <c r="M19" i="7" s="1"/>
  <c r="J19" i="7"/>
  <c r="K18" i="7"/>
  <c r="J18" i="7"/>
  <c r="K17" i="7"/>
  <c r="J17" i="7"/>
  <c r="K16" i="7"/>
  <c r="J16" i="7"/>
  <c r="K15" i="7"/>
  <c r="J15" i="7"/>
  <c r="K14" i="7"/>
  <c r="J14" i="7"/>
  <c r="K13" i="7"/>
  <c r="J13" i="7"/>
  <c r="K12" i="7"/>
  <c r="J12" i="7"/>
  <c r="K11" i="7"/>
  <c r="L11" i="7" s="1"/>
  <c r="J11" i="7"/>
  <c r="K10" i="7"/>
  <c r="J10" i="7"/>
  <c r="K9" i="7"/>
  <c r="L9" i="7" s="1"/>
  <c r="J9" i="7"/>
  <c r="K8" i="7"/>
  <c r="J8" i="7"/>
  <c r="K7" i="7"/>
  <c r="J7" i="7"/>
  <c r="K6" i="7"/>
  <c r="J6" i="7"/>
  <c r="K5" i="7"/>
  <c r="J5" i="7"/>
  <c r="K4" i="7"/>
  <c r="J4" i="7"/>
  <c r="K3" i="7"/>
  <c r="J3" i="7"/>
  <c r="F25" i="25"/>
  <c r="E24" i="25"/>
  <c r="F24" i="25" s="1"/>
  <c r="E23" i="25"/>
  <c r="F23" i="25" s="1"/>
  <c r="E22" i="25"/>
  <c r="F22" i="25" s="1"/>
  <c r="E21" i="25"/>
  <c r="F21" i="25" s="1"/>
  <c r="E20" i="25"/>
  <c r="F20" i="25" s="1"/>
  <c r="E19" i="25"/>
  <c r="F19" i="25" s="1"/>
  <c r="E18" i="25"/>
  <c r="F18" i="25" s="1"/>
  <c r="E17" i="25"/>
  <c r="F17" i="25" s="1"/>
  <c r="E16" i="25"/>
  <c r="F16" i="25" s="1"/>
  <c r="E15" i="25"/>
  <c r="F15" i="25" s="1"/>
  <c r="E14" i="25"/>
  <c r="F14" i="25" s="1"/>
  <c r="E13" i="25"/>
  <c r="F13" i="25" s="1"/>
  <c r="E12" i="25"/>
  <c r="F12" i="25" s="1"/>
  <c r="E11" i="25"/>
  <c r="F11" i="25" s="1"/>
  <c r="E10" i="25"/>
  <c r="F10" i="25" s="1"/>
  <c r="E9" i="25"/>
  <c r="F9" i="25" s="1"/>
  <c r="E8" i="25"/>
  <c r="F8" i="25" s="1"/>
  <c r="E7" i="25"/>
  <c r="F7" i="25" s="1"/>
  <c r="E6" i="25"/>
  <c r="F6" i="25" s="1"/>
  <c r="E5" i="25"/>
  <c r="F5" i="25" s="1"/>
  <c r="E4" i="25"/>
  <c r="F4" i="25" s="1"/>
  <c r="E3" i="25"/>
  <c r="F3" i="25" s="1"/>
  <c r="E2" i="25"/>
  <c r="F2" i="25" s="1"/>
  <c r="C6" i="13"/>
  <c r="D108" i="8" l="1"/>
  <c r="F170" i="8"/>
  <c r="F167" i="8"/>
  <c r="F168" i="8"/>
  <c r="F169" i="8"/>
  <c r="L732" i="7"/>
  <c r="N1688" i="7"/>
  <c r="N1692" i="7"/>
  <c r="M511" i="7"/>
  <c r="M1693" i="7"/>
  <c r="L1246" i="7"/>
  <c r="N1252" i="7"/>
  <c r="N190" i="7"/>
  <c r="L215" i="7"/>
  <c r="N1396" i="7"/>
  <c r="N1092" i="7"/>
  <c r="M1125" i="7"/>
  <c r="N1419" i="7"/>
  <c r="N1421" i="7"/>
  <c r="N1423" i="7"/>
  <c r="N1425" i="7"/>
  <c r="N1431" i="7"/>
  <c r="N1433" i="7"/>
  <c r="M163" i="7"/>
  <c r="L366" i="7"/>
  <c r="L651" i="7"/>
  <c r="N255" i="7"/>
  <c r="N1776" i="7"/>
  <c r="N1792" i="7"/>
  <c r="N1798" i="7"/>
  <c r="M347" i="7"/>
  <c r="N349" i="7"/>
  <c r="M833" i="7"/>
  <c r="N1033" i="7"/>
  <c r="N1049" i="7"/>
  <c r="L1433" i="7"/>
  <c r="M46" i="7"/>
  <c r="N215" i="7"/>
  <c r="M593" i="7"/>
  <c r="L688" i="7"/>
  <c r="M745" i="7"/>
  <c r="N946" i="7"/>
  <c r="M957" i="7"/>
  <c r="N711" i="7"/>
  <c r="N818" i="7"/>
  <c r="M1057" i="7"/>
  <c r="N1354" i="7"/>
  <c r="N1800" i="7"/>
  <c r="M75" i="7"/>
  <c r="N77" i="7"/>
  <c r="M227" i="7"/>
  <c r="M330" i="7"/>
  <c r="M478" i="7"/>
  <c r="M583" i="7"/>
  <c r="M937" i="7"/>
  <c r="M1235" i="7"/>
  <c r="L1354" i="7"/>
  <c r="N1777" i="7"/>
  <c r="N1779" i="7"/>
  <c r="N1781" i="7"/>
  <c r="L367" i="7"/>
  <c r="M554" i="7"/>
  <c r="M591" i="7"/>
  <c r="L640" i="7"/>
  <c r="N676" i="7"/>
  <c r="N678" i="7"/>
  <c r="N680" i="7"/>
  <c r="L687" i="7"/>
  <c r="N701" i="7"/>
  <c r="N710" i="7"/>
  <c r="L731" i="7"/>
  <c r="N733" i="7"/>
  <c r="N770" i="7"/>
  <c r="N786" i="7"/>
  <c r="M793" i="7"/>
  <c r="N834" i="7"/>
  <c r="N844" i="7"/>
  <c r="N866" i="7"/>
  <c r="N972" i="7"/>
  <c r="M993" i="7"/>
  <c r="M1189" i="7"/>
  <c r="L1277" i="7"/>
  <c r="N1434" i="7"/>
  <c r="N1450" i="7"/>
  <c r="N1454" i="7"/>
  <c r="N1458" i="7"/>
  <c r="N1460" i="7"/>
  <c r="N1462" i="7"/>
  <c r="N1464" i="7"/>
  <c r="N1466" i="7"/>
  <c r="N1468" i="7"/>
  <c r="N1514" i="7"/>
  <c r="N1516" i="7"/>
  <c r="N1528" i="7"/>
  <c r="N1588" i="7"/>
  <c r="N1616" i="7"/>
  <c r="N1620" i="7"/>
  <c r="N1642" i="7"/>
  <c r="N1644" i="7"/>
  <c r="L19" i="7"/>
  <c r="M62" i="7"/>
  <c r="N155" i="7"/>
  <c r="N159" i="7"/>
  <c r="L1782" i="7"/>
  <c r="M334" i="7"/>
  <c r="M351" i="7"/>
  <c r="N367" i="7"/>
  <c r="M701" i="7"/>
  <c r="L733" i="7"/>
  <c r="L825" i="7"/>
  <c r="M1089" i="7"/>
  <c r="N1181" i="7"/>
  <c r="N1185" i="7"/>
  <c r="L1245" i="7"/>
  <c r="N1517" i="7"/>
  <c r="N1519" i="7"/>
  <c r="N1521" i="7"/>
  <c r="N1523" i="7"/>
  <c r="N1549" i="7"/>
  <c r="N1551" i="7"/>
  <c r="N1577" i="7"/>
  <c r="N1581" i="7"/>
  <c r="N1583" i="7"/>
  <c r="L1644" i="7"/>
  <c r="L1810" i="7"/>
  <c r="M78" i="7"/>
  <c r="L190" i="7"/>
  <c r="L254" i="7"/>
  <c r="N298" i="7"/>
  <c r="N302" i="7"/>
  <c r="N314" i="7"/>
  <c r="L22" i="7"/>
  <c r="N106" i="7"/>
  <c r="N110" i="7"/>
  <c r="L255" i="7"/>
  <c r="M314" i="7"/>
  <c r="N459" i="7"/>
  <c r="N478" i="7"/>
  <c r="N888" i="7"/>
  <c r="N890" i="7"/>
  <c r="N901" i="7"/>
  <c r="N929" i="7"/>
  <c r="N933" i="7"/>
  <c r="N937" i="7"/>
  <c r="N969" i="7"/>
  <c r="N985" i="7"/>
  <c r="N1028" i="7"/>
  <c r="N1097" i="7"/>
  <c r="N1117" i="7"/>
  <c r="N1121" i="7"/>
  <c r="N1245" i="7"/>
  <c r="N1287" i="7"/>
  <c r="L1288" i="7"/>
  <c r="L1434" i="7"/>
  <c r="M1529" i="7"/>
  <c r="L1588" i="7"/>
  <c r="N95" i="7"/>
  <c r="N410" i="7"/>
  <c r="N422" i="7"/>
  <c r="N799" i="7"/>
  <c r="N828" i="7"/>
  <c r="N867" i="7"/>
  <c r="N881" i="7"/>
  <c r="N896" i="7"/>
  <c r="N898" i="7"/>
  <c r="N900" i="7"/>
  <c r="N1001" i="7"/>
  <c r="N1017" i="7"/>
  <c r="N1060" i="7"/>
  <c r="N1149" i="7"/>
  <c r="N1153" i="7"/>
  <c r="N1353" i="7"/>
  <c r="N1400" i="7"/>
  <c r="N1402" i="7"/>
  <c r="N1404" i="7"/>
  <c r="N1416" i="7"/>
  <c r="N1451" i="7"/>
  <c r="N1453" i="7"/>
  <c r="N1455" i="7"/>
  <c r="N1457" i="7"/>
  <c r="N1461" i="7"/>
  <c r="N1513" i="7"/>
  <c r="L1516" i="7"/>
  <c r="M1561" i="7"/>
  <c r="N1591" i="7"/>
  <c r="N1593" i="7"/>
  <c r="N1745" i="7"/>
  <c r="L1750" i="7"/>
  <c r="N1838" i="7"/>
  <c r="M95" i="7"/>
  <c r="N97" i="7"/>
  <c r="M463" i="7"/>
  <c r="N503" i="7"/>
  <c r="N602" i="7"/>
  <c r="M615" i="7"/>
  <c r="N732" i="7"/>
  <c r="N804" i="7"/>
  <c r="N806" i="7"/>
  <c r="N808" i="7"/>
  <c r="N926" i="7"/>
  <c r="N942" i="7"/>
  <c r="L945" i="7"/>
  <c r="N949" i="7"/>
  <c r="N953" i="7"/>
  <c r="N957" i="7"/>
  <c r="N996" i="7"/>
  <c r="M1025" i="7"/>
  <c r="N1065" i="7"/>
  <c r="N1081" i="7"/>
  <c r="M1157" i="7"/>
  <c r="N1213" i="7"/>
  <c r="N1221" i="7"/>
  <c r="N1233" i="7"/>
  <c r="N1265" i="7"/>
  <c r="N1271" i="7"/>
  <c r="N1273" i="7"/>
  <c r="M1593" i="7"/>
  <c r="N1645" i="7"/>
  <c r="N1647" i="7"/>
  <c r="N1655" i="7"/>
  <c r="N1657" i="7"/>
  <c r="N1663" i="7"/>
  <c r="N1665" i="7"/>
  <c r="N1667" i="7"/>
  <c r="N1671" i="7"/>
  <c r="L1672" i="7"/>
  <c r="N1746" i="7"/>
  <c r="M1785" i="7"/>
  <c r="N1811" i="7"/>
  <c r="N1813" i="7"/>
  <c r="M151" i="7"/>
  <c r="L151" i="7"/>
  <c r="L491" i="7"/>
  <c r="M491" i="7"/>
  <c r="L98" i="7"/>
  <c r="M98" i="7"/>
  <c r="M451" i="7"/>
  <c r="L451" i="7"/>
  <c r="L582" i="7"/>
  <c r="M582" i="7"/>
  <c r="M1016" i="7"/>
  <c r="L1016" i="7"/>
  <c r="M370" i="7"/>
  <c r="L370" i="7"/>
  <c r="M797" i="7"/>
  <c r="L797" i="7"/>
  <c r="M589" i="7"/>
  <c r="L589" i="7"/>
  <c r="L1201" i="7"/>
  <c r="M1201" i="7"/>
  <c r="M191" i="7"/>
  <c r="L191" i="7"/>
  <c r="L510" i="7"/>
  <c r="M510" i="7"/>
  <c r="M639" i="7"/>
  <c r="L639" i="7"/>
  <c r="N26" i="7"/>
  <c r="N38" i="7"/>
  <c r="N42" i="7"/>
  <c r="N46" i="7"/>
  <c r="N75" i="7"/>
  <c r="N142" i="7"/>
  <c r="N219" i="7"/>
  <c r="N223" i="7"/>
  <c r="N254" i="7"/>
  <c r="N279" i="7"/>
  <c r="N326" i="7"/>
  <c r="N330" i="7"/>
  <c r="N343" i="7"/>
  <c r="N347" i="7"/>
  <c r="N366" i="7"/>
  <c r="N446" i="7"/>
  <c r="N463" i="7"/>
  <c r="N486" i="7"/>
  <c r="N493" i="7"/>
  <c r="N522" i="7"/>
  <c r="N559" i="7"/>
  <c r="N593" i="7"/>
  <c r="N628" i="7"/>
  <c r="N649" i="7"/>
  <c r="N688" i="7"/>
  <c r="N800" i="7"/>
  <c r="N802" i="7"/>
  <c r="M861" i="7"/>
  <c r="L861" i="7"/>
  <c r="M1048" i="7"/>
  <c r="L1048" i="7"/>
  <c r="M1677" i="7"/>
  <c r="L1677" i="7"/>
  <c r="N62" i="7"/>
  <c r="N103" i="7"/>
  <c r="N111" i="7"/>
  <c r="N158" i="7"/>
  <c r="N299" i="7"/>
  <c r="N303" i="7"/>
  <c r="N334" i="7"/>
  <c r="N351" i="7"/>
  <c r="N411" i="7"/>
  <c r="N554" i="7"/>
  <c r="N609" i="7"/>
  <c r="N640" i="7"/>
  <c r="N685" i="7"/>
  <c r="N687" i="7"/>
  <c r="N713" i="7"/>
  <c r="N715" i="7"/>
  <c r="N719" i="7"/>
  <c r="N721" i="7"/>
  <c r="N723" i="7"/>
  <c r="N908" i="7"/>
  <c r="N910" i="7"/>
  <c r="N916" i="7"/>
  <c r="M1080" i="7"/>
  <c r="L1080" i="7"/>
  <c r="L1137" i="7"/>
  <c r="M1137" i="7"/>
  <c r="M1301" i="7"/>
  <c r="L1301" i="7"/>
  <c r="N1641" i="7"/>
  <c r="N27" i="7"/>
  <c r="N91" i="7"/>
  <c r="N139" i="7"/>
  <c r="N143" i="7"/>
  <c r="N151" i="7"/>
  <c r="N191" i="7"/>
  <c r="N222" i="7"/>
  <c r="N266" i="7"/>
  <c r="N443" i="7"/>
  <c r="N447" i="7"/>
  <c r="N491" i="7"/>
  <c r="N535" i="7"/>
  <c r="N558" i="7"/>
  <c r="N570" i="7"/>
  <c r="N576" i="7"/>
  <c r="N585" i="7"/>
  <c r="N629" i="7"/>
  <c r="N639" i="7"/>
  <c r="N644" i="7"/>
  <c r="N646" i="7"/>
  <c r="N650" i="7"/>
  <c r="N740" i="7"/>
  <c r="N744" i="7"/>
  <c r="L1169" i="7"/>
  <c r="M1169" i="7"/>
  <c r="M1278" i="7"/>
  <c r="L1278" i="7"/>
  <c r="M1576" i="7"/>
  <c r="L1576" i="7"/>
  <c r="N1744" i="7"/>
  <c r="N1284" i="7"/>
  <c r="N1325" i="7"/>
  <c r="N1329" i="7"/>
  <c r="N1333" i="7"/>
  <c r="N1364" i="7"/>
  <c r="N1370" i="7"/>
  <c r="N1372" i="7"/>
  <c r="N1384" i="7"/>
  <c r="N1386" i="7"/>
  <c r="N1388" i="7"/>
  <c r="N1390" i="7"/>
  <c r="N1394" i="7"/>
  <c r="N1435" i="7"/>
  <c r="N1437" i="7"/>
  <c r="N1439" i="7"/>
  <c r="N1441" i="7"/>
  <c r="N1447" i="7"/>
  <c r="N1449" i="7"/>
  <c r="N1488" i="7"/>
  <c r="N1490" i="7"/>
  <c r="N1492" i="7"/>
  <c r="N1494" i="7"/>
  <c r="N1496" i="7"/>
  <c r="N1498" i="7"/>
  <c r="N1500" i="7"/>
  <c r="N1546" i="7"/>
  <c r="N1548" i="7"/>
  <c r="N1719" i="7"/>
  <c r="N1721" i="7"/>
  <c r="N1725" i="7"/>
  <c r="N1729" i="7"/>
  <c r="N1760" i="7"/>
  <c r="N1766" i="7"/>
  <c r="N1768" i="7"/>
  <c r="N1770" i="7"/>
  <c r="N1774" i="7"/>
  <c r="N1778" i="7"/>
  <c r="N739" i="7"/>
  <c r="N743" i="7"/>
  <c r="N766" i="7"/>
  <c r="N829" i="7"/>
  <c r="N833" i="7"/>
  <c r="M969" i="7"/>
  <c r="M1009" i="7"/>
  <c r="M1041" i="7"/>
  <c r="M1073" i="7"/>
  <c r="M1105" i="7"/>
  <c r="M1141" i="7"/>
  <c r="M1173" i="7"/>
  <c r="M1205" i="7"/>
  <c r="L1818" i="7"/>
  <c r="N727" i="7"/>
  <c r="N731" i="7"/>
  <c r="N769" i="7"/>
  <c r="N771" i="7"/>
  <c r="N789" i="7"/>
  <c r="N793" i="7"/>
  <c r="N803" i="7"/>
  <c r="N845" i="7"/>
  <c r="N849" i="7"/>
  <c r="N853" i="7"/>
  <c r="N857" i="7"/>
  <c r="N864" i="7"/>
  <c r="L905" i="7"/>
  <c r="L964" i="7"/>
  <c r="L1000" i="7"/>
  <c r="N1012" i="7"/>
  <c r="L1032" i="7"/>
  <c r="N1044" i="7"/>
  <c r="L1064" i="7"/>
  <c r="N1076" i="7"/>
  <c r="L1096" i="7"/>
  <c r="N1108" i="7"/>
  <c r="M1121" i="7"/>
  <c r="N1133" i="7"/>
  <c r="N1137" i="7"/>
  <c r="M1153" i="7"/>
  <c r="N1165" i="7"/>
  <c r="N1169" i="7"/>
  <c r="M1185" i="7"/>
  <c r="N1197" i="7"/>
  <c r="M1213" i="7"/>
  <c r="M1242" i="7"/>
  <c r="L1256" i="7"/>
  <c r="N1293" i="7"/>
  <c r="N1297" i="7"/>
  <c r="N1301" i="7"/>
  <c r="L1333" i="7"/>
  <c r="N1355" i="7"/>
  <c r="N1357" i="7"/>
  <c r="N1375" i="7"/>
  <c r="N1377" i="7"/>
  <c r="N1385" i="7"/>
  <c r="N1391" i="7"/>
  <c r="N1393" i="7"/>
  <c r="L1396" i="7"/>
  <c r="N1399" i="7"/>
  <c r="M1449" i="7"/>
  <c r="N1469" i="7"/>
  <c r="N1471" i="7"/>
  <c r="N1473" i="7"/>
  <c r="N1477" i="7"/>
  <c r="N1503" i="7"/>
  <c r="N1505" i="7"/>
  <c r="N1511" i="7"/>
  <c r="L1548" i="7"/>
  <c r="N1564" i="7"/>
  <c r="N1596" i="7"/>
  <c r="N1623" i="7"/>
  <c r="N1625" i="7"/>
  <c r="N1631" i="7"/>
  <c r="N1633" i="7"/>
  <c r="N1635" i="7"/>
  <c r="N1639" i="7"/>
  <c r="N1702" i="7"/>
  <c r="N1704" i="7"/>
  <c r="N1710" i="7"/>
  <c r="N1712" i="7"/>
  <c r="N1728" i="7"/>
  <c r="N1734" i="7"/>
  <c r="N1736" i="7"/>
  <c r="N1738" i="7"/>
  <c r="N1742" i="7"/>
  <c r="L1774" i="7"/>
  <c r="M1777" i="7"/>
  <c r="L1778" i="7"/>
  <c r="N1801" i="7"/>
  <c r="L1806" i="7"/>
  <c r="M1817" i="7"/>
  <c r="N1819" i="7"/>
  <c r="N1821" i="7"/>
  <c r="N1835" i="7"/>
  <c r="N23" i="7"/>
  <c r="M47" i="7"/>
  <c r="L59" i="7"/>
  <c r="M59" i="7"/>
  <c r="M79" i="7"/>
  <c r="M99" i="7"/>
  <c r="L154" i="7"/>
  <c r="M154" i="7"/>
  <c r="L63" i="7"/>
  <c r="M63" i="7"/>
  <c r="L162" i="7"/>
  <c r="M162" i="7"/>
  <c r="M11" i="7"/>
  <c r="N47" i="7"/>
  <c r="M82" i="7"/>
  <c r="L82" i="7"/>
  <c r="M102" i="7"/>
  <c r="L102" i="7"/>
  <c r="L94" i="7"/>
  <c r="M94" i="7"/>
  <c r="L1129" i="7"/>
  <c r="M1129" i="7"/>
  <c r="N94" i="7"/>
  <c r="N118" i="7"/>
  <c r="N167" i="7"/>
  <c r="N218" i="7"/>
  <c r="M226" i="7"/>
  <c r="N230" i="7"/>
  <c r="N246" i="7"/>
  <c r="N283" i="7"/>
  <c r="N318" i="7"/>
  <c r="L323" i="7"/>
  <c r="N331" i="7"/>
  <c r="M335" i="7"/>
  <c r="M350" i="7"/>
  <c r="N358" i="7"/>
  <c r="M363" i="7"/>
  <c r="N365" i="7"/>
  <c r="N375" i="7"/>
  <c r="L382" i="7"/>
  <c r="L383" i="7"/>
  <c r="N407" i="7"/>
  <c r="N426" i="7"/>
  <c r="N430" i="7"/>
  <c r="N442" i="7"/>
  <c r="M458" i="7"/>
  <c r="N462" i="7"/>
  <c r="N471" i="7"/>
  <c r="N475" i="7"/>
  <c r="M479" i="7"/>
  <c r="L494" i="7"/>
  <c r="L495" i="7"/>
  <c r="L498" i="7"/>
  <c r="N506" i="7"/>
  <c r="N539" i="7"/>
  <c r="N584" i="7"/>
  <c r="N616" i="7"/>
  <c r="M617" i="7"/>
  <c r="N637" i="7"/>
  <c r="N652" i="7"/>
  <c r="N654" i="7"/>
  <c r="N656" i="7"/>
  <c r="N658" i="7"/>
  <c r="L663" i="7"/>
  <c r="L664" i="7"/>
  <c r="L675" i="7"/>
  <c r="N703" i="7"/>
  <c r="N705" i="7"/>
  <c r="N707" i="7"/>
  <c r="N712" i="7"/>
  <c r="N746" i="7"/>
  <c r="N748" i="7"/>
  <c r="N752" i="7"/>
  <c r="N754" i="7"/>
  <c r="N756" i="7"/>
  <c r="N758" i="7"/>
  <c r="N760" i="7"/>
  <c r="L767" i="7"/>
  <c r="L768" i="7"/>
  <c r="N772" i="7"/>
  <c r="N780" i="7"/>
  <c r="M785" i="7"/>
  <c r="N798" i="7"/>
  <c r="N820" i="7"/>
  <c r="N822" i="7"/>
  <c r="L829" i="7"/>
  <c r="M829" i="7"/>
  <c r="M992" i="7"/>
  <c r="L992" i="7"/>
  <c r="M1024" i="7"/>
  <c r="L1024" i="7"/>
  <c r="M1056" i="7"/>
  <c r="L1056" i="7"/>
  <c r="M1088" i="7"/>
  <c r="L1088" i="7"/>
  <c r="N663" i="7"/>
  <c r="N664" i="7"/>
  <c r="N767" i="7"/>
  <c r="L1113" i="7"/>
  <c r="M1113" i="7"/>
  <c r="N63" i="7"/>
  <c r="N78" i="7"/>
  <c r="N79" i="7"/>
  <c r="N102" i="7"/>
  <c r="N154" i="7"/>
  <c r="N166" i="7"/>
  <c r="N182" i="7"/>
  <c r="M218" i="7"/>
  <c r="N231" i="7"/>
  <c r="N282" i="7"/>
  <c r="N294" i="7"/>
  <c r="N315" i="7"/>
  <c r="N319" i="7"/>
  <c r="N335" i="7"/>
  <c r="N350" i="7"/>
  <c r="N363" i="7"/>
  <c r="N378" i="7"/>
  <c r="N382" i="7"/>
  <c r="N383" i="7"/>
  <c r="N394" i="7"/>
  <c r="N427" i="7"/>
  <c r="N431" i="7"/>
  <c r="M442" i="7"/>
  <c r="N454" i="7"/>
  <c r="N458" i="7"/>
  <c r="M462" i="7"/>
  <c r="M475" i="7"/>
  <c r="N477" i="7"/>
  <c r="N479" i="7"/>
  <c r="N494" i="7"/>
  <c r="N495" i="7"/>
  <c r="N538" i="7"/>
  <c r="N550" i="7"/>
  <c r="N555" i="7"/>
  <c r="L584" i="7"/>
  <c r="L592" i="7"/>
  <c r="N594" i="7"/>
  <c r="N596" i="7"/>
  <c r="M601" i="7"/>
  <c r="N634" i="7"/>
  <c r="L637" i="7"/>
  <c r="N661" i="7"/>
  <c r="N673" i="7"/>
  <c r="L711" i="7"/>
  <c r="L712" i="7"/>
  <c r="N718" i="7"/>
  <c r="N768" i="7"/>
  <c r="N801" i="7"/>
  <c r="M813" i="7"/>
  <c r="N819" i="7"/>
  <c r="N826" i="7"/>
  <c r="N843" i="7"/>
  <c r="L849" i="7"/>
  <c r="M849" i="7"/>
  <c r="L977" i="7"/>
  <c r="M977" i="7"/>
  <c r="M1008" i="7"/>
  <c r="L1008" i="7"/>
  <c r="M1040" i="7"/>
  <c r="L1040" i="7"/>
  <c r="M1072" i="7"/>
  <c r="L1072" i="7"/>
  <c r="M1104" i="7"/>
  <c r="L1104" i="7"/>
  <c r="L1209" i="7"/>
  <c r="M1209" i="7"/>
  <c r="L1417" i="7"/>
  <c r="M1417" i="7"/>
  <c r="M1476" i="7"/>
  <c r="L1476" i="7"/>
  <c r="M1478" i="7"/>
  <c r="L1478" i="7"/>
  <c r="M1512" i="7"/>
  <c r="N1512" i="7"/>
  <c r="M1524" i="7"/>
  <c r="L1524" i="7"/>
  <c r="M1556" i="7"/>
  <c r="N1556" i="7"/>
  <c r="M1640" i="7"/>
  <c r="L1640" i="7"/>
  <c r="M1717" i="7"/>
  <c r="L1717" i="7"/>
  <c r="L1809" i="7"/>
  <c r="N1809" i="7"/>
  <c r="M1814" i="7"/>
  <c r="L1814" i="7"/>
  <c r="N894" i="7"/>
  <c r="N906" i="7"/>
  <c r="M1145" i="7"/>
  <c r="M1161" i="7"/>
  <c r="M1177" i="7"/>
  <c r="M1193" i="7"/>
  <c r="L1234" i="7"/>
  <c r="M1337" i="7"/>
  <c r="L1362" i="7"/>
  <c r="M1380" i="7"/>
  <c r="N1380" i="7"/>
  <c r="N1383" i="7"/>
  <c r="L1512" i="7"/>
  <c r="M1544" i="7"/>
  <c r="N1544" i="7"/>
  <c r="N1545" i="7"/>
  <c r="L1556" i="7"/>
  <c r="L1657" i="7"/>
  <c r="M1657" i="7"/>
  <c r="M1688" i="7"/>
  <c r="L1688" i="7"/>
  <c r="N1747" i="7"/>
  <c r="N1749" i="7"/>
  <c r="M1754" i="7"/>
  <c r="L1754" i="7"/>
  <c r="N1787" i="7"/>
  <c r="N1789" i="7"/>
  <c r="N1808" i="7"/>
  <c r="M1809" i="7"/>
  <c r="N775" i="7"/>
  <c r="N777" i="7"/>
  <c r="N779" i="7"/>
  <c r="N781" i="7"/>
  <c r="N785" i="7"/>
  <c r="N813" i="7"/>
  <c r="N827" i="7"/>
  <c r="N837" i="7"/>
  <c r="N839" i="7"/>
  <c r="N841" i="7"/>
  <c r="N850" i="7"/>
  <c r="M857" i="7"/>
  <c r="N862" i="7"/>
  <c r="M901" i="7"/>
  <c r="N909" i="7"/>
  <c r="N914" i="7"/>
  <c r="N920" i="7"/>
  <c r="N922" i="7"/>
  <c r="N928" i="7"/>
  <c r="N930" i="7"/>
  <c r="N932" i="7"/>
  <c r="N941" i="7"/>
  <c r="N945" i="7"/>
  <c r="L965" i="7"/>
  <c r="N978" i="7"/>
  <c r="N980" i="7"/>
  <c r="M985" i="7"/>
  <c r="N993" i="7"/>
  <c r="M1001" i="7"/>
  <c r="N1009" i="7"/>
  <c r="M1017" i="7"/>
  <c r="N1025" i="7"/>
  <c r="M1033" i="7"/>
  <c r="N1041" i="7"/>
  <c r="M1049" i="7"/>
  <c r="N1057" i="7"/>
  <c r="M1065" i="7"/>
  <c r="N1073" i="7"/>
  <c r="M1081" i="7"/>
  <c r="N1089" i="7"/>
  <c r="M1097" i="7"/>
  <c r="N1105" i="7"/>
  <c r="M1117" i="7"/>
  <c r="N1125" i="7"/>
  <c r="M1133" i="7"/>
  <c r="N1141" i="7"/>
  <c r="M1149" i="7"/>
  <c r="N1157" i="7"/>
  <c r="M1165" i="7"/>
  <c r="N1173" i="7"/>
  <c r="M1181" i="7"/>
  <c r="N1189" i="7"/>
  <c r="M1197" i="7"/>
  <c r="N1205" i="7"/>
  <c r="M1221" i="7"/>
  <c r="L1233" i="7"/>
  <c r="M1233" i="7"/>
  <c r="N1264" i="7"/>
  <c r="N1272" i="7"/>
  <c r="N1305" i="7"/>
  <c r="N1373" i="7"/>
  <c r="L1380" i="7"/>
  <c r="N1422" i="7"/>
  <c r="N1426" i="7"/>
  <c r="N1428" i="7"/>
  <c r="L1477" i="7"/>
  <c r="M1477" i="7"/>
  <c r="L1505" i="7"/>
  <c r="M1505" i="7"/>
  <c r="N1535" i="7"/>
  <c r="N1537" i="7"/>
  <c r="N1539" i="7"/>
  <c r="N1541" i="7"/>
  <c r="L1544" i="7"/>
  <c r="N1578" i="7"/>
  <c r="N1580" i="7"/>
  <c r="M1612" i="7"/>
  <c r="N1612" i="7"/>
  <c r="N1652" i="7"/>
  <c r="N1681" i="7"/>
  <c r="N1685" i="7"/>
  <c r="N1689" i="7"/>
  <c r="N1769" i="7"/>
  <c r="N863" i="7"/>
  <c r="N865" i="7"/>
  <c r="N868" i="7"/>
  <c r="N870" i="7"/>
  <c r="N872" i="7"/>
  <c r="N882" i="7"/>
  <c r="N884" i="7"/>
  <c r="N917" i="7"/>
  <c r="N961" i="7"/>
  <c r="N977" i="7"/>
  <c r="N988" i="7"/>
  <c r="N1004" i="7"/>
  <c r="N1020" i="7"/>
  <c r="N1036" i="7"/>
  <c r="N1052" i="7"/>
  <c r="N1068" i="7"/>
  <c r="N1084" i="7"/>
  <c r="N1100" i="7"/>
  <c r="N1113" i="7"/>
  <c r="N1129" i="7"/>
  <c r="N1145" i="7"/>
  <c r="N1161" i="7"/>
  <c r="N1177" i="7"/>
  <c r="N1193" i="7"/>
  <c r="N1209" i="7"/>
  <c r="M1220" i="7"/>
  <c r="L1220" i="7"/>
  <c r="N1234" i="7"/>
  <c r="N1241" i="7"/>
  <c r="N1247" i="7"/>
  <c r="N1249" i="7"/>
  <c r="N1253" i="7"/>
  <c r="N1255" i="7"/>
  <c r="L1305" i="7"/>
  <c r="M1305" i="7"/>
  <c r="L1373" i="7"/>
  <c r="M1373" i="7"/>
  <c r="N1417" i="7"/>
  <c r="N1470" i="7"/>
  <c r="N1472" i="7"/>
  <c r="N1474" i="7"/>
  <c r="N1476" i="7"/>
  <c r="N1478" i="7"/>
  <c r="N1524" i="7"/>
  <c r="N1567" i="7"/>
  <c r="N1569" i="7"/>
  <c r="N1571" i="7"/>
  <c r="N1575" i="7"/>
  <c r="M1580" i="7"/>
  <c r="L1580" i="7"/>
  <c r="N1609" i="7"/>
  <c r="N1628" i="7"/>
  <c r="M1652" i="7"/>
  <c r="L1652" i="7"/>
  <c r="N1674" i="7"/>
  <c r="N1676" i="7"/>
  <c r="L1685" i="7"/>
  <c r="M1685" i="7"/>
  <c r="M1689" i="7"/>
  <c r="L1689" i="7"/>
  <c r="N1201" i="7"/>
  <c r="N1224" i="7"/>
  <c r="N1256" i="7"/>
  <c r="N1277" i="7"/>
  <c r="N1288" i="7"/>
  <c r="M1317" i="7"/>
  <c r="N1337" i="7"/>
  <c r="N1356" i="7"/>
  <c r="N1362" i="7"/>
  <c r="N1363" i="7"/>
  <c r="N1367" i="7"/>
  <c r="N1369" i="7"/>
  <c r="N1371" i="7"/>
  <c r="N1378" i="7"/>
  <c r="N1401" i="7"/>
  <c r="N1405" i="7"/>
  <c r="N1407" i="7"/>
  <c r="N1409" i="7"/>
  <c r="N1418" i="7"/>
  <c r="N1420" i="7"/>
  <c r="N1438" i="7"/>
  <c r="N1442" i="7"/>
  <c r="N1444" i="7"/>
  <c r="L1450" i="7"/>
  <c r="M1469" i="7"/>
  <c r="N1479" i="7"/>
  <c r="N1481" i="7"/>
  <c r="N1487" i="7"/>
  <c r="N1489" i="7"/>
  <c r="N1493" i="7"/>
  <c r="N1506" i="7"/>
  <c r="N1527" i="7"/>
  <c r="N1529" i="7"/>
  <c r="N1552" i="7"/>
  <c r="N1559" i="7"/>
  <c r="N1561" i="7"/>
  <c r="N1599" i="7"/>
  <c r="N1601" i="7"/>
  <c r="N1603" i="7"/>
  <c r="N1605" i="7"/>
  <c r="N1607" i="7"/>
  <c r="L1608" i="7"/>
  <c r="N1610" i="7"/>
  <c r="N1613" i="7"/>
  <c r="N1615" i="7"/>
  <c r="L1620" i="7"/>
  <c r="M1625" i="7"/>
  <c r="N1660" i="7"/>
  <c r="N1668" i="7"/>
  <c r="L1678" i="7"/>
  <c r="N1693" i="7"/>
  <c r="M1725" i="7"/>
  <c r="N1737" i="7"/>
  <c r="L1742" i="7"/>
  <c r="M1745" i="7"/>
  <c r="L1746" i="7"/>
  <c r="N1752" i="7"/>
  <c r="M1753" i="7"/>
  <c r="N1755" i="7"/>
  <c r="N1757" i="7"/>
  <c r="N1761" i="7"/>
  <c r="L1786" i="7"/>
  <c r="N1802" i="7"/>
  <c r="N1806" i="7"/>
  <c r="N1810" i="7"/>
  <c r="N1824" i="7"/>
  <c r="N1830" i="7"/>
  <c r="M1837" i="7"/>
  <c r="M14" i="7"/>
  <c r="L14" i="7"/>
  <c r="L10" i="7"/>
  <c r="M10" i="7"/>
  <c r="M15" i="7"/>
  <c r="L15" i="7"/>
  <c r="M31" i="7"/>
  <c r="L31" i="7"/>
  <c r="M7" i="7"/>
  <c r="L7" i="7"/>
  <c r="M18" i="7"/>
  <c r="L18" i="7"/>
  <c r="M30" i="7"/>
  <c r="L30" i="7"/>
  <c r="N13" i="7"/>
  <c r="L13" i="7"/>
  <c r="N29" i="7"/>
  <c r="N45" i="7"/>
  <c r="L71" i="7"/>
  <c r="M74" i="7"/>
  <c r="L77" i="7"/>
  <c r="N81" i="7"/>
  <c r="L87" i="7"/>
  <c r="M90" i="7"/>
  <c r="L97" i="7"/>
  <c r="L126" i="7"/>
  <c r="L127" i="7"/>
  <c r="L147" i="7"/>
  <c r="L150" i="7"/>
  <c r="L174" i="7"/>
  <c r="L175" i="7"/>
  <c r="M187" i="7"/>
  <c r="N189" i="7"/>
  <c r="M203" i="7"/>
  <c r="N205" i="7"/>
  <c r="L206" i="7"/>
  <c r="L207" i="7"/>
  <c r="L210" i="7"/>
  <c r="L211" i="7"/>
  <c r="L214" i="7"/>
  <c r="L238" i="7"/>
  <c r="L239" i="7"/>
  <c r="M251" i="7"/>
  <c r="N253" i="7"/>
  <c r="M267" i="7"/>
  <c r="N269" i="7"/>
  <c r="L270" i="7"/>
  <c r="L271" i="7"/>
  <c r="L274" i="7"/>
  <c r="L286" i="7"/>
  <c r="L287" i="7"/>
  <c r="M346" i="7"/>
  <c r="L355" i="7"/>
  <c r="M362" i="7"/>
  <c r="L365" i="7"/>
  <c r="M379" i="7"/>
  <c r="N381" i="7"/>
  <c r="M395" i="7"/>
  <c r="N397" i="7"/>
  <c r="L398" i="7"/>
  <c r="L399" i="7"/>
  <c r="L402" i="7"/>
  <c r="L414" i="7"/>
  <c r="L415" i="7"/>
  <c r="M474" i="7"/>
  <c r="L483" i="7"/>
  <c r="M490" i="7"/>
  <c r="L493" i="7"/>
  <c r="M507" i="7"/>
  <c r="N509" i="7"/>
  <c r="M523" i="7"/>
  <c r="N525" i="7"/>
  <c r="L526" i="7"/>
  <c r="L527" i="7"/>
  <c r="L530" i="7"/>
  <c r="L542" i="7"/>
  <c r="L543" i="7"/>
  <c r="L573" i="7"/>
  <c r="M577" i="7"/>
  <c r="L599" i="7"/>
  <c r="L600" i="7"/>
  <c r="M607" i="7"/>
  <c r="M616" i="7"/>
  <c r="L616" i="7"/>
  <c r="M657" i="7"/>
  <c r="M681" i="7"/>
  <c r="L713" i="7"/>
  <c r="M713" i="7"/>
  <c r="M736" i="7"/>
  <c r="L736" i="7"/>
  <c r="M763" i="7"/>
  <c r="L763" i="7"/>
  <c r="M765" i="7"/>
  <c r="L765" i="7"/>
  <c r="M875" i="7"/>
  <c r="L875" i="7"/>
  <c r="L913" i="7"/>
  <c r="L29" i="7"/>
  <c r="N33" i="7"/>
  <c r="L34" i="7"/>
  <c r="L35" i="7"/>
  <c r="L38" i="7"/>
  <c r="L86" i="7"/>
  <c r="L110" i="7"/>
  <c r="L111" i="7"/>
  <c r="M123" i="7"/>
  <c r="N125" i="7"/>
  <c r="M139" i="7"/>
  <c r="N141" i="7"/>
  <c r="L142" i="7"/>
  <c r="L143" i="7"/>
  <c r="L146" i="7"/>
  <c r="N157" i="7"/>
  <c r="L158" i="7"/>
  <c r="L159" i="7"/>
  <c r="N173" i="7"/>
  <c r="L199" i="7"/>
  <c r="M202" i="7"/>
  <c r="L205" i="7"/>
  <c r="N209" i="7"/>
  <c r="N221" i="7"/>
  <c r="L222" i="7"/>
  <c r="L223" i="7"/>
  <c r="N237" i="7"/>
  <c r="L259" i="7"/>
  <c r="M266" i="7"/>
  <c r="L269" i="7"/>
  <c r="M283" i="7"/>
  <c r="N285" i="7"/>
  <c r="M299" i="7"/>
  <c r="N301" i="7"/>
  <c r="L302" i="7"/>
  <c r="L303" i="7"/>
  <c r="L306" i="7"/>
  <c r="L318" i="7"/>
  <c r="L319" i="7"/>
  <c r="M378" i="7"/>
  <c r="L387" i="7"/>
  <c r="M394" i="7"/>
  <c r="L397" i="7"/>
  <c r="M411" i="7"/>
  <c r="N413" i="7"/>
  <c r="M427" i="7"/>
  <c r="N429" i="7"/>
  <c r="L430" i="7"/>
  <c r="L431" i="7"/>
  <c r="L434" i="7"/>
  <c r="L446" i="7"/>
  <c r="L447" i="7"/>
  <c r="M506" i="7"/>
  <c r="N510" i="7"/>
  <c r="N511" i="7"/>
  <c r="L515" i="7"/>
  <c r="M522" i="7"/>
  <c r="L525" i="7"/>
  <c r="M539" i="7"/>
  <c r="N541" i="7"/>
  <c r="M555" i="7"/>
  <c r="N557" i="7"/>
  <c r="L558" i="7"/>
  <c r="L559" i="7"/>
  <c r="L562" i="7"/>
  <c r="L575" i="7"/>
  <c r="L576" i="7"/>
  <c r="N578" i="7"/>
  <c r="N580" i="7"/>
  <c r="M585" i="7"/>
  <c r="N592" i="7"/>
  <c r="M598" i="7"/>
  <c r="N601" i="7"/>
  <c r="N608" i="7"/>
  <c r="M609" i="7"/>
  <c r="N617" i="7"/>
  <c r="N630" i="7"/>
  <c r="N632" i="7"/>
  <c r="M633" i="7"/>
  <c r="L661" i="7"/>
  <c r="M685" i="7"/>
  <c r="M702" i="7"/>
  <c r="N704" i="7"/>
  <c r="L705" i="7"/>
  <c r="N714" i="7"/>
  <c r="N716" i="7"/>
  <c r="N720" i="7"/>
  <c r="N722" i="7"/>
  <c r="N724" i="7"/>
  <c r="N726" i="7"/>
  <c r="N728" i="7"/>
  <c r="N735" i="7"/>
  <c r="M744" i="7"/>
  <c r="L744" i="7"/>
  <c r="N764" i="7"/>
  <c r="L781" i="7"/>
  <c r="M781" i="7"/>
  <c r="N787" i="7"/>
  <c r="M811" i="7"/>
  <c r="N811" i="7"/>
  <c r="L812" i="7"/>
  <c r="L817" i="7"/>
  <c r="N835" i="7"/>
  <c r="M859" i="7"/>
  <c r="N859" i="7"/>
  <c r="L860" i="7"/>
  <c r="L865" i="7"/>
  <c r="M865" i="7"/>
  <c r="N876" i="7"/>
  <c r="M877" i="7"/>
  <c r="M881" i="7"/>
  <c r="L881" i="7"/>
  <c r="N889" i="7"/>
  <c r="N893" i="7"/>
  <c r="M932" i="7"/>
  <c r="L932" i="7"/>
  <c r="N952" i="7"/>
  <c r="N954" i="7"/>
  <c r="L989" i="7"/>
  <c r="M989" i="7"/>
  <c r="L1005" i="7"/>
  <c r="M1005" i="7"/>
  <c r="L1021" i="7"/>
  <c r="M1021" i="7"/>
  <c r="N11" i="7"/>
  <c r="N14" i="7"/>
  <c r="N15" i="7"/>
  <c r="L23" i="7"/>
  <c r="M26" i="7"/>
  <c r="N30" i="7"/>
  <c r="N31" i="7"/>
  <c r="L33" i="7"/>
  <c r="N39" i="7"/>
  <c r="N54" i="7"/>
  <c r="L83" i="7"/>
  <c r="N87" i="7"/>
  <c r="N90" i="7"/>
  <c r="N93" i="7"/>
  <c r="N109" i="7"/>
  <c r="N126" i="7"/>
  <c r="N127" i="7"/>
  <c r="L135" i="7"/>
  <c r="M138" i="7"/>
  <c r="L141" i="7"/>
  <c r="N145" i="7"/>
  <c r="L157" i="7"/>
  <c r="N161" i="7"/>
  <c r="L166" i="7"/>
  <c r="N170" i="7"/>
  <c r="N174" i="7"/>
  <c r="N175" i="7"/>
  <c r="N203" i="7"/>
  <c r="N206" i="7"/>
  <c r="N207" i="7"/>
  <c r="L221" i="7"/>
  <c r="N225" i="7"/>
  <c r="L230" i="7"/>
  <c r="N234" i="7"/>
  <c r="N238" i="7"/>
  <c r="N239" i="7"/>
  <c r="N262" i="7"/>
  <c r="N267" i="7"/>
  <c r="N270" i="7"/>
  <c r="N271" i="7"/>
  <c r="M282" i="7"/>
  <c r="N286" i="7"/>
  <c r="N287" i="7"/>
  <c r="L291" i="7"/>
  <c r="M298" i="7"/>
  <c r="L301" i="7"/>
  <c r="N311" i="7"/>
  <c r="M315" i="7"/>
  <c r="N317" i="7"/>
  <c r="M331" i="7"/>
  <c r="N333" i="7"/>
  <c r="L338" i="7"/>
  <c r="N346" i="7"/>
  <c r="N362" i="7"/>
  <c r="N379" i="7"/>
  <c r="N390" i="7"/>
  <c r="N395" i="7"/>
  <c r="N398" i="7"/>
  <c r="N399" i="7"/>
  <c r="M410" i="7"/>
  <c r="N414" i="7"/>
  <c r="N415" i="7"/>
  <c r="L419" i="7"/>
  <c r="M426" i="7"/>
  <c r="L429" i="7"/>
  <c r="N439" i="7"/>
  <c r="M443" i="7"/>
  <c r="N445" i="7"/>
  <c r="M459" i="7"/>
  <c r="N461" i="7"/>
  <c r="L466" i="7"/>
  <c r="N474" i="7"/>
  <c r="N490" i="7"/>
  <c r="N507" i="7"/>
  <c r="N518" i="7"/>
  <c r="N523" i="7"/>
  <c r="N526" i="7"/>
  <c r="N527" i="7"/>
  <c r="M538" i="7"/>
  <c r="N542" i="7"/>
  <c r="N543" i="7"/>
  <c r="L547" i="7"/>
  <c r="N567" i="7"/>
  <c r="N577" i="7"/>
  <c r="N586" i="7"/>
  <c r="N600" i="7"/>
  <c r="M608" i="7"/>
  <c r="L608" i="7"/>
  <c r="N625" i="7"/>
  <c r="N668" i="7"/>
  <c r="N670" i="7"/>
  <c r="N674" i="7"/>
  <c r="N679" i="7"/>
  <c r="N681" i="7"/>
  <c r="N692" i="7"/>
  <c r="N694" i="7"/>
  <c r="N698" i="7"/>
  <c r="N700" i="7"/>
  <c r="N708" i="7"/>
  <c r="M735" i="7"/>
  <c r="L735" i="7"/>
  <c r="M764" i="7"/>
  <c r="L764" i="7"/>
  <c r="M876" i="7"/>
  <c r="L876" i="7"/>
  <c r="M893" i="7"/>
  <c r="L893" i="7"/>
  <c r="M627" i="7"/>
  <c r="L627" i="7"/>
  <c r="M700" i="7"/>
  <c r="L700" i="7"/>
  <c r="N736" i="7"/>
  <c r="M737" i="7"/>
  <c r="M743" i="7"/>
  <c r="L743" i="7"/>
  <c r="N747" i="7"/>
  <c r="N751" i="7"/>
  <c r="N753" i="7"/>
  <c r="N755" i="7"/>
  <c r="N759" i="7"/>
  <c r="N763" i="7"/>
  <c r="N765" i="7"/>
  <c r="N773" i="7"/>
  <c r="M795" i="7"/>
  <c r="N795" i="7"/>
  <c r="L796" i="7"/>
  <c r="L801" i="7"/>
  <c r="M801" i="7"/>
  <c r="M831" i="7"/>
  <c r="N831" i="7"/>
  <c r="L832" i="7"/>
  <c r="L845" i="7"/>
  <c r="M845" i="7"/>
  <c r="N851" i="7"/>
  <c r="N871" i="7"/>
  <c r="N873" i="7"/>
  <c r="N875" i="7"/>
  <c r="L925" i="7"/>
  <c r="M933" i="7"/>
  <c r="L933" i="7"/>
  <c r="L997" i="7"/>
  <c r="M997" i="7"/>
  <c r="L1013" i="7"/>
  <c r="M1013" i="7"/>
  <c r="L1112" i="7"/>
  <c r="N1116" i="7"/>
  <c r="L1120" i="7"/>
  <c r="N1124" i="7"/>
  <c r="L1128" i="7"/>
  <c r="N1132" i="7"/>
  <c r="L1136" i="7"/>
  <c r="N1140" i="7"/>
  <c r="L1144" i="7"/>
  <c r="N1148" i="7"/>
  <c r="L1152" i="7"/>
  <c r="N1156" i="7"/>
  <c r="L1160" i="7"/>
  <c r="N1164" i="7"/>
  <c r="L1168" i="7"/>
  <c r="N1172" i="7"/>
  <c r="L1176" i="7"/>
  <c r="N1180" i="7"/>
  <c r="L1184" i="7"/>
  <c r="N1188" i="7"/>
  <c r="L1192" i="7"/>
  <c r="N1196" i="7"/>
  <c r="L1200" i="7"/>
  <c r="N1204" i="7"/>
  <c r="L1208" i="7"/>
  <c r="N1212" i="7"/>
  <c r="N1217" i="7"/>
  <c r="N1229" i="7"/>
  <c r="N1232" i="7"/>
  <c r="N1240" i="7"/>
  <c r="L1253" i="7"/>
  <c r="M1253" i="7"/>
  <c r="N1261" i="7"/>
  <c r="N1266" i="7"/>
  <c r="L1267" i="7"/>
  <c r="M1267" i="7"/>
  <c r="L1321" i="7"/>
  <c r="M1321" i="7"/>
  <c r="N794" i="7"/>
  <c r="N830" i="7"/>
  <c r="N858" i="7"/>
  <c r="N970" i="7"/>
  <c r="M1029" i="7"/>
  <c r="M1037" i="7"/>
  <c r="M1045" i="7"/>
  <c r="M1053" i="7"/>
  <c r="M1061" i="7"/>
  <c r="M1069" i="7"/>
  <c r="M1077" i="7"/>
  <c r="M1085" i="7"/>
  <c r="M1093" i="7"/>
  <c r="M1101" i="7"/>
  <c r="M1109" i="7"/>
  <c r="N604" i="7"/>
  <c r="N610" i="7"/>
  <c r="N612" i="7"/>
  <c r="N618" i="7"/>
  <c r="N620" i="7"/>
  <c r="N622" i="7"/>
  <c r="N626" i="7"/>
  <c r="N631" i="7"/>
  <c r="N633" i="7"/>
  <c r="N653" i="7"/>
  <c r="N655" i="7"/>
  <c r="N657" i="7"/>
  <c r="N677" i="7"/>
  <c r="N682" i="7"/>
  <c r="N697" i="7"/>
  <c r="N702" i="7"/>
  <c r="N737" i="7"/>
  <c r="N738" i="7"/>
  <c r="N742" i="7"/>
  <c r="N745" i="7"/>
  <c r="N750" i="7"/>
  <c r="M769" i="7"/>
  <c r="N774" i="7"/>
  <c r="N776" i="7"/>
  <c r="L779" i="7"/>
  <c r="L780" i="7"/>
  <c r="N788" i="7"/>
  <c r="N790" i="7"/>
  <c r="N796" i="7"/>
  <c r="N797" i="7"/>
  <c r="L799" i="7"/>
  <c r="L800" i="7"/>
  <c r="N805" i="7"/>
  <c r="N807" i="7"/>
  <c r="N809" i="7"/>
  <c r="N812" i="7"/>
  <c r="N817" i="7"/>
  <c r="N821" i="7"/>
  <c r="N825" i="7"/>
  <c r="L827" i="7"/>
  <c r="L828" i="7"/>
  <c r="N832" i="7"/>
  <c r="N836" i="7"/>
  <c r="N838" i="7"/>
  <c r="N840" i="7"/>
  <c r="L843" i="7"/>
  <c r="L844" i="7"/>
  <c r="N852" i="7"/>
  <c r="N854" i="7"/>
  <c r="N860" i="7"/>
  <c r="N861" i="7"/>
  <c r="L863" i="7"/>
  <c r="L864" i="7"/>
  <c r="N869" i="7"/>
  <c r="N877" i="7"/>
  <c r="N885" i="7"/>
  <c r="N897" i="7"/>
  <c r="L900" i="7"/>
  <c r="N905" i="7"/>
  <c r="N913" i="7"/>
  <c r="N921" i="7"/>
  <c r="N925" i="7"/>
  <c r="N938" i="7"/>
  <c r="N940" i="7"/>
  <c r="N948" i="7"/>
  <c r="N958" i="7"/>
  <c r="N960" i="7"/>
  <c r="N962" i="7"/>
  <c r="N964" i="7"/>
  <c r="N965" i="7"/>
  <c r="N974" i="7"/>
  <c r="N984" i="7"/>
  <c r="L988" i="7"/>
  <c r="N992" i="7"/>
  <c r="L996" i="7"/>
  <c r="N1000" i="7"/>
  <c r="L1004" i="7"/>
  <c r="N1008" i="7"/>
  <c r="L1012" i="7"/>
  <c r="N1016" i="7"/>
  <c r="L1020" i="7"/>
  <c r="N1024" i="7"/>
  <c r="L1028" i="7"/>
  <c r="N1032" i="7"/>
  <c r="L1036" i="7"/>
  <c r="N1040" i="7"/>
  <c r="L1044" i="7"/>
  <c r="N1048" i="7"/>
  <c r="L1052" i="7"/>
  <c r="N1056" i="7"/>
  <c r="L1060" i="7"/>
  <c r="N1064" i="7"/>
  <c r="L1068" i="7"/>
  <c r="N1072" i="7"/>
  <c r="L1076" i="7"/>
  <c r="N1080" i="7"/>
  <c r="L1084" i="7"/>
  <c r="N1088" i="7"/>
  <c r="L1092" i="7"/>
  <c r="N1096" i="7"/>
  <c r="L1100" i="7"/>
  <c r="N1104" i="7"/>
  <c r="L1108" i="7"/>
  <c r="N1112" i="7"/>
  <c r="L1116" i="7"/>
  <c r="N1120" i="7"/>
  <c r="L1124" i="7"/>
  <c r="N1128" i="7"/>
  <c r="L1132" i="7"/>
  <c r="N1136" i="7"/>
  <c r="L1140" i="7"/>
  <c r="N1144" i="7"/>
  <c r="L1148" i="7"/>
  <c r="N1152" i="7"/>
  <c r="L1156" i="7"/>
  <c r="N1160" i="7"/>
  <c r="L1164" i="7"/>
  <c r="N1168" i="7"/>
  <c r="L1172" i="7"/>
  <c r="N1176" i="7"/>
  <c r="L1180" i="7"/>
  <c r="N1184" i="7"/>
  <c r="L1188" i="7"/>
  <c r="N1192" i="7"/>
  <c r="L1196" i="7"/>
  <c r="N1200" i="7"/>
  <c r="L1204" i="7"/>
  <c r="N1208" i="7"/>
  <c r="L1212" i="7"/>
  <c r="N1216" i="7"/>
  <c r="M1217" i="7"/>
  <c r="M1224" i="7"/>
  <c r="L1224" i="7"/>
  <c r="L1265" i="7"/>
  <c r="M1265" i="7"/>
  <c r="M1266" i="7"/>
  <c r="N973" i="7"/>
  <c r="N981" i="7"/>
  <c r="N989" i="7"/>
  <c r="N997" i="7"/>
  <c r="N1005" i="7"/>
  <c r="N1013" i="7"/>
  <c r="N1021" i="7"/>
  <c r="N1029" i="7"/>
  <c r="N1037" i="7"/>
  <c r="N1045" i="7"/>
  <c r="N1053" i="7"/>
  <c r="N1061" i="7"/>
  <c r="N1069" i="7"/>
  <c r="N1077" i="7"/>
  <c r="N1085" i="7"/>
  <c r="N1093" i="7"/>
  <c r="N1101" i="7"/>
  <c r="N1109" i="7"/>
  <c r="M1216" i="7"/>
  <c r="L1216" i="7"/>
  <c r="L1274" i="7"/>
  <c r="M1274" i="7"/>
  <c r="L1285" i="7"/>
  <c r="M1285" i="7"/>
  <c r="M1349" i="7"/>
  <c r="L1357" i="7"/>
  <c r="L1358" i="7"/>
  <c r="M1365" i="7"/>
  <c r="L1370" i="7"/>
  <c r="L1385" i="7"/>
  <c r="L1386" i="7"/>
  <c r="L1401" i="7"/>
  <c r="L1402" i="7"/>
  <c r="M1405" i="7"/>
  <c r="N1412" i="7"/>
  <c r="L1428" i="7"/>
  <c r="L1444" i="7"/>
  <c r="L1460" i="7"/>
  <c r="L1461" i="7"/>
  <c r="L1462" i="7"/>
  <c r="N1484" i="7"/>
  <c r="M1485" i="7"/>
  <c r="L1492" i="7"/>
  <c r="L1493" i="7"/>
  <c r="L1494" i="7"/>
  <c r="L1537" i="7"/>
  <c r="M1537" i="7"/>
  <c r="M1572" i="7"/>
  <c r="L1572" i="7"/>
  <c r="M1584" i="7"/>
  <c r="L1584" i="7"/>
  <c r="M1706" i="7"/>
  <c r="L1706" i="7"/>
  <c r="M1714" i="7"/>
  <c r="L1714" i="7"/>
  <c r="L1729" i="7"/>
  <c r="M1729" i="7"/>
  <c r="M1790" i="7"/>
  <c r="L1790" i="7"/>
  <c r="M1794" i="7"/>
  <c r="L1794" i="7"/>
  <c r="N1220" i="7"/>
  <c r="N1239" i="7"/>
  <c r="N1242" i="7"/>
  <c r="N1250" i="7"/>
  <c r="N1279" i="7"/>
  <c r="N1281" i="7"/>
  <c r="N1285" i="7"/>
  <c r="N1321" i="7"/>
  <c r="N1341" i="7"/>
  <c r="N1345" i="7"/>
  <c r="N1349" i="7"/>
  <c r="N1359" i="7"/>
  <c r="N1365" i="7"/>
  <c r="L1374" i="7"/>
  <c r="N1387" i="7"/>
  <c r="N1389" i="7"/>
  <c r="N1403" i="7"/>
  <c r="N1406" i="7"/>
  <c r="N1410" i="7"/>
  <c r="L1418" i="7"/>
  <c r="M1421" i="7"/>
  <c r="N1436" i="7"/>
  <c r="M1437" i="7"/>
  <c r="N1452" i="7"/>
  <c r="M1453" i="7"/>
  <c r="N1463" i="7"/>
  <c r="N1465" i="7"/>
  <c r="L1468" i="7"/>
  <c r="L1470" i="7"/>
  <c r="N1480" i="7"/>
  <c r="N1482" i="7"/>
  <c r="N1485" i="7"/>
  <c r="N1486" i="7"/>
  <c r="N1495" i="7"/>
  <c r="N1497" i="7"/>
  <c r="L1500" i="7"/>
  <c r="N1502" i="7"/>
  <c r="N1504" i="7"/>
  <c r="N1507" i="7"/>
  <c r="N1509" i="7"/>
  <c r="N1515" i="7"/>
  <c r="N1518" i="7"/>
  <c r="N1520" i="7"/>
  <c r="N1532" i="7"/>
  <c r="N1540" i="7"/>
  <c r="N1543" i="7"/>
  <c r="M1552" i="7"/>
  <c r="L1552" i="7"/>
  <c r="N1573" i="7"/>
  <c r="N1636" i="7"/>
  <c r="N1648" i="7"/>
  <c r="M1668" i="7"/>
  <c r="L1668" i="7"/>
  <c r="L1761" i="7"/>
  <c r="M1761" i="7"/>
  <c r="N1784" i="7"/>
  <c r="N1793" i="7"/>
  <c r="M1822" i="7"/>
  <c r="L1822" i="7"/>
  <c r="M1826" i="7"/>
  <c r="L1826" i="7"/>
  <c r="M1532" i="7"/>
  <c r="L1532" i="7"/>
  <c r="N1604" i="7"/>
  <c r="M1636" i="7"/>
  <c r="L1636" i="7"/>
  <c r="M1648" i="7"/>
  <c r="L1648" i="7"/>
  <c r="N1669" i="7"/>
  <c r="M1705" i="7"/>
  <c r="L1705" i="7"/>
  <c r="M1713" i="7"/>
  <c r="L1713" i="7"/>
  <c r="M1730" i="7"/>
  <c r="L1730" i="7"/>
  <c r="L1793" i="7"/>
  <c r="M1793" i="7"/>
  <c r="N1816" i="7"/>
  <c r="N1825" i="7"/>
  <c r="N1274" i="7"/>
  <c r="N1282" i="7"/>
  <c r="N1309" i="7"/>
  <c r="N1313" i="7"/>
  <c r="N1317" i="7"/>
  <c r="N1361" i="7"/>
  <c r="L1366" i="7"/>
  <c r="M1389" i="7"/>
  <c r="L1412" i="7"/>
  <c r="N1415" i="7"/>
  <c r="N1432" i="7"/>
  <c r="N1448" i="7"/>
  <c r="L1484" i="7"/>
  <c r="L1486" i="7"/>
  <c r="M1509" i="7"/>
  <c r="L1520" i="7"/>
  <c r="L1540" i="7"/>
  <c r="N1572" i="7"/>
  <c r="N1584" i="7"/>
  <c r="M1604" i="7"/>
  <c r="L1604" i="7"/>
  <c r="M1616" i="7"/>
  <c r="L1616" i="7"/>
  <c r="N1637" i="7"/>
  <c r="M1758" i="7"/>
  <c r="L1758" i="7"/>
  <c r="M1762" i="7"/>
  <c r="L1762" i="7"/>
  <c r="L1825" i="7"/>
  <c r="M1825" i="7"/>
  <c r="M1833" i="7"/>
  <c r="L1833" i="7"/>
  <c r="N1576" i="7"/>
  <c r="N1608" i="7"/>
  <c r="N1640" i="7"/>
  <c r="N1672" i="7"/>
  <c r="N1753" i="7"/>
  <c r="N1785" i="7"/>
  <c r="N1817" i="7"/>
  <c r="N1510" i="7"/>
  <c r="N1531" i="7"/>
  <c r="N1536" i="7"/>
  <c r="N1542" i="7"/>
  <c r="N1563" i="7"/>
  <c r="L1564" i="7"/>
  <c r="N1568" i="7"/>
  <c r="M1569" i="7"/>
  <c r="N1574" i="7"/>
  <c r="N1595" i="7"/>
  <c r="L1596" i="7"/>
  <c r="N1600" i="7"/>
  <c r="M1601" i="7"/>
  <c r="N1606" i="7"/>
  <c r="N1627" i="7"/>
  <c r="L1628" i="7"/>
  <c r="N1632" i="7"/>
  <c r="M1633" i="7"/>
  <c r="N1638" i="7"/>
  <c r="N1659" i="7"/>
  <c r="L1660" i="7"/>
  <c r="N1664" i="7"/>
  <c r="M1665" i="7"/>
  <c r="N1670" i="7"/>
  <c r="N1673" i="7"/>
  <c r="N1677" i="7"/>
  <c r="N1678" i="7"/>
  <c r="N1695" i="7"/>
  <c r="N1701" i="7"/>
  <c r="N1709" i="7"/>
  <c r="N1717" i="7"/>
  <c r="N1724" i="7"/>
  <c r="N1731" i="7"/>
  <c r="N1733" i="7"/>
  <c r="L1734" i="7"/>
  <c r="M1737" i="7"/>
  <c r="L1738" i="7"/>
  <c r="N1750" i="7"/>
  <c r="N1754" i="7"/>
  <c r="N1763" i="7"/>
  <c r="N1765" i="7"/>
  <c r="L1766" i="7"/>
  <c r="M1769" i="7"/>
  <c r="L1770" i="7"/>
  <c r="N1782" i="7"/>
  <c r="N1786" i="7"/>
  <c r="N1795" i="7"/>
  <c r="N1797" i="7"/>
  <c r="L1798" i="7"/>
  <c r="M1801" i="7"/>
  <c r="L1802" i="7"/>
  <c r="N1814" i="7"/>
  <c r="N1818" i="7"/>
  <c r="N1827" i="7"/>
  <c r="N1829" i="7"/>
  <c r="L1830" i="7"/>
  <c r="N1832" i="7"/>
  <c r="N1837" i="7"/>
  <c r="N1538" i="7"/>
  <c r="N1547" i="7"/>
  <c r="N1550" i="7"/>
  <c r="N1553" i="7"/>
  <c r="N1555" i="7"/>
  <c r="N1560" i="7"/>
  <c r="N1570" i="7"/>
  <c r="N1579" i="7"/>
  <c r="N1582" i="7"/>
  <c r="N1585" i="7"/>
  <c r="N1587" i="7"/>
  <c r="N1592" i="7"/>
  <c r="N1602" i="7"/>
  <c r="N1611" i="7"/>
  <c r="N1614" i="7"/>
  <c r="N1617" i="7"/>
  <c r="N1619" i="7"/>
  <c r="N1624" i="7"/>
  <c r="N1634" i="7"/>
  <c r="N1643" i="7"/>
  <c r="N1646" i="7"/>
  <c r="N1649" i="7"/>
  <c r="N1651" i="7"/>
  <c r="N1656" i="7"/>
  <c r="N1666" i="7"/>
  <c r="N1684" i="7"/>
  <c r="N1687" i="7"/>
  <c r="N1705" i="7"/>
  <c r="N1706" i="7"/>
  <c r="N1713" i="7"/>
  <c r="N1730" i="7"/>
  <c r="N1739" i="7"/>
  <c r="N1741" i="7"/>
  <c r="N1758" i="7"/>
  <c r="N1762" i="7"/>
  <c r="N1771" i="7"/>
  <c r="N1773" i="7"/>
  <c r="N1790" i="7"/>
  <c r="N1794" i="7"/>
  <c r="N1803" i="7"/>
  <c r="N1805" i="7"/>
  <c r="N1822" i="7"/>
  <c r="N1826" i="7"/>
  <c r="N1833" i="7"/>
  <c r="M55" i="7"/>
  <c r="L55" i="7"/>
  <c r="M3" i="7"/>
  <c r="L3" i="7"/>
  <c r="L43" i="7"/>
  <c r="M43" i="7"/>
  <c r="L58" i="7"/>
  <c r="M58" i="7"/>
  <c r="N17" i="7"/>
  <c r="L17" i="7"/>
  <c r="M66" i="7"/>
  <c r="L66" i="7"/>
  <c r="M6" i="7"/>
  <c r="L6" i="7"/>
  <c r="N37" i="7"/>
  <c r="L37" i="7"/>
  <c r="M70" i="7"/>
  <c r="L70" i="7"/>
  <c r="N61" i="7"/>
  <c r="L61" i="7"/>
  <c r="M67" i="7"/>
  <c r="L67" i="7"/>
  <c r="N101" i="7"/>
  <c r="L101" i="7"/>
  <c r="N165" i="7"/>
  <c r="L165" i="7"/>
  <c r="N229" i="7"/>
  <c r="L229" i="7"/>
  <c r="M263" i="7"/>
  <c r="L263" i="7"/>
  <c r="N273" i="7"/>
  <c r="L273" i="7"/>
  <c r="M278" i="7"/>
  <c r="L278" i="7"/>
  <c r="M295" i="7"/>
  <c r="L295" i="7"/>
  <c r="N305" i="7"/>
  <c r="L305" i="7"/>
  <c r="M310" i="7"/>
  <c r="L310" i="7"/>
  <c r="M327" i="7"/>
  <c r="L327" i="7"/>
  <c r="N337" i="7"/>
  <c r="L337" i="7"/>
  <c r="M342" i="7"/>
  <c r="L342" i="7"/>
  <c r="M359" i="7"/>
  <c r="L359" i="7"/>
  <c r="N369" i="7"/>
  <c r="L369" i="7"/>
  <c r="M374" i="7"/>
  <c r="L374" i="7"/>
  <c r="M391" i="7"/>
  <c r="L391" i="7"/>
  <c r="N401" i="7"/>
  <c r="L401" i="7"/>
  <c r="M406" i="7"/>
  <c r="L406" i="7"/>
  <c r="M423" i="7"/>
  <c r="L423" i="7"/>
  <c r="N433" i="7"/>
  <c r="L433" i="7"/>
  <c r="M438" i="7"/>
  <c r="L438" i="7"/>
  <c r="M455" i="7"/>
  <c r="L455" i="7"/>
  <c r="N465" i="7"/>
  <c r="L465" i="7"/>
  <c r="M470" i="7"/>
  <c r="L470" i="7"/>
  <c r="M487" i="7"/>
  <c r="L487" i="7"/>
  <c r="N497" i="7"/>
  <c r="L497" i="7"/>
  <c r="M502" i="7"/>
  <c r="L502" i="7"/>
  <c r="M519" i="7"/>
  <c r="L519" i="7"/>
  <c r="N529" i="7"/>
  <c r="L529" i="7"/>
  <c r="M534" i="7"/>
  <c r="L534" i="7"/>
  <c r="M551" i="7"/>
  <c r="L551" i="7"/>
  <c r="N561" i="7"/>
  <c r="L561" i="7"/>
  <c r="M566" i="7"/>
  <c r="L566" i="7"/>
  <c r="N568" i="7"/>
  <c r="L568" i="7"/>
  <c r="M572" i="7"/>
  <c r="L572" i="7"/>
  <c r="N579" i="7"/>
  <c r="M579" i="7"/>
  <c r="L579" i="7"/>
  <c r="M588" i="7"/>
  <c r="L588" i="7"/>
  <c r="N595" i="7"/>
  <c r="M595" i="7"/>
  <c r="L595" i="7"/>
  <c r="L606" i="7"/>
  <c r="M606" i="7"/>
  <c r="L614" i="7"/>
  <c r="M614" i="7"/>
  <c r="M624" i="7"/>
  <c r="L624" i="7"/>
  <c r="N624" i="7"/>
  <c r="M636" i="7"/>
  <c r="L636" i="7"/>
  <c r="L641" i="7"/>
  <c r="M641" i="7"/>
  <c r="L645" i="7"/>
  <c r="M645" i="7"/>
  <c r="M647" i="7"/>
  <c r="L647" i="7"/>
  <c r="N647" i="7"/>
  <c r="L662" i="7"/>
  <c r="M662" i="7"/>
  <c r="M672" i="7"/>
  <c r="L672" i="7"/>
  <c r="N672" i="7"/>
  <c r="M684" i="7"/>
  <c r="L684" i="7"/>
  <c r="L689" i="7"/>
  <c r="M689" i="7"/>
  <c r="L693" i="7"/>
  <c r="M693" i="7"/>
  <c r="M695" i="7"/>
  <c r="L695" i="7"/>
  <c r="N695" i="7"/>
  <c r="L709" i="7"/>
  <c r="M709" i="7"/>
  <c r="L717" i="7"/>
  <c r="M717" i="7"/>
  <c r="L725" i="7"/>
  <c r="M725" i="7"/>
  <c r="L729" i="7"/>
  <c r="M729" i="7"/>
  <c r="M816" i="7"/>
  <c r="L816" i="7"/>
  <c r="M824" i="7"/>
  <c r="L824" i="7"/>
  <c r="M879" i="7"/>
  <c r="L879" i="7"/>
  <c r="N879" i="7"/>
  <c r="N899" i="7"/>
  <c r="L899" i="7"/>
  <c r="N931" i="7"/>
  <c r="L931" i="7"/>
  <c r="N963" i="7"/>
  <c r="L963" i="7"/>
  <c r="N991" i="7"/>
  <c r="L991" i="7"/>
  <c r="N999" i="7"/>
  <c r="L999" i="7"/>
  <c r="N1007" i="7"/>
  <c r="L1007" i="7"/>
  <c r="N1015" i="7"/>
  <c r="L1015" i="7"/>
  <c r="N1023" i="7"/>
  <c r="L1023" i="7"/>
  <c r="N1031" i="7"/>
  <c r="L1031" i="7"/>
  <c r="N1039" i="7"/>
  <c r="L1039" i="7"/>
  <c r="N1047" i="7"/>
  <c r="L1047" i="7"/>
  <c r="N1055" i="7"/>
  <c r="L1055" i="7"/>
  <c r="N1063" i="7"/>
  <c r="L1063" i="7"/>
  <c r="N1071" i="7"/>
  <c r="L1071" i="7"/>
  <c r="N1079" i="7"/>
  <c r="L1079" i="7"/>
  <c r="N1087" i="7"/>
  <c r="L1087" i="7"/>
  <c r="N1095" i="7"/>
  <c r="L1095" i="7"/>
  <c r="N1103" i="7"/>
  <c r="L1103" i="7"/>
  <c r="N1111" i="7"/>
  <c r="L1111" i="7"/>
  <c r="N1119" i="7"/>
  <c r="L1119" i="7"/>
  <c r="N1127" i="7"/>
  <c r="L1127" i="7"/>
  <c r="N1135" i="7"/>
  <c r="L1135" i="7"/>
  <c r="N1143" i="7"/>
  <c r="L1143" i="7"/>
  <c r="N1151" i="7"/>
  <c r="L1151" i="7"/>
  <c r="N1159" i="7"/>
  <c r="L1159" i="7"/>
  <c r="N1167" i="7"/>
  <c r="L1167" i="7"/>
  <c r="N1175" i="7"/>
  <c r="L1175" i="7"/>
  <c r="N1183" i="7"/>
  <c r="L1183" i="7"/>
  <c r="N1191" i="7"/>
  <c r="L1191" i="7"/>
  <c r="N1199" i="7"/>
  <c r="L1199" i="7"/>
  <c r="N1207" i="7"/>
  <c r="L1207" i="7"/>
  <c r="N1215" i="7"/>
  <c r="L1215" i="7"/>
  <c r="N1223" i="7"/>
  <c r="L1223" i="7"/>
  <c r="L1226" i="7"/>
  <c r="M1226" i="7"/>
  <c r="L1237" i="7"/>
  <c r="M1237" i="7"/>
  <c r="M1248" i="7"/>
  <c r="L1248" i="7"/>
  <c r="N1248" i="7"/>
  <c r="L1289" i="7"/>
  <c r="M1289" i="7"/>
  <c r="N1289" i="7"/>
  <c r="L1291" i="7"/>
  <c r="M1291" i="7"/>
  <c r="M1360" i="7"/>
  <c r="L1360" i="7"/>
  <c r="N1360" i="7"/>
  <c r="M1379" i="7"/>
  <c r="N1379" i="7"/>
  <c r="M1382" i="7"/>
  <c r="L1382" i="7"/>
  <c r="M1408" i="7"/>
  <c r="L1408" i="7"/>
  <c r="N1408" i="7"/>
  <c r="L1413" i="7"/>
  <c r="M1413" i="7"/>
  <c r="M1443" i="7"/>
  <c r="N1443" i="7"/>
  <c r="M1446" i="7"/>
  <c r="L1446" i="7"/>
  <c r="M1483" i="7"/>
  <c r="N1483" i="7"/>
  <c r="L1501" i="7"/>
  <c r="M1501" i="7"/>
  <c r="M1508" i="7"/>
  <c r="L1508" i="7"/>
  <c r="N1508" i="7"/>
  <c r="M1680" i="7"/>
  <c r="L1680" i="7"/>
  <c r="N1680" i="7"/>
  <c r="M1697" i="7"/>
  <c r="L1697" i="7"/>
  <c r="N1697" i="7"/>
  <c r="M1740" i="7"/>
  <c r="L1740" i="7"/>
  <c r="N1740" i="7"/>
  <c r="M1772" i="7"/>
  <c r="L1772" i="7"/>
  <c r="N1772" i="7"/>
  <c r="M1804" i="7"/>
  <c r="L1804" i="7"/>
  <c r="N1804" i="7"/>
  <c r="N21" i="7"/>
  <c r="L21" i="7"/>
  <c r="N65" i="7"/>
  <c r="L81" i="7"/>
  <c r="N85" i="7"/>
  <c r="L85" i="7"/>
  <c r="M107" i="7"/>
  <c r="L119" i="7"/>
  <c r="M122" i="7"/>
  <c r="L125" i="7"/>
  <c r="N129" i="7"/>
  <c r="L130" i="7"/>
  <c r="L131" i="7"/>
  <c r="L134" i="7"/>
  <c r="L145" i="7"/>
  <c r="N149" i="7"/>
  <c r="L149" i="7"/>
  <c r="M171" i="7"/>
  <c r="L183" i="7"/>
  <c r="M186" i="7"/>
  <c r="L189" i="7"/>
  <c r="N193" i="7"/>
  <c r="L194" i="7"/>
  <c r="L195" i="7"/>
  <c r="L198" i="7"/>
  <c r="L209" i="7"/>
  <c r="N213" i="7"/>
  <c r="L213" i="7"/>
  <c r="M235" i="7"/>
  <c r="L247" i="7"/>
  <c r="M250" i="7"/>
  <c r="L253" i="7"/>
  <c r="N257" i="7"/>
  <c r="L258" i="7"/>
  <c r="L290" i="7"/>
  <c r="L322" i="7"/>
  <c r="L354" i="7"/>
  <c r="L386" i="7"/>
  <c r="L418" i="7"/>
  <c r="L450" i="7"/>
  <c r="L482" i="7"/>
  <c r="L514" i="7"/>
  <c r="L546" i="7"/>
  <c r="L581" i="7"/>
  <c r="L597" i="7"/>
  <c r="M699" i="7"/>
  <c r="L699" i="7"/>
  <c r="M784" i="7"/>
  <c r="L784" i="7"/>
  <c r="M792" i="7"/>
  <c r="L792" i="7"/>
  <c r="M847" i="7"/>
  <c r="L847" i="7"/>
  <c r="N847" i="7"/>
  <c r="M855" i="7"/>
  <c r="L855" i="7"/>
  <c r="N855" i="7"/>
  <c r="L1257" i="7"/>
  <c r="M1257" i="7"/>
  <c r="N1257" i="7"/>
  <c r="L1259" i="7"/>
  <c r="M1259" i="7"/>
  <c r="M1270" i="7"/>
  <c r="L1270" i="7"/>
  <c r="L1297" i="7"/>
  <c r="M1297" i="7"/>
  <c r="L1313" i="7"/>
  <c r="M1313" i="7"/>
  <c r="L1329" i="7"/>
  <c r="M1329" i="7"/>
  <c r="L1345" i="7"/>
  <c r="M1345" i="7"/>
  <c r="M1352" i="7"/>
  <c r="L1352" i="7"/>
  <c r="N1352" i="7"/>
  <c r="M1395" i="7"/>
  <c r="N1395" i="7"/>
  <c r="M1398" i="7"/>
  <c r="L1398" i="7"/>
  <c r="M1424" i="7"/>
  <c r="L1424" i="7"/>
  <c r="N1424" i="7"/>
  <c r="L1429" i="7"/>
  <c r="M1429" i="7"/>
  <c r="M1459" i="7"/>
  <c r="N1459" i="7"/>
  <c r="M1491" i="7"/>
  <c r="N1491" i="7"/>
  <c r="M1748" i="7"/>
  <c r="L1748" i="7"/>
  <c r="N1748" i="7"/>
  <c r="M1780" i="7"/>
  <c r="L1780" i="7"/>
  <c r="N1780" i="7"/>
  <c r="M1812" i="7"/>
  <c r="L1812" i="7"/>
  <c r="N1812" i="7"/>
  <c r="N5" i="7"/>
  <c r="L5" i="7"/>
  <c r="N7" i="7"/>
  <c r="N10" i="7"/>
  <c r="N22" i="7"/>
  <c r="M27" i="7"/>
  <c r="L39" i="7"/>
  <c r="M42" i="7"/>
  <c r="L45" i="7"/>
  <c r="N49" i="7"/>
  <c r="L50" i="7"/>
  <c r="L51" i="7"/>
  <c r="L54" i="7"/>
  <c r="N59" i="7"/>
  <c r="L65" i="7"/>
  <c r="N69" i="7"/>
  <c r="L69" i="7"/>
  <c r="N71" i="7"/>
  <c r="N74" i="7"/>
  <c r="N86" i="7"/>
  <c r="M91" i="7"/>
  <c r="L103" i="7"/>
  <c r="M106" i="7"/>
  <c r="L109" i="7"/>
  <c r="N113" i="7"/>
  <c r="L114" i="7"/>
  <c r="L115" i="7"/>
  <c r="L118" i="7"/>
  <c r="N123" i="7"/>
  <c r="L129" i="7"/>
  <c r="N133" i="7"/>
  <c r="L133" i="7"/>
  <c r="N135" i="7"/>
  <c r="N138" i="7"/>
  <c r="N150" i="7"/>
  <c r="M155" i="7"/>
  <c r="L167" i="7"/>
  <c r="M170" i="7"/>
  <c r="L173" i="7"/>
  <c r="N177" i="7"/>
  <c r="L178" i="7"/>
  <c r="L179" i="7"/>
  <c r="L182" i="7"/>
  <c r="N187" i="7"/>
  <c r="L193" i="7"/>
  <c r="N197" i="7"/>
  <c r="L197" i="7"/>
  <c r="N199" i="7"/>
  <c r="N202" i="7"/>
  <c r="N214" i="7"/>
  <c r="M219" i="7"/>
  <c r="L231" i="7"/>
  <c r="M234" i="7"/>
  <c r="L237" i="7"/>
  <c r="N241" i="7"/>
  <c r="L242" i="7"/>
  <c r="L243" i="7"/>
  <c r="L246" i="7"/>
  <c r="N251" i="7"/>
  <c r="L257" i="7"/>
  <c r="M262" i="7"/>
  <c r="L262" i="7"/>
  <c r="L275" i="7"/>
  <c r="M279" i="7"/>
  <c r="L279" i="7"/>
  <c r="L285" i="7"/>
  <c r="N289" i="7"/>
  <c r="L289" i="7"/>
  <c r="M294" i="7"/>
  <c r="L294" i="7"/>
  <c r="L307" i="7"/>
  <c r="M311" i="7"/>
  <c r="L311" i="7"/>
  <c r="L317" i="7"/>
  <c r="N321" i="7"/>
  <c r="L321" i="7"/>
  <c r="M326" i="7"/>
  <c r="L326" i="7"/>
  <c r="L339" i="7"/>
  <c r="M343" i="7"/>
  <c r="L343" i="7"/>
  <c r="L349" i="7"/>
  <c r="N353" i="7"/>
  <c r="L353" i="7"/>
  <c r="M358" i="7"/>
  <c r="L358" i="7"/>
  <c r="L371" i="7"/>
  <c r="M375" i="7"/>
  <c r="L375" i="7"/>
  <c r="L381" i="7"/>
  <c r="N385" i="7"/>
  <c r="L385" i="7"/>
  <c r="M390" i="7"/>
  <c r="L390" i="7"/>
  <c r="L403" i="7"/>
  <c r="M407" i="7"/>
  <c r="L407" i="7"/>
  <c r="L413" i="7"/>
  <c r="N417" i="7"/>
  <c r="L417" i="7"/>
  <c r="M422" i="7"/>
  <c r="L422" i="7"/>
  <c r="L435" i="7"/>
  <c r="M439" i="7"/>
  <c r="L439" i="7"/>
  <c r="L445" i="7"/>
  <c r="N449" i="7"/>
  <c r="L449" i="7"/>
  <c r="M454" i="7"/>
  <c r="L454" i="7"/>
  <c r="L467" i="7"/>
  <c r="M471" i="7"/>
  <c r="L471" i="7"/>
  <c r="L477" i="7"/>
  <c r="N481" i="7"/>
  <c r="L481" i="7"/>
  <c r="M486" i="7"/>
  <c r="L486" i="7"/>
  <c r="L499" i="7"/>
  <c r="M503" i="7"/>
  <c r="L503" i="7"/>
  <c r="L509" i="7"/>
  <c r="N513" i="7"/>
  <c r="L513" i="7"/>
  <c r="M518" i="7"/>
  <c r="L518" i="7"/>
  <c r="L531" i="7"/>
  <c r="M535" i="7"/>
  <c r="L535" i="7"/>
  <c r="L541" i="7"/>
  <c r="N545" i="7"/>
  <c r="L545" i="7"/>
  <c r="M550" i="7"/>
  <c r="L550" i="7"/>
  <c r="L563" i="7"/>
  <c r="M567" i="7"/>
  <c r="L567" i="7"/>
  <c r="N571" i="7"/>
  <c r="M571" i="7"/>
  <c r="L571" i="7"/>
  <c r="M574" i="7"/>
  <c r="M580" i="7"/>
  <c r="L580" i="7"/>
  <c r="N587" i="7"/>
  <c r="M587" i="7"/>
  <c r="L587" i="7"/>
  <c r="M590" i="7"/>
  <c r="M596" i="7"/>
  <c r="L596" i="7"/>
  <c r="L605" i="7"/>
  <c r="M605" i="7"/>
  <c r="L613" i="7"/>
  <c r="M613" i="7"/>
  <c r="L621" i="7"/>
  <c r="M621" i="7"/>
  <c r="M623" i="7"/>
  <c r="L623" i="7"/>
  <c r="N623" i="7"/>
  <c r="L638" i="7"/>
  <c r="M638" i="7"/>
  <c r="M648" i="7"/>
  <c r="L648" i="7"/>
  <c r="N648" i="7"/>
  <c r="M660" i="7"/>
  <c r="L660" i="7"/>
  <c r="L665" i="7"/>
  <c r="M665" i="7"/>
  <c r="L669" i="7"/>
  <c r="M669" i="7"/>
  <c r="M671" i="7"/>
  <c r="L671" i="7"/>
  <c r="N671" i="7"/>
  <c r="L686" i="7"/>
  <c r="M686" i="7"/>
  <c r="M696" i="7"/>
  <c r="L696" i="7"/>
  <c r="N696" i="7"/>
  <c r="L741" i="7"/>
  <c r="M741" i="7"/>
  <c r="L749" i="7"/>
  <c r="M749" i="7"/>
  <c r="L757" i="7"/>
  <c r="M757" i="7"/>
  <c r="L761" i="7"/>
  <c r="M761" i="7"/>
  <c r="M815" i="7"/>
  <c r="L815" i="7"/>
  <c r="N815" i="7"/>
  <c r="M823" i="7"/>
  <c r="L823" i="7"/>
  <c r="N823" i="7"/>
  <c r="M880" i="7"/>
  <c r="L880" i="7"/>
  <c r="M904" i="7"/>
  <c r="L904" i="7"/>
  <c r="M912" i="7"/>
  <c r="L912" i="7"/>
  <c r="M936" i="7"/>
  <c r="L936" i="7"/>
  <c r="M944" i="7"/>
  <c r="L944" i="7"/>
  <c r="M968" i="7"/>
  <c r="L968" i="7"/>
  <c r="M976" i="7"/>
  <c r="L976" i="7"/>
  <c r="N987" i="7"/>
  <c r="L987" i="7"/>
  <c r="N995" i="7"/>
  <c r="L995" i="7"/>
  <c r="N1003" i="7"/>
  <c r="L1003" i="7"/>
  <c r="N1011" i="7"/>
  <c r="L1011" i="7"/>
  <c r="N1019" i="7"/>
  <c r="L1019" i="7"/>
  <c r="N1027" i="7"/>
  <c r="L1027" i="7"/>
  <c r="N1035" i="7"/>
  <c r="L1035" i="7"/>
  <c r="N1043" i="7"/>
  <c r="L1043" i="7"/>
  <c r="N1051" i="7"/>
  <c r="L1051" i="7"/>
  <c r="N1059" i="7"/>
  <c r="L1059" i="7"/>
  <c r="N1067" i="7"/>
  <c r="L1067" i="7"/>
  <c r="N1075" i="7"/>
  <c r="L1075" i="7"/>
  <c r="N1083" i="7"/>
  <c r="L1083" i="7"/>
  <c r="N1091" i="7"/>
  <c r="L1091" i="7"/>
  <c r="N1099" i="7"/>
  <c r="L1099" i="7"/>
  <c r="N1107" i="7"/>
  <c r="L1107" i="7"/>
  <c r="N1115" i="7"/>
  <c r="L1115" i="7"/>
  <c r="N1123" i="7"/>
  <c r="L1123" i="7"/>
  <c r="N1131" i="7"/>
  <c r="L1131" i="7"/>
  <c r="N1139" i="7"/>
  <c r="L1139" i="7"/>
  <c r="N1147" i="7"/>
  <c r="L1147" i="7"/>
  <c r="N1155" i="7"/>
  <c r="L1155" i="7"/>
  <c r="N1163" i="7"/>
  <c r="L1163" i="7"/>
  <c r="N1171" i="7"/>
  <c r="L1171" i="7"/>
  <c r="N1179" i="7"/>
  <c r="L1179" i="7"/>
  <c r="N1187" i="7"/>
  <c r="L1187" i="7"/>
  <c r="N1195" i="7"/>
  <c r="L1195" i="7"/>
  <c r="N1203" i="7"/>
  <c r="L1203" i="7"/>
  <c r="N1211" i="7"/>
  <c r="L1211" i="7"/>
  <c r="N1219" i="7"/>
  <c r="L1219" i="7"/>
  <c r="L1225" i="7"/>
  <c r="M1225" i="7"/>
  <c r="N1225" i="7"/>
  <c r="L1227" i="7"/>
  <c r="M1227" i="7"/>
  <c r="M1238" i="7"/>
  <c r="L1238" i="7"/>
  <c r="L1290" i="7"/>
  <c r="M1290" i="7"/>
  <c r="M1376" i="7"/>
  <c r="L1376" i="7"/>
  <c r="N1376" i="7"/>
  <c r="L1381" i="7"/>
  <c r="M1381" i="7"/>
  <c r="M1411" i="7"/>
  <c r="N1411" i="7"/>
  <c r="M1414" i="7"/>
  <c r="L1414" i="7"/>
  <c r="M1440" i="7"/>
  <c r="L1440" i="7"/>
  <c r="N1440" i="7"/>
  <c r="L1445" i="7"/>
  <c r="M1445" i="7"/>
  <c r="M1467" i="7"/>
  <c r="N1467" i="7"/>
  <c r="M1499" i="7"/>
  <c r="N1499" i="7"/>
  <c r="N1525" i="7"/>
  <c r="N1533" i="7"/>
  <c r="N1557" i="7"/>
  <c r="N1565" i="7"/>
  <c r="N1589" i="7"/>
  <c r="N1597" i="7"/>
  <c r="N1621" i="7"/>
  <c r="N1629" i="7"/>
  <c r="N1653" i="7"/>
  <c r="N1661" i="7"/>
  <c r="M1696" i="7"/>
  <c r="L1696" i="7"/>
  <c r="N1696" i="7"/>
  <c r="M1700" i="7"/>
  <c r="L1700" i="7"/>
  <c r="N1700" i="7"/>
  <c r="M1708" i="7"/>
  <c r="L1708" i="7"/>
  <c r="N1708" i="7"/>
  <c r="M1716" i="7"/>
  <c r="L1716" i="7"/>
  <c r="N1716" i="7"/>
  <c r="M1756" i="7"/>
  <c r="L1756" i="7"/>
  <c r="N1756" i="7"/>
  <c r="M1788" i="7"/>
  <c r="L1788" i="7"/>
  <c r="N1788" i="7"/>
  <c r="M1820" i="7"/>
  <c r="L1820" i="7"/>
  <c r="N1820" i="7"/>
  <c r="N6" i="7"/>
  <c r="N43" i="7"/>
  <c r="N53" i="7"/>
  <c r="L53" i="7"/>
  <c r="N55" i="7"/>
  <c r="N58" i="7"/>
  <c r="N70" i="7"/>
  <c r="N107" i="7"/>
  <c r="N117" i="7"/>
  <c r="L117" i="7"/>
  <c r="N119" i="7"/>
  <c r="N122" i="7"/>
  <c r="N134" i="7"/>
  <c r="N171" i="7"/>
  <c r="N181" i="7"/>
  <c r="L181" i="7"/>
  <c r="N183" i="7"/>
  <c r="N186" i="7"/>
  <c r="N198" i="7"/>
  <c r="N235" i="7"/>
  <c r="N245" i="7"/>
  <c r="L245" i="7"/>
  <c r="N247" i="7"/>
  <c r="N250" i="7"/>
  <c r="N263" i="7"/>
  <c r="N278" i="7"/>
  <c r="N295" i="7"/>
  <c r="N310" i="7"/>
  <c r="N327" i="7"/>
  <c r="N342" i="7"/>
  <c r="N359" i="7"/>
  <c r="N374" i="7"/>
  <c r="N391" i="7"/>
  <c r="N406" i="7"/>
  <c r="N423" i="7"/>
  <c r="N438" i="7"/>
  <c r="N455" i="7"/>
  <c r="N470" i="7"/>
  <c r="N487" i="7"/>
  <c r="N502" i="7"/>
  <c r="N519" i="7"/>
  <c r="N534" i="7"/>
  <c r="N551" i="7"/>
  <c r="N566" i="7"/>
  <c r="N572" i="7"/>
  <c r="N588" i="7"/>
  <c r="M783" i="7"/>
  <c r="L783" i="7"/>
  <c r="N783" i="7"/>
  <c r="M791" i="7"/>
  <c r="L791" i="7"/>
  <c r="N791" i="7"/>
  <c r="M848" i="7"/>
  <c r="L848" i="7"/>
  <c r="M856" i="7"/>
  <c r="L856" i="7"/>
  <c r="M892" i="7"/>
  <c r="L892" i="7"/>
  <c r="M924" i="7"/>
  <c r="L924" i="7"/>
  <c r="M956" i="7"/>
  <c r="L956" i="7"/>
  <c r="L1258" i="7"/>
  <c r="M1258" i="7"/>
  <c r="L1269" i="7"/>
  <c r="M1269" i="7"/>
  <c r="M1280" i="7"/>
  <c r="L1280" i="7"/>
  <c r="N1280" i="7"/>
  <c r="M1368" i="7"/>
  <c r="L1368" i="7"/>
  <c r="N1368" i="7"/>
  <c r="M1392" i="7"/>
  <c r="L1392" i="7"/>
  <c r="N1392" i="7"/>
  <c r="L1397" i="7"/>
  <c r="M1397" i="7"/>
  <c r="M1427" i="7"/>
  <c r="N1427" i="7"/>
  <c r="M1430" i="7"/>
  <c r="L1430" i="7"/>
  <c r="M1456" i="7"/>
  <c r="L1456" i="7"/>
  <c r="N1456" i="7"/>
  <c r="M1475" i="7"/>
  <c r="N1475" i="7"/>
  <c r="N1501" i="7"/>
  <c r="L1525" i="7"/>
  <c r="M1525" i="7"/>
  <c r="L1533" i="7"/>
  <c r="M1533" i="7"/>
  <c r="L1557" i="7"/>
  <c r="M1557" i="7"/>
  <c r="L1565" i="7"/>
  <c r="M1565" i="7"/>
  <c r="L1589" i="7"/>
  <c r="M1589" i="7"/>
  <c r="L1597" i="7"/>
  <c r="M1597" i="7"/>
  <c r="L1621" i="7"/>
  <c r="M1621" i="7"/>
  <c r="L1629" i="7"/>
  <c r="M1629" i="7"/>
  <c r="L1653" i="7"/>
  <c r="M1653" i="7"/>
  <c r="L1661" i="7"/>
  <c r="M1661" i="7"/>
  <c r="M1732" i="7"/>
  <c r="L1732" i="7"/>
  <c r="N1732" i="7"/>
  <c r="M1764" i="7"/>
  <c r="L1764" i="7"/>
  <c r="N1764" i="7"/>
  <c r="M1796" i="7"/>
  <c r="L1796" i="7"/>
  <c r="N1796" i="7"/>
  <c r="M1828" i="7"/>
  <c r="L1828" i="7"/>
  <c r="N1828" i="7"/>
  <c r="N261" i="7"/>
  <c r="N277" i="7"/>
  <c r="N293" i="7"/>
  <c r="N309" i="7"/>
  <c r="N325" i="7"/>
  <c r="N341" i="7"/>
  <c r="N357" i="7"/>
  <c r="N373" i="7"/>
  <c r="N389" i="7"/>
  <c r="N405" i="7"/>
  <c r="N421" i="7"/>
  <c r="N437" i="7"/>
  <c r="N453" i="7"/>
  <c r="N469" i="7"/>
  <c r="N485" i="7"/>
  <c r="N501" i="7"/>
  <c r="N517" i="7"/>
  <c r="N533" i="7"/>
  <c r="N549" i="7"/>
  <c r="N565" i="7"/>
  <c r="L603" i="7"/>
  <c r="L604" i="7"/>
  <c r="L611" i="7"/>
  <c r="L612" i="7"/>
  <c r="L619" i="7"/>
  <c r="L620" i="7"/>
  <c r="M622" i="7"/>
  <c r="L625" i="7"/>
  <c r="L629" i="7"/>
  <c r="L631" i="7"/>
  <c r="L632" i="7"/>
  <c r="L635" i="7"/>
  <c r="L644" i="7"/>
  <c r="M646" i="7"/>
  <c r="L649" i="7"/>
  <c r="L653" i="7"/>
  <c r="L655" i="7"/>
  <c r="L656" i="7"/>
  <c r="L659" i="7"/>
  <c r="L668" i="7"/>
  <c r="M670" i="7"/>
  <c r="L673" i="7"/>
  <c r="L677" i="7"/>
  <c r="L679" i="7"/>
  <c r="L680" i="7"/>
  <c r="L683" i="7"/>
  <c r="L692" i="7"/>
  <c r="M694" i="7"/>
  <c r="L697" i="7"/>
  <c r="L707" i="7"/>
  <c r="L708" i="7"/>
  <c r="L715" i="7"/>
  <c r="L716" i="7"/>
  <c r="L719" i="7"/>
  <c r="L720" i="7"/>
  <c r="L721" i="7"/>
  <c r="L723" i="7"/>
  <c r="L724" i="7"/>
  <c r="L727" i="7"/>
  <c r="L728" i="7"/>
  <c r="L739" i="7"/>
  <c r="L740" i="7"/>
  <c r="L747" i="7"/>
  <c r="L748" i="7"/>
  <c r="L751" i="7"/>
  <c r="L752" i="7"/>
  <c r="L753" i="7"/>
  <c r="L755" i="7"/>
  <c r="L756" i="7"/>
  <c r="L759" i="7"/>
  <c r="L760" i="7"/>
  <c r="L773" i="7"/>
  <c r="L775" i="7"/>
  <c r="L776" i="7"/>
  <c r="L777" i="7"/>
  <c r="L789" i="7"/>
  <c r="L805" i="7"/>
  <c r="L807" i="7"/>
  <c r="L808" i="7"/>
  <c r="L809" i="7"/>
  <c r="L821" i="7"/>
  <c r="L837" i="7"/>
  <c r="L839" i="7"/>
  <c r="L840" i="7"/>
  <c r="L841" i="7"/>
  <c r="L853" i="7"/>
  <c r="L869" i="7"/>
  <c r="L871" i="7"/>
  <c r="L872" i="7"/>
  <c r="L873" i="7"/>
  <c r="N883" i="7"/>
  <c r="L884" i="7"/>
  <c r="L885" i="7"/>
  <c r="L889" i="7"/>
  <c r="L897" i="7"/>
  <c r="L909" i="7"/>
  <c r="N915" i="7"/>
  <c r="L916" i="7"/>
  <c r="L917" i="7"/>
  <c r="L921" i="7"/>
  <c r="L929" i="7"/>
  <c r="L941" i="7"/>
  <c r="N947" i="7"/>
  <c r="L948" i="7"/>
  <c r="L949" i="7"/>
  <c r="L953" i="7"/>
  <c r="L961" i="7"/>
  <c r="L973" i="7"/>
  <c r="N979" i="7"/>
  <c r="L980" i="7"/>
  <c r="L981" i="7"/>
  <c r="N1014" i="7"/>
  <c r="N1018" i="7"/>
  <c r="N1022" i="7"/>
  <c r="N1026" i="7"/>
  <c r="N1030" i="7"/>
  <c r="N1034" i="7"/>
  <c r="N1038" i="7"/>
  <c r="N1042" i="7"/>
  <c r="N1046" i="7"/>
  <c r="N1050" i="7"/>
  <c r="N1054" i="7"/>
  <c r="N1058" i="7"/>
  <c r="N1062" i="7"/>
  <c r="N1066" i="7"/>
  <c r="N1070" i="7"/>
  <c r="N1074" i="7"/>
  <c r="N1078" i="7"/>
  <c r="N1082" i="7"/>
  <c r="N1086" i="7"/>
  <c r="N1090" i="7"/>
  <c r="N1094" i="7"/>
  <c r="N1098" i="7"/>
  <c r="N1102" i="7"/>
  <c r="N1106" i="7"/>
  <c r="N1110" i="7"/>
  <c r="N1114" i="7"/>
  <c r="N1118" i="7"/>
  <c r="N1122" i="7"/>
  <c r="N1126" i="7"/>
  <c r="N1130" i="7"/>
  <c r="N1134" i="7"/>
  <c r="N1138" i="7"/>
  <c r="N1142" i="7"/>
  <c r="N1146" i="7"/>
  <c r="N1150" i="7"/>
  <c r="N1154" i="7"/>
  <c r="N1158" i="7"/>
  <c r="N1162" i="7"/>
  <c r="N1166" i="7"/>
  <c r="N1170" i="7"/>
  <c r="N1174" i="7"/>
  <c r="N1178" i="7"/>
  <c r="N1182" i="7"/>
  <c r="N1186" i="7"/>
  <c r="N1190" i="7"/>
  <c r="N1194" i="7"/>
  <c r="N1198" i="7"/>
  <c r="N1202" i="7"/>
  <c r="N1206" i="7"/>
  <c r="N1210" i="7"/>
  <c r="N1214" i="7"/>
  <c r="N1218" i="7"/>
  <c r="N1222" i="7"/>
  <c r="L1229" i="7"/>
  <c r="L1230" i="7"/>
  <c r="N1236" i="7"/>
  <c r="L1240" i="7"/>
  <c r="M1249" i="7"/>
  <c r="L1250" i="7"/>
  <c r="M1251" i="7"/>
  <c r="L1261" i="7"/>
  <c r="L1262" i="7"/>
  <c r="N1268" i="7"/>
  <c r="L1272" i="7"/>
  <c r="M1281" i="7"/>
  <c r="L1282" i="7"/>
  <c r="M1283" i="7"/>
  <c r="L1293" i="7"/>
  <c r="L1309" i="7"/>
  <c r="L1325" i="7"/>
  <c r="L1341" i="7"/>
  <c r="L1353" i="7"/>
  <c r="L1356" i="7"/>
  <c r="L1361" i="7"/>
  <c r="L1364" i="7"/>
  <c r="L1369" i="7"/>
  <c r="L1372" i="7"/>
  <c r="L1377" i="7"/>
  <c r="L1378" i="7"/>
  <c r="L1388" i="7"/>
  <c r="L1393" i="7"/>
  <c r="L1394" i="7"/>
  <c r="L1404" i="7"/>
  <c r="L1409" i="7"/>
  <c r="L1410" i="7"/>
  <c r="L1420" i="7"/>
  <c r="L1425" i="7"/>
  <c r="L1426" i="7"/>
  <c r="L1436" i="7"/>
  <c r="L1441" i="7"/>
  <c r="L1442" i="7"/>
  <c r="L1452" i="7"/>
  <c r="L1457" i="7"/>
  <c r="L1458" i="7"/>
  <c r="L1464" i="7"/>
  <c r="L1465" i="7"/>
  <c r="L1466" i="7"/>
  <c r="L1472" i="7"/>
  <c r="L1473" i="7"/>
  <c r="L1474" i="7"/>
  <c r="L1480" i="7"/>
  <c r="L1481" i="7"/>
  <c r="L1482" i="7"/>
  <c r="L1488" i="7"/>
  <c r="L1489" i="7"/>
  <c r="L1490" i="7"/>
  <c r="L1496" i="7"/>
  <c r="L1497" i="7"/>
  <c r="L1498" i="7"/>
  <c r="L1504" i="7"/>
  <c r="L1513" i="7"/>
  <c r="L1517" i="7"/>
  <c r="L1521" i="7"/>
  <c r="L1528" i="7"/>
  <c r="L1536" i="7"/>
  <c r="L1541" i="7"/>
  <c r="L1545" i="7"/>
  <c r="L1549" i="7"/>
  <c r="L1553" i="7"/>
  <c r="L1560" i="7"/>
  <c r="L1568" i="7"/>
  <c r="L1573" i="7"/>
  <c r="L1577" i="7"/>
  <c r="L1581" i="7"/>
  <c r="L1585" i="7"/>
  <c r="L1592" i="7"/>
  <c r="L1600" i="7"/>
  <c r="L1605" i="7"/>
  <c r="L1609" i="7"/>
  <c r="L1613" i="7"/>
  <c r="L1617" i="7"/>
  <c r="L1624" i="7"/>
  <c r="L1632" i="7"/>
  <c r="L1637" i="7"/>
  <c r="L1641" i="7"/>
  <c r="L1645" i="7"/>
  <c r="L1649" i="7"/>
  <c r="L1656" i="7"/>
  <c r="L1664" i="7"/>
  <c r="L1669" i="7"/>
  <c r="L1673" i="7"/>
  <c r="L1674" i="7"/>
  <c r="M1676" i="7"/>
  <c r="L1676" i="7"/>
  <c r="L1681" i="7"/>
  <c r="L1682" i="7"/>
  <c r="M1684" i="7"/>
  <c r="L1684" i="7"/>
  <c r="L1701" i="7"/>
  <c r="L1702" i="7"/>
  <c r="M1704" i="7"/>
  <c r="L1704" i="7"/>
  <c r="L1709" i="7"/>
  <c r="L1710" i="7"/>
  <c r="M1712" i="7"/>
  <c r="L1712" i="7"/>
  <c r="L1720" i="7"/>
  <c r="L1721" i="7"/>
  <c r="M1733" i="7"/>
  <c r="M1741" i="7"/>
  <c r="M1749" i="7"/>
  <c r="M1757" i="7"/>
  <c r="M1765" i="7"/>
  <c r="M1773" i="7"/>
  <c r="M1781" i="7"/>
  <c r="M1789" i="7"/>
  <c r="M1797" i="7"/>
  <c r="M1805" i="7"/>
  <c r="M1813" i="7"/>
  <c r="M1821" i="7"/>
  <c r="M1829" i="7"/>
  <c r="N3" i="7"/>
  <c r="N9" i="7"/>
  <c r="N18" i="7"/>
  <c r="N19" i="7"/>
  <c r="N25" i="7"/>
  <c r="N34" i="7"/>
  <c r="N35" i="7"/>
  <c r="N41" i="7"/>
  <c r="N50" i="7"/>
  <c r="N51" i="7"/>
  <c r="N57" i="7"/>
  <c r="N66" i="7"/>
  <c r="N67" i="7"/>
  <c r="N73" i="7"/>
  <c r="N82" i="7"/>
  <c r="N83" i="7"/>
  <c r="N89" i="7"/>
  <c r="N98" i="7"/>
  <c r="N99" i="7"/>
  <c r="N105" i="7"/>
  <c r="N114" i="7"/>
  <c r="N115" i="7"/>
  <c r="N121" i="7"/>
  <c r="N130" i="7"/>
  <c r="N131" i="7"/>
  <c r="N137" i="7"/>
  <c r="N146" i="7"/>
  <c r="N147" i="7"/>
  <c r="N153" i="7"/>
  <c r="N162" i="7"/>
  <c r="N163" i="7"/>
  <c r="N169" i="7"/>
  <c r="N178" i="7"/>
  <c r="N179" i="7"/>
  <c r="N185" i="7"/>
  <c r="N194" i="7"/>
  <c r="N195" i="7"/>
  <c r="N201" i="7"/>
  <c r="N210" i="7"/>
  <c r="N211" i="7"/>
  <c r="N217" i="7"/>
  <c r="N226" i="7"/>
  <c r="N227" i="7"/>
  <c r="N233" i="7"/>
  <c r="N242" i="7"/>
  <c r="N243" i="7"/>
  <c r="N249" i="7"/>
  <c r="N258" i="7"/>
  <c r="N259" i="7"/>
  <c r="L261" i="7"/>
  <c r="N265" i="7"/>
  <c r="N274" i="7"/>
  <c r="N275" i="7"/>
  <c r="L277" i="7"/>
  <c r="N281" i="7"/>
  <c r="N290" i="7"/>
  <c r="N291" i="7"/>
  <c r="L293" i="7"/>
  <c r="N297" i="7"/>
  <c r="N306" i="7"/>
  <c r="N307" i="7"/>
  <c r="L309" i="7"/>
  <c r="N313" i="7"/>
  <c r="N322" i="7"/>
  <c r="N323" i="7"/>
  <c r="L325" i="7"/>
  <c r="N329" i="7"/>
  <c r="N338" i="7"/>
  <c r="N339" i="7"/>
  <c r="L341" i="7"/>
  <c r="N345" i="7"/>
  <c r="N354" i="7"/>
  <c r="N355" i="7"/>
  <c r="L357" i="7"/>
  <c r="N361" i="7"/>
  <c r="N370" i="7"/>
  <c r="N371" i="7"/>
  <c r="L373" i="7"/>
  <c r="N377" i="7"/>
  <c r="N386" i="7"/>
  <c r="N387" i="7"/>
  <c r="L389" i="7"/>
  <c r="N393" i="7"/>
  <c r="N402" i="7"/>
  <c r="N403" i="7"/>
  <c r="L405" i="7"/>
  <c r="N409" i="7"/>
  <c r="N418" i="7"/>
  <c r="N419" i="7"/>
  <c r="L421" i="7"/>
  <c r="N425" i="7"/>
  <c r="N434" i="7"/>
  <c r="N435" i="7"/>
  <c r="L437" i="7"/>
  <c r="N441" i="7"/>
  <c r="N450" i="7"/>
  <c r="N451" i="7"/>
  <c r="L453" i="7"/>
  <c r="N457" i="7"/>
  <c r="N466" i="7"/>
  <c r="N467" i="7"/>
  <c r="L469" i="7"/>
  <c r="N473" i="7"/>
  <c r="N482" i="7"/>
  <c r="N483" i="7"/>
  <c r="L485" i="7"/>
  <c r="N489" i="7"/>
  <c r="N498" i="7"/>
  <c r="N499" i="7"/>
  <c r="L501" i="7"/>
  <c r="N505" i="7"/>
  <c r="N514" i="7"/>
  <c r="N515" i="7"/>
  <c r="L517" i="7"/>
  <c r="N521" i="7"/>
  <c r="N530" i="7"/>
  <c r="N531" i="7"/>
  <c r="L533" i="7"/>
  <c r="N537" i="7"/>
  <c r="N546" i="7"/>
  <c r="N547" i="7"/>
  <c r="L549" i="7"/>
  <c r="N553" i="7"/>
  <c r="N562" i="7"/>
  <c r="N563" i="7"/>
  <c r="L565" i="7"/>
  <c r="M570" i="7"/>
  <c r="N573" i="7"/>
  <c r="N574" i="7"/>
  <c r="N575" i="7"/>
  <c r="M578" i="7"/>
  <c r="N581" i="7"/>
  <c r="N582" i="7"/>
  <c r="N583" i="7"/>
  <c r="M586" i="7"/>
  <c r="N589" i="7"/>
  <c r="N590" i="7"/>
  <c r="N591" i="7"/>
  <c r="M594" i="7"/>
  <c r="N597" i="7"/>
  <c r="N598" i="7"/>
  <c r="N599" i="7"/>
  <c r="M602" i="7"/>
  <c r="N605" i="7"/>
  <c r="N606" i="7"/>
  <c r="N607" i="7"/>
  <c r="M610" i="7"/>
  <c r="N613" i="7"/>
  <c r="N614" i="7"/>
  <c r="N615" i="7"/>
  <c r="M618" i="7"/>
  <c r="N621" i="7"/>
  <c r="L628" i="7"/>
  <c r="M630" i="7"/>
  <c r="N636" i="7"/>
  <c r="N638" i="7"/>
  <c r="N641" i="7"/>
  <c r="N642" i="7"/>
  <c r="L643" i="7"/>
  <c r="N645" i="7"/>
  <c r="L652" i="7"/>
  <c r="M654" i="7"/>
  <c r="N660" i="7"/>
  <c r="N662" i="7"/>
  <c r="N665" i="7"/>
  <c r="N666" i="7"/>
  <c r="L667" i="7"/>
  <c r="N669" i="7"/>
  <c r="L676" i="7"/>
  <c r="M678" i="7"/>
  <c r="N684" i="7"/>
  <c r="N686" i="7"/>
  <c r="N689" i="7"/>
  <c r="N690" i="7"/>
  <c r="L691" i="7"/>
  <c r="N693" i="7"/>
  <c r="L703" i="7"/>
  <c r="L704" i="7"/>
  <c r="N709" i="7"/>
  <c r="N717" i="7"/>
  <c r="N725" i="7"/>
  <c r="N729" i="7"/>
  <c r="N741" i="7"/>
  <c r="N749" i="7"/>
  <c r="N757" i="7"/>
  <c r="N761" i="7"/>
  <c r="L771" i="7"/>
  <c r="L772" i="7"/>
  <c r="N784" i="7"/>
  <c r="L787" i="7"/>
  <c r="L788" i="7"/>
  <c r="N792" i="7"/>
  <c r="L803" i="7"/>
  <c r="L804" i="7"/>
  <c r="N816" i="7"/>
  <c r="L819" i="7"/>
  <c r="L820" i="7"/>
  <c r="N824" i="7"/>
  <c r="L835" i="7"/>
  <c r="L836" i="7"/>
  <c r="N848" i="7"/>
  <c r="L851" i="7"/>
  <c r="L852" i="7"/>
  <c r="N856" i="7"/>
  <c r="L867" i="7"/>
  <c r="L868" i="7"/>
  <c r="N880" i="7"/>
  <c r="L883" i="7"/>
  <c r="N887" i="7"/>
  <c r="L888" i="7"/>
  <c r="N892" i="7"/>
  <c r="N895" i="7"/>
  <c r="L896" i="7"/>
  <c r="N904" i="7"/>
  <c r="N907" i="7"/>
  <c r="L908" i="7"/>
  <c r="N912" i="7"/>
  <c r="L915" i="7"/>
  <c r="N919" i="7"/>
  <c r="L920" i="7"/>
  <c r="N924" i="7"/>
  <c r="N927" i="7"/>
  <c r="L928" i="7"/>
  <c r="N936" i="7"/>
  <c r="N939" i="7"/>
  <c r="L940" i="7"/>
  <c r="N944" i="7"/>
  <c r="L947" i="7"/>
  <c r="N951" i="7"/>
  <c r="L952" i="7"/>
  <c r="N956" i="7"/>
  <c r="N959" i="7"/>
  <c r="L960" i="7"/>
  <c r="N968" i="7"/>
  <c r="N971" i="7"/>
  <c r="L972" i="7"/>
  <c r="N976" i="7"/>
  <c r="L979" i="7"/>
  <c r="N983" i="7"/>
  <c r="L984" i="7"/>
  <c r="N1226" i="7"/>
  <c r="N1228" i="7"/>
  <c r="N1231" i="7"/>
  <c r="L1232" i="7"/>
  <c r="N1237" i="7"/>
  <c r="M1241" i="7"/>
  <c r="M1243" i="7"/>
  <c r="L1254" i="7"/>
  <c r="N1258" i="7"/>
  <c r="N1260" i="7"/>
  <c r="N1263" i="7"/>
  <c r="L1264" i="7"/>
  <c r="N1269" i="7"/>
  <c r="M1273" i="7"/>
  <c r="M1275" i="7"/>
  <c r="L1286" i="7"/>
  <c r="N1290" i="7"/>
  <c r="N1381" i="7"/>
  <c r="N1382" i="7"/>
  <c r="L1384" i="7"/>
  <c r="L1390" i="7"/>
  <c r="N1397" i="7"/>
  <c r="N1398" i="7"/>
  <c r="L1400" i="7"/>
  <c r="L1406" i="7"/>
  <c r="N1413" i="7"/>
  <c r="N1414" i="7"/>
  <c r="L1416" i="7"/>
  <c r="L1422" i="7"/>
  <c r="N1429" i="7"/>
  <c r="N1430" i="7"/>
  <c r="L1432" i="7"/>
  <c r="L1438" i="7"/>
  <c r="N1445" i="7"/>
  <c r="N1446" i="7"/>
  <c r="L1448" i="7"/>
  <c r="L1454" i="7"/>
  <c r="L1506" i="7"/>
  <c r="L1510" i="7"/>
  <c r="L1514" i="7"/>
  <c r="L1518" i="7"/>
  <c r="L1522" i="7"/>
  <c r="L1542" i="7"/>
  <c r="L1546" i="7"/>
  <c r="L1550" i="7"/>
  <c r="L1554" i="7"/>
  <c r="L1574" i="7"/>
  <c r="L1578" i="7"/>
  <c r="L1582" i="7"/>
  <c r="L1586" i="7"/>
  <c r="L1606" i="7"/>
  <c r="L1610" i="7"/>
  <c r="L1614" i="7"/>
  <c r="L1618" i="7"/>
  <c r="L1638" i="7"/>
  <c r="L1642" i="7"/>
  <c r="L1646" i="7"/>
  <c r="L1650" i="7"/>
  <c r="L1670" i="7"/>
  <c r="M1692" i="7"/>
  <c r="L1692" i="7"/>
  <c r="N1698" i="7"/>
  <c r="N1720" i="7"/>
  <c r="N1727" i="7"/>
  <c r="L1728" i="7"/>
  <c r="N1735" i="7"/>
  <c r="L1736" i="7"/>
  <c r="N1743" i="7"/>
  <c r="L1744" i="7"/>
  <c r="N1751" i="7"/>
  <c r="L1752" i="7"/>
  <c r="N1759" i="7"/>
  <c r="L1760" i="7"/>
  <c r="N1767" i="7"/>
  <c r="L1768" i="7"/>
  <c r="N1775" i="7"/>
  <c r="L1776" i="7"/>
  <c r="N1783" i="7"/>
  <c r="L1784" i="7"/>
  <c r="N1791" i="7"/>
  <c r="L1792" i="7"/>
  <c r="N1799" i="7"/>
  <c r="L1800" i="7"/>
  <c r="N1807" i="7"/>
  <c r="L1808" i="7"/>
  <c r="N1815" i="7"/>
  <c r="L1816" i="7"/>
  <c r="N1823" i="7"/>
  <c r="L1824" i="7"/>
  <c r="N1831" i="7"/>
  <c r="L1832" i="7"/>
  <c r="L1834" i="7"/>
  <c r="N1836" i="7"/>
  <c r="L1838" i="7"/>
  <c r="N1840" i="7"/>
  <c r="L1840" i="7"/>
  <c r="N603" i="7"/>
  <c r="N611" i="7"/>
  <c r="N619" i="7"/>
  <c r="N891" i="7"/>
  <c r="N903" i="7"/>
  <c r="N911" i="7"/>
  <c r="N923" i="7"/>
  <c r="N935" i="7"/>
  <c r="N943" i="7"/>
  <c r="N955" i="7"/>
  <c r="N967" i="7"/>
  <c r="N975" i="7"/>
  <c r="N1244" i="7"/>
  <c r="N1276" i="7"/>
  <c r="M1724" i="7"/>
  <c r="L1724" i="7"/>
  <c r="N1675" i="7"/>
  <c r="N1679" i="7"/>
  <c r="N1683" i="7"/>
  <c r="N1691" i="7"/>
  <c r="N1699" i="7"/>
  <c r="N1703" i="7"/>
  <c r="N1707" i="7"/>
  <c r="N1711" i="7"/>
  <c r="N1715" i="7"/>
  <c r="N1723" i="7"/>
  <c r="N1834" i="7"/>
  <c r="N1839" i="7"/>
  <c r="D46" i="8"/>
  <c r="F5" i="16"/>
  <c r="F20" i="16" s="1"/>
  <c r="D51" i="16"/>
  <c r="D66" i="16" s="1"/>
  <c r="M734" i="7"/>
  <c r="L734" i="7"/>
  <c r="N734" i="7"/>
  <c r="M874" i="7"/>
  <c r="L874" i="7"/>
  <c r="N874" i="7"/>
  <c r="N4" i="7"/>
  <c r="M4" i="7"/>
  <c r="L4" i="7"/>
  <c r="N8" i="7"/>
  <c r="M8" i="7"/>
  <c r="L8" i="7"/>
  <c r="N12" i="7"/>
  <c r="M12" i="7"/>
  <c r="L12" i="7"/>
  <c r="N16" i="7"/>
  <c r="M16" i="7"/>
  <c r="L16" i="7"/>
  <c r="N20" i="7"/>
  <c r="M20" i="7"/>
  <c r="L20" i="7"/>
  <c r="N24" i="7"/>
  <c r="M24" i="7"/>
  <c r="L24" i="7"/>
  <c r="N28" i="7"/>
  <c r="M28" i="7"/>
  <c r="L28" i="7"/>
  <c r="N32" i="7"/>
  <c r="M32" i="7"/>
  <c r="L32" i="7"/>
  <c r="N36" i="7"/>
  <c r="M36" i="7"/>
  <c r="L36" i="7"/>
  <c r="N40" i="7"/>
  <c r="M40" i="7"/>
  <c r="L40" i="7"/>
  <c r="N44" i="7"/>
  <c r="M44" i="7"/>
  <c r="L44" i="7"/>
  <c r="N48" i="7"/>
  <c r="M48" i="7"/>
  <c r="L48" i="7"/>
  <c r="N52" i="7"/>
  <c r="M52" i="7"/>
  <c r="L52" i="7"/>
  <c r="N56" i="7"/>
  <c r="M56" i="7"/>
  <c r="L56" i="7"/>
  <c r="N60" i="7"/>
  <c r="M60" i="7"/>
  <c r="L60" i="7"/>
  <c r="N64" i="7"/>
  <c r="M64" i="7"/>
  <c r="L64" i="7"/>
  <c r="N68" i="7"/>
  <c r="M68" i="7"/>
  <c r="L68" i="7"/>
  <c r="N72" i="7"/>
  <c r="M72" i="7"/>
  <c r="L72" i="7"/>
  <c r="N76" i="7"/>
  <c r="M76" i="7"/>
  <c r="L76" i="7"/>
  <c r="N80" i="7"/>
  <c r="M80" i="7"/>
  <c r="L80" i="7"/>
  <c r="N84" i="7"/>
  <c r="M84" i="7"/>
  <c r="L84" i="7"/>
  <c r="N88" i="7"/>
  <c r="M88" i="7"/>
  <c r="L88" i="7"/>
  <c r="N92" i="7"/>
  <c r="M92" i="7"/>
  <c r="L92" i="7"/>
  <c r="N96" i="7"/>
  <c r="M96" i="7"/>
  <c r="L96" i="7"/>
  <c r="N100" i="7"/>
  <c r="M100" i="7"/>
  <c r="L100" i="7"/>
  <c r="N104" i="7"/>
  <c r="M104" i="7"/>
  <c r="L104" i="7"/>
  <c r="N108" i="7"/>
  <c r="M108" i="7"/>
  <c r="L108" i="7"/>
  <c r="N112" i="7"/>
  <c r="M112" i="7"/>
  <c r="L112" i="7"/>
  <c r="N116" i="7"/>
  <c r="M116" i="7"/>
  <c r="L116" i="7"/>
  <c r="N120" i="7"/>
  <c r="M120" i="7"/>
  <c r="L120" i="7"/>
  <c r="N124" i="7"/>
  <c r="M124" i="7"/>
  <c r="L124" i="7"/>
  <c r="N128" i="7"/>
  <c r="M128" i="7"/>
  <c r="L128" i="7"/>
  <c r="N132" i="7"/>
  <c r="M132" i="7"/>
  <c r="L132" i="7"/>
  <c r="N136" i="7"/>
  <c r="M136" i="7"/>
  <c r="L136" i="7"/>
  <c r="N140" i="7"/>
  <c r="M140" i="7"/>
  <c r="L140" i="7"/>
  <c r="N144" i="7"/>
  <c r="M144" i="7"/>
  <c r="L144" i="7"/>
  <c r="N148" i="7"/>
  <c r="M148" i="7"/>
  <c r="L148" i="7"/>
  <c r="N152" i="7"/>
  <c r="M152" i="7"/>
  <c r="L152" i="7"/>
  <c r="N156" i="7"/>
  <c r="M156" i="7"/>
  <c r="L156" i="7"/>
  <c r="N160" i="7"/>
  <c r="M160" i="7"/>
  <c r="L160" i="7"/>
  <c r="N164" i="7"/>
  <c r="M164" i="7"/>
  <c r="L164" i="7"/>
  <c r="N168" i="7"/>
  <c r="M168" i="7"/>
  <c r="L168" i="7"/>
  <c r="N172" i="7"/>
  <c r="M172" i="7"/>
  <c r="L172" i="7"/>
  <c r="N176" i="7"/>
  <c r="M176" i="7"/>
  <c r="L176" i="7"/>
  <c r="N180" i="7"/>
  <c r="M180" i="7"/>
  <c r="L180" i="7"/>
  <c r="N184" i="7"/>
  <c r="M184" i="7"/>
  <c r="L184" i="7"/>
  <c r="N188" i="7"/>
  <c r="M188" i="7"/>
  <c r="L188" i="7"/>
  <c r="N192" i="7"/>
  <c r="M192" i="7"/>
  <c r="L192" i="7"/>
  <c r="N196" i="7"/>
  <c r="M196" i="7"/>
  <c r="L196" i="7"/>
  <c r="N200" i="7"/>
  <c r="M200" i="7"/>
  <c r="L200" i="7"/>
  <c r="N204" i="7"/>
  <c r="M204" i="7"/>
  <c r="L204" i="7"/>
  <c r="N208" i="7"/>
  <c r="M208" i="7"/>
  <c r="L208" i="7"/>
  <c r="N212" i="7"/>
  <c r="M212" i="7"/>
  <c r="L212" i="7"/>
  <c r="N216" i="7"/>
  <c r="M216" i="7"/>
  <c r="L216" i="7"/>
  <c r="N220" i="7"/>
  <c r="M220" i="7"/>
  <c r="L220" i="7"/>
  <c r="N224" i="7"/>
  <c r="M224" i="7"/>
  <c r="L224" i="7"/>
  <c r="N228" i="7"/>
  <c r="M228" i="7"/>
  <c r="L228" i="7"/>
  <c r="N232" i="7"/>
  <c r="M232" i="7"/>
  <c r="L232" i="7"/>
  <c r="N236" i="7"/>
  <c r="M236" i="7"/>
  <c r="L236" i="7"/>
  <c r="N240" i="7"/>
  <c r="M240" i="7"/>
  <c r="L240" i="7"/>
  <c r="N244" i="7"/>
  <c r="M244" i="7"/>
  <c r="L244" i="7"/>
  <c r="N248" i="7"/>
  <c r="M248" i="7"/>
  <c r="L248" i="7"/>
  <c r="N252" i="7"/>
  <c r="M252" i="7"/>
  <c r="L252" i="7"/>
  <c r="N256" i="7"/>
  <c r="M256" i="7"/>
  <c r="L256" i="7"/>
  <c r="N260" i="7"/>
  <c r="M260" i="7"/>
  <c r="L260" i="7"/>
  <c r="N264" i="7"/>
  <c r="M264" i="7"/>
  <c r="L264" i="7"/>
  <c r="N268" i="7"/>
  <c r="M268" i="7"/>
  <c r="L268" i="7"/>
  <c r="N272" i="7"/>
  <c r="M272" i="7"/>
  <c r="L272" i="7"/>
  <c r="N276" i="7"/>
  <c r="M276" i="7"/>
  <c r="L276" i="7"/>
  <c r="N280" i="7"/>
  <c r="M280" i="7"/>
  <c r="L280" i="7"/>
  <c r="N284" i="7"/>
  <c r="M284" i="7"/>
  <c r="L284" i="7"/>
  <c r="N288" i="7"/>
  <c r="M288" i="7"/>
  <c r="L288" i="7"/>
  <c r="N292" i="7"/>
  <c r="M292" i="7"/>
  <c r="L292" i="7"/>
  <c r="N296" i="7"/>
  <c r="M296" i="7"/>
  <c r="L296" i="7"/>
  <c r="N300" i="7"/>
  <c r="M300" i="7"/>
  <c r="L300" i="7"/>
  <c r="N304" i="7"/>
  <c r="M304" i="7"/>
  <c r="L304" i="7"/>
  <c r="N308" i="7"/>
  <c r="M308" i="7"/>
  <c r="L308" i="7"/>
  <c r="N312" i="7"/>
  <c r="M312" i="7"/>
  <c r="L312" i="7"/>
  <c r="N316" i="7"/>
  <c r="M316" i="7"/>
  <c r="L316" i="7"/>
  <c r="N320" i="7"/>
  <c r="M320" i="7"/>
  <c r="L320" i="7"/>
  <c r="N324" i="7"/>
  <c r="M324" i="7"/>
  <c r="L324" i="7"/>
  <c r="N328" i="7"/>
  <c r="M328" i="7"/>
  <c r="L328" i="7"/>
  <c r="N332" i="7"/>
  <c r="M332" i="7"/>
  <c r="L332" i="7"/>
  <c r="N336" i="7"/>
  <c r="M336" i="7"/>
  <c r="L336" i="7"/>
  <c r="N340" i="7"/>
  <c r="M340" i="7"/>
  <c r="L340" i="7"/>
  <c r="N344" i="7"/>
  <c r="M344" i="7"/>
  <c r="L344" i="7"/>
  <c r="N348" i="7"/>
  <c r="M348" i="7"/>
  <c r="L348" i="7"/>
  <c r="N352" i="7"/>
  <c r="M352" i="7"/>
  <c r="L352" i="7"/>
  <c r="N356" i="7"/>
  <c r="M356" i="7"/>
  <c r="L356" i="7"/>
  <c r="N360" i="7"/>
  <c r="M360" i="7"/>
  <c r="L360" i="7"/>
  <c r="N364" i="7"/>
  <c r="M364" i="7"/>
  <c r="L364" i="7"/>
  <c r="N368" i="7"/>
  <c r="M368" i="7"/>
  <c r="L368" i="7"/>
  <c r="N372" i="7"/>
  <c r="M372" i="7"/>
  <c r="L372" i="7"/>
  <c r="N376" i="7"/>
  <c r="M376" i="7"/>
  <c r="L376" i="7"/>
  <c r="N380" i="7"/>
  <c r="M380" i="7"/>
  <c r="L380" i="7"/>
  <c r="N384" i="7"/>
  <c r="M384" i="7"/>
  <c r="L384" i="7"/>
  <c r="N388" i="7"/>
  <c r="M388" i="7"/>
  <c r="L388" i="7"/>
  <c r="N392" i="7"/>
  <c r="M392" i="7"/>
  <c r="L392" i="7"/>
  <c r="N396" i="7"/>
  <c r="M396" i="7"/>
  <c r="L396" i="7"/>
  <c r="N400" i="7"/>
  <c r="M400" i="7"/>
  <c r="L400" i="7"/>
  <c r="N404" i="7"/>
  <c r="M404" i="7"/>
  <c r="L404" i="7"/>
  <c r="N408" i="7"/>
  <c r="M408" i="7"/>
  <c r="L408" i="7"/>
  <c r="N412" i="7"/>
  <c r="M412" i="7"/>
  <c r="L412" i="7"/>
  <c r="N416" i="7"/>
  <c r="M416" i="7"/>
  <c r="L416" i="7"/>
  <c r="N420" i="7"/>
  <c r="M420" i="7"/>
  <c r="L420" i="7"/>
  <c r="N424" i="7"/>
  <c r="M424" i="7"/>
  <c r="L424" i="7"/>
  <c r="N428" i="7"/>
  <c r="M428" i="7"/>
  <c r="L428" i="7"/>
  <c r="N432" i="7"/>
  <c r="M432" i="7"/>
  <c r="L432" i="7"/>
  <c r="N436" i="7"/>
  <c r="M436" i="7"/>
  <c r="L436" i="7"/>
  <c r="N440" i="7"/>
  <c r="M440" i="7"/>
  <c r="L440" i="7"/>
  <c r="N444" i="7"/>
  <c r="M444" i="7"/>
  <c r="L444" i="7"/>
  <c r="N448" i="7"/>
  <c r="M448" i="7"/>
  <c r="L448" i="7"/>
  <c r="N452" i="7"/>
  <c r="M452" i="7"/>
  <c r="L452" i="7"/>
  <c r="N456" i="7"/>
  <c r="M456" i="7"/>
  <c r="L456" i="7"/>
  <c r="N460" i="7"/>
  <c r="M460" i="7"/>
  <c r="L460" i="7"/>
  <c r="N464" i="7"/>
  <c r="M464" i="7"/>
  <c r="L464" i="7"/>
  <c r="N468" i="7"/>
  <c r="M468" i="7"/>
  <c r="L468" i="7"/>
  <c r="N472" i="7"/>
  <c r="M472" i="7"/>
  <c r="L472" i="7"/>
  <c r="N476" i="7"/>
  <c r="M476" i="7"/>
  <c r="L476" i="7"/>
  <c r="N480" i="7"/>
  <c r="M480" i="7"/>
  <c r="L480" i="7"/>
  <c r="N484" i="7"/>
  <c r="M484" i="7"/>
  <c r="L484" i="7"/>
  <c r="N488" i="7"/>
  <c r="M488" i="7"/>
  <c r="L488" i="7"/>
  <c r="N492" i="7"/>
  <c r="M492" i="7"/>
  <c r="L492" i="7"/>
  <c r="N496" i="7"/>
  <c r="M496" i="7"/>
  <c r="L496" i="7"/>
  <c r="N500" i="7"/>
  <c r="M500" i="7"/>
  <c r="L500" i="7"/>
  <c r="N504" i="7"/>
  <c r="M504" i="7"/>
  <c r="L504" i="7"/>
  <c r="N508" i="7"/>
  <c r="M508" i="7"/>
  <c r="L508" i="7"/>
  <c r="N512" i="7"/>
  <c r="M512" i="7"/>
  <c r="L512" i="7"/>
  <c r="N516" i="7"/>
  <c r="M516" i="7"/>
  <c r="L516" i="7"/>
  <c r="N520" i="7"/>
  <c r="M520" i="7"/>
  <c r="L520" i="7"/>
  <c r="N524" i="7"/>
  <c r="M524" i="7"/>
  <c r="L524" i="7"/>
  <c r="N528" i="7"/>
  <c r="M528" i="7"/>
  <c r="L528" i="7"/>
  <c r="N532" i="7"/>
  <c r="M532" i="7"/>
  <c r="L532" i="7"/>
  <c r="N536" i="7"/>
  <c r="M536" i="7"/>
  <c r="L536" i="7"/>
  <c r="N540" i="7"/>
  <c r="M540" i="7"/>
  <c r="L540" i="7"/>
  <c r="N544" i="7"/>
  <c r="M544" i="7"/>
  <c r="L544" i="7"/>
  <c r="N548" i="7"/>
  <c r="M548" i="7"/>
  <c r="L548" i="7"/>
  <c r="N552" i="7"/>
  <c r="M552" i="7"/>
  <c r="L552" i="7"/>
  <c r="N556" i="7"/>
  <c r="M556" i="7"/>
  <c r="L556" i="7"/>
  <c r="N560" i="7"/>
  <c r="M560" i="7"/>
  <c r="L560" i="7"/>
  <c r="N564" i="7"/>
  <c r="M564" i="7"/>
  <c r="L564" i="7"/>
  <c r="M842" i="7"/>
  <c r="L842" i="7"/>
  <c r="N842" i="7"/>
  <c r="M886" i="7"/>
  <c r="L886" i="7"/>
  <c r="N886" i="7"/>
  <c r="M902" i="7"/>
  <c r="L902" i="7"/>
  <c r="N902" i="7"/>
  <c r="M918" i="7"/>
  <c r="L918" i="7"/>
  <c r="N918" i="7"/>
  <c r="M934" i="7"/>
  <c r="L934" i="7"/>
  <c r="N934" i="7"/>
  <c r="M950" i="7"/>
  <c r="L950" i="7"/>
  <c r="N950" i="7"/>
  <c r="M966" i="7"/>
  <c r="L966" i="7"/>
  <c r="N966" i="7"/>
  <c r="M810" i="7"/>
  <c r="L810" i="7"/>
  <c r="N810" i="7"/>
  <c r="M778" i="7"/>
  <c r="L778" i="7"/>
  <c r="N778" i="7"/>
  <c r="N1006" i="7"/>
  <c r="M1006" i="7"/>
  <c r="L1006" i="7"/>
  <c r="M569" i="7"/>
  <c r="L569" i="7"/>
  <c r="M568" i="7"/>
  <c r="M722" i="7"/>
  <c r="L722" i="7"/>
  <c r="M754" i="7"/>
  <c r="L754" i="7"/>
  <c r="M790" i="7"/>
  <c r="L790" i="7"/>
  <c r="M822" i="7"/>
  <c r="L822" i="7"/>
  <c r="M854" i="7"/>
  <c r="L854" i="7"/>
  <c r="N1002" i="7"/>
  <c r="M1002" i="7"/>
  <c r="L1002" i="7"/>
  <c r="M710" i="7"/>
  <c r="L710" i="7"/>
  <c r="M742" i="7"/>
  <c r="L742" i="7"/>
  <c r="M770" i="7"/>
  <c r="L770" i="7"/>
  <c r="M802" i="7"/>
  <c r="L802" i="7"/>
  <c r="M834" i="7"/>
  <c r="L834" i="7"/>
  <c r="M866" i="7"/>
  <c r="L866" i="7"/>
  <c r="M890" i="7"/>
  <c r="L890" i="7"/>
  <c r="M906" i="7"/>
  <c r="L906" i="7"/>
  <c r="M922" i="7"/>
  <c r="L922" i="7"/>
  <c r="M938" i="7"/>
  <c r="L938" i="7"/>
  <c r="M954" i="7"/>
  <c r="L954" i="7"/>
  <c r="M970" i="7"/>
  <c r="L970" i="7"/>
  <c r="N998" i="7"/>
  <c r="M998" i="7"/>
  <c r="L998" i="7"/>
  <c r="M730" i="7"/>
  <c r="L730" i="7"/>
  <c r="M762" i="7"/>
  <c r="L762" i="7"/>
  <c r="M782" i="7"/>
  <c r="L782" i="7"/>
  <c r="M814" i="7"/>
  <c r="L814" i="7"/>
  <c r="M846" i="7"/>
  <c r="L846" i="7"/>
  <c r="M878" i="7"/>
  <c r="L878" i="7"/>
  <c r="N994" i="7"/>
  <c r="M994" i="7"/>
  <c r="L994" i="7"/>
  <c r="M5" i="7"/>
  <c r="M9" i="7"/>
  <c r="M13" i="7"/>
  <c r="M17" i="7"/>
  <c r="M21" i="7"/>
  <c r="M25" i="7"/>
  <c r="M29" i="7"/>
  <c r="M33" i="7"/>
  <c r="M37" i="7"/>
  <c r="M41" i="7"/>
  <c r="M45" i="7"/>
  <c r="M49" i="7"/>
  <c r="M53" i="7"/>
  <c r="M57" i="7"/>
  <c r="M61" i="7"/>
  <c r="M65" i="7"/>
  <c r="M69" i="7"/>
  <c r="M73" i="7"/>
  <c r="M77" i="7"/>
  <c r="M81" i="7"/>
  <c r="M85" i="7"/>
  <c r="M89" i="7"/>
  <c r="M93" i="7"/>
  <c r="M97" i="7"/>
  <c r="M101" i="7"/>
  <c r="M105" i="7"/>
  <c r="M109" i="7"/>
  <c r="M113" i="7"/>
  <c r="M117" i="7"/>
  <c r="M121" i="7"/>
  <c r="M125" i="7"/>
  <c r="M129" i="7"/>
  <c r="M133" i="7"/>
  <c r="M137" i="7"/>
  <c r="M141" i="7"/>
  <c r="M145" i="7"/>
  <c r="M149" i="7"/>
  <c r="M153" i="7"/>
  <c r="M157" i="7"/>
  <c r="M161" i="7"/>
  <c r="M165" i="7"/>
  <c r="M169" i="7"/>
  <c r="M173" i="7"/>
  <c r="M177" i="7"/>
  <c r="M181" i="7"/>
  <c r="M185" i="7"/>
  <c r="M189" i="7"/>
  <c r="M193" i="7"/>
  <c r="M197" i="7"/>
  <c r="M201" i="7"/>
  <c r="M205" i="7"/>
  <c r="M209" i="7"/>
  <c r="M213" i="7"/>
  <c r="M217" i="7"/>
  <c r="M221" i="7"/>
  <c r="M225" i="7"/>
  <c r="M229" i="7"/>
  <c r="M233" i="7"/>
  <c r="M237" i="7"/>
  <c r="M241" i="7"/>
  <c r="M245" i="7"/>
  <c r="M249" i="7"/>
  <c r="M253" i="7"/>
  <c r="M257" i="7"/>
  <c r="M261" i="7"/>
  <c r="M265" i="7"/>
  <c r="M269" i="7"/>
  <c r="M273" i="7"/>
  <c r="M277" i="7"/>
  <c r="M281" i="7"/>
  <c r="M285" i="7"/>
  <c r="M289" i="7"/>
  <c r="M293" i="7"/>
  <c r="M297" i="7"/>
  <c r="M301" i="7"/>
  <c r="M305" i="7"/>
  <c r="M309" i="7"/>
  <c r="M313" i="7"/>
  <c r="M317" i="7"/>
  <c r="M321" i="7"/>
  <c r="M325" i="7"/>
  <c r="M329" i="7"/>
  <c r="M333" i="7"/>
  <c r="M337" i="7"/>
  <c r="M341" i="7"/>
  <c r="M345" i="7"/>
  <c r="M349" i="7"/>
  <c r="M353" i="7"/>
  <c r="M357" i="7"/>
  <c r="M361" i="7"/>
  <c r="M365" i="7"/>
  <c r="M369" i="7"/>
  <c r="M373" i="7"/>
  <c r="M377" i="7"/>
  <c r="M381" i="7"/>
  <c r="M385" i="7"/>
  <c r="M389" i="7"/>
  <c r="M393" i="7"/>
  <c r="M397" i="7"/>
  <c r="M401" i="7"/>
  <c r="M405" i="7"/>
  <c r="M409" i="7"/>
  <c r="M413" i="7"/>
  <c r="M417" i="7"/>
  <c r="M421" i="7"/>
  <c r="M425" i="7"/>
  <c r="M429" i="7"/>
  <c r="M433" i="7"/>
  <c r="M437" i="7"/>
  <c r="M441" i="7"/>
  <c r="M445" i="7"/>
  <c r="M449" i="7"/>
  <c r="M453" i="7"/>
  <c r="M457" i="7"/>
  <c r="M461" i="7"/>
  <c r="M465" i="7"/>
  <c r="M469" i="7"/>
  <c r="M473" i="7"/>
  <c r="M477" i="7"/>
  <c r="M481" i="7"/>
  <c r="M485" i="7"/>
  <c r="M489" i="7"/>
  <c r="M493" i="7"/>
  <c r="M497" i="7"/>
  <c r="M501" i="7"/>
  <c r="M505" i="7"/>
  <c r="M509" i="7"/>
  <c r="M513" i="7"/>
  <c r="M517" i="7"/>
  <c r="M521" i="7"/>
  <c r="M525" i="7"/>
  <c r="M529" i="7"/>
  <c r="M533" i="7"/>
  <c r="M537" i="7"/>
  <c r="M541" i="7"/>
  <c r="M545" i="7"/>
  <c r="M549" i="7"/>
  <c r="M553" i="7"/>
  <c r="M557" i="7"/>
  <c r="M561" i="7"/>
  <c r="M565" i="7"/>
  <c r="M626" i="7"/>
  <c r="N627" i="7"/>
  <c r="M634" i="7"/>
  <c r="N635" i="7"/>
  <c r="M642" i="7"/>
  <c r="N643" i="7"/>
  <c r="M650" i="7"/>
  <c r="N651" i="7"/>
  <c r="M658" i="7"/>
  <c r="N659" i="7"/>
  <c r="M666" i="7"/>
  <c r="N667" i="7"/>
  <c r="M674" i="7"/>
  <c r="N675" i="7"/>
  <c r="M682" i="7"/>
  <c r="N683" i="7"/>
  <c r="M690" i="7"/>
  <c r="N691" i="7"/>
  <c r="M698" i="7"/>
  <c r="N699" i="7"/>
  <c r="M706" i="7"/>
  <c r="M718" i="7"/>
  <c r="L718" i="7"/>
  <c r="N730" i="7"/>
  <c r="M750" i="7"/>
  <c r="L750" i="7"/>
  <c r="N762" i="7"/>
  <c r="N782" i="7"/>
  <c r="M794" i="7"/>
  <c r="L794" i="7"/>
  <c r="N814" i="7"/>
  <c r="M826" i="7"/>
  <c r="L826" i="7"/>
  <c r="N846" i="7"/>
  <c r="M858" i="7"/>
  <c r="L858" i="7"/>
  <c r="N878" i="7"/>
  <c r="M894" i="7"/>
  <c r="L894" i="7"/>
  <c r="M910" i="7"/>
  <c r="L910" i="7"/>
  <c r="M926" i="7"/>
  <c r="L926" i="7"/>
  <c r="M942" i="7"/>
  <c r="L942" i="7"/>
  <c r="M958" i="7"/>
  <c r="L958" i="7"/>
  <c r="M974" i="7"/>
  <c r="L974" i="7"/>
  <c r="N990" i="7"/>
  <c r="M990" i="7"/>
  <c r="L990" i="7"/>
  <c r="N706" i="7"/>
  <c r="M738" i="7"/>
  <c r="L738" i="7"/>
  <c r="M774" i="7"/>
  <c r="L774" i="7"/>
  <c r="M806" i="7"/>
  <c r="L806" i="7"/>
  <c r="M838" i="7"/>
  <c r="L838" i="7"/>
  <c r="M870" i="7"/>
  <c r="L870" i="7"/>
  <c r="N986" i="7"/>
  <c r="M986" i="7"/>
  <c r="L986" i="7"/>
  <c r="M726" i="7"/>
  <c r="L726" i="7"/>
  <c r="M758" i="7"/>
  <c r="L758" i="7"/>
  <c r="M786" i="7"/>
  <c r="L786" i="7"/>
  <c r="M818" i="7"/>
  <c r="L818" i="7"/>
  <c r="M850" i="7"/>
  <c r="L850" i="7"/>
  <c r="M882" i="7"/>
  <c r="L882" i="7"/>
  <c r="M898" i="7"/>
  <c r="L898" i="7"/>
  <c r="M914" i="7"/>
  <c r="L914" i="7"/>
  <c r="M930" i="7"/>
  <c r="L930" i="7"/>
  <c r="M946" i="7"/>
  <c r="L946" i="7"/>
  <c r="M962" i="7"/>
  <c r="L962" i="7"/>
  <c r="M978" i="7"/>
  <c r="L978" i="7"/>
  <c r="N982" i="7"/>
  <c r="M982" i="7"/>
  <c r="L982" i="7"/>
  <c r="N569" i="7"/>
  <c r="M714" i="7"/>
  <c r="L714" i="7"/>
  <c r="M746" i="7"/>
  <c r="L746" i="7"/>
  <c r="M766" i="7"/>
  <c r="L766" i="7"/>
  <c r="M798" i="7"/>
  <c r="L798" i="7"/>
  <c r="M830" i="7"/>
  <c r="L830" i="7"/>
  <c r="M862" i="7"/>
  <c r="L862" i="7"/>
  <c r="N1010" i="7"/>
  <c r="M1010" i="7"/>
  <c r="L1010" i="7"/>
  <c r="L1014" i="7"/>
  <c r="L1018" i="7"/>
  <c r="L1022" i="7"/>
  <c r="L1026" i="7"/>
  <c r="L1030" i="7"/>
  <c r="L1034" i="7"/>
  <c r="L1038" i="7"/>
  <c r="L1042" i="7"/>
  <c r="L1046" i="7"/>
  <c r="L1050" i="7"/>
  <c r="L1054" i="7"/>
  <c r="L1058" i="7"/>
  <c r="L1062" i="7"/>
  <c r="L1066" i="7"/>
  <c r="L1070" i="7"/>
  <c r="L1074" i="7"/>
  <c r="L1078" i="7"/>
  <c r="L1082" i="7"/>
  <c r="L1086" i="7"/>
  <c r="L1090" i="7"/>
  <c r="L1094" i="7"/>
  <c r="L1098" i="7"/>
  <c r="L1102" i="7"/>
  <c r="L1106" i="7"/>
  <c r="L1110" i="7"/>
  <c r="L1114" i="7"/>
  <c r="L1118" i="7"/>
  <c r="L1122" i="7"/>
  <c r="L1126" i="7"/>
  <c r="L1130" i="7"/>
  <c r="L1134" i="7"/>
  <c r="L1138" i="7"/>
  <c r="L1142" i="7"/>
  <c r="L1146" i="7"/>
  <c r="L1150" i="7"/>
  <c r="L1154" i="7"/>
  <c r="L1158" i="7"/>
  <c r="L1162" i="7"/>
  <c r="L1166" i="7"/>
  <c r="L1170" i="7"/>
  <c r="L1174" i="7"/>
  <c r="L1178" i="7"/>
  <c r="L1182" i="7"/>
  <c r="L1186" i="7"/>
  <c r="L1190" i="7"/>
  <c r="L1194" i="7"/>
  <c r="L1198" i="7"/>
  <c r="L1202" i="7"/>
  <c r="L1206" i="7"/>
  <c r="L1210" i="7"/>
  <c r="L1214" i="7"/>
  <c r="L1218" i="7"/>
  <c r="L1222" i="7"/>
  <c r="N1227" i="7"/>
  <c r="L1228" i="7"/>
  <c r="N1230" i="7"/>
  <c r="N1235" i="7"/>
  <c r="L1236" i="7"/>
  <c r="N1238" i="7"/>
  <c r="N1243" i="7"/>
  <c r="L1244" i="7"/>
  <c r="N1246" i="7"/>
  <c r="N1251" i="7"/>
  <c r="L1252" i="7"/>
  <c r="N1254" i="7"/>
  <c r="N1259" i="7"/>
  <c r="L1260" i="7"/>
  <c r="N1262" i="7"/>
  <c r="N1267" i="7"/>
  <c r="L1268" i="7"/>
  <c r="N1270" i="7"/>
  <c r="N1275" i="7"/>
  <c r="L1276" i="7"/>
  <c r="N1278" i="7"/>
  <c r="N1283" i="7"/>
  <c r="L1284" i="7"/>
  <c r="N1286" i="7"/>
  <c r="N1291" i="7"/>
  <c r="L1292" i="7"/>
  <c r="L1294" i="7"/>
  <c r="M1295" i="7"/>
  <c r="L1296" i="7"/>
  <c r="L1298" i="7"/>
  <c r="M1299" i="7"/>
  <c r="L1300" i="7"/>
  <c r="L1302" i="7"/>
  <c r="M1303" i="7"/>
  <c r="L1304" i="7"/>
  <c r="L1306" i="7"/>
  <c r="M1307" i="7"/>
  <c r="L1308" i="7"/>
  <c r="L1310" i="7"/>
  <c r="M1311" i="7"/>
  <c r="L1312" i="7"/>
  <c r="L1314" i="7"/>
  <c r="M1315" i="7"/>
  <c r="L1316" i="7"/>
  <c r="L1318" i="7"/>
  <c r="M1319" i="7"/>
  <c r="L1320" i="7"/>
  <c r="L1322" i="7"/>
  <c r="M1323" i="7"/>
  <c r="L1324" i="7"/>
  <c r="L1326" i="7"/>
  <c r="M1327" i="7"/>
  <c r="L1328" i="7"/>
  <c r="L1330" i="7"/>
  <c r="M1331" i="7"/>
  <c r="L1332" i="7"/>
  <c r="L1334" i="7"/>
  <c r="M1335" i="7"/>
  <c r="L1336" i="7"/>
  <c r="L1338" i="7"/>
  <c r="M1339" i="7"/>
  <c r="L1340" i="7"/>
  <c r="L1342" i="7"/>
  <c r="M1343" i="7"/>
  <c r="L1344" i="7"/>
  <c r="L1346" i="7"/>
  <c r="M1347" i="7"/>
  <c r="L1348" i="7"/>
  <c r="L1350" i="7"/>
  <c r="M1351" i="7"/>
  <c r="N1358" i="7"/>
  <c r="M1359" i="7"/>
  <c r="L1359" i="7"/>
  <c r="N1366" i="7"/>
  <c r="M1367" i="7"/>
  <c r="L1367" i="7"/>
  <c r="N1374" i="7"/>
  <c r="M1375" i="7"/>
  <c r="L1375" i="7"/>
  <c r="N1526" i="7"/>
  <c r="L1534" i="7"/>
  <c r="N1558" i="7"/>
  <c r="L1566" i="7"/>
  <c r="N1590" i="7"/>
  <c r="L1598" i="7"/>
  <c r="N1622" i="7"/>
  <c r="L1630" i="7"/>
  <c r="N1654" i="7"/>
  <c r="L1662" i="7"/>
  <c r="N1686" i="7"/>
  <c r="L1694" i="7"/>
  <c r="N1718" i="7"/>
  <c r="L1726" i="7"/>
  <c r="M1014" i="7"/>
  <c r="M1018" i="7"/>
  <c r="M1022" i="7"/>
  <c r="M1026" i="7"/>
  <c r="M1030" i="7"/>
  <c r="M1034" i="7"/>
  <c r="M1038" i="7"/>
  <c r="M1042" i="7"/>
  <c r="M1046" i="7"/>
  <c r="M1050" i="7"/>
  <c r="M1054" i="7"/>
  <c r="M1058" i="7"/>
  <c r="M1062" i="7"/>
  <c r="M1066" i="7"/>
  <c r="M1070" i="7"/>
  <c r="M1074" i="7"/>
  <c r="M1078" i="7"/>
  <c r="M1082" i="7"/>
  <c r="M1086" i="7"/>
  <c r="M1090" i="7"/>
  <c r="M1094" i="7"/>
  <c r="M1098" i="7"/>
  <c r="M1102" i="7"/>
  <c r="M1106" i="7"/>
  <c r="M1110" i="7"/>
  <c r="M1114" i="7"/>
  <c r="M1118" i="7"/>
  <c r="M1122" i="7"/>
  <c r="M1126" i="7"/>
  <c r="M1130" i="7"/>
  <c r="M1134" i="7"/>
  <c r="M1138" i="7"/>
  <c r="M1142" i="7"/>
  <c r="M1146" i="7"/>
  <c r="M1150" i="7"/>
  <c r="M1154" i="7"/>
  <c r="M1158" i="7"/>
  <c r="M1162" i="7"/>
  <c r="M1166" i="7"/>
  <c r="M1170" i="7"/>
  <c r="M1174" i="7"/>
  <c r="M1178" i="7"/>
  <c r="M1182" i="7"/>
  <c r="M1186" i="7"/>
  <c r="M1190" i="7"/>
  <c r="M1194" i="7"/>
  <c r="M1198" i="7"/>
  <c r="M1202" i="7"/>
  <c r="M1206" i="7"/>
  <c r="M1210" i="7"/>
  <c r="M1214" i="7"/>
  <c r="M1218" i="7"/>
  <c r="M1222" i="7"/>
  <c r="M1228" i="7"/>
  <c r="M1236" i="7"/>
  <c r="M1244" i="7"/>
  <c r="M1252" i="7"/>
  <c r="M1260" i="7"/>
  <c r="M1268" i="7"/>
  <c r="M1276" i="7"/>
  <c r="M1284" i="7"/>
  <c r="N1292" i="7"/>
  <c r="N1295" i="7"/>
  <c r="N1296" i="7"/>
  <c r="N1299" i="7"/>
  <c r="N1300" i="7"/>
  <c r="N1303" i="7"/>
  <c r="N1304" i="7"/>
  <c r="N1307" i="7"/>
  <c r="N1308" i="7"/>
  <c r="N1311" i="7"/>
  <c r="N1312" i="7"/>
  <c r="N1315" i="7"/>
  <c r="N1316" i="7"/>
  <c r="N1319" i="7"/>
  <c r="N1320" i="7"/>
  <c r="N1323" i="7"/>
  <c r="N1324" i="7"/>
  <c r="N1327" i="7"/>
  <c r="N1328" i="7"/>
  <c r="N1331" i="7"/>
  <c r="N1332" i="7"/>
  <c r="N1335" i="7"/>
  <c r="N1336" i="7"/>
  <c r="N1339" i="7"/>
  <c r="N1340" i="7"/>
  <c r="N1343" i="7"/>
  <c r="N1344" i="7"/>
  <c r="N1347" i="7"/>
  <c r="N1348" i="7"/>
  <c r="N1351" i="7"/>
  <c r="L1526" i="7"/>
  <c r="L1558" i="7"/>
  <c r="L1590" i="7"/>
  <c r="L1622" i="7"/>
  <c r="L1654" i="7"/>
  <c r="L1686" i="7"/>
  <c r="L1718" i="7"/>
  <c r="M883" i="7"/>
  <c r="M887" i="7"/>
  <c r="M891" i="7"/>
  <c r="M895" i="7"/>
  <c r="M899" i="7"/>
  <c r="M903" i="7"/>
  <c r="M907" i="7"/>
  <c r="M911" i="7"/>
  <c r="M915" i="7"/>
  <c r="M919" i="7"/>
  <c r="M923" i="7"/>
  <c r="M927" i="7"/>
  <c r="M931" i="7"/>
  <c r="M935" i="7"/>
  <c r="M939" i="7"/>
  <c r="M943" i="7"/>
  <c r="M947" i="7"/>
  <c r="M951" i="7"/>
  <c r="M955" i="7"/>
  <c r="M959" i="7"/>
  <c r="M963" i="7"/>
  <c r="M967" i="7"/>
  <c r="M971" i="7"/>
  <c r="M975" i="7"/>
  <c r="M979" i="7"/>
  <c r="M983" i="7"/>
  <c r="M987" i="7"/>
  <c r="M991" i="7"/>
  <c r="M995" i="7"/>
  <c r="M999" i="7"/>
  <c r="M1003" i="7"/>
  <c r="M1007" i="7"/>
  <c r="M1011" i="7"/>
  <c r="M1015" i="7"/>
  <c r="M1019" i="7"/>
  <c r="M1023" i="7"/>
  <c r="M1027" i="7"/>
  <c r="M1031" i="7"/>
  <c r="M1035" i="7"/>
  <c r="M1039" i="7"/>
  <c r="M1043" i="7"/>
  <c r="M1047" i="7"/>
  <c r="M1051" i="7"/>
  <c r="M1055" i="7"/>
  <c r="M1059" i="7"/>
  <c r="M1063" i="7"/>
  <c r="M1067" i="7"/>
  <c r="M1071" i="7"/>
  <c r="M1075" i="7"/>
  <c r="M1079" i="7"/>
  <c r="M1083" i="7"/>
  <c r="M1087" i="7"/>
  <c r="M1091" i="7"/>
  <c r="M1095" i="7"/>
  <c r="M1099" i="7"/>
  <c r="M1103" i="7"/>
  <c r="M1107" i="7"/>
  <c r="M1111" i="7"/>
  <c r="M1115" i="7"/>
  <c r="M1119" i="7"/>
  <c r="M1123" i="7"/>
  <c r="M1127" i="7"/>
  <c r="M1131" i="7"/>
  <c r="M1135" i="7"/>
  <c r="M1139" i="7"/>
  <c r="M1143" i="7"/>
  <c r="M1147" i="7"/>
  <c r="M1151" i="7"/>
  <c r="M1155" i="7"/>
  <c r="M1159" i="7"/>
  <c r="M1163" i="7"/>
  <c r="M1167" i="7"/>
  <c r="M1171" i="7"/>
  <c r="M1175" i="7"/>
  <c r="M1179" i="7"/>
  <c r="M1183" i="7"/>
  <c r="M1187" i="7"/>
  <c r="M1191" i="7"/>
  <c r="M1195" i="7"/>
  <c r="M1199" i="7"/>
  <c r="M1203" i="7"/>
  <c r="M1207" i="7"/>
  <c r="M1211" i="7"/>
  <c r="M1215" i="7"/>
  <c r="M1219" i="7"/>
  <c r="M1223" i="7"/>
  <c r="M1231" i="7"/>
  <c r="M1239" i="7"/>
  <c r="M1247" i="7"/>
  <c r="M1255" i="7"/>
  <c r="M1263" i="7"/>
  <c r="M1271" i="7"/>
  <c r="M1279" i="7"/>
  <c r="M1287" i="7"/>
  <c r="L1502" i="7"/>
  <c r="N1530" i="7"/>
  <c r="L1538" i="7"/>
  <c r="N1562" i="7"/>
  <c r="L1570" i="7"/>
  <c r="N1594" i="7"/>
  <c r="L1602" i="7"/>
  <c r="N1626" i="7"/>
  <c r="L1634" i="7"/>
  <c r="N1658" i="7"/>
  <c r="L1666" i="7"/>
  <c r="N1690" i="7"/>
  <c r="L1698" i="7"/>
  <c r="N1722" i="7"/>
  <c r="M1355" i="7"/>
  <c r="L1355" i="7"/>
  <c r="M1363" i="7"/>
  <c r="L1363" i="7"/>
  <c r="M1371" i="7"/>
  <c r="L1371" i="7"/>
  <c r="N1522" i="7"/>
  <c r="L1530" i="7"/>
  <c r="N1554" i="7"/>
  <c r="L1562" i="7"/>
  <c r="N1586" i="7"/>
  <c r="L1594" i="7"/>
  <c r="N1618" i="7"/>
  <c r="L1626" i="7"/>
  <c r="N1650" i="7"/>
  <c r="L1658" i="7"/>
  <c r="N1682" i="7"/>
  <c r="L1690" i="7"/>
  <c r="N1714" i="7"/>
  <c r="L1722" i="7"/>
  <c r="N1294" i="7"/>
  <c r="N1298" i="7"/>
  <c r="N1302" i="7"/>
  <c r="N1306" i="7"/>
  <c r="N1310" i="7"/>
  <c r="N1314" i="7"/>
  <c r="N1318" i="7"/>
  <c r="N1322" i="7"/>
  <c r="N1326" i="7"/>
  <c r="N1330" i="7"/>
  <c r="N1334" i="7"/>
  <c r="N1338" i="7"/>
  <c r="N1342" i="7"/>
  <c r="N1346" i="7"/>
  <c r="N1350" i="7"/>
  <c r="N1534" i="7"/>
  <c r="N1566" i="7"/>
  <c r="N1598" i="7"/>
  <c r="N1630" i="7"/>
  <c r="N1662" i="7"/>
  <c r="N1694" i="7"/>
  <c r="N1726" i="7"/>
  <c r="L1379" i="7"/>
  <c r="L1383" i="7"/>
  <c r="L1387" i="7"/>
  <c r="L1391" i="7"/>
  <c r="L1395" i="7"/>
  <c r="L1399" i="7"/>
  <c r="L1403" i="7"/>
  <c r="L1407" i="7"/>
  <c r="L1411" i="7"/>
  <c r="L1415" i="7"/>
  <c r="L1419" i="7"/>
  <c r="L1423" i="7"/>
  <c r="L1427" i="7"/>
  <c r="L1431" i="7"/>
  <c r="L1435" i="7"/>
  <c r="L1439" i="7"/>
  <c r="L1443" i="7"/>
  <c r="L1447" i="7"/>
  <c r="L1451" i="7"/>
  <c r="L1455" i="7"/>
  <c r="L1459" i="7"/>
  <c r="L1463" i="7"/>
  <c r="L1467" i="7"/>
  <c r="L1471" i="7"/>
  <c r="L1475" i="7"/>
  <c r="L1479" i="7"/>
  <c r="L1483" i="7"/>
  <c r="L1487" i="7"/>
  <c r="L1491" i="7"/>
  <c r="L1495" i="7"/>
  <c r="L1499" i="7"/>
  <c r="L1503" i="7"/>
  <c r="L1507" i="7"/>
  <c r="L1511" i="7"/>
  <c r="L1515" i="7"/>
  <c r="L1519" i="7"/>
  <c r="L1523" i="7"/>
  <c r="L1527" i="7"/>
  <c r="L1531" i="7"/>
  <c r="L1535" i="7"/>
  <c r="L1539" i="7"/>
  <c r="L1543" i="7"/>
  <c r="L1547" i="7"/>
  <c r="L1551" i="7"/>
  <c r="L1555" i="7"/>
  <c r="L1559" i="7"/>
  <c r="L1563" i="7"/>
  <c r="L1567" i="7"/>
  <c r="L1571" i="7"/>
  <c r="L1575" i="7"/>
  <c r="L1579" i="7"/>
  <c r="L1583" i="7"/>
  <c r="L1587" i="7"/>
  <c r="L1591" i="7"/>
  <c r="L1595" i="7"/>
  <c r="L1599" i="7"/>
  <c r="L1603" i="7"/>
  <c r="L1607" i="7"/>
  <c r="L1611" i="7"/>
  <c r="L1615" i="7"/>
  <c r="L1619" i="7"/>
  <c r="L1623" i="7"/>
  <c r="L1627" i="7"/>
  <c r="L1631" i="7"/>
  <c r="L1635" i="7"/>
  <c r="L1639" i="7"/>
  <c r="L1643" i="7"/>
  <c r="L1647" i="7"/>
  <c r="L1651" i="7"/>
  <c r="L1655" i="7"/>
  <c r="L1659" i="7"/>
  <c r="L1663" i="7"/>
  <c r="L1667" i="7"/>
  <c r="L1671" i="7"/>
  <c r="L1675" i="7"/>
  <c r="L1679" i="7"/>
  <c r="L1683" i="7"/>
  <c r="L1687" i="7"/>
  <c r="L1691" i="7"/>
  <c r="L1695" i="7"/>
  <c r="L1699" i="7"/>
  <c r="L1703" i="7"/>
  <c r="L1707" i="7"/>
  <c r="L1711" i="7"/>
  <c r="L1715" i="7"/>
  <c r="L1719" i="7"/>
  <c r="L1723" i="7"/>
  <c r="L1727" i="7"/>
  <c r="L1731" i="7"/>
  <c r="L1735" i="7"/>
  <c r="L1739" i="7"/>
  <c r="L1743" i="7"/>
  <c r="L1747" i="7"/>
  <c r="L1751" i="7"/>
  <c r="L1755" i="7"/>
  <c r="L1759" i="7"/>
  <c r="L1763" i="7"/>
  <c r="L1767" i="7"/>
  <c r="L1771" i="7"/>
  <c r="L1775" i="7"/>
  <c r="L1779" i="7"/>
  <c r="L1783" i="7"/>
  <c r="L1787" i="7"/>
  <c r="L1791" i="7"/>
  <c r="L1795" i="7"/>
  <c r="L1799" i="7"/>
  <c r="L1803" i="7"/>
  <c r="L1807" i="7"/>
  <c r="L1811" i="7"/>
  <c r="L1815" i="7"/>
  <c r="L1819" i="7"/>
  <c r="L1823" i="7"/>
  <c r="L1827" i="7"/>
  <c r="L1831" i="7"/>
  <c r="L1835" i="7"/>
  <c r="L1839" i="7"/>
  <c r="M1832" i="7"/>
  <c r="M1836" i="7"/>
  <c r="M1840" i="7"/>
  <c r="B10" i="8"/>
  <c r="B135" i="8"/>
  <c r="B73" i="8"/>
  <c r="I39" i="8"/>
  <c r="H46" i="8"/>
  <c r="F57" i="8" s="1"/>
  <c r="H108" i="8"/>
  <c r="F119" i="8" s="1"/>
  <c r="N5" i="16"/>
  <c r="E155" i="8"/>
  <c r="F158" i="8" s="1"/>
  <c r="F153" i="8"/>
  <c r="K51" i="16"/>
  <c r="E5" i="16"/>
  <c r="L51" i="16"/>
  <c r="O5" i="16"/>
  <c r="G5" i="16"/>
  <c r="L5" i="16"/>
  <c r="D5" i="16"/>
  <c r="K5" i="16"/>
  <c r="J5" i="16"/>
  <c r="I5" i="16"/>
  <c r="I28" i="16"/>
  <c r="O28" i="16"/>
  <c r="G28" i="16"/>
  <c r="N28" i="16"/>
  <c r="F28" i="16"/>
  <c r="M28" i="16"/>
  <c r="E28" i="16"/>
  <c r="L28" i="16"/>
  <c r="D28" i="16"/>
  <c r="K28" i="16"/>
  <c r="J28" i="16"/>
  <c r="H28" i="16"/>
  <c r="H5" i="16"/>
  <c r="M5" i="16"/>
  <c r="E51" i="16"/>
  <c r="M51" i="16"/>
  <c r="F51" i="16"/>
  <c r="N51" i="16"/>
  <c r="G51" i="16"/>
  <c r="O51" i="16"/>
  <c r="H51" i="16"/>
  <c r="I51" i="16"/>
  <c r="J51" i="16"/>
  <c r="Y1630" i="7" l="1"/>
  <c r="O1630" i="7"/>
  <c r="T1630" i="7"/>
  <c r="Y1318" i="7"/>
  <c r="AC1318" i="7" s="1"/>
  <c r="O1318" i="7"/>
  <c r="T1318" i="7"/>
  <c r="Y1650" i="7"/>
  <c r="O1650" i="7"/>
  <c r="T1650" i="7"/>
  <c r="Y1347" i="7"/>
  <c r="AC1347" i="7" s="1"/>
  <c r="T1347" i="7"/>
  <c r="O1347" i="7"/>
  <c r="Y1331" i="7"/>
  <c r="AC1331" i="7" s="1"/>
  <c r="T1331" i="7"/>
  <c r="O1331" i="7"/>
  <c r="Y1307" i="7"/>
  <c r="AC1307" i="7" s="1"/>
  <c r="T1307" i="7"/>
  <c r="O1307" i="7"/>
  <c r="Y1622" i="7"/>
  <c r="O1622" i="7"/>
  <c r="T1622" i="7"/>
  <c r="Y1283" i="7"/>
  <c r="AC1283" i="7" s="1"/>
  <c r="T1283" i="7"/>
  <c r="O1283" i="7"/>
  <c r="Y1251" i="7"/>
  <c r="AC1251" i="7" s="1"/>
  <c r="T1251" i="7"/>
  <c r="O1251" i="7"/>
  <c r="Y782" i="7"/>
  <c r="AC782" i="7" s="1"/>
  <c r="O782" i="7"/>
  <c r="T782" i="7"/>
  <c r="Y683" i="7"/>
  <c r="AC683" i="7" s="1"/>
  <c r="T683" i="7"/>
  <c r="O683" i="7"/>
  <c r="Y667" i="7"/>
  <c r="AC667" i="7" s="1"/>
  <c r="T667" i="7"/>
  <c r="O667" i="7"/>
  <c r="Y902" i="7"/>
  <c r="AC902" i="7" s="1"/>
  <c r="O902" i="7"/>
  <c r="T902" i="7"/>
  <c r="Y536" i="7"/>
  <c r="AC536" i="7" s="1"/>
  <c r="T536" i="7"/>
  <c r="O536" i="7"/>
  <c r="Y488" i="7"/>
  <c r="AC488" i="7" s="1"/>
  <c r="T488" i="7"/>
  <c r="O488" i="7"/>
  <c r="Y440" i="7"/>
  <c r="AC440" i="7" s="1"/>
  <c r="T440" i="7"/>
  <c r="O440" i="7"/>
  <c r="Y392" i="7"/>
  <c r="AC392" i="7" s="1"/>
  <c r="T392" i="7"/>
  <c r="O392" i="7"/>
  <c r="Y344" i="7"/>
  <c r="AC344" i="7" s="1"/>
  <c r="T344" i="7"/>
  <c r="O344" i="7"/>
  <c r="Y312" i="7"/>
  <c r="AC312" i="7" s="1"/>
  <c r="T312" i="7"/>
  <c r="O312" i="7"/>
  <c r="Y280" i="7"/>
  <c r="AC280" i="7" s="1"/>
  <c r="T280" i="7"/>
  <c r="O280" i="7"/>
  <c r="Y232" i="7"/>
  <c r="AC232" i="7" s="1"/>
  <c r="T232" i="7"/>
  <c r="O232" i="7"/>
  <c r="Y200" i="7"/>
  <c r="AC200" i="7" s="1"/>
  <c r="T200" i="7"/>
  <c r="O200" i="7"/>
  <c r="Y168" i="7"/>
  <c r="AC168" i="7" s="1"/>
  <c r="T168" i="7"/>
  <c r="O168" i="7"/>
  <c r="Y120" i="7"/>
  <c r="AC120" i="7" s="1"/>
  <c r="T120" i="7"/>
  <c r="O120" i="7"/>
  <c r="Y72" i="7"/>
  <c r="AC72" i="7" s="1"/>
  <c r="T72" i="7"/>
  <c r="O72" i="7"/>
  <c r="Y24" i="7"/>
  <c r="AC24" i="7" s="1"/>
  <c r="T24" i="7"/>
  <c r="O24" i="7"/>
  <c r="Y1715" i="7"/>
  <c r="T1715" i="7"/>
  <c r="O1715" i="7"/>
  <c r="Y1675" i="7"/>
  <c r="T1675" i="7"/>
  <c r="O1675" i="7"/>
  <c r="Y943" i="7"/>
  <c r="AC943" i="7" s="1"/>
  <c r="T943" i="7"/>
  <c r="O943" i="7"/>
  <c r="Y1836" i="7"/>
  <c r="T1836" i="7"/>
  <c r="O1836" i="7"/>
  <c r="Y1258" i="7"/>
  <c r="AC1258" i="7" s="1"/>
  <c r="O1258" i="7"/>
  <c r="T1258" i="7"/>
  <c r="Y976" i="7"/>
  <c r="AC976" i="7" s="1"/>
  <c r="T976" i="7"/>
  <c r="O976" i="7"/>
  <c r="Y951" i="7"/>
  <c r="AC951" i="7" s="1"/>
  <c r="T951" i="7"/>
  <c r="O951" i="7"/>
  <c r="Y912" i="7"/>
  <c r="AC912" i="7" s="1"/>
  <c r="T912" i="7"/>
  <c r="O912" i="7"/>
  <c r="Y784" i="7"/>
  <c r="AC784" i="7" s="1"/>
  <c r="T784" i="7"/>
  <c r="O784" i="7"/>
  <c r="Y725" i="7"/>
  <c r="AC725" i="7" s="1"/>
  <c r="O725" i="7"/>
  <c r="T725" i="7"/>
  <c r="Y665" i="7"/>
  <c r="AC665" i="7" s="1"/>
  <c r="O665" i="7"/>
  <c r="T665" i="7"/>
  <c r="Y606" i="7"/>
  <c r="AC606" i="7" s="1"/>
  <c r="O606" i="7"/>
  <c r="T606" i="7"/>
  <c r="Y582" i="7"/>
  <c r="AC582" i="7" s="1"/>
  <c r="O582" i="7"/>
  <c r="T582" i="7"/>
  <c r="Y547" i="7"/>
  <c r="AC547" i="7" s="1"/>
  <c r="T547" i="7"/>
  <c r="O547" i="7"/>
  <c r="Y531" i="7"/>
  <c r="AC531" i="7" s="1"/>
  <c r="T531" i="7"/>
  <c r="O531" i="7"/>
  <c r="Y483" i="7"/>
  <c r="AC483" i="7" s="1"/>
  <c r="T483" i="7"/>
  <c r="O483" i="7"/>
  <c r="Y435" i="7"/>
  <c r="AC435" i="7" s="1"/>
  <c r="T435" i="7"/>
  <c r="O435" i="7"/>
  <c r="Y387" i="7"/>
  <c r="AC387" i="7" s="1"/>
  <c r="T387" i="7"/>
  <c r="O387" i="7"/>
  <c r="Y371" i="7"/>
  <c r="AC371" i="7" s="1"/>
  <c r="T371" i="7"/>
  <c r="O371" i="7"/>
  <c r="Y323" i="7"/>
  <c r="AC323" i="7" s="1"/>
  <c r="T323" i="7"/>
  <c r="O323" i="7"/>
  <c r="Y275" i="7"/>
  <c r="AC275" i="7" s="1"/>
  <c r="T275" i="7"/>
  <c r="O275" i="7"/>
  <c r="T217" i="7"/>
  <c r="Y217" i="7"/>
  <c r="AC217" i="7" s="1"/>
  <c r="O217" i="7"/>
  <c r="T153" i="7"/>
  <c r="Y153" i="7"/>
  <c r="AC153" i="7" s="1"/>
  <c r="O153" i="7"/>
  <c r="Y131" i="7"/>
  <c r="AC131" i="7" s="1"/>
  <c r="T131" i="7"/>
  <c r="O131" i="7"/>
  <c r="Y67" i="7"/>
  <c r="AC67" i="7" s="1"/>
  <c r="T67" i="7"/>
  <c r="O67" i="7"/>
  <c r="Y3" i="7"/>
  <c r="AC3" i="7" s="1"/>
  <c r="O3" i="7"/>
  <c r="T3" i="7"/>
  <c r="Y1218" i="7"/>
  <c r="AC1218" i="7" s="1"/>
  <c r="O1218" i="7"/>
  <c r="T1218" i="7"/>
  <c r="Y1170" i="7"/>
  <c r="AC1170" i="7" s="1"/>
  <c r="O1170" i="7"/>
  <c r="T1170" i="7"/>
  <c r="Y1138" i="7"/>
  <c r="AC1138" i="7" s="1"/>
  <c r="O1138" i="7"/>
  <c r="T1138" i="7"/>
  <c r="Y1090" i="7"/>
  <c r="AC1090" i="7" s="1"/>
  <c r="O1090" i="7"/>
  <c r="T1090" i="7"/>
  <c r="Y1058" i="7"/>
  <c r="AC1058" i="7" s="1"/>
  <c r="O1058" i="7"/>
  <c r="T1058" i="7"/>
  <c r="Y947" i="7"/>
  <c r="AC947" i="7" s="1"/>
  <c r="T947" i="7"/>
  <c r="O947" i="7"/>
  <c r="T485" i="7"/>
  <c r="Y485" i="7"/>
  <c r="AC485" i="7" s="1"/>
  <c r="O485" i="7"/>
  <c r="T293" i="7"/>
  <c r="Y293" i="7"/>
  <c r="AC293" i="7" s="1"/>
  <c r="O293" i="7"/>
  <c r="Y588" i="7"/>
  <c r="AC588" i="7" s="1"/>
  <c r="T588" i="7"/>
  <c r="O588" i="7"/>
  <c r="T534" i="7"/>
  <c r="Y534" i="7"/>
  <c r="AC534" i="7" s="1"/>
  <c r="O534" i="7"/>
  <c r="T342" i="7"/>
  <c r="Y342" i="7"/>
  <c r="AC342" i="7" s="1"/>
  <c r="O342" i="7"/>
  <c r="Y171" i="7"/>
  <c r="AC171" i="7" s="1"/>
  <c r="T171" i="7"/>
  <c r="O171" i="7"/>
  <c r="Y1756" i="7"/>
  <c r="T1756" i="7"/>
  <c r="O1756" i="7"/>
  <c r="Y1653" i="7"/>
  <c r="O1653" i="7"/>
  <c r="T1653" i="7"/>
  <c r="Y1411" i="7"/>
  <c r="AC1411" i="7" s="1"/>
  <c r="T1411" i="7"/>
  <c r="O1411" i="7"/>
  <c r="T202" i="7"/>
  <c r="Y202" i="7"/>
  <c r="AC202" i="7" s="1"/>
  <c r="O202" i="7"/>
  <c r="T113" i="7"/>
  <c r="Y113" i="7"/>
  <c r="AC113" i="7" s="1"/>
  <c r="O113" i="7"/>
  <c r="T5" i="7"/>
  <c r="Y5" i="7"/>
  <c r="AC5" i="7" s="1"/>
  <c r="O5" i="7"/>
  <c r="Y1459" i="7"/>
  <c r="AC1459" i="7" s="1"/>
  <c r="T1459" i="7"/>
  <c r="O1459" i="7"/>
  <c r="Y1740" i="7"/>
  <c r="T1740" i="7"/>
  <c r="O1740" i="7"/>
  <c r="T465" i="7"/>
  <c r="Y465" i="7"/>
  <c r="AC465" i="7" s="1"/>
  <c r="O465" i="7"/>
  <c r="T401" i="7"/>
  <c r="Y401" i="7"/>
  <c r="AC401" i="7" s="1"/>
  <c r="O401" i="7"/>
  <c r="T229" i="7"/>
  <c r="Y229" i="7"/>
  <c r="AC229" i="7" s="1"/>
  <c r="O229" i="7"/>
  <c r="T37" i="7"/>
  <c r="Y37" i="7"/>
  <c r="AC37" i="7" s="1"/>
  <c r="O37" i="7"/>
  <c r="Y1762" i="7"/>
  <c r="O1762" i="7"/>
  <c r="T1762" i="7"/>
  <c r="Y1730" i="7"/>
  <c r="O1730" i="7"/>
  <c r="T1730" i="7"/>
  <c r="Y1634" i="7"/>
  <c r="O1634" i="7"/>
  <c r="T1634" i="7"/>
  <c r="Y1570" i="7"/>
  <c r="O1570" i="7"/>
  <c r="T1570" i="7"/>
  <c r="Y1832" i="7"/>
  <c r="T1832" i="7"/>
  <c r="O1832" i="7"/>
  <c r="Y1782" i="7"/>
  <c r="O1782" i="7"/>
  <c r="T1782" i="7"/>
  <c r="Y1701" i="7"/>
  <c r="O1701" i="7"/>
  <c r="T1701" i="7"/>
  <c r="Y1574" i="7"/>
  <c r="O1574" i="7"/>
  <c r="T1574" i="7"/>
  <c r="Y1510" i="7"/>
  <c r="O1510" i="7"/>
  <c r="T1510" i="7"/>
  <c r="Y1637" i="7"/>
  <c r="O1637" i="7"/>
  <c r="T1637" i="7"/>
  <c r="Y1825" i="7"/>
  <c r="O1825" i="7"/>
  <c r="T1825" i="7"/>
  <c r="Y1507" i="7"/>
  <c r="T1507" i="7"/>
  <c r="O1507" i="7"/>
  <c r="Y1482" i="7"/>
  <c r="AC1482" i="7" s="1"/>
  <c r="O1482" i="7"/>
  <c r="T1482" i="7"/>
  <c r="Y1387" i="7"/>
  <c r="AC1387" i="7" s="1"/>
  <c r="T1387" i="7"/>
  <c r="O1387" i="7"/>
  <c r="Y1285" i="7"/>
  <c r="AC1285" i="7" s="1"/>
  <c r="O1285" i="7"/>
  <c r="T1285" i="7"/>
  <c r="Y1061" i="7"/>
  <c r="AC1061" i="7" s="1"/>
  <c r="O1061" i="7"/>
  <c r="T1061" i="7"/>
  <c r="Y1208" i="7"/>
  <c r="AC1208" i="7" s="1"/>
  <c r="T1208" i="7"/>
  <c r="O1208" i="7"/>
  <c r="Y1192" i="7"/>
  <c r="AC1192" i="7" s="1"/>
  <c r="T1192" i="7"/>
  <c r="O1192" i="7"/>
  <c r="Y1144" i="7"/>
  <c r="AC1144" i="7" s="1"/>
  <c r="T1144" i="7"/>
  <c r="O1144" i="7"/>
  <c r="Y1096" i="7"/>
  <c r="AC1096" i="7" s="1"/>
  <c r="T1096" i="7"/>
  <c r="O1096" i="7"/>
  <c r="Y1048" i="7"/>
  <c r="AC1048" i="7" s="1"/>
  <c r="T1048" i="7"/>
  <c r="O1048" i="7"/>
  <c r="Y1032" i="7"/>
  <c r="AC1032" i="7" s="1"/>
  <c r="T1032" i="7"/>
  <c r="O1032" i="7"/>
  <c r="Y984" i="7"/>
  <c r="AC984" i="7" s="1"/>
  <c r="T984" i="7"/>
  <c r="O984" i="7"/>
  <c r="Y962" i="7"/>
  <c r="AC962" i="7" s="1"/>
  <c r="O962" i="7"/>
  <c r="T962" i="7"/>
  <c r="Y885" i="7"/>
  <c r="AC885" i="7" s="1"/>
  <c r="O885" i="7"/>
  <c r="T885" i="7"/>
  <c r="Y812" i="7"/>
  <c r="AC812" i="7" s="1"/>
  <c r="T812" i="7"/>
  <c r="O812" i="7"/>
  <c r="Y745" i="7"/>
  <c r="AC745" i="7" s="1"/>
  <c r="O745" i="7"/>
  <c r="T745" i="7"/>
  <c r="Y631" i="7"/>
  <c r="AC631" i="7" s="1"/>
  <c r="T631" i="7"/>
  <c r="O631" i="7"/>
  <c r="Y858" i="7"/>
  <c r="AC858" i="7" s="1"/>
  <c r="O858" i="7"/>
  <c r="T858" i="7"/>
  <c r="Y1232" i="7"/>
  <c r="AC1232" i="7" s="1"/>
  <c r="T1232" i="7"/>
  <c r="O1232" i="7"/>
  <c r="Y763" i="7"/>
  <c r="AC763" i="7" s="1"/>
  <c r="T763" i="7"/>
  <c r="O763" i="7"/>
  <c r="Y679" i="7"/>
  <c r="AC679" i="7" s="1"/>
  <c r="T679" i="7"/>
  <c r="O679" i="7"/>
  <c r="Y586" i="7"/>
  <c r="AC586" i="7" s="1"/>
  <c r="O586" i="7"/>
  <c r="T586" i="7"/>
  <c r="T526" i="7"/>
  <c r="Y526" i="7"/>
  <c r="AC526" i="7" s="1"/>
  <c r="O526" i="7"/>
  <c r="Y395" i="7"/>
  <c r="AC395" i="7" s="1"/>
  <c r="T395" i="7"/>
  <c r="O395" i="7"/>
  <c r="T262" i="7"/>
  <c r="Y262" i="7"/>
  <c r="AC262" i="7" s="1"/>
  <c r="O262" i="7"/>
  <c r="T206" i="7"/>
  <c r="Y206" i="7"/>
  <c r="AC206" i="7" s="1"/>
  <c r="O206" i="7"/>
  <c r="Y127" i="7"/>
  <c r="AC127" i="7" s="1"/>
  <c r="T127" i="7"/>
  <c r="O127" i="7"/>
  <c r="Y11" i="7"/>
  <c r="AC11" i="7" s="1"/>
  <c r="T11" i="7"/>
  <c r="O11" i="7"/>
  <c r="Y952" i="7"/>
  <c r="AC952" i="7" s="1"/>
  <c r="T952" i="7"/>
  <c r="O952" i="7"/>
  <c r="Y859" i="7"/>
  <c r="AC859" i="7" s="1"/>
  <c r="T859" i="7"/>
  <c r="O859" i="7"/>
  <c r="Y630" i="7"/>
  <c r="AC630" i="7" s="1"/>
  <c r="O630" i="7"/>
  <c r="T630" i="7"/>
  <c r="Y580" i="7"/>
  <c r="AC580" i="7" s="1"/>
  <c r="T580" i="7"/>
  <c r="O580" i="7"/>
  <c r="T269" i="7"/>
  <c r="Y269" i="7"/>
  <c r="AC269" i="7" s="1"/>
  <c r="O269" i="7"/>
  <c r="T45" i="7"/>
  <c r="Y45" i="7"/>
  <c r="AC45" i="7" s="1"/>
  <c r="O45" i="7"/>
  <c r="Y1552" i="7"/>
  <c r="T1552" i="7"/>
  <c r="O1552" i="7"/>
  <c r="Y1442" i="7"/>
  <c r="AC1442" i="7" s="1"/>
  <c r="O1442" i="7"/>
  <c r="T1442" i="7"/>
  <c r="Y1363" i="7"/>
  <c r="AC1363" i="7" s="1"/>
  <c r="T1363" i="7"/>
  <c r="O1363" i="7"/>
  <c r="Y1224" i="7"/>
  <c r="AC1224" i="7" s="1"/>
  <c r="T1224" i="7"/>
  <c r="O1224" i="7"/>
  <c r="Y1417" i="7"/>
  <c r="AC1417" i="7" s="1"/>
  <c r="O1417" i="7"/>
  <c r="T1417" i="7"/>
  <c r="Y1100" i="7"/>
  <c r="AC1100" i="7" s="1"/>
  <c r="T1100" i="7"/>
  <c r="O1100" i="7"/>
  <c r="Y977" i="7"/>
  <c r="AC977" i="7" s="1"/>
  <c r="O977" i="7"/>
  <c r="T977" i="7"/>
  <c r="Y865" i="7"/>
  <c r="AC865" i="7" s="1"/>
  <c r="O865" i="7"/>
  <c r="T865" i="7"/>
  <c r="Y1428" i="7"/>
  <c r="AC1428" i="7" s="1"/>
  <c r="T1428" i="7"/>
  <c r="O1428" i="7"/>
  <c r="Y978" i="7"/>
  <c r="AC978" i="7" s="1"/>
  <c r="O978" i="7"/>
  <c r="T978" i="7"/>
  <c r="Y920" i="7"/>
  <c r="AC920" i="7" s="1"/>
  <c r="T920" i="7"/>
  <c r="O920" i="7"/>
  <c r="Y785" i="7"/>
  <c r="AC785" i="7" s="1"/>
  <c r="O785" i="7"/>
  <c r="T785" i="7"/>
  <c r="Y1747" i="7"/>
  <c r="T1747" i="7"/>
  <c r="O1747" i="7"/>
  <c r="Y1809" i="7"/>
  <c r="O1809" i="7"/>
  <c r="T1809" i="7"/>
  <c r="Y801" i="7"/>
  <c r="AC801" i="7" s="1"/>
  <c r="O801" i="7"/>
  <c r="T801" i="7"/>
  <c r="T477" i="7"/>
  <c r="Y477" i="7"/>
  <c r="AC477" i="7" s="1"/>
  <c r="O477" i="7"/>
  <c r="T454" i="7"/>
  <c r="Y454" i="7"/>
  <c r="AC454" i="7" s="1"/>
  <c r="O454" i="7"/>
  <c r="Y315" i="7"/>
  <c r="AC315" i="7" s="1"/>
  <c r="T315" i="7"/>
  <c r="O315" i="7"/>
  <c r="Y820" i="7"/>
  <c r="AC820" i="7" s="1"/>
  <c r="T820" i="7"/>
  <c r="O820" i="7"/>
  <c r="Y748" i="7"/>
  <c r="AC748" i="7" s="1"/>
  <c r="T748" i="7"/>
  <c r="O748" i="7"/>
  <c r="Y584" i="7"/>
  <c r="AC584" i="7" s="1"/>
  <c r="T584" i="7"/>
  <c r="O584" i="7"/>
  <c r="Y471" i="7"/>
  <c r="AC471" i="7" s="1"/>
  <c r="T471" i="7"/>
  <c r="O471" i="7"/>
  <c r="T230" i="7"/>
  <c r="Y230" i="7"/>
  <c r="AC230" i="7" s="1"/>
  <c r="O230" i="7"/>
  <c r="Y1734" i="7"/>
  <c r="O1734" i="7"/>
  <c r="T1734" i="7"/>
  <c r="Y1633" i="7"/>
  <c r="O1633" i="7"/>
  <c r="T1633" i="7"/>
  <c r="Y1505" i="7"/>
  <c r="O1505" i="7"/>
  <c r="T1505" i="7"/>
  <c r="Y1137" i="7"/>
  <c r="AC1137" i="7" s="1"/>
  <c r="O1137" i="7"/>
  <c r="T1137" i="7"/>
  <c r="Y727" i="7"/>
  <c r="AC727" i="7" s="1"/>
  <c r="T727" i="7"/>
  <c r="O727" i="7"/>
  <c r="Y766" i="7"/>
  <c r="AC766" i="7" s="1"/>
  <c r="O766" i="7"/>
  <c r="T766" i="7"/>
  <c r="Y1719" i="7"/>
  <c r="T1719" i="7"/>
  <c r="O1719" i="7"/>
  <c r="Y1441" i="7"/>
  <c r="AC1441" i="7" s="1"/>
  <c r="O1441" i="7"/>
  <c r="T1441" i="7"/>
  <c r="Y1384" i="7"/>
  <c r="AC1384" i="7" s="1"/>
  <c r="T1384" i="7"/>
  <c r="O1384" i="7"/>
  <c r="Y1744" i="7"/>
  <c r="T1744" i="7"/>
  <c r="O1744" i="7"/>
  <c r="Y570" i="7"/>
  <c r="AC570" i="7" s="1"/>
  <c r="O570" i="7"/>
  <c r="T570" i="7"/>
  <c r="Y91" i="7"/>
  <c r="AC91" i="7" s="1"/>
  <c r="T91" i="7"/>
  <c r="O91" i="7"/>
  <c r="Y713" i="7"/>
  <c r="AC713" i="7" s="1"/>
  <c r="O713" i="7"/>
  <c r="T713" i="7"/>
  <c r="T334" i="7"/>
  <c r="Y334" i="7"/>
  <c r="AC334" i="7" s="1"/>
  <c r="O334" i="7"/>
  <c r="T522" i="7"/>
  <c r="Y522" i="7"/>
  <c r="AC522" i="7" s="1"/>
  <c r="O522" i="7"/>
  <c r="T330" i="7"/>
  <c r="Y330" i="7"/>
  <c r="AC330" i="7" s="1"/>
  <c r="O330" i="7"/>
  <c r="T46" i="7"/>
  <c r="Y46" i="7"/>
  <c r="AC46" i="7" s="1"/>
  <c r="O46" i="7"/>
  <c r="Y1273" i="7"/>
  <c r="AC1273" i="7" s="1"/>
  <c r="O1273" i="7"/>
  <c r="T1273" i="7"/>
  <c r="Y953" i="7"/>
  <c r="AC953" i="7" s="1"/>
  <c r="O953" i="7"/>
  <c r="T953" i="7"/>
  <c r="Y1457" i="7"/>
  <c r="AC1457" i="7" s="1"/>
  <c r="O1457" i="7"/>
  <c r="T1457" i="7"/>
  <c r="Y1416" i="7"/>
  <c r="AC1416" i="7" s="1"/>
  <c r="T1416" i="7"/>
  <c r="O1416" i="7"/>
  <c r="Y896" i="7"/>
  <c r="AC896" i="7" s="1"/>
  <c r="T896" i="7"/>
  <c r="O896" i="7"/>
  <c r="Y1097" i="7"/>
  <c r="AC1097" i="7" s="1"/>
  <c r="O1097" i="7"/>
  <c r="T1097" i="7"/>
  <c r="Y1551" i="7"/>
  <c r="T1551" i="7"/>
  <c r="O1551" i="7"/>
  <c r="Y1181" i="7"/>
  <c r="AC1181" i="7" s="1"/>
  <c r="O1181" i="7"/>
  <c r="T1181" i="7"/>
  <c r="Y1514" i="7"/>
  <c r="O1514" i="7"/>
  <c r="T1514" i="7"/>
  <c r="Y834" i="7"/>
  <c r="AC834" i="7" s="1"/>
  <c r="O834" i="7"/>
  <c r="T834" i="7"/>
  <c r="Y1598" i="7"/>
  <c r="O1598" i="7"/>
  <c r="T1598" i="7"/>
  <c r="Y1314" i="7"/>
  <c r="AC1314" i="7" s="1"/>
  <c r="O1314" i="7"/>
  <c r="T1314" i="7"/>
  <c r="Y1298" i="7"/>
  <c r="AC1298" i="7" s="1"/>
  <c r="O1298" i="7"/>
  <c r="T1298" i="7"/>
  <c r="Y1562" i="7"/>
  <c r="O1562" i="7"/>
  <c r="T1562" i="7"/>
  <c r="Y1328" i="7"/>
  <c r="AC1328" i="7" s="1"/>
  <c r="T1328" i="7"/>
  <c r="O1328" i="7"/>
  <c r="Y1694" i="7"/>
  <c r="O1694" i="7"/>
  <c r="T1694" i="7"/>
  <c r="Y1342" i="7"/>
  <c r="AC1342" i="7" s="1"/>
  <c r="O1342" i="7"/>
  <c r="T1342" i="7"/>
  <c r="Y1310" i="7"/>
  <c r="AC1310" i="7" s="1"/>
  <c r="O1310" i="7"/>
  <c r="T1310" i="7"/>
  <c r="Y1294" i="7"/>
  <c r="AC1294" i="7" s="1"/>
  <c r="O1294" i="7"/>
  <c r="T1294" i="7"/>
  <c r="Y1618" i="7"/>
  <c r="O1618" i="7"/>
  <c r="T1618" i="7"/>
  <c r="Y1554" i="7"/>
  <c r="O1554" i="7"/>
  <c r="T1554" i="7"/>
  <c r="Y1343" i="7"/>
  <c r="AC1343" i="7" s="1"/>
  <c r="T1343" i="7"/>
  <c r="O1343" i="7"/>
  <c r="Y1335" i="7"/>
  <c r="AC1335" i="7" s="1"/>
  <c r="T1335" i="7"/>
  <c r="O1335" i="7"/>
  <c r="Y1319" i="7"/>
  <c r="AC1319" i="7" s="1"/>
  <c r="T1319" i="7"/>
  <c r="O1319" i="7"/>
  <c r="Y1311" i="7"/>
  <c r="AC1311" i="7" s="1"/>
  <c r="T1311" i="7"/>
  <c r="O1311" i="7"/>
  <c r="Y1295" i="7"/>
  <c r="AC1295" i="7" s="1"/>
  <c r="T1295" i="7"/>
  <c r="O1295" i="7"/>
  <c r="Y1718" i="7"/>
  <c r="O1718" i="7"/>
  <c r="T1718" i="7"/>
  <c r="Y1654" i="7"/>
  <c r="O1654" i="7"/>
  <c r="T1654" i="7"/>
  <c r="Y1526" i="7"/>
  <c r="O1526" i="7"/>
  <c r="T1526" i="7"/>
  <c r="Y1286" i="7"/>
  <c r="AC1286" i="7" s="1"/>
  <c r="O1286" i="7"/>
  <c r="T1286" i="7"/>
  <c r="Y1254" i="7"/>
  <c r="AC1254" i="7" s="1"/>
  <c r="O1254" i="7"/>
  <c r="T1254" i="7"/>
  <c r="Y1235" i="7"/>
  <c r="AC1235" i="7" s="1"/>
  <c r="T1235" i="7"/>
  <c r="O1235" i="7"/>
  <c r="Y990" i="7"/>
  <c r="AC990" i="7" s="1"/>
  <c r="O990" i="7"/>
  <c r="T990" i="7"/>
  <c r="Y846" i="7"/>
  <c r="AC846" i="7" s="1"/>
  <c r="O846" i="7"/>
  <c r="T846" i="7"/>
  <c r="Y691" i="7"/>
  <c r="AC691" i="7" s="1"/>
  <c r="T691" i="7"/>
  <c r="O691" i="7"/>
  <c r="Y675" i="7"/>
  <c r="AC675" i="7" s="1"/>
  <c r="T675" i="7"/>
  <c r="O675" i="7"/>
  <c r="Y643" i="7"/>
  <c r="AC643" i="7" s="1"/>
  <c r="T643" i="7"/>
  <c r="O643" i="7"/>
  <c r="Y627" i="7"/>
  <c r="AC627" i="7" s="1"/>
  <c r="T627" i="7"/>
  <c r="O627" i="7"/>
  <c r="Y1662" i="7"/>
  <c r="O1662" i="7"/>
  <c r="T1662" i="7"/>
  <c r="Y1534" i="7"/>
  <c r="O1534" i="7"/>
  <c r="T1534" i="7"/>
  <c r="Y1338" i="7"/>
  <c r="AC1338" i="7" s="1"/>
  <c r="O1338" i="7"/>
  <c r="T1338" i="7"/>
  <c r="Y1322" i="7"/>
  <c r="AC1322" i="7" s="1"/>
  <c r="O1322" i="7"/>
  <c r="T1322" i="7"/>
  <c r="Y1306" i="7"/>
  <c r="AC1306" i="7" s="1"/>
  <c r="O1306" i="7"/>
  <c r="T1306" i="7"/>
  <c r="Y1722" i="7"/>
  <c r="O1722" i="7"/>
  <c r="T1722" i="7"/>
  <c r="Y1658" i="7"/>
  <c r="O1658" i="7"/>
  <c r="T1658" i="7"/>
  <c r="Y1594" i="7"/>
  <c r="O1594" i="7"/>
  <c r="T1594" i="7"/>
  <c r="Y1530" i="7"/>
  <c r="O1530" i="7"/>
  <c r="T1530" i="7"/>
  <c r="Y1348" i="7"/>
  <c r="AC1348" i="7" s="1"/>
  <c r="T1348" i="7"/>
  <c r="O1348" i="7"/>
  <c r="Y1340" i="7"/>
  <c r="AC1340" i="7" s="1"/>
  <c r="T1340" i="7"/>
  <c r="O1340" i="7"/>
  <c r="Y1332" i="7"/>
  <c r="AC1332" i="7" s="1"/>
  <c r="T1332" i="7"/>
  <c r="O1332" i="7"/>
  <c r="Y1324" i="7"/>
  <c r="AC1324" i="7" s="1"/>
  <c r="T1324" i="7"/>
  <c r="O1324" i="7"/>
  <c r="Y1316" i="7"/>
  <c r="AC1316" i="7" s="1"/>
  <c r="T1316" i="7"/>
  <c r="O1316" i="7"/>
  <c r="Y1308" i="7"/>
  <c r="AC1308" i="7" s="1"/>
  <c r="T1308" i="7"/>
  <c r="O1308" i="7"/>
  <c r="Y1300" i="7"/>
  <c r="AC1300" i="7" s="1"/>
  <c r="T1300" i="7"/>
  <c r="O1300" i="7"/>
  <c r="Y1292" i="7"/>
  <c r="AC1292" i="7" s="1"/>
  <c r="T1292" i="7"/>
  <c r="O1292" i="7"/>
  <c r="Y1358" i="7"/>
  <c r="AC1358" i="7" s="1"/>
  <c r="O1358" i="7"/>
  <c r="T1358" i="7"/>
  <c r="Y1275" i="7"/>
  <c r="AC1275" i="7" s="1"/>
  <c r="T1275" i="7"/>
  <c r="O1275" i="7"/>
  <c r="Y1262" i="7"/>
  <c r="AC1262" i="7" s="1"/>
  <c r="O1262" i="7"/>
  <c r="T1262" i="7"/>
  <c r="Y1243" i="7"/>
  <c r="AC1243" i="7" s="1"/>
  <c r="T1243" i="7"/>
  <c r="O1243" i="7"/>
  <c r="Y1230" i="7"/>
  <c r="AC1230" i="7" s="1"/>
  <c r="O1230" i="7"/>
  <c r="T1230" i="7"/>
  <c r="Y706" i="7"/>
  <c r="AC706" i="7" s="1"/>
  <c r="O706" i="7"/>
  <c r="T706" i="7"/>
  <c r="Y878" i="7"/>
  <c r="AC878" i="7" s="1"/>
  <c r="O878" i="7"/>
  <c r="T878" i="7"/>
  <c r="Y994" i="7"/>
  <c r="AC994" i="7" s="1"/>
  <c r="O994" i="7"/>
  <c r="T994" i="7"/>
  <c r="Y950" i="7"/>
  <c r="AC950" i="7" s="1"/>
  <c r="O950" i="7"/>
  <c r="T950" i="7"/>
  <c r="Y886" i="7"/>
  <c r="AC886" i="7" s="1"/>
  <c r="O886" i="7"/>
  <c r="T886" i="7"/>
  <c r="Y564" i="7"/>
  <c r="AC564" i="7" s="1"/>
  <c r="T564" i="7"/>
  <c r="O564" i="7"/>
  <c r="Y548" i="7"/>
  <c r="AC548" i="7" s="1"/>
  <c r="T548" i="7"/>
  <c r="O548" i="7"/>
  <c r="Y532" i="7"/>
  <c r="AC532" i="7" s="1"/>
  <c r="T532" i="7"/>
  <c r="O532" i="7"/>
  <c r="Y516" i="7"/>
  <c r="AC516" i="7" s="1"/>
  <c r="T516" i="7"/>
  <c r="O516" i="7"/>
  <c r="Y500" i="7"/>
  <c r="AC500" i="7" s="1"/>
  <c r="T500" i="7"/>
  <c r="O500" i="7"/>
  <c r="Y484" i="7"/>
  <c r="AC484" i="7" s="1"/>
  <c r="T484" i="7"/>
  <c r="O484" i="7"/>
  <c r="Y468" i="7"/>
  <c r="AC468" i="7" s="1"/>
  <c r="T468" i="7"/>
  <c r="O468" i="7"/>
  <c r="Y452" i="7"/>
  <c r="AC452" i="7" s="1"/>
  <c r="T452" i="7"/>
  <c r="O452" i="7"/>
  <c r="Y436" i="7"/>
  <c r="AC436" i="7" s="1"/>
  <c r="T436" i="7"/>
  <c r="O436" i="7"/>
  <c r="Y420" i="7"/>
  <c r="AC420" i="7" s="1"/>
  <c r="T420" i="7"/>
  <c r="O420" i="7"/>
  <c r="Y404" i="7"/>
  <c r="AC404" i="7" s="1"/>
  <c r="T404" i="7"/>
  <c r="O404" i="7"/>
  <c r="Y388" i="7"/>
  <c r="AC388" i="7" s="1"/>
  <c r="T388" i="7"/>
  <c r="O388" i="7"/>
  <c r="Y372" i="7"/>
  <c r="AC372" i="7" s="1"/>
  <c r="T372" i="7"/>
  <c r="O372" i="7"/>
  <c r="Y356" i="7"/>
  <c r="AC356" i="7" s="1"/>
  <c r="T356" i="7"/>
  <c r="O356" i="7"/>
  <c r="Y340" i="7"/>
  <c r="AC340" i="7" s="1"/>
  <c r="T340" i="7"/>
  <c r="O340" i="7"/>
  <c r="Y324" i="7"/>
  <c r="AC324" i="7" s="1"/>
  <c r="T324" i="7"/>
  <c r="O324" i="7"/>
  <c r="Y308" i="7"/>
  <c r="AC308" i="7" s="1"/>
  <c r="T308" i="7"/>
  <c r="O308" i="7"/>
  <c r="Y292" i="7"/>
  <c r="AC292" i="7" s="1"/>
  <c r="T292" i="7"/>
  <c r="O292" i="7"/>
  <c r="Y276" i="7"/>
  <c r="AC276" i="7" s="1"/>
  <c r="T276" i="7"/>
  <c r="O276" i="7"/>
  <c r="Y260" i="7"/>
  <c r="AC260" i="7" s="1"/>
  <c r="T260" i="7"/>
  <c r="O260" i="7"/>
  <c r="Y244" i="7"/>
  <c r="AC244" i="7" s="1"/>
  <c r="T244" i="7"/>
  <c r="O244" i="7"/>
  <c r="Y228" i="7"/>
  <c r="AC228" i="7" s="1"/>
  <c r="T228" i="7"/>
  <c r="O228" i="7"/>
  <c r="Y212" i="7"/>
  <c r="AC212" i="7" s="1"/>
  <c r="T212" i="7"/>
  <c r="O212" i="7"/>
  <c r="Y196" i="7"/>
  <c r="AC196" i="7" s="1"/>
  <c r="T196" i="7"/>
  <c r="O196" i="7"/>
  <c r="Y180" i="7"/>
  <c r="AC180" i="7" s="1"/>
  <c r="T180" i="7"/>
  <c r="O180" i="7"/>
  <c r="Y164" i="7"/>
  <c r="AC164" i="7" s="1"/>
  <c r="T164" i="7"/>
  <c r="O164" i="7"/>
  <c r="Y148" i="7"/>
  <c r="AC148" i="7" s="1"/>
  <c r="T148" i="7"/>
  <c r="O148" i="7"/>
  <c r="Y132" i="7"/>
  <c r="AC132" i="7" s="1"/>
  <c r="T132" i="7"/>
  <c r="O132" i="7"/>
  <c r="Y116" i="7"/>
  <c r="AC116" i="7" s="1"/>
  <c r="T116" i="7"/>
  <c r="O116" i="7"/>
  <c r="Y100" i="7"/>
  <c r="AC100" i="7" s="1"/>
  <c r="T100" i="7"/>
  <c r="O100" i="7"/>
  <c r="Y84" i="7"/>
  <c r="AC84" i="7" s="1"/>
  <c r="T84" i="7"/>
  <c r="O84" i="7"/>
  <c r="Y68" i="7"/>
  <c r="AC68" i="7" s="1"/>
  <c r="T68" i="7"/>
  <c r="O68" i="7"/>
  <c r="Y52" i="7"/>
  <c r="AC52" i="7" s="1"/>
  <c r="T52" i="7"/>
  <c r="O52" i="7"/>
  <c r="Y36" i="7"/>
  <c r="AC36" i="7" s="1"/>
  <c r="T36" i="7"/>
  <c r="O36" i="7"/>
  <c r="Y20" i="7"/>
  <c r="AC20" i="7" s="1"/>
  <c r="T20" i="7"/>
  <c r="O20" i="7"/>
  <c r="Y4" i="7"/>
  <c r="AC4" i="7" s="1"/>
  <c r="T4" i="7"/>
  <c r="O4" i="7"/>
  <c r="Y734" i="7"/>
  <c r="AC734" i="7" s="1"/>
  <c r="O734" i="7"/>
  <c r="T734" i="7"/>
  <c r="Y1723" i="7"/>
  <c r="T1723" i="7"/>
  <c r="O1723" i="7"/>
  <c r="Y1703" i="7"/>
  <c r="T1703" i="7"/>
  <c r="O1703" i="7"/>
  <c r="Y1679" i="7"/>
  <c r="T1679" i="7"/>
  <c r="O1679" i="7"/>
  <c r="Y1276" i="7"/>
  <c r="AC1276" i="7" s="1"/>
  <c r="T1276" i="7"/>
  <c r="O1276" i="7"/>
  <c r="Y955" i="7"/>
  <c r="AC955" i="7" s="1"/>
  <c r="T955" i="7"/>
  <c r="O955" i="7"/>
  <c r="Y911" i="7"/>
  <c r="AC911" i="7" s="1"/>
  <c r="T911" i="7"/>
  <c r="O911" i="7"/>
  <c r="Y611" i="7"/>
  <c r="AC611" i="7" s="1"/>
  <c r="T611" i="7"/>
  <c r="O611" i="7"/>
  <c r="Y1831" i="7"/>
  <c r="T1831" i="7"/>
  <c r="O1831" i="7"/>
  <c r="Y1815" i="7"/>
  <c r="T1815" i="7"/>
  <c r="O1815" i="7"/>
  <c r="Y1799" i="7"/>
  <c r="T1799" i="7"/>
  <c r="O1799" i="7"/>
  <c r="Y1783" i="7"/>
  <c r="T1783" i="7"/>
  <c r="O1783" i="7"/>
  <c r="Y1767" i="7"/>
  <c r="T1767" i="7"/>
  <c r="O1767" i="7"/>
  <c r="Y1751" i="7"/>
  <c r="T1751" i="7"/>
  <c r="O1751" i="7"/>
  <c r="Y1735" i="7"/>
  <c r="T1735" i="7"/>
  <c r="O1735" i="7"/>
  <c r="Y1698" i="7"/>
  <c r="O1698" i="7"/>
  <c r="T1698" i="7"/>
  <c r="Y1445" i="7"/>
  <c r="AC1445" i="7" s="1"/>
  <c r="O1445" i="7"/>
  <c r="T1445" i="7"/>
  <c r="Y1429" i="7"/>
  <c r="AC1429" i="7" s="1"/>
  <c r="O1429" i="7"/>
  <c r="T1429" i="7"/>
  <c r="Y1413" i="7"/>
  <c r="AC1413" i="7" s="1"/>
  <c r="O1413" i="7"/>
  <c r="T1413" i="7"/>
  <c r="Y1397" i="7"/>
  <c r="AC1397" i="7" s="1"/>
  <c r="O1397" i="7"/>
  <c r="T1397" i="7"/>
  <c r="Y1381" i="7"/>
  <c r="AC1381" i="7" s="1"/>
  <c r="O1381" i="7"/>
  <c r="T1381" i="7"/>
  <c r="Y1260" i="7"/>
  <c r="AC1260" i="7" s="1"/>
  <c r="T1260" i="7"/>
  <c r="O1260" i="7"/>
  <c r="Y1228" i="7"/>
  <c r="AC1228" i="7" s="1"/>
  <c r="T1228" i="7"/>
  <c r="O1228" i="7"/>
  <c r="Y968" i="7"/>
  <c r="AC968" i="7" s="1"/>
  <c r="T968" i="7"/>
  <c r="O968" i="7"/>
  <c r="Y927" i="7"/>
  <c r="AC927" i="7" s="1"/>
  <c r="T927" i="7"/>
  <c r="O927" i="7"/>
  <c r="Y904" i="7"/>
  <c r="AC904" i="7" s="1"/>
  <c r="T904" i="7"/>
  <c r="O904" i="7"/>
  <c r="Y824" i="7"/>
  <c r="AC824" i="7" s="1"/>
  <c r="T824" i="7"/>
  <c r="O824" i="7"/>
  <c r="Y761" i="7"/>
  <c r="AC761" i="7" s="1"/>
  <c r="O761" i="7"/>
  <c r="T761" i="7"/>
  <c r="Y729" i="7"/>
  <c r="AC729" i="7" s="1"/>
  <c r="O729" i="7"/>
  <c r="T729" i="7"/>
  <c r="Y690" i="7"/>
  <c r="AC690" i="7" s="1"/>
  <c r="O690" i="7"/>
  <c r="T690" i="7"/>
  <c r="Y666" i="7"/>
  <c r="AC666" i="7" s="1"/>
  <c r="O666" i="7"/>
  <c r="T666" i="7"/>
  <c r="Y642" i="7"/>
  <c r="AC642" i="7" s="1"/>
  <c r="O642" i="7"/>
  <c r="T642" i="7"/>
  <c r="Y615" i="7"/>
  <c r="AC615" i="7" s="1"/>
  <c r="T615" i="7"/>
  <c r="O615" i="7"/>
  <c r="Y607" i="7"/>
  <c r="AC607" i="7" s="1"/>
  <c r="T607" i="7"/>
  <c r="O607" i="7"/>
  <c r="Y599" i="7"/>
  <c r="AC599" i="7" s="1"/>
  <c r="T599" i="7"/>
  <c r="O599" i="7"/>
  <c r="Y591" i="7"/>
  <c r="AC591" i="7" s="1"/>
  <c r="T591" i="7"/>
  <c r="O591" i="7"/>
  <c r="Y583" i="7"/>
  <c r="AC583" i="7" s="1"/>
  <c r="T583" i="7"/>
  <c r="O583" i="7"/>
  <c r="Y575" i="7"/>
  <c r="AC575" i="7" s="1"/>
  <c r="T575" i="7"/>
  <c r="O575" i="7"/>
  <c r="Y243" i="7"/>
  <c r="AC243" i="7" s="1"/>
  <c r="T243" i="7"/>
  <c r="O243" i="7"/>
  <c r="T226" i="7"/>
  <c r="Y226" i="7"/>
  <c r="AC226" i="7" s="1"/>
  <c r="O226" i="7"/>
  <c r="T201" i="7"/>
  <c r="Y201" i="7"/>
  <c r="AC201" i="7" s="1"/>
  <c r="O201" i="7"/>
  <c r="Y179" i="7"/>
  <c r="AC179" i="7" s="1"/>
  <c r="T179" i="7"/>
  <c r="O179" i="7"/>
  <c r="T162" i="7"/>
  <c r="Y162" i="7"/>
  <c r="AC162" i="7" s="1"/>
  <c r="O162" i="7"/>
  <c r="T137" i="7"/>
  <c r="Y137" i="7"/>
  <c r="AC137" i="7" s="1"/>
  <c r="O137" i="7"/>
  <c r="Y115" i="7"/>
  <c r="AC115" i="7" s="1"/>
  <c r="T115" i="7"/>
  <c r="O115" i="7"/>
  <c r="T98" i="7"/>
  <c r="Y98" i="7"/>
  <c r="AC98" i="7" s="1"/>
  <c r="O98" i="7"/>
  <c r="T73" i="7"/>
  <c r="Y73" i="7"/>
  <c r="AC73" i="7" s="1"/>
  <c r="O73" i="7"/>
  <c r="Y51" i="7"/>
  <c r="AC51" i="7" s="1"/>
  <c r="T51" i="7"/>
  <c r="O51" i="7"/>
  <c r="T34" i="7"/>
  <c r="Y34" i="7"/>
  <c r="AC34" i="7" s="1"/>
  <c r="O34" i="7"/>
  <c r="T9" i="7"/>
  <c r="Y9" i="7"/>
  <c r="AC9" i="7" s="1"/>
  <c r="O9" i="7"/>
  <c r="Y1222" i="7"/>
  <c r="AC1222" i="7" s="1"/>
  <c r="O1222" i="7"/>
  <c r="T1222" i="7"/>
  <c r="Y1206" i="7"/>
  <c r="AC1206" i="7" s="1"/>
  <c r="O1206" i="7"/>
  <c r="T1206" i="7"/>
  <c r="Y1190" i="7"/>
  <c r="AC1190" i="7" s="1"/>
  <c r="O1190" i="7"/>
  <c r="T1190" i="7"/>
  <c r="Y1174" i="7"/>
  <c r="AC1174" i="7" s="1"/>
  <c r="O1174" i="7"/>
  <c r="T1174" i="7"/>
  <c r="Y1158" i="7"/>
  <c r="AC1158" i="7" s="1"/>
  <c r="O1158" i="7"/>
  <c r="T1158" i="7"/>
  <c r="Y1142" i="7"/>
  <c r="AC1142" i="7" s="1"/>
  <c r="O1142" i="7"/>
  <c r="T1142" i="7"/>
  <c r="Y1126" i="7"/>
  <c r="AC1126" i="7" s="1"/>
  <c r="O1126" i="7"/>
  <c r="T1126" i="7"/>
  <c r="Y1110" i="7"/>
  <c r="AC1110" i="7" s="1"/>
  <c r="O1110" i="7"/>
  <c r="T1110" i="7"/>
  <c r="Y1094" i="7"/>
  <c r="AC1094" i="7" s="1"/>
  <c r="O1094" i="7"/>
  <c r="T1094" i="7"/>
  <c r="Y1078" i="7"/>
  <c r="AC1078" i="7" s="1"/>
  <c r="O1078" i="7"/>
  <c r="T1078" i="7"/>
  <c r="Y1062" i="7"/>
  <c r="AC1062" i="7" s="1"/>
  <c r="O1062" i="7"/>
  <c r="T1062" i="7"/>
  <c r="Y1046" i="7"/>
  <c r="AC1046" i="7" s="1"/>
  <c r="O1046" i="7"/>
  <c r="T1046" i="7"/>
  <c r="Y1030" i="7"/>
  <c r="AC1030" i="7" s="1"/>
  <c r="O1030" i="7"/>
  <c r="T1030" i="7"/>
  <c r="Y1014" i="7"/>
  <c r="AC1014" i="7" s="1"/>
  <c r="O1014" i="7"/>
  <c r="T1014" i="7"/>
  <c r="Y565" i="7"/>
  <c r="AC565" i="7" s="1"/>
  <c r="O565" i="7"/>
  <c r="T565" i="7"/>
  <c r="T501" i="7"/>
  <c r="Y501" i="7"/>
  <c r="AC501" i="7" s="1"/>
  <c r="O501" i="7"/>
  <c r="T437" i="7"/>
  <c r="Y437" i="7"/>
  <c r="AC437" i="7" s="1"/>
  <c r="O437" i="7"/>
  <c r="T373" i="7"/>
  <c r="Y373" i="7"/>
  <c r="AC373" i="7" s="1"/>
  <c r="O373" i="7"/>
  <c r="T309" i="7"/>
  <c r="Y309" i="7"/>
  <c r="AC309" i="7" s="1"/>
  <c r="O309" i="7"/>
  <c r="Y1828" i="7"/>
  <c r="T1828" i="7"/>
  <c r="O1828" i="7"/>
  <c r="Y1501" i="7"/>
  <c r="O1501" i="7"/>
  <c r="T1501" i="7"/>
  <c r="Y1427" i="7"/>
  <c r="AC1427" i="7" s="1"/>
  <c r="T1427" i="7"/>
  <c r="O1427" i="7"/>
  <c r="Y1392" i="7"/>
  <c r="AC1392" i="7" s="1"/>
  <c r="T1392" i="7"/>
  <c r="O1392" i="7"/>
  <c r="Y551" i="7"/>
  <c r="AC551" i="7" s="1"/>
  <c r="T551" i="7"/>
  <c r="O551" i="7"/>
  <c r="Y487" i="7"/>
  <c r="AC487" i="7" s="1"/>
  <c r="T487" i="7"/>
  <c r="O487" i="7"/>
  <c r="Y423" i="7"/>
  <c r="AC423" i="7" s="1"/>
  <c r="T423" i="7"/>
  <c r="O423" i="7"/>
  <c r="Y359" i="7"/>
  <c r="AC359" i="7" s="1"/>
  <c r="T359" i="7"/>
  <c r="O359" i="7"/>
  <c r="Y295" i="7"/>
  <c r="AC295" i="7" s="1"/>
  <c r="T295" i="7"/>
  <c r="O295" i="7"/>
  <c r="Y247" i="7"/>
  <c r="AC247" i="7" s="1"/>
  <c r="T247" i="7"/>
  <c r="O247" i="7"/>
  <c r="T198" i="7"/>
  <c r="Y198" i="7"/>
  <c r="AC198" i="7" s="1"/>
  <c r="O198" i="7"/>
  <c r="T181" i="7"/>
  <c r="Y181" i="7"/>
  <c r="AC181" i="7" s="1"/>
  <c r="O181" i="7"/>
  <c r="Y119" i="7"/>
  <c r="AC119" i="7" s="1"/>
  <c r="T119" i="7"/>
  <c r="O119" i="7"/>
  <c r="T70" i="7"/>
  <c r="Y70" i="7"/>
  <c r="AC70" i="7" s="1"/>
  <c r="O70" i="7"/>
  <c r="T53" i="7"/>
  <c r="Y53" i="7"/>
  <c r="AC53" i="7" s="1"/>
  <c r="O53" i="7"/>
  <c r="Y1716" i="7"/>
  <c r="T1716" i="7"/>
  <c r="O1716" i="7"/>
  <c r="Y1661" i="7"/>
  <c r="O1661" i="7"/>
  <c r="T1661" i="7"/>
  <c r="Y1597" i="7"/>
  <c r="O1597" i="7"/>
  <c r="T1597" i="7"/>
  <c r="Y1533" i="7"/>
  <c r="O1533" i="7"/>
  <c r="T1533" i="7"/>
  <c r="Y1467" i="7"/>
  <c r="AC1467" i="7" s="1"/>
  <c r="T1467" i="7"/>
  <c r="O1467" i="7"/>
  <c r="Y1440" i="7"/>
  <c r="AC1440" i="7" s="1"/>
  <c r="T1440" i="7"/>
  <c r="O1440" i="7"/>
  <c r="Y1211" i="7"/>
  <c r="AC1211" i="7" s="1"/>
  <c r="T1211" i="7"/>
  <c r="O1211" i="7"/>
  <c r="Y1195" i="7"/>
  <c r="AC1195" i="7" s="1"/>
  <c r="T1195" i="7"/>
  <c r="O1195" i="7"/>
  <c r="Y1179" i="7"/>
  <c r="AC1179" i="7" s="1"/>
  <c r="T1179" i="7"/>
  <c r="O1179" i="7"/>
  <c r="Y1163" i="7"/>
  <c r="AC1163" i="7" s="1"/>
  <c r="T1163" i="7"/>
  <c r="O1163" i="7"/>
  <c r="Y1147" i="7"/>
  <c r="AC1147" i="7" s="1"/>
  <c r="T1147" i="7"/>
  <c r="O1147" i="7"/>
  <c r="Y1131" i="7"/>
  <c r="AC1131" i="7" s="1"/>
  <c r="T1131" i="7"/>
  <c r="O1131" i="7"/>
  <c r="Y1115" i="7"/>
  <c r="AC1115" i="7" s="1"/>
  <c r="T1115" i="7"/>
  <c r="O1115" i="7"/>
  <c r="Y1099" i="7"/>
  <c r="AC1099" i="7" s="1"/>
  <c r="T1099" i="7"/>
  <c r="O1099" i="7"/>
  <c r="Y1083" i="7"/>
  <c r="AC1083" i="7" s="1"/>
  <c r="T1083" i="7"/>
  <c r="O1083" i="7"/>
  <c r="Y1067" i="7"/>
  <c r="AC1067" i="7" s="1"/>
  <c r="T1067" i="7"/>
  <c r="O1067" i="7"/>
  <c r="Y1051" i="7"/>
  <c r="AC1051" i="7" s="1"/>
  <c r="T1051" i="7"/>
  <c r="O1051" i="7"/>
  <c r="Y1035" i="7"/>
  <c r="AC1035" i="7" s="1"/>
  <c r="T1035" i="7"/>
  <c r="O1035" i="7"/>
  <c r="Y1019" i="7"/>
  <c r="AC1019" i="7" s="1"/>
  <c r="T1019" i="7"/>
  <c r="O1019" i="7"/>
  <c r="Y1003" i="7"/>
  <c r="AC1003" i="7" s="1"/>
  <c r="T1003" i="7"/>
  <c r="O1003" i="7"/>
  <c r="Y987" i="7"/>
  <c r="AC987" i="7" s="1"/>
  <c r="T987" i="7"/>
  <c r="O987" i="7"/>
  <c r="Y623" i="7"/>
  <c r="AC623" i="7" s="1"/>
  <c r="T623" i="7"/>
  <c r="O623" i="7"/>
  <c r="Y571" i="7"/>
  <c r="AC571" i="7" s="1"/>
  <c r="T571" i="7"/>
  <c r="O571" i="7"/>
  <c r="T214" i="7"/>
  <c r="Y214" i="7"/>
  <c r="AC214" i="7" s="1"/>
  <c r="O214" i="7"/>
  <c r="T197" i="7"/>
  <c r="Y197" i="7"/>
  <c r="AC197" i="7" s="1"/>
  <c r="O197" i="7"/>
  <c r="T138" i="7"/>
  <c r="Y138" i="7"/>
  <c r="AC138" i="7" s="1"/>
  <c r="O138" i="7"/>
  <c r="Y71" i="7"/>
  <c r="AC71" i="7" s="1"/>
  <c r="T71" i="7"/>
  <c r="O71" i="7"/>
  <c r="Y59" i="7"/>
  <c r="AC59" i="7" s="1"/>
  <c r="T59" i="7"/>
  <c r="O59" i="7"/>
  <c r="T49" i="7"/>
  <c r="Y49" i="7"/>
  <c r="AC49" i="7" s="1"/>
  <c r="O49" i="7"/>
  <c r="Y1748" i="7"/>
  <c r="T1748" i="7"/>
  <c r="O1748" i="7"/>
  <c r="Y1352" i="7"/>
  <c r="AC1352" i="7" s="1"/>
  <c r="T1352" i="7"/>
  <c r="O1352" i="7"/>
  <c r="T213" i="7"/>
  <c r="Y213" i="7"/>
  <c r="AC213" i="7" s="1"/>
  <c r="O213" i="7"/>
  <c r="T129" i="7"/>
  <c r="Y129" i="7"/>
  <c r="AC129" i="7" s="1"/>
  <c r="O129" i="7"/>
  <c r="T65" i="7"/>
  <c r="Y65" i="7"/>
  <c r="AC65" i="7" s="1"/>
  <c r="O65" i="7"/>
  <c r="Y1697" i="7"/>
  <c r="O1697" i="7"/>
  <c r="T1697" i="7"/>
  <c r="Y1379" i="7"/>
  <c r="AC1379" i="7" s="1"/>
  <c r="T1379" i="7"/>
  <c r="O1379" i="7"/>
  <c r="Y1215" i="7"/>
  <c r="AC1215" i="7" s="1"/>
  <c r="T1215" i="7"/>
  <c r="O1215" i="7"/>
  <c r="Y1199" i="7"/>
  <c r="AC1199" i="7" s="1"/>
  <c r="T1199" i="7"/>
  <c r="O1199" i="7"/>
  <c r="Y1183" i="7"/>
  <c r="AC1183" i="7" s="1"/>
  <c r="T1183" i="7"/>
  <c r="O1183" i="7"/>
  <c r="Y1167" i="7"/>
  <c r="AC1167" i="7" s="1"/>
  <c r="T1167" i="7"/>
  <c r="O1167" i="7"/>
  <c r="Y1151" i="7"/>
  <c r="AC1151" i="7" s="1"/>
  <c r="T1151" i="7"/>
  <c r="O1151" i="7"/>
  <c r="Y1135" i="7"/>
  <c r="AC1135" i="7" s="1"/>
  <c r="T1135" i="7"/>
  <c r="O1135" i="7"/>
  <c r="Y1119" i="7"/>
  <c r="AC1119" i="7" s="1"/>
  <c r="T1119" i="7"/>
  <c r="O1119" i="7"/>
  <c r="Y1103" i="7"/>
  <c r="AC1103" i="7" s="1"/>
  <c r="T1103" i="7"/>
  <c r="O1103" i="7"/>
  <c r="Y1087" i="7"/>
  <c r="AC1087" i="7" s="1"/>
  <c r="T1087" i="7"/>
  <c r="O1087" i="7"/>
  <c r="Y1071" i="7"/>
  <c r="AC1071" i="7" s="1"/>
  <c r="T1071" i="7"/>
  <c r="O1071" i="7"/>
  <c r="Y1055" i="7"/>
  <c r="AC1055" i="7" s="1"/>
  <c r="T1055" i="7"/>
  <c r="O1055" i="7"/>
  <c r="Y1039" i="7"/>
  <c r="AC1039" i="7" s="1"/>
  <c r="T1039" i="7"/>
  <c r="O1039" i="7"/>
  <c r="Y1023" i="7"/>
  <c r="AC1023" i="7" s="1"/>
  <c r="T1023" i="7"/>
  <c r="O1023" i="7"/>
  <c r="Y1007" i="7"/>
  <c r="AC1007" i="7" s="1"/>
  <c r="T1007" i="7"/>
  <c r="O1007" i="7"/>
  <c r="Y991" i="7"/>
  <c r="AC991" i="7" s="1"/>
  <c r="T991" i="7"/>
  <c r="O991" i="7"/>
  <c r="Y931" i="7"/>
  <c r="AC931" i="7" s="1"/>
  <c r="T931" i="7"/>
  <c r="O931" i="7"/>
  <c r="Y647" i="7"/>
  <c r="AC647" i="7" s="1"/>
  <c r="T647" i="7"/>
  <c r="O647" i="7"/>
  <c r="Y1833" i="7"/>
  <c r="O1833" i="7"/>
  <c r="T1833" i="7"/>
  <c r="Y1803" i="7"/>
  <c r="T1803" i="7"/>
  <c r="O1803" i="7"/>
  <c r="Y1771" i="7"/>
  <c r="T1771" i="7"/>
  <c r="O1771" i="7"/>
  <c r="Y1739" i="7"/>
  <c r="T1739" i="7"/>
  <c r="O1739" i="7"/>
  <c r="Y1705" i="7"/>
  <c r="O1705" i="7"/>
  <c r="T1705" i="7"/>
  <c r="Y1656" i="7"/>
  <c r="T1656" i="7"/>
  <c r="O1656" i="7"/>
  <c r="Y1643" i="7"/>
  <c r="T1643" i="7"/>
  <c r="O1643" i="7"/>
  <c r="Y1617" i="7"/>
  <c r="O1617" i="7"/>
  <c r="T1617" i="7"/>
  <c r="Y1592" i="7"/>
  <c r="T1592" i="7"/>
  <c r="O1592" i="7"/>
  <c r="Y1579" i="7"/>
  <c r="T1579" i="7"/>
  <c r="O1579" i="7"/>
  <c r="Y1553" i="7"/>
  <c r="O1553" i="7"/>
  <c r="T1553" i="7"/>
  <c r="Y1837" i="7"/>
  <c r="O1837" i="7"/>
  <c r="T1837" i="7"/>
  <c r="Y1827" i="7"/>
  <c r="T1827" i="7"/>
  <c r="O1827" i="7"/>
  <c r="Y1786" i="7"/>
  <c r="O1786" i="7"/>
  <c r="T1786" i="7"/>
  <c r="Y1750" i="7"/>
  <c r="O1750" i="7"/>
  <c r="T1750" i="7"/>
  <c r="Y1733" i="7"/>
  <c r="O1733" i="7"/>
  <c r="T1733" i="7"/>
  <c r="Y1709" i="7"/>
  <c r="O1709" i="7"/>
  <c r="T1709" i="7"/>
  <c r="Y1677" i="7"/>
  <c r="O1677" i="7"/>
  <c r="T1677" i="7"/>
  <c r="Y1664" i="7"/>
  <c r="T1664" i="7"/>
  <c r="O1664" i="7"/>
  <c r="Y1606" i="7"/>
  <c r="O1606" i="7"/>
  <c r="T1606" i="7"/>
  <c r="Y1595" i="7"/>
  <c r="T1595" i="7"/>
  <c r="O1595" i="7"/>
  <c r="Y1531" i="7"/>
  <c r="T1531" i="7"/>
  <c r="O1531" i="7"/>
  <c r="Y1753" i="7"/>
  <c r="O1753" i="7"/>
  <c r="T1753" i="7"/>
  <c r="Y1576" i="7"/>
  <c r="T1576" i="7"/>
  <c r="O1576" i="7"/>
  <c r="Y1317" i="7"/>
  <c r="AC1317" i="7" s="1"/>
  <c r="O1317" i="7"/>
  <c r="T1317" i="7"/>
  <c r="Y1274" i="7"/>
  <c r="AC1274" i="7" s="1"/>
  <c r="O1274" i="7"/>
  <c r="T1274" i="7"/>
  <c r="Y1604" i="7"/>
  <c r="T1604" i="7"/>
  <c r="O1604" i="7"/>
  <c r="Y1784" i="7"/>
  <c r="T1784" i="7"/>
  <c r="O1784" i="7"/>
  <c r="Y1532" i="7"/>
  <c r="T1532" i="7"/>
  <c r="O1532" i="7"/>
  <c r="Y1509" i="7"/>
  <c r="O1509" i="7"/>
  <c r="T1509" i="7"/>
  <c r="Y1485" i="7"/>
  <c r="AC1485" i="7" s="1"/>
  <c r="O1485" i="7"/>
  <c r="T1485" i="7"/>
  <c r="Y1452" i="7"/>
  <c r="AC1452" i="7" s="1"/>
  <c r="T1452" i="7"/>
  <c r="O1452" i="7"/>
  <c r="Y1389" i="7"/>
  <c r="AC1389" i="7" s="1"/>
  <c r="O1389" i="7"/>
  <c r="T1389" i="7"/>
  <c r="Y1359" i="7"/>
  <c r="AC1359" i="7" s="1"/>
  <c r="T1359" i="7"/>
  <c r="O1359" i="7"/>
  <c r="Y1321" i="7"/>
  <c r="AC1321" i="7" s="1"/>
  <c r="O1321" i="7"/>
  <c r="T1321" i="7"/>
  <c r="Y1250" i="7"/>
  <c r="AC1250" i="7" s="1"/>
  <c r="O1250" i="7"/>
  <c r="T1250" i="7"/>
  <c r="Y1484" i="7"/>
  <c r="AC1484" i="7" s="1"/>
  <c r="T1484" i="7"/>
  <c r="O1484" i="7"/>
  <c r="Y1101" i="7"/>
  <c r="AC1101" i="7" s="1"/>
  <c r="O1101" i="7"/>
  <c r="T1101" i="7"/>
  <c r="Y1069" i="7"/>
  <c r="AC1069" i="7" s="1"/>
  <c r="O1069" i="7"/>
  <c r="T1069" i="7"/>
  <c r="Y1037" i="7"/>
  <c r="AC1037" i="7" s="1"/>
  <c r="O1037" i="7"/>
  <c r="T1037" i="7"/>
  <c r="Y1005" i="7"/>
  <c r="AC1005" i="7" s="1"/>
  <c r="O1005" i="7"/>
  <c r="T1005" i="7"/>
  <c r="Y973" i="7"/>
  <c r="AC973" i="7" s="1"/>
  <c r="O973" i="7"/>
  <c r="T973" i="7"/>
  <c r="Y964" i="7"/>
  <c r="AC964" i="7" s="1"/>
  <c r="T964" i="7"/>
  <c r="O964" i="7"/>
  <c r="Y948" i="7"/>
  <c r="AC948" i="7" s="1"/>
  <c r="T948" i="7"/>
  <c r="O948" i="7"/>
  <c r="Y921" i="7"/>
  <c r="AC921" i="7" s="1"/>
  <c r="O921" i="7"/>
  <c r="T921" i="7"/>
  <c r="Y897" i="7"/>
  <c r="AC897" i="7" s="1"/>
  <c r="O897" i="7"/>
  <c r="T897" i="7"/>
  <c r="Y854" i="7"/>
  <c r="AC854" i="7" s="1"/>
  <c r="O854" i="7"/>
  <c r="T854" i="7"/>
  <c r="Y840" i="7"/>
  <c r="AC840" i="7" s="1"/>
  <c r="T840" i="7"/>
  <c r="O840" i="7"/>
  <c r="Y817" i="7"/>
  <c r="AC817" i="7" s="1"/>
  <c r="O817" i="7"/>
  <c r="T817" i="7"/>
  <c r="Y805" i="7"/>
  <c r="AC805" i="7" s="1"/>
  <c r="O805" i="7"/>
  <c r="T805" i="7"/>
  <c r="Y796" i="7"/>
  <c r="AC796" i="7" s="1"/>
  <c r="T796" i="7"/>
  <c r="O796" i="7"/>
  <c r="Y750" i="7"/>
  <c r="AC750" i="7" s="1"/>
  <c r="O750" i="7"/>
  <c r="T750" i="7"/>
  <c r="Y737" i="7"/>
  <c r="AC737" i="7" s="1"/>
  <c r="O737" i="7"/>
  <c r="T737" i="7"/>
  <c r="Y677" i="7"/>
  <c r="AC677" i="7" s="1"/>
  <c r="O677" i="7"/>
  <c r="T677" i="7"/>
  <c r="Y633" i="7"/>
  <c r="AC633" i="7" s="1"/>
  <c r="O633" i="7"/>
  <c r="T633" i="7"/>
  <c r="Y620" i="7"/>
  <c r="AC620" i="7" s="1"/>
  <c r="T620" i="7"/>
  <c r="O620" i="7"/>
  <c r="Y604" i="7"/>
  <c r="AC604" i="7" s="1"/>
  <c r="T604" i="7"/>
  <c r="O604" i="7"/>
  <c r="Y970" i="7"/>
  <c r="AC970" i="7" s="1"/>
  <c r="O970" i="7"/>
  <c r="T970" i="7"/>
  <c r="Y1266" i="7"/>
  <c r="AC1266" i="7" s="1"/>
  <c r="O1266" i="7"/>
  <c r="T1266" i="7"/>
  <c r="Y1240" i="7"/>
  <c r="AC1240" i="7" s="1"/>
  <c r="T1240" i="7"/>
  <c r="O1240" i="7"/>
  <c r="Y1212" i="7"/>
  <c r="AC1212" i="7" s="1"/>
  <c r="T1212" i="7"/>
  <c r="O1212" i="7"/>
  <c r="Y1196" i="7"/>
  <c r="AC1196" i="7" s="1"/>
  <c r="T1196" i="7"/>
  <c r="O1196" i="7"/>
  <c r="Y1180" i="7"/>
  <c r="AC1180" i="7" s="1"/>
  <c r="T1180" i="7"/>
  <c r="O1180" i="7"/>
  <c r="Y1164" i="7"/>
  <c r="AC1164" i="7" s="1"/>
  <c r="T1164" i="7"/>
  <c r="O1164" i="7"/>
  <c r="Y1148" i="7"/>
  <c r="AC1148" i="7" s="1"/>
  <c r="T1148" i="7"/>
  <c r="O1148" i="7"/>
  <c r="Y1132" i="7"/>
  <c r="AC1132" i="7" s="1"/>
  <c r="T1132" i="7"/>
  <c r="O1132" i="7"/>
  <c r="Y1116" i="7"/>
  <c r="AC1116" i="7" s="1"/>
  <c r="T1116" i="7"/>
  <c r="O1116" i="7"/>
  <c r="Y851" i="7"/>
  <c r="AC851" i="7" s="1"/>
  <c r="T851" i="7"/>
  <c r="O851" i="7"/>
  <c r="Y831" i="7"/>
  <c r="AC831" i="7" s="1"/>
  <c r="T831" i="7"/>
  <c r="O831" i="7"/>
  <c r="Y765" i="7"/>
  <c r="AC765" i="7" s="1"/>
  <c r="O765" i="7"/>
  <c r="T765" i="7"/>
  <c r="Y753" i="7"/>
  <c r="AC753" i="7" s="1"/>
  <c r="O753" i="7"/>
  <c r="T753" i="7"/>
  <c r="Y700" i="7"/>
  <c r="AC700" i="7" s="1"/>
  <c r="T700" i="7"/>
  <c r="O700" i="7"/>
  <c r="Y681" i="7"/>
  <c r="AC681" i="7" s="1"/>
  <c r="O681" i="7"/>
  <c r="T681" i="7"/>
  <c r="Y668" i="7"/>
  <c r="AC668" i="7" s="1"/>
  <c r="T668" i="7"/>
  <c r="O668" i="7"/>
  <c r="Y600" i="7"/>
  <c r="AC600" i="7" s="1"/>
  <c r="T600" i="7"/>
  <c r="O600" i="7"/>
  <c r="Y527" i="7"/>
  <c r="AC527" i="7" s="1"/>
  <c r="T527" i="7"/>
  <c r="O527" i="7"/>
  <c r="Y507" i="7"/>
  <c r="AC507" i="7" s="1"/>
  <c r="T507" i="7"/>
  <c r="O507" i="7"/>
  <c r="T461" i="7"/>
  <c r="Y461" i="7"/>
  <c r="AC461" i="7" s="1"/>
  <c r="O461" i="7"/>
  <c r="Y439" i="7"/>
  <c r="AC439" i="7" s="1"/>
  <c r="T439" i="7"/>
  <c r="O439" i="7"/>
  <c r="Y415" i="7"/>
  <c r="AC415" i="7" s="1"/>
  <c r="T415" i="7"/>
  <c r="O415" i="7"/>
  <c r="T398" i="7"/>
  <c r="Y398" i="7"/>
  <c r="AC398" i="7" s="1"/>
  <c r="O398" i="7"/>
  <c r="T362" i="7"/>
  <c r="Y362" i="7"/>
  <c r="AC362" i="7" s="1"/>
  <c r="O362" i="7"/>
  <c r="T286" i="7"/>
  <c r="Y286" i="7"/>
  <c r="AC286" i="7" s="1"/>
  <c r="O286" i="7"/>
  <c r="Y267" i="7"/>
  <c r="AC267" i="7" s="1"/>
  <c r="T267" i="7"/>
  <c r="O267" i="7"/>
  <c r="T234" i="7"/>
  <c r="Y234" i="7"/>
  <c r="AC234" i="7" s="1"/>
  <c r="O234" i="7"/>
  <c r="Y207" i="7"/>
  <c r="AC207" i="7" s="1"/>
  <c r="T207" i="7"/>
  <c r="O207" i="7"/>
  <c r="T174" i="7"/>
  <c r="Y174" i="7"/>
  <c r="AC174" i="7" s="1"/>
  <c r="O174" i="7"/>
  <c r="T93" i="7"/>
  <c r="Y93" i="7"/>
  <c r="AC93" i="7" s="1"/>
  <c r="O93" i="7"/>
  <c r="T54" i="7"/>
  <c r="Y54" i="7"/>
  <c r="AC54" i="7" s="1"/>
  <c r="O54" i="7"/>
  <c r="T30" i="7"/>
  <c r="Y30" i="7"/>
  <c r="AC30" i="7" s="1"/>
  <c r="O30" i="7"/>
  <c r="T14" i="7"/>
  <c r="Y14" i="7"/>
  <c r="AC14" i="7" s="1"/>
  <c r="O14" i="7"/>
  <c r="Y954" i="7"/>
  <c r="AC954" i="7" s="1"/>
  <c r="O954" i="7"/>
  <c r="T954" i="7"/>
  <c r="Y893" i="7"/>
  <c r="AC893" i="7" s="1"/>
  <c r="O893" i="7"/>
  <c r="T893" i="7"/>
  <c r="Y787" i="7"/>
  <c r="AC787" i="7" s="1"/>
  <c r="T787" i="7"/>
  <c r="O787" i="7"/>
  <c r="Y726" i="7"/>
  <c r="AC726" i="7" s="1"/>
  <c r="O726" i="7"/>
  <c r="T726" i="7"/>
  <c r="Y716" i="7"/>
  <c r="AC716" i="7" s="1"/>
  <c r="T716" i="7"/>
  <c r="O716" i="7"/>
  <c r="Y632" i="7"/>
  <c r="AC632" i="7" s="1"/>
  <c r="T632" i="7"/>
  <c r="O632" i="7"/>
  <c r="Y608" i="7"/>
  <c r="AC608" i="7" s="1"/>
  <c r="T608" i="7"/>
  <c r="O608" i="7"/>
  <c r="Y557" i="7"/>
  <c r="AC557" i="7" s="1"/>
  <c r="T557" i="7"/>
  <c r="O557" i="7"/>
  <c r="T510" i="7"/>
  <c r="Y510" i="7"/>
  <c r="AC510" i="7" s="1"/>
  <c r="O510" i="7"/>
  <c r="T301" i="7"/>
  <c r="Y301" i="7"/>
  <c r="AC301" i="7" s="1"/>
  <c r="O301" i="7"/>
  <c r="T125" i="7"/>
  <c r="Y125" i="7"/>
  <c r="AC125" i="7" s="1"/>
  <c r="O125" i="7"/>
  <c r="T33" i="7"/>
  <c r="Y33" i="7"/>
  <c r="AC33" i="7" s="1"/>
  <c r="O33" i="7"/>
  <c r="T397" i="7"/>
  <c r="Y397" i="7"/>
  <c r="AC397" i="7" s="1"/>
  <c r="O397" i="7"/>
  <c r="T205" i="7"/>
  <c r="Y205" i="7"/>
  <c r="AC205" i="7" s="1"/>
  <c r="O205" i="7"/>
  <c r="T13" i="7"/>
  <c r="Y13" i="7"/>
  <c r="AC13" i="7" s="1"/>
  <c r="O13" i="7"/>
  <c r="Y1830" i="7"/>
  <c r="O1830" i="7"/>
  <c r="T1830" i="7"/>
  <c r="Y1802" i="7"/>
  <c r="O1802" i="7"/>
  <c r="T1802" i="7"/>
  <c r="Y1755" i="7"/>
  <c r="T1755" i="7"/>
  <c r="O1755" i="7"/>
  <c r="Y1693" i="7"/>
  <c r="O1693" i="7"/>
  <c r="T1693" i="7"/>
  <c r="Y1610" i="7"/>
  <c r="O1610" i="7"/>
  <c r="T1610" i="7"/>
  <c r="Y1603" i="7"/>
  <c r="T1603" i="7"/>
  <c r="O1603" i="7"/>
  <c r="Y1559" i="7"/>
  <c r="T1559" i="7"/>
  <c r="O1559" i="7"/>
  <c r="Y1506" i="7"/>
  <c r="O1506" i="7"/>
  <c r="T1506" i="7"/>
  <c r="Y1481" i="7"/>
  <c r="AC1481" i="7" s="1"/>
  <c r="O1481" i="7"/>
  <c r="T1481" i="7"/>
  <c r="Y1444" i="7"/>
  <c r="AC1444" i="7" s="1"/>
  <c r="T1444" i="7"/>
  <c r="O1444" i="7"/>
  <c r="Y1418" i="7"/>
  <c r="AC1418" i="7" s="1"/>
  <c r="O1418" i="7"/>
  <c r="T1418" i="7"/>
  <c r="Y1401" i="7"/>
  <c r="AC1401" i="7" s="1"/>
  <c r="O1401" i="7"/>
  <c r="T1401" i="7"/>
  <c r="Y1367" i="7"/>
  <c r="AC1367" i="7" s="1"/>
  <c r="T1367" i="7"/>
  <c r="O1367" i="7"/>
  <c r="Y1337" i="7"/>
  <c r="AC1337" i="7" s="1"/>
  <c r="O1337" i="7"/>
  <c r="T1337" i="7"/>
  <c r="Y1256" i="7"/>
  <c r="AC1256" i="7" s="1"/>
  <c r="T1256" i="7"/>
  <c r="O1256" i="7"/>
  <c r="Y1674" i="7"/>
  <c r="O1674" i="7"/>
  <c r="T1674" i="7"/>
  <c r="Y1609" i="7"/>
  <c r="O1609" i="7"/>
  <c r="T1609" i="7"/>
  <c r="Y1571" i="7"/>
  <c r="T1571" i="7"/>
  <c r="O1571" i="7"/>
  <c r="Y1478" i="7"/>
  <c r="AC1478" i="7" s="1"/>
  <c r="O1478" i="7"/>
  <c r="T1478" i="7"/>
  <c r="Y1470" i="7"/>
  <c r="AC1470" i="7" s="1"/>
  <c r="O1470" i="7"/>
  <c r="T1470" i="7"/>
  <c r="Y1249" i="7"/>
  <c r="AC1249" i="7" s="1"/>
  <c r="O1249" i="7"/>
  <c r="T1249" i="7"/>
  <c r="Y1177" i="7"/>
  <c r="AC1177" i="7" s="1"/>
  <c r="O1177" i="7"/>
  <c r="T1177" i="7"/>
  <c r="Y1113" i="7"/>
  <c r="AC1113" i="7" s="1"/>
  <c r="O1113" i="7"/>
  <c r="T1113" i="7"/>
  <c r="Y1052" i="7"/>
  <c r="AC1052" i="7" s="1"/>
  <c r="T1052" i="7"/>
  <c r="O1052" i="7"/>
  <c r="Y988" i="7"/>
  <c r="AC988" i="7" s="1"/>
  <c r="T988" i="7"/>
  <c r="O988" i="7"/>
  <c r="Y884" i="7"/>
  <c r="AC884" i="7" s="1"/>
  <c r="T884" i="7"/>
  <c r="O884" i="7"/>
  <c r="Y868" i="7"/>
  <c r="AC868" i="7" s="1"/>
  <c r="T868" i="7"/>
  <c r="O868" i="7"/>
  <c r="Y1689" i="7"/>
  <c r="O1689" i="7"/>
  <c r="T1689" i="7"/>
  <c r="Y1612" i="7"/>
  <c r="T1612" i="7"/>
  <c r="O1612" i="7"/>
  <c r="Y1535" i="7"/>
  <c r="T1535" i="7"/>
  <c r="O1535" i="7"/>
  <c r="Y1264" i="7"/>
  <c r="AC1264" i="7" s="1"/>
  <c r="T1264" i="7"/>
  <c r="O1264" i="7"/>
  <c r="Y1205" i="7"/>
  <c r="AC1205" i="7" s="1"/>
  <c r="O1205" i="7"/>
  <c r="T1205" i="7"/>
  <c r="Y1173" i="7"/>
  <c r="AC1173" i="7" s="1"/>
  <c r="O1173" i="7"/>
  <c r="T1173" i="7"/>
  <c r="Y1141" i="7"/>
  <c r="AC1141" i="7" s="1"/>
  <c r="O1141" i="7"/>
  <c r="T1141" i="7"/>
  <c r="Y1105" i="7"/>
  <c r="AC1105" i="7" s="1"/>
  <c r="O1105" i="7"/>
  <c r="T1105" i="7"/>
  <c r="Y1073" i="7"/>
  <c r="AC1073" i="7" s="1"/>
  <c r="O1073" i="7"/>
  <c r="T1073" i="7"/>
  <c r="Y1041" i="7"/>
  <c r="AC1041" i="7" s="1"/>
  <c r="O1041" i="7"/>
  <c r="T1041" i="7"/>
  <c r="Y1009" i="7"/>
  <c r="AC1009" i="7" s="1"/>
  <c r="O1009" i="7"/>
  <c r="T1009" i="7"/>
  <c r="Y980" i="7"/>
  <c r="AC980" i="7" s="1"/>
  <c r="T980" i="7"/>
  <c r="O980" i="7"/>
  <c r="Y941" i="7"/>
  <c r="AC941" i="7" s="1"/>
  <c r="O941" i="7"/>
  <c r="T941" i="7"/>
  <c r="Y922" i="7"/>
  <c r="AC922" i="7" s="1"/>
  <c r="O922" i="7"/>
  <c r="T922" i="7"/>
  <c r="Y841" i="7"/>
  <c r="AC841" i="7" s="1"/>
  <c r="O841" i="7"/>
  <c r="T841" i="7"/>
  <c r="Y813" i="7"/>
  <c r="AC813" i="7" s="1"/>
  <c r="O813" i="7"/>
  <c r="T813" i="7"/>
  <c r="Y777" i="7"/>
  <c r="AC777" i="7" s="1"/>
  <c r="O777" i="7"/>
  <c r="T777" i="7"/>
  <c r="Y1789" i="7"/>
  <c r="O1789" i="7"/>
  <c r="T1789" i="7"/>
  <c r="Y1749" i="7"/>
  <c r="O1749" i="7"/>
  <c r="T1749" i="7"/>
  <c r="Y1544" i="7"/>
  <c r="T1544" i="7"/>
  <c r="O1544" i="7"/>
  <c r="Y1380" i="7"/>
  <c r="AC1380" i="7" s="1"/>
  <c r="T1380" i="7"/>
  <c r="O1380" i="7"/>
  <c r="Y594" i="7"/>
  <c r="AC594" i="7" s="1"/>
  <c r="O594" i="7"/>
  <c r="T594" i="7"/>
  <c r="T550" i="7"/>
  <c r="Y550" i="7"/>
  <c r="AC550" i="7" s="1"/>
  <c r="O550" i="7"/>
  <c r="Y479" i="7"/>
  <c r="AC479" i="7" s="1"/>
  <c r="T479" i="7"/>
  <c r="O479" i="7"/>
  <c r="T458" i="7"/>
  <c r="Y458" i="7"/>
  <c r="AC458" i="7" s="1"/>
  <c r="O458" i="7"/>
  <c r="Y427" i="7"/>
  <c r="AC427" i="7" s="1"/>
  <c r="T427" i="7"/>
  <c r="O427" i="7"/>
  <c r="T378" i="7"/>
  <c r="Y378" i="7"/>
  <c r="AC378" i="7" s="1"/>
  <c r="O378" i="7"/>
  <c r="Y319" i="7"/>
  <c r="AC319" i="7" s="1"/>
  <c r="T319" i="7"/>
  <c r="O319" i="7"/>
  <c r="Y231" i="7"/>
  <c r="AC231" i="7" s="1"/>
  <c r="T231" i="7"/>
  <c r="O231" i="7"/>
  <c r="T154" i="7"/>
  <c r="Y154" i="7"/>
  <c r="AC154" i="7" s="1"/>
  <c r="O154" i="7"/>
  <c r="Y63" i="7"/>
  <c r="AC63" i="7" s="1"/>
  <c r="T63" i="7"/>
  <c r="O63" i="7"/>
  <c r="Y664" i="7"/>
  <c r="AC664" i="7" s="1"/>
  <c r="T664" i="7"/>
  <c r="O664" i="7"/>
  <c r="Y822" i="7"/>
  <c r="AC822" i="7" s="1"/>
  <c r="O822" i="7"/>
  <c r="T822" i="7"/>
  <c r="Y780" i="7"/>
  <c r="AC780" i="7" s="1"/>
  <c r="T780" i="7"/>
  <c r="O780" i="7"/>
  <c r="Y760" i="7"/>
  <c r="AC760" i="7" s="1"/>
  <c r="T760" i="7"/>
  <c r="O760" i="7"/>
  <c r="Y752" i="7"/>
  <c r="AC752" i="7" s="1"/>
  <c r="T752" i="7"/>
  <c r="O752" i="7"/>
  <c r="Y707" i="7"/>
  <c r="AC707" i="7" s="1"/>
  <c r="T707" i="7"/>
  <c r="O707" i="7"/>
  <c r="Y654" i="7"/>
  <c r="AC654" i="7" s="1"/>
  <c r="O654" i="7"/>
  <c r="T654" i="7"/>
  <c r="Y616" i="7"/>
  <c r="AC616" i="7" s="1"/>
  <c r="T616" i="7"/>
  <c r="O616" i="7"/>
  <c r="Y475" i="7"/>
  <c r="AC475" i="7" s="1"/>
  <c r="T475" i="7"/>
  <c r="O475" i="7"/>
  <c r="T442" i="7"/>
  <c r="Y442" i="7"/>
  <c r="AC442" i="7" s="1"/>
  <c r="O442" i="7"/>
  <c r="Y331" i="7"/>
  <c r="AC331" i="7" s="1"/>
  <c r="T331" i="7"/>
  <c r="O331" i="7"/>
  <c r="T246" i="7"/>
  <c r="Y246" i="7"/>
  <c r="AC246" i="7" s="1"/>
  <c r="O246" i="7"/>
  <c r="Y167" i="7"/>
  <c r="AC167" i="7" s="1"/>
  <c r="T167" i="7"/>
  <c r="O167" i="7"/>
  <c r="Y23" i="7"/>
  <c r="AC23" i="7" s="1"/>
  <c r="T23" i="7"/>
  <c r="O23" i="7"/>
  <c r="Y1736" i="7"/>
  <c r="T1736" i="7"/>
  <c r="O1736" i="7"/>
  <c r="Y1710" i="7"/>
  <c r="O1710" i="7"/>
  <c r="T1710" i="7"/>
  <c r="Y1635" i="7"/>
  <c r="T1635" i="7"/>
  <c r="O1635" i="7"/>
  <c r="Y1623" i="7"/>
  <c r="T1623" i="7"/>
  <c r="O1623" i="7"/>
  <c r="Y1511" i="7"/>
  <c r="T1511" i="7"/>
  <c r="O1511" i="7"/>
  <c r="Y1473" i="7"/>
  <c r="AC1473" i="7" s="1"/>
  <c r="O1473" i="7"/>
  <c r="T1473" i="7"/>
  <c r="Y1399" i="7"/>
  <c r="AC1399" i="7" s="1"/>
  <c r="T1399" i="7"/>
  <c r="O1399" i="7"/>
  <c r="Y1385" i="7"/>
  <c r="AC1385" i="7" s="1"/>
  <c r="O1385" i="7"/>
  <c r="T1385" i="7"/>
  <c r="Y1355" i="7"/>
  <c r="AC1355" i="7" s="1"/>
  <c r="T1355" i="7"/>
  <c r="O1355" i="7"/>
  <c r="Y1293" i="7"/>
  <c r="AC1293" i="7" s="1"/>
  <c r="O1293" i="7"/>
  <c r="T1293" i="7"/>
  <c r="Y1197" i="7"/>
  <c r="AC1197" i="7" s="1"/>
  <c r="O1197" i="7"/>
  <c r="T1197" i="7"/>
  <c r="Y1108" i="7"/>
  <c r="AC1108" i="7" s="1"/>
  <c r="T1108" i="7"/>
  <c r="O1108" i="7"/>
  <c r="Y1044" i="7"/>
  <c r="AC1044" i="7" s="1"/>
  <c r="T1044" i="7"/>
  <c r="O1044" i="7"/>
  <c r="Y853" i="7"/>
  <c r="AC853" i="7" s="1"/>
  <c r="O853" i="7"/>
  <c r="T853" i="7"/>
  <c r="Y793" i="7"/>
  <c r="AC793" i="7" s="1"/>
  <c r="O793" i="7"/>
  <c r="T793" i="7"/>
  <c r="Y731" i="7"/>
  <c r="AC731" i="7" s="1"/>
  <c r="T731" i="7"/>
  <c r="O731" i="7"/>
  <c r="Y829" i="7"/>
  <c r="AC829" i="7" s="1"/>
  <c r="O829" i="7"/>
  <c r="T829" i="7"/>
  <c r="Y1778" i="7"/>
  <c r="O1778" i="7"/>
  <c r="T1778" i="7"/>
  <c r="Y1766" i="7"/>
  <c r="O1766" i="7"/>
  <c r="T1766" i="7"/>
  <c r="Y1721" i="7"/>
  <c r="O1721" i="7"/>
  <c r="T1721" i="7"/>
  <c r="Y1500" i="7"/>
  <c r="AC1500" i="7" s="1"/>
  <c r="T1500" i="7"/>
  <c r="O1500" i="7"/>
  <c r="Y1492" i="7"/>
  <c r="AC1492" i="7" s="1"/>
  <c r="T1492" i="7"/>
  <c r="O1492" i="7"/>
  <c r="Y1447" i="7"/>
  <c r="AC1447" i="7" s="1"/>
  <c r="T1447" i="7"/>
  <c r="O1447" i="7"/>
  <c r="Y1435" i="7"/>
  <c r="AC1435" i="7" s="1"/>
  <c r="T1435" i="7"/>
  <c r="O1435" i="7"/>
  <c r="Y1386" i="7"/>
  <c r="AC1386" i="7" s="1"/>
  <c r="O1386" i="7"/>
  <c r="T1386" i="7"/>
  <c r="Y1364" i="7"/>
  <c r="AC1364" i="7" s="1"/>
  <c r="T1364" i="7"/>
  <c r="O1364" i="7"/>
  <c r="Y1284" i="7"/>
  <c r="AC1284" i="7" s="1"/>
  <c r="T1284" i="7"/>
  <c r="O1284" i="7"/>
  <c r="Y744" i="7"/>
  <c r="AC744" i="7" s="1"/>
  <c r="T744" i="7"/>
  <c r="O744" i="7"/>
  <c r="Y644" i="7"/>
  <c r="AC644" i="7" s="1"/>
  <c r="T644" i="7"/>
  <c r="O644" i="7"/>
  <c r="Y576" i="7"/>
  <c r="AC576" i="7" s="1"/>
  <c r="T576" i="7"/>
  <c r="O576" i="7"/>
  <c r="Y491" i="7"/>
  <c r="AC491" i="7" s="1"/>
  <c r="T491" i="7"/>
  <c r="O491" i="7"/>
  <c r="T222" i="7"/>
  <c r="Y222" i="7"/>
  <c r="AC222" i="7" s="1"/>
  <c r="O222" i="7"/>
  <c r="Y139" i="7"/>
  <c r="AC139" i="7" s="1"/>
  <c r="T139" i="7"/>
  <c r="O139" i="7"/>
  <c r="Y908" i="7"/>
  <c r="AC908" i="7" s="1"/>
  <c r="T908" i="7"/>
  <c r="O908" i="7"/>
  <c r="Y715" i="7"/>
  <c r="AC715" i="7" s="1"/>
  <c r="T715" i="7"/>
  <c r="O715" i="7"/>
  <c r="Y640" i="7"/>
  <c r="AC640" i="7" s="1"/>
  <c r="T640" i="7"/>
  <c r="O640" i="7"/>
  <c r="Y351" i="7"/>
  <c r="AC351" i="7" s="1"/>
  <c r="T351" i="7"/>
  <c r="O351" i="7"/>
  <c r="T158" i="7"/>
  <c r="Y158" i="7"/>
  <c r="AC158" i="7" s="1"/>
  <c r="O158" i="7"/>
  <c r="Y688" i="7"/>
  <c r="AC688" i="7" s="1"/>
  <c r="T688" i="7"/>
  <c r="O688" i="7"/>
  <c r="Y559" i="7"/>
  <c r="AC559" i="7" s="1"/>
  <c r="T559" i="7"/>
  <c r="O559" i="7"/>
  <c r="Y463" i="7"/>
  <c r="AC463" i="7" s="1"/>
  <c r="T463" i="7"/>
  <c r="O463" i="7"/>
  <c r="Y343" i="7"/>
  <c r="AC343" i="7" s="1"/>
  <c r="T343" i="7"/>
  <c r="O343" i="7"/>
  <c r="T254" i="7"/>
  <c r="Y254" i="7"/>
  <c r="AC254" i="7" s="1"/>
  <c r="O254" i="7"/>
  <c r="Y75" i="7"/>
  <c r="AC75" i="7" s="1"/>
  <c r="T75" i="7"/>
  <c r="O75" i="7"/>
  <c r="T26" i="7"/>
  <c r="Y26" i="7"/>
  <c r="AC26" i="7" s="1"/>
  <c r="O26" i="7"/>
  <c r="Y1811" i="7"/>
  <c r="T1811" i="7"/>
  <c r="O1811" i="7"/>
  <c r="Y1671" i="7"/>
  <c r="T1671" i="7"/>
  <c r="O1671" i="7"/>
  <c r="Y1657" i="7"/>
  <c r="O1657" i="7"/>
  <c r="T1657" i="7"/>
  <c r="Y1233" i="7"/>
  <c r="AC1233" i="7" s="1"/>
  <c r="O1233" i="7"/>
  <c r="T1233" i="7"/>
  <c r="Y1081" i="7"/>
  <c r="AC1081" i="7" s="1"/>
  <c r="O1081" i="7"/>
  <c r="T1081" i="7"/>
  <c r="Y957" i="7"/>
  <c r="AC957" i="7" s="1"/>
  <c r="O957" i="7"/>
  <c r="T957" i="7"/>
  <c r="Y942" i="7"/>
  <c r="AC942" i="7" s="1"/>
  <c r="O942" i="7"/>
  <c r="T942" i="7"/>
  <c r="Y804" i="7"/>
  <c r="AC804" i="7" s="1"/>
  <c r="T804" i="7"/>
  <c r="O804" i="7"/>
  <c r="Y503" i="7"/>
  <c r="AC503" i="7" s="1"/>
  <c r="T503" i="7"/>
  <c r="O503" i="7"/>
  <c r="Y1838" i="7"/>
  <c r="O1838" i="7"/>
  <c r="T1838" i="7"/>
  <c r="Y1591" i="7"/>
  <c r="T1591" i="7"/>
  <c r="O1591" i="7"/>
  <c r="Y1461" i="7"/>
  <c r="AC1461" i="7" s="1"/>
  <c r="O1461" i="7"/>
  <c r="T1461" i="7"/>
  <c r="Y1451" i="7"/>
  <c r="AC1451" i="7" s="1"/>
  <c r="T1451" i="7"/>
  <c r="O1451" i="7"/>
  <c r="Y1400" i="7"/>
  <c r="AC1400" i="7" s="1"/>
  <c r="T1400" i="7"/>
  <c r="O1400" i="7"/>
  <c r="Y1060" i="7"/>
  <c r="AC1060" i="7" s="1"/>
  <c r="T1060" i="7"/>
  <c r="O1060" i="7"/>
  <c r="Y898" i="7"/>
  <c r="AC898" i="7" s="1"/>
  <c r="O898" i="7"/>
  <c r="T898" i="7"/>
  <c r="Y828" i="7"/>
  <c r="AC828" i="7" s="1"/>
  <c r="T828" i="7"/>
  <c r="O828" i="7"/>
  <c r="Y95" i="7"/>
  <c r="AC95" i="7" s="1"/>
  <c r="T95" i="7"/>
  <c r="O95" i="7"/>
  <c r="Y1117" i="7"/>
  <c r="AC1117" i="7" s="1"/>
  <c r="O1117" i="7"/>
  <c r="T1117" i="7"/>
  <c r="Y969" i="7"/>
  <c r="AC969" i="7" s="1"/>
  <c r="O969" i="7"/>
  <c r="T969" i="7"/>
  <c r="Y901" i="7"/>
  <c r="AC901" i="7" s="1"/>
  <c r="O901" i="7"/>
  <c r="T901" i="7"/>
  <c r="Y459" i="7"/>
  <c r="AC459" i="7" s="1"/>
  <c r="T459" i="7"/>
  <c r="O459" i="7"/>
  <c r="T106" i="7"/>
  <c r="Y106" i="7"/>
  <c r="AC106" i="7" s="1"/>
  <c r="O106" i="7"/>
  <c r="T298" i="7"/>
  <c r="Y298" i="7"/>
  <c r="AC298" i="7" s="1"/>
  <c r="O298" i="7"/>
  <c r="Y1577" i="7"/>
  <c r="O1577" i="7"/>
  <c r="T1577" i="7"/>
  <c r="Y1521" i="7"/>
  <c r="O1521" i="7"/>
  <c r="T1521" i="7"/>
  <c r="Y1185" i="7"/>
  <c r="AC1185" i="7" s="1"/>
  <c r="O1185" i="7"/>
  <c r="T1185" i="7"/>
  <c r="Y1620" i="7"/>
  <c r="T1620" i="7"/>
  <c r="O1620" i="7"/>
  <c r="Y1516" i="7"/>
  <c r="T1516" i="7"/>
  <c r="O1516" i="7"/>
  <c r="Y1464" i="7"/>
  <c r="AC1464" i="7" s="1"/>
  <c r="T1464" i="7"/>
  <c r="O1464" i="7"/>
  <c r="Y1454" i="7"/>
  <c r="AC1454" i="7" s="1"/>
  <c r="O1454" i="7"/>
  <c r="T1454" i="7"/>
  <c r="Y844" i="7"/>
  <c r="AC844" i="7" s="1"/>
  <c r="T844" i="7"/>
  <c r="O844" i="7"/>
  <c r="Y770" i="7"/>
  <c r="AC770" i="7" s="1"/>
  <c r="O770" i="7"/>
  <c r="T770" i="7"/>
  <c r="Y701" i="7"/>
  <c r="AC701" i="7" s="1"/>
  <c r="O701" i="7"/>
  <c r="T701" i="7"/>
  <c r="Y676" i="7"/>
  <c r="AC676" i="7" s="1"/>
  <c r="T676" i="7"/>
  <c r="O676" i="7"/>
  <c r="Y818" i="7"/>
  <c r="AC818" i="7" s="1"/>
  <c r="O818" i="7"/>
  <c r="T818" i="7"/>
  <c r="Y1792" i="7"/>
  <c r="T1792" i="7"/>
  <c r="O1792" i="7"/>
  <c r="Y1425" i="7"/>
  <c r="AC1425" i="7" s="1"/>
  <c r="O1425" i="7"/>
  <c r="T1425" i="7"/>
  <c r="T190" i="7"/>
  <c r="Y190" i="7"/>
  <c r="AC190" i="7" s="1"/>
  <c r="O190" i="7"/>
  <c r="Y1334" i="7"/>
  <c r="AC1334" i="7" s="1"/>
  <c r="O1334" i="7"/>
  <c r="T1334" i="7"/>
  <c r="Y1302" i="7"/>
  <c r="AC1302" i="7" s="1"/>
  <c r="O1302" i="7"/>
  <c r="T1302" i="7"/>
  <c r="Y1586" i="7"/>
  <c r="O1586" i="7"/>
  <c r="T1586" i="7"/>
  <c r="Y1339" i="7"/>
  <c r="AC1339" i="7" s="1"/>
  <c r="T1339" i="7"/>
  <c r="O1339" i="7"/>
  <c r="Y1315" i="7"/>
  <c r="AC1315" i="7" s="1"/>
  <c r="T1315" i="7"/>
  <c r="O1315" i="7"/>
  <c r="Y1686" i="7"/>
  <c r="O1686" i="7"/>
  <c r="T1686" i="7"/>
  <c r="Y1366" i="7"/>
  <c r="AC1366" i="7" s="1"/>
  <c r="O1366" i="7"/>
  <c r="T1366" i="7"/>
  <c r="Y1238" i="7"/>
  <c r="AC1238" i="7" s="1"/>
  <c r="O1238" i="7"/>
  <c r="T1238" i="7"/>
  <c r="Y730" i="7"/>
  <c r="AC730" i="7" s="1"/>
  <c r="O730" i="7"/>
  <c r="T730" i="7"/>
  <c r="Y635" i="7"/>
  <c r="AC635" i="7" s="1"/>
  <c r="T635" i="7"/>
  <c r="O635" i="7"/>
  <c r="Y966" i="7"/>
  <c r="AC966" i="7" s="1"/>
  <c r="O966" i="7"/>
  <c r="T966" i="7"/>
  <c r="Y520" i="7"/>
  <c r="AC520" i="7" s="1"/>
  <c r="T520" i="7"/>
  <c r="O520" i="7"/>
  <c r="Y472" i="7"/>
  <c r="AC472" i="7" s="1"/>
  <c r="T472" i="7"/>
  <c r="O472" i="7"/>
  <c r="Y424" i="7"/>
  <c r="AC424" i="7" s="1"/>
  <c r="T424" i="7"/>
  <c r="O424" i="7"/>
  <c r="Y376" i="7"/>
  <c r="AC376" i="7" s="1"/>
  <c r="T376" i="7"/>
  <c r="O376" i="7"/>
  <c r="Y328" i="7"/>
  <c r="AC328" i="7" s="1"/>
  <c r="T328" i="7"/>
  <c r="O328" i="7"/>
  <c r="Y264" i="7"/>
  <c r="AC264" i="7" s="1"/>
  <c r="T264" i="7"/>
  <c r="O264" i="7"/>
  <c r="Y216" i="7"/>
  <c r="AC216" i="7" s="1"/>
  <c r="T216" i="7"/>
  <c r="O216" i="7"/>
  <c r="Y136" i="7"/>
  <c r="AC136" i="7" s="1"/>
  <c r="T136" i="7"/>
  <c r="O136" i="7"/>
  <c r="Y88" i="7"/>
  <c r="AC88" i="7" s="1"/>
  <c r="T88" i="7"/>
  <c r="O88" i="7"/>
  <c r="Y40" i="7"/>
  <c r="AC40" i="7" s="1"/>
  <c r="T40" i="7"/>
  <c r="O40" i="7"/>
  <c r="Y874" i="7"/>
  <c r="AC874" i="7" s="1"/>
  <c r="O874" i="7"/>
  <c r="T874" i="7"/>
  <c r="Y1699" i="7"/>
  <c r="T1699" i="7"/>
  <c r="O1699" i="7"/>
  <c r="Y903" i="7"/>
  <c r="AC903" i="7" s="1"/>
  <c r="T903" i="7"/>
  <c r="O903" i="7"/>
  <c r="Y1290" i="7"/>
  <c r="AC1290" i="7" s="1"/>
  <c r="O1290" i="7"/>
  <c r="T1290" i="7"/>
  <c r="Y1226" i="7"/>
  <c r="AC1226" i="7" s="1"/>
  <c r="O1226" i="7"/>
  <c r="T1226" i="7"/>
  <c r="Y924" i="7"/>
  <c r="AC924" i="7" s="1"/>
  <c r="T924" i="7"/>
  <c r="O924" i="7"/>
  <c r="Y848" i="7"/>
  <c r="AC848" i="7" s="1"/>
  <c r="T848" i="7"/>
  <c r="O848" i="7"/>
  <c r="Y757" i="7"/>
  <c r="AC757" i="7" s="1"/>
  <c r="O757" i="7"/>
  <c r="T757" i="7"/>
  <c r="Y614" i="7"/>
  <c r="AC614" i="7" s="1"/>
  <c r="O614" i="7"/>
  <c r="T614" i="7"/>
  <c r="Y590" i="7"/>
  <c r="AC590" i="7" s="1"/>
  <c r="O590" i="7"/>
  <c r="T590" i="7"/>
  <c r="Y563" i="7"/>
  <c r="AC563" i="7" s="1"/>
  <c r="T563" i="7"/>
  <c r="O563" i="7"/>
  <c r="Y499" i="7"/>
  <c r="AC499" i="7" s="1"/>
  <c r="T499" i="7"/>
  <c r="O499" i="7"/>
  <c r="Y451" i="7"/>
  <c r="AC451" i="7" s="1"/>
  <c r="T451" i="7"/>
  <c r="O451" i="7"/>
  <c r="Y419" i="7"/>
  <c r="AC419" i="7" s="1"/>
  <c r="T419" i="7"/>
  <c r="O419" i="7"/>
  <c r="Y355" i="7"/>
  <c r="AC355" i="7" s="1"/>
  <c r="T355" i="7"/>
  <c r="O355" i="7"/>
  <c r="Y307" i="7"/>
  <c r="AC307" i="7" s="1"/>
  <c r="T307" i="7"/>
  <c r="O307" i="7"/>
  <c r="Y259" i="7"/>
  <c r="AC259" i="7" s="1"/>
  <c r="T259" i="7"/>
  <c r="O259" i="7"/>
  <c r="Y195" i="7"/>
  <c r="AC195" i="7" s="1"/>
  <c r="T195" i="7"/>
  <c r="O195" i="7"/>
  <c r="T89" i="7"/>
  <c r="Y89" i="7"/>
  <c r="AC89" i="7" s="1"/>
  <c r="O89" i="7"/>
  <c r="T25" i="7"/>
  <c r="Y25" i="7"/>
  <c r="AC25" i="7" s="1"/>
  <c r="O25" i="7"/>
  <c r="Y1202" i="7"/>
  <c r="AC1202" i="7" s="1"/>
  <c r="O1202" i="7"/>
  <c r="T1202" i="7"/>
  <c r="Y1154" i="7"/>
  <c r="AC1154" i="7" s="1"/>
  <c r="O1154" i="7"/>
  <c r="T1154" i="7"/>
  <c r="Y1106" i="7"/>
  <c r="AC1106" i="7" s="1"/>
  <c r="O1106" i="7"/>
  <c r="T1106" i="7"/>
  <c r="Y1042" i="7"/>
  <c r="AC1042" i="7" s="1"/>
  <c r="O1042" i="7"/>
  <c r="T1042" i="7"/>
  <c r="Y883" i="7"/>
  <c r="AC883" i="7" s="1"/>
  <c r="T883" i="7"/>
  <c r="O883" i="7"/>
  <c r="T421" i="7"/>
  <c r="Y421" i="7"/>
  <c r="AC421" i="7" s="1"/>
  <c r="O421" i="7"/>
  <c r="Y1732" i="7"/>
  <c r="T1732" i="7"/>
  <c r="O1732" i="7"/>
  <c r="T406" i="7"/>
  <c r="Y406" i="7"/>
  <c r="AC406" i="7" s="1"/>
  <c r="O406" i="7"/>
  <c r="T186" i="7"/>
  <c r="Y186" i="7"/>
  <c r="AC186" i="7" s="1"/>
  <c r="O186" i="7"/>
  <c r="Y43" i="7"/>
  <c r="AC43" i="7" s="1"/>
  <c r="T43" i="7"/>
  <c r="O43" i="7"/>
  <c r="Y1589" i="7"/>
  <c r="O1589" i="7"/>
  <c r="T1589" i="7"/>
  <c r="Y1376" i="7"/>
  <c r="AC1376" i="7" s="1"/>
  <c r="T1376" i="7"/>
  <c r="O1376" i="7"/>
  <c r="Y123" i="7"/>
  <c r="AC123" i="7" s="1"/>
  <c r="T123" i="7"/>
  <c r="O123" i="7"/>
  <c r="Y1780" i="7"/>
  <c r="T1780" i="7"/>
  <c r="O1780" i="7"/>
  <c r="Y847" i="7"/>
  <c r="AC847" i="7" s="1"/>
  <c r="T847" i="7"/>
  <c r="O847" i="7"/>
  <c r="Y529" i="7"/>
  <c r="AC529" i="7" s="1"/>
  <c r="O529" i="7"/>
  <c r="T529" i="7"/>
  <c r="T337" i="7"/>
  <c r="Y337" i="7"/>
  <c r="AC337" i="7" s="1"/>
  <c r="O337" i="7"/>
  <c r="T61" i="7"/>
  <c r="Y61" i="7"/>
  <c r="AC61" i="7" s="1"/>
  <c r="O61" i="7"/>
  <c r="Y1826" i="7"/>
  <c r="O1826" i="7"/>
  <c r="T1826" i="7"/>
  <c r="Y1687" i="7"/>
  <c r="T1687" i="7"/>
  <c r="O1687" i="7"/>
  <c r="Y1614" i="7"/>
  <c r="O1614" i="7"/>
  <c r="T1614" i="7"/>
  <c r="Y1550" i="7"/>
  <c r="O1550" i="7"/>
  <c r="T1550" i="7"/>
  <c r="Y1731" i="7"/>
  <c r="T1731" i="7"/>
  <c r="O1731" i="7"/>
  <c r="Y1632" i="7"/>
  <c r="T1632" i="7"/>
  <c r="O1632" i="7"/>
  <c r="Y1563" i="7"/>
  <c r="T1563" i="7"/>
  <c r="O1563" i="7"/>
  <c r="Y1313" i="7"/>
  <c r="AC1313" i="7" s="1"/>
  <c r="O1313" i="7"/>
  <c r="T1313" i="7"/>
  <c r="Y1520" i="7"/>
  <c r="T1520" i="7"/>
  <c r="O1520" i="7"/>
  <c r="Y1465" i="7"/>
  <c r="AC1465" i="7" s="1"/>
  <c r="O1465" i="7"/>
  <c r="T1465" i="7"/>
  <c r="Y1349" i="7"/>
  <c r="AC1349" i="7" s="1"/>
  <c r="O1349" i="7"/>
  <c r="T1349" i="7"/>
  <c r="Y1093" i="7"/>
  <c r="AC1093" i="7" s="1"/>
  <c r="O1093" i="7"/>
  <c r="T1093" i="7"/>
  <c r="Y997" i="7"/>
  <c r="AC997" i="7" s="1"/>
  <c r="O997" i="7"/>
  <c r="T997" i="7"/>
  <c r="Y1176" i="7"/>
  <c r="AC1176" i="7" s="1"/>
  <c r="T1176" i="7"/>
  <c r="O1176" i="7"/>
  <c r="Y1128" i="7"/>
  <c r="AC1128" i="7" s="1"/>
  <c r="T1128" i="7"/>
  <c r="O1128" i="7"/>
  <c r="Y1080" i="7"/>
  <c r="AC1080" i="7" s="1"/>
  <c r="T1080" i="7"/>
  <c r="O1080" i="7"/>
  <c r="Y1000" i="7"/>
  <c r="AC1000" i="7" s="1"/>
  <c r="T1000" i="7"/>
  <c r="O1000" i="7"/>
  <c r="Y913" i="7"/>
  <c r="AC913" i="7" s="1"/>
  <c r="O913" i="7"/>
  <c r="T913" i="7"/>
  <c r="Y838" i="7"/>
  <c r="AC838" i="7" s="1"/>
  <c r="O838" i="7"/>
  <c r="T838" i="7"/>
  <c r="Y790" i="7"/>
  <c r="AC790" i="7" s="1"/>
  <c r="O790" i="7"/>
  <c r="T790" i="7"/>
  <c r="Y702" i="7"/>
  <c r="AC702" i="7" s="1"/>
  <c r="O702" i="7"/>
  <c r="T702" i="7"/>
  <c r="Y618" i="7"/>
  <c r="AC618" i="7" s="1"/>
  <c r="O618" i="7"/>
  <c r="T618" i="7"/>
  <c r="Y875" i="7"/>
  <c r="AC875" i="7" s="1"/>
  <c r="T875" i="7"/>
  <c r="O875" i="7"/>
  <c r="Y751" i="7"/>
  <c r="AC751" i="7" s="1"/>
  <c r="T751" i="7"/>
  <c r="O751" i="7"/>
  <c r="Y625" i="7"/>
  <c r="AC625" i="7" s="1"/>
  <c r="O625" i="7"/>
  <c r="T625" i="7"/>
  <c r="T490" i="7"/>
  <c r="Y490" i="7"/>
  <c r="AC490" i="7" s="1"/>
  <c r="O490" i="7"/>
  <c r="T346" i="7"/>
  <c r="Y346" i="7"/>
  <c r="AC346" i="7" s="1"/>
  <c r="O346" i="7"/>
  <c r="T170" i="7"/>
  <c r="Y170" i="7"/>
  <c r="AC170" i="7" s="1"/>
  <c r="O170" i="7"/>
  <c r="Y39" i="7"/>
  <c r="AC39" i="7" s="1"/>
  <c r="T39" i="7"/>
  <c r="O39" i="7"/>
  <c r="Y889" i="7"/>
  <c r="AC889" i="7" s="1"/>
  <c r="O889" i="7"/>
  <c r="T889" i="7"/>
  <c r="Y724" i="7"/>
  <c r="AC724" i="7" s="1"/>
  <c r="T724" i="7"/>
  <c r="O724" i="7"/>
  <c r="Y601" i="7"/>
  <c r="AC601" i="7" s="1"/>
  <c r="O601" i="7"/>
  <c r="T601" i="7"/>
  <c r="T509" i="7"/>
  <c r="Y509" i="7"/>
  <c r="AC509" i="7" s="1"/>
  <c r="O509" i="7"/>
  <c r="Y1824" i="7"/>
  <c r="T1824" i="7"/>
  <c r="O1824" i="7"/>
  <c r="Y1493" i="7"/>
  <c r="AC1493" i="7" s="1"/>
  <c r="O1493" i="7"/>
  <c r="T1493" i="7"/>
  <c r="Y1409" i="7"/>
  <c r="AC1409" i="7" s="1"/>
  <c r="O1409" i="7"/>
  <c r="T1409" i="7"/>
  <c r="Y1569" i="7"/>
  <c r="O1569" i="7"/>
  <c r="T1569" i="7"/>
  <c r="Y1247" i="7"/>
  <c r="AC1247" i="7" s="1"/>
  <c r="T1247" i="7"/>
  <c r="O1247" i="7"/>
  <c r="Y1036" i="7"/>
  <c r="AC1036" i="7" s="1"/>
  <c r="T1036" i="7"/>
  <c r="O1036" i="7"/>
  <c r="Y1685" i="7"/>
  <c r="O1685" i="7"/>
  <c r="T1685" i="7"/>
  <c r="Y1373" i="7"/>
  <c r="AC1373" i="7" s="1"/>
  <c r="O1373" i="7"/>
  <c r="T1373" i="7"/>
  <c r="Y862" i="7"/>
  <c r="AC862" i="7" s="1"/>
  <c r="O862" i="7"/>
  <c r="T862" i="7"/>
  <c r="Y775" i="7"/>
  <c r="AC775" i="7" s="1"/>
  <c r="T775" i="7"/>
  <c r="O775" i="7"/>
  <c r="Y906" i="7"/>
  <c r="AC906" i="7" s="1"/>
  <c r="O906" i="7"/>
  <c r="T906" i="7"/>
  <c r="Y634" i="7"/>
  <c r="AC634" i="7" s="1"/>
  <c r="O634" i="7"/>
  <c r="T634" i="7"/>
  <c r="T394" i="7"/>
  <c r="Y394" i="7"/>
  <c r="AC394" i="7" s="1"/>
  <c r="O394" i="7"/>
  <c r="Y663" i="7"/>
  <c r="AC663" i="7" s="1"/>
  <c r="T663" i="7"/>
  <c r="O663" i="7"/>
  <c r="Y758" i="7"/>
  <c r="AC758" i="7" s="1"/>
  <c r="O758" i="7"/>
  <c r="T758" i="7"/>
  <c r="Y652" i="7"/>
  <c r="AC652" i="7" s="1"/>
  <c r="T652" i="7"/>
  <c r="O652" i="7"/>
  <c r="T358" i="7"/>
  <c r="Y358" i="7"/>
  <c r="AC358" i="7" s="1"/>
  <c r="O358" i="7"/>
  <c r="Y1835" i="7"/>
  <c r="T1835" i="7"/>
  <c r="O1835" i="7"/>
  <c r="Y1596" i="7"/>
  <c r="T1596" i="7"/>
  <c r="O1596" i="7"/>
  <c r="Y1377" i="7"/>
  <c r="AC1377" i="7" s="1"/>
  <c r="O1377" i="7"/>
  <c r="T1377" i="7"/>
  <c r="Y849" i="7"/>
  <c r="AC849" i="7" s="1"/>
  <c r="O849" i="7"/>
  <c r="T849" i="7"/>
  <c r="Y1774" i="7"/>
  <c r="O1774" i="7"/>
  <c r="T1774" i="7"/>
  <c r="Y1498" i="7"/>
  <c r="AC1498" i="7" s="1"/>
  <c r="O1498" i="7"/>
  <c r="T1498" i="7"/>
  <c r="Y1394" i="7"/>
  <c r="AC1394" i="7" s="1"/>
  <c r="O1394" i="7"/>
  <c r="T1394" i="7"/>
  <c r="Y740" i="7"/>
  <c r="AC740" i="7" s="1"/>
  <c r="T740" i="7"/>
  <c r="O740" i="7"/>
  <c r="Y191" i="7"/>
  <c r="AC191" i="7" s="1"/>
  <c r="T191" i="7"/>
  <c r="O191" i="7"/>
  <c r="Y609" i="7"/>
  <c r="AC609" i="7" s="1"/>
  <c r="O609" i="7"/>
  <c r="T609" i="7"/>
  <c r="Y649" i="7"/>
  <c r="AC649" i="7" s="1"/>
  <c r="O649" i="7"/>
  <c r="T649" i="7"/>
  <c r="Y223" i="7"/>
  <c r="AC223" i="7" s="1"/>
  <c r="T223" i="7"/>
  <c r="O223" i="7"/>
  <c r="Y1655" i="7"/>
  <c r="T1655" i="7"/>
  <c r="O1655" i="7"/>
  <c r="Y1221" i="7"/>
  <c r="AC1221" i="7" s="1"/>
  <c r="O1221" i="7"/>
  <c r="T1221" i="7"/>
  <c r="Y926" i="7"/>
  <c r="AC926" i="7" s="1"/>
  <c r="O926" i="7"/>
  <c r="T926" i="7"/>
  <c r="Y1017" i="7"/>
  <c r="AC1017" i="7" s="1"/>
  <c r="O1017" i="7"/>
  <c r="T1017" i="7"/>
  <c r="Y1287" i="7"/>
  <c r="AC1287" i="7" s="1"/>
  <c r="T1287" i="7"/>
  <c r="O1287" i="7"/>
  <c r="Y890" i="7"/>
  <c r="AC890" i="7" s="1"/>
  <c r="O890" i="7"/>
  <c r="T890" i="7"/>
  <c r="Y1616" i="7"/>
  <c r="T1616" i="7"/>
  <c r="O1616" i="7"/>
  <c r="Y1450" i="7"/>
  <c r="AC1450" i="7" s="1"/>
  <c r="O1450" i="7"/>
  <c r="T1450" i="7"/>
  <c r="Y1781" i="7"/>
  <c r="O1781" i="7"/>
  <c r="T1781" i="7"/>
  <c r="Y711" i="7"/>
  <c r="AC711" i="7" s="1"/>
  <c r="T711" i="7"/>
  <c r="O711" i="7"/>
  <c r="T349" i="7"/>
  <c r="Y349" i="7"/>
  <c r="AC349" i="7" s="1"/>
  <c r="O349" i="7"/>
  <c r="Y1423" i="7"/>
  <c r="AC1423" i="7" s="1"/>
  <c r="T1423" i="7"/>
  <c r="O1423" i="7"/>
  <c r="Y1252" i="7"/>
  <c r="AC1252" i="7" s="1"/>
  <c r="T1252" i="7"/>
  <c r="O1252" i="7"/>
  <c r="Y1726" i="7"/>
  <c r="O1726" i="7"/>
  <c r="T1726" i="7"/>
  <c r="Y1330" i="7"/>
  <c r="AC1330" i="7" s="1"/>
  <c r="O1330" i="7"/>
  <c r="T1330" i="7"/>
  <c r="Y1626" i="7"/>
  <c r="O1626" i="7"/>
  <c r="T1626" i="7"/>
  <c r="Y1344" i="7"/>
  <c r="AC1344" i="7" s="1"/>
  <c r="T1344" i="7"/>
  <c r="O1344" i="7"/>
  <c r="Y1336" i="7"/>
  <c r="AC1336" i="7" s="1"/>
  <c r="T1336" i="7"/>
  <c r="O1336" i="7"/>
  <c r="Y1320" i="7"/>
  <c r="AC1320" i="7" s="1"/>
  <c r="T1320" i="7"/>
  <c r="O1320" i="7"/>
  <c r="Y1312" i="7"/>
  <c r="AC1312" i="7" s="1"/>
  <c r="T1312" i="7"/>
  <c r="O1312" i="7"/>
  <c r="Y1304" i="7"/>
  <c r="AC1304" i="7" s="1"/>
  <c r="T1304" i="7"/>
  <c r="O1304" i="7"/>
  <c r="Y1296" i="7"/>
  <c r="AC1296" i="7" s="1"/>
  <c r="T1296" i="7"/>
  <c r="O1296" i="7"/>
  <c r="Y1374" i="7"/>
  <c r="AC1374" i="7" s="1"/>
  <c r="O1374" i="7"/>
  <c r="T1374" i="7"/>
  <c r="Y1291" i="7"/>
  <c r="AC1291" i="7" s="1"/>
  <c r="T1291" i="7"/>
  <c r="O1291" i="7"/>
  <c r="Y1278" i="7"/>
  <c r="AC1278" i="7" s="1"/>
  <c r="O1278" i="7"/>
  <c r="T1278" i="7"/>
  <c r="Y1259" i="7"/>
  <c r="AC1259" i="7" s="1"/>
  <c r="T1259" i="7"/>
  <c r="O1259" i="7"/>
  <c r="Y1246" i="7"/>
  <c r="AC1246" i="7" s="1"/>
  <c r="O1246" i="7"/>
  <c r="T1246" i="7"/>
  <c r="Y1227" i="7"/>
  <c r="AC1227" i="7" s="1"/>
  <c r="T1227" i="7"/>
  <c r="O1227" i="7"/>
  <c r="Y1010" i="7"/>
  <c r="AC1010" i="7" s="1"/>
  <c r="O1010" i="7"/>
  <c r="T1010" i="7"/>
  <c r="Y982" i="7"/>
  <c r="AC982" i="7" s="1"/>
  <c r="O982" i="7"/>
  <c r="T982" i="7"/>
  <c r="Y814" i="7"/>
  <c r="AC814" i="7" s="1"/>
  <c r="O814" i="7"/>
  <c r="T814" i="7"/>
  <c r="Y762" i="7"/>
  <c r="AC762" i="7" s="1"/>
  <c r="O762" i="7"/>
  <c r="T762" i="7"/>
  <c r="Y1002" i="7"/>
  <c r="AC1002" i="7" s="1"/>
  <c r="O1002" i="7"/>
  <c r="T1002" i="7"/>
  <c r="Y1006" i="7"/>
  <c r="AC1006" i="7" s="1"/>
  <c r="O1006" i="7"/>
  <c r="T1006" i="7"/>
  <c r="Y810" i="7"/>
  <c r="AC810" i="7" s="1"/>
  <c r="O810" i="7"/>
  <c r="T810" i="7"/>
  <c r="Y918" i="7"/>
  <c r="AC918" i="7" s="1"/>
  <c r="O918" i="7"/>
  <c r="T918" i="7"/>
  <c r="Y556" i="7"/>
  <c r="AC556" i="7" s="1"/>
  <c r="T556" i="7"/>
  <c r="O556" i="7"/>
  <c r="Y540" i="7"/>
  <c r="AC540" i="7" s="1"/>
  <c r="T540" i="7"/>
  <c r="O540" i="7"/>
  <c r="Y524" i="7"/>
  <c r="AC524" i="7" s="1"/>
  <c r="T524" i="7"/>
  <c r="O524" i="7"/>
  <c r="Y508" i="7"/>
  <c r="AC508" i="7" s="1"/>
  <c r="T508" i="7"/>
  <c r="O508" i="7"/>
  <c r="Y492" i="7"/>
  <c r="AC492" i="7" s="1"/>
  <c r="T492" i="7"/>
  <c r="O492" i="7"/>
  <c r="Y476" i="7"/>
  <c r="AC476" i="7" s="1"/>
  <c r="T476" i="7"/>
  <c r="O476" i="7"/>
  <c r="Y460" i="7"/>
  <c r="AC460" i="7" s="1"/>
  <c r="T460" i="7"/>
  <c r="O460" i="7"/>
  <c r="Y444" i="7"/>
  <c r="AC444" i="7" s="1"/>
  <c r="T444" i="7"/>
  <c r="O444" i="7"/>
  <c r="Y428" i="7"/>
  <c r="AC428" i="7" s="1"/>
  <c r="T428" i="7"/>
  <c r="O428" i="7"/>
  <c r="Y412" i="7"/>
  <c r="AC412" i="7" s="1"/>
  <c r="T412" i="7"/>
  <c r="O412" i="7"/>
  <c r="Y396" i="7"/>
  <c r="AC396" i="7" s="1"/>
  <c r="T396" i="7"/>
  <c r="O396" i="7"/>
  <c r="Y380" i="7"/>
  <c r="AC380" i="7" s="1"/>
  <c r="T380" i="7"/>
  <c r="O380" i="7"/>
  <c r="Y364" i="7"/>
  <c r="AC364" i="7" s="1"/>
  <c r="T364" i="7"/>
  <c r="O364" i="7"/>
  <c r="Y348" i="7"/>
  <c r="AC348" i="7" s="1"/>
  <c r="T348" i="7"/>
  <c r="O348" i="7"/>
  <c r="Y332" i="7"/>
  <c r="AC332" i="7" s="1"/>
  <c r="T332" i="7"/>
  <c r="O332" i="7"/>
  <c r="Y316" i="7"/>
  <c r="AC316" i="7" s="1"/>
  <c r="T316" i="7"/>
  <c r="O316" i="7"/>
  <c r="Y300" i="7"/>
  <c r="AC300" i="7" s="1"/>
  <c r="T300" i="7"/>
  <c r="O300" i="7"/>
  <c r="Y284" i="7"/>
  <c r="AC284" i="7" s="1"/>
  <c r="T284" i="7"/>
  <c r="O284" i="7"/>
  <c r="Y268" i="7"/>
  <c r="AC268" i="7" s="1"/>
  <c r="T268" i="7"/>
  <c r="O268" i="7"/>
  <c r="Y252" i="7"/>
  <c r="AC252" i="7" s="1"/>
  <c r="T252" i="7"/>
  <c r="O252" i="7"/>
  <c r="Y236" i="7"/>
  <c r="AC236" i="7" s="1"/>
  <c r="T236" i="7"/>
  <c r="O236" i="7"/>
  <c r="Y220" i="7"/>
  <c r="AC220" i="7" s="1"/>
  <c r="T220" i="7"/>
  <c r="O220" i="7"/>
  <c r="Y204" i="7"/>
  <c r="AC204" i="7" s="1"/>
  <c r="T204" i="7"/>
  <c r="O204" i="7"/>
  <c r="Y188" i="7"/>
  <c r="AC188" i="7" s="1"/>
  <c r="T188" i="7"/>
  <c r="O188" i="7"/>
  <c r="Y172" i="7"/>
  <c r="AC172" i="7" s="1"/>
  <c r="T172" i="7"/>
  <c r="O172" i="7"/>
  <c r="Y156" i="7"/>
  <c r="AC156" i="7" s="1"/>
  <c r="T156" i="7"/>
  <c r="O156" i="7"/>
  <c r="Y140" i="7"/>
  <c r="AC140" i="7" s="1"/>
  <c r="T140" i="7"/>
  <c r="O140" i="7"/>
  <c r="Y124" i="7"/>
  <c r="AC124" i="7" s="1"/>
  <c r="T124" i="7"/>
  <c r="O124" i="7"/>
  <c r="Y108" i="7"/>
  <c r="AC108" i="7" s="1"/>
  <c r="T108" i="7"/>
  <c r="O108" i="7"/>
  <c r="Y92" i="7"/>
  <c r="AC92" i="7" s="1"/>
  <c r="T92" i="7"/>
  <c r="O92" i="7"/>
  <c r="Y76" i="7"/>
  <c r="AC76" i="7" s="1"/>
  <c r="T76" i="7"/>
  <c r="O76" i="7"/>
  <c r="Y60" i="7"/>
  <c r="AC60" i="7" s="1"/>
  <c r="T60" i="7"/>
  <c r="O60" i="7"/>
  <c r="Y44" i="7"/>
  <c r="AC44" i="7" s="1"/>
  <c r="T44" i="7"/>
  <c r="O44" i="7"/>
  <c r="Y28" i="7"/>
  <c r="AC28" i="7" s="1"/>
  <c r="T28" i="7"/>
  <c r="O28" i="7"/>
  <c r="Y12" i="7"/>
  <c r="AC12" i="7" s="1"/>
  <c r="T12" i="7"/>
  <c r="O12" i="7"/>
  <c r="Y1839" i="7"/>
  <c r="T1839" i="7"/>
  <c r="O1839" i="7"/>
  <c r="Y1711" i="7"/>
  <c r="T1711" i="7"/>
  <c r="O1711" i="7"/>
  <c r="Y1691" i="7"/>
  <c r="T1691" i="7"/>
  <c r="O1691" i="7"/>
  <c r="Y975" i="7"/>
  <c r="AC975" i="7" s="1"/>
  <c r="T975" i="7"/>
  <c r="O975" i="7"/>
  <c r="Y935" i="7"/>
  <c r="AC935" i="7" s="1"/>
  <c r="T935" i="7"/>
  <c r="O935" i="7"/>
  <c r="Y891" i="7"/>
  <c r="AC891" i="7" s="1"/>
  <c r="T891" i="7"/>
  <c r="O891" i="7"/>
  <c r="Y1823" i="7"/>
  <c r="T1823" i="7"/>
  <c r="O1823" i="7"/>
  <c r="Y1807" i="7"/>
  <c r="T1807" i="7"/>
  <c r="O1807" i="7"/>
  <c r="Y1791" i="7"/>
  <c r="T1791" i="7"/>
  <c r="O1791" i="7"/>
  <c r="Y1775" i="7"/>
  <c r="T1775" i="7"/>
  <c r="O1775" i="7"/>
  <c r="Y1759" i="7"/>
  <c r="T1759" i="7"/>
  <c r="O1759" i="7"/>
  <c r="Y1743" i="7"/>
  <c r="T1743" i="7"/>
  <c r="O1743" i="7"/>
  <c r="Y1727" i="7"/>
  <c r="T1727" i="7"/>
  <c r="O1727" i="7"/>
  <c r="Y959" i="7"/>
  <c r="AC959" i="7" s="1"/>
  <c r="T959" i="7"/>
  <c r="O959" i="7"/>
  <c r="Y936" i="7"/>
  <c r="AC936" i="7" s="1"/>
  <c r="T936" i="7"/>
  <c r="O936" i="7"/>
  <c r="Y895" i="7"/>
  <c r="AC895" i="7" s="1"/>
  <c r="T895" i="7"/>
  <c r="O895" i="7"/>
  <c r="Y856" i="7"/>
  <c r="AC856" i="7" s="1"/>
  <c r="T856" i="7"/>
  <c r="O856" i="7"/>
  <c r="Y792" i="7"/>
  <c r="AC792" i="7" s="1"/>
  <c r="T792" i="7"/>
  <c r="O792" i="7"/>
  <c r="Y749" i="7"/>
  <c r="AC749" i="7" s="1"/>
  <c r="O749" i="7"/>
  <c r="T749" i="7"/>
  <c r="Y717" i="7"/>
  <c r="AC717" i="7" s="1"/>
  <c r="O717" i="7"/>
  <c r="T717" i="7"/>
  <c r="Y693" i="7"/>
  <c r="AC693" i="7" s="1"/>
  <c r="O693" i="7"/>
  <c r="T693" i="7"/>
  <c r="Y686" i="7"/>
  <c r="AC686" i="7" s="1"/>
  <c r="O686" i="7"/>
  <c r="T686" i="7"/>
  <c r="Y669" i="7"/>
  <c r="AC669" i="7" s="1"/>
  <c r="O669" i="7"/>
  <c r="T669" i="7"/>
  <c r="Y662" i="7"/>
  <c r="AC662" i="7" s="1"/>
  <c r="O662" i="7"/>
  <c r="T662" i="7"/>
  <c r="Y645" i="7"/>
  <c r="AC645" i="7" s="1"/>
  <c r="O645" i="7"/>
  <c r="T645" i="7"/>
  <c r="Y638" i="7"/>
  <c r="AC638" i="7" s="1"/>
  <c r="O638" i="7"/>
  <c r="T638" i="7"/>
  <c r="Y621" i="7"/>
  <c r="AC621" i="7" s="1"/>
  <c r="O621" i="7"/>
  <c r="T621" i="7"/>
  <c r="Y613" i="7"/>
  <c r="AC613" i="7" s="1"/>
  <c r="O613" i="7"/>
  <c r="T613" i="7"/>
  <c r="Y605" i="7"/>
  <c r="AC605" i="7" s="1"/>
  <c r="O605" i="7"/>
  <c r="T605" i="7"/>
  <c r="Y597" i="7"/>
  <c r="AC597" i="7" s="1"/>
  <c r="O597" i="7"/>
  <c r="T597" i="7"/>
  <c r="Y589" i="7"/>
  <c r="AC589" i="7" s="1"/>
  <c r="O589" i="7"/>
  <c r="T589" i="7"/>
  <c r="Y581" i="7"/>
  <c r="AC581" i="7" s="1"/>
  <c r="O581" i="7"/>
  <c r="T581" i="7"/>
  <c r="Y573" i="7"/>
  <c r="AC573" i="7" s="1"/>
  <c r="O573" i="7"/>
  <c r="T573" i="7"/>
  <c r="T562" i="7"/>
  <c r="Y562" i="7"/>
  <c r="AC562" i="7" s="1"/>
  <c r="O562" i="7"/>
  <c r="T546" i="7"/>
  <c r="Y546" i="7"/>
  <c r="AC546" i="7" s="1"/>
  <c r="O546" i="7"/>
  <c r="T530" i="7"/>
  <c r="Y530" i="7"/>
  <c r="AC530" i="7" s="1"/>
  <c r="O530" i="7"/>
  <c r="T514" i="7"/>
  <c r="Y514" i="7"/>
  <c r="AC514" i="7" s="1"/>
  <c r="O514" i="7"/>
  <c r="T498" i="7"/>
  <c r="Y498" i="7"/>
  <c r="AC498" i="7" s="1"/>
  <c r="O498" i="7"/>
  <c r="T482" i="7"/>
  <c r="Y482" i="7"/>
  <c r="AC482" i="7" s="1"/>
  <c r="O482" i="7"/>
  <c r="T466" i="7"/>
  <c r="Y466" i="7"/>
  <c r="AC466" i="7" s="1"/>
  <c r="O466" i="7"/>
  <c r="T450" i="7"/>
  <c r="Y450" i="7"/>
  <c r="AC450" i="7" s="1"/>
  <c r="O450" i="7"/>
  <c r="T434" i="7"/>
  <c r="Y434" i="7"/>
  <c r="AC434" i="7" s="1"/>
  <c r="O434" i="7"/>
  <c r="T418" i="7"/>
  <c r="Y418" i="7"/>
  <c r="AC418" i="7" s="1"/>
  <c r="O418" i="7"/>
  <c r="T402" i="7"/>
  <c r="Y402" i="7"/>
  <c r="AC402" i="7" s="1"/>
  <c r="O402" i="7"/>
  <c r="T386" i="7"/>
  <c r="Y386" i="7"/>
  <c r="AC386" i="7" s="1"/>
  <c r="O386" i="7"/>
  <c r="T370" i="7"/>
  <c r="Y370" i="7"/>
  <c r="AC370" i="7" s="1"/>
  <c r="O370" i="7"/>
  <c r="T354" i="7"/>
  <c r="Y354" i="7"/>
  <c r="AC354" i="7" s="1"/>
  <c r="O354" i="7"/>
  <c r="T338" i="7"/>
  <c r="Y338" i="7"/>
  <c r="AC338" i="7" s="1"/>
  <c r="O338" i="7"/>
  <c r="T322" i="7"/>
  <c r="Y322" i="7"/>
  <c r="AC322" i="7" s="1"/>
  <c r="O322" i="7"/>
  <c r="T306" i="7"/>
  <c r="Y306" i="7"/>
  <c r="AC306" i="7" s="1"/>
  <c r="O306" i="7"/>
  <c r="T290" i="7"/>
  <c r="Y290" i="7"/>
  <c r="AC290" i="7" s="1"/>
  <c r="O290" i="7"/>
  <c r="T274" i="7"/>
  <c r="Y274" i="7"/>
  <c r="AC274" i="7" s="1"/>
  <c r="O274" i="7"/>
  <c r="T258" i="7"/>
  <c r="Y258" i="7"/>
  <c r="AC258" i="7" s="1"/>
  <c r="O258" i="7"/>
  <c r="T233" i="7"/>
  <c r="Y233" i="7"/>
  <c r="AC233" i="7" s="1"/>
  <c r="O233" i="7"/>
  <c r="Y211" i="7"/>
  <c r="AC211" i="7" s="1"/>
  <c r="T211" i="7"/>
  <c r="O211" i="7"/>
  <c r="T194" i="7"/>
  <c r="Y194" i="7"/>
  <c r="AC194" i="7" s="1"/>
  <c r="O194" i="7"/>
  <c r="T169" i="7"/>
  <c r="Y169" i="7"/>
  <c r="AC169" i="7" s="1"/>
  <c r="O169" i="7"/>
  <c r="Y147" i="7"/>
  <c r="AC147" i="7" s="1"/>
  <c r="T147" i="7"/>
  <c r="O147" i="7"/>
  <c r="T130" i="7"/>
  <c r="Y130" i="7"/>
  <c r="AC130" i="7" s="1"/>
  <c r="O130" i="7"/>
  <c r="T105" i="7"/>
  <c r="Y105" i="7"/>
  <c r="AC105" i="7" s="1"/>
  <c r="O105" i="7"/>
  <c r="Y83" i="7"/>
  <c r="AC83" i="7" s="1"/>
  <c r="T83" i="7"/>
  <c r="O83" i="7"/>
  <c r="T66" i="7"/>
  <c r="Y66" i="7"/>
  <c r="AC66" i="7" s="1"/>
  <c r="O66" i="7"/>
  <c r="T41" i="7"/>
  <c r="Y41" i="7"/>
  <c r="AC41" i="7" s="1"/>
  <c r="O41" i="7"/>
  <c r="Y19" i="7"/>
  <c r="AC19" i="7" s="1"/>
  <c r="T19" i="7"/>
  <c r="O19" i="7"/>
  <c r="Y1268" i="7"/>
  <c r="AC1268" i="7" s="1"/>
  <c r="T1268" i="7"/>
  <c r="O1268" i="7"/>
  <c r="Y1214" i="7"/>
  <c r="AC1214" i="7" s="1"/>
  <c r="O1214" i="7"/>
  <c r="T1214" i="7"/>
  <c r="Y1198" i="7"/>
  <c r="AC1198" i="7" s="1"/>
  <c r="O1198" i="7"/>
  <c r="T1198" i="7"/>
  <c r="Y1182" i="7"/>
  <c r="AC1182" i="7" s="1"/>
  <c r="O1182" i="7"/>
  <c r="T1182" i="7"/>
  <c r="Y1166" i="7"/>
  <c r="AC1166" i="7" s="1"/>
  <c r="O1166" i="7"/>
  <c r="T1166" i="7"/>
  <c r="Y1150" i="7"/>
  <c r="AC1150" i="7" s="1"/>
  <c r="O1150" i="7"/>
  <c r="T1150" i="7"/>
  <c r="Y1134" i="7"/>
  <c r="AC1134" i="7" s="1"/>
  <c r="O1134" i="7"/>
  <c r="T1134" i="7"/>
  <c r="Y1118" i="7"/>
  <c r="AC1118" i="7" s="1"/>
  <c r="O1118" i="7"/>
  <c r="T1118" i="7"/>
  <c r="Y1102" i="7"/>
  <c r="AC1102" i="7" s="1"/>
  <c r="O1102" i="7"/>
  <c r="T1102" i="7"/>
  <c r="Y1086" i="7"/>
  <c r="AC1086" i="7" s="1"/>
  <c r="O1086" i="7"/>
  <c r="T1086" i="7"/>
  <c r="Y1070" i="7"/>
  <c r="AC1070" i="7" s="1"/>
  <c r="O1070" i="7"/>
  <c r="T1070" i="7"/>
  <c r="Y1054" i="7"/>
  <c r="AC1054" i="7" s="1"/>
  <c r="O1054" i="7"/>
  <c r="T1054" i="7"/>
  <c r="Y1038" i="7"/>
  <c r="AC1038" i="7" s="1"/>
  <c r="O1038" i="7"/>
  <c r="T1038" i="7"/>
  <c r="Y1022" i="7"/>
  <c r="AC1022" i="7" s="1"/>
  <c r="O1022" i="7"/>
  <c r="T1022" i="7"/>
  <c r="Y533" i="7"/>
  <c r="AC533" i="7" s="1"/>
  <c r="O533" i="7"/>
  <c r="T533" i="7"/>
  <c r="T469" i="7"/>
  <c r="Y469" i="7"/>
  <c r="AC469" i="7" s="1"/>
  <c r="O469" i="7"/>
  <c r="T405" i="7"/>
  <c r="Y405" i="7"/>
  <c r="AC405" i="7" s="1"/>
  <c r="O405" i="7"/>
  <c r="T341" i="7"/>
  <c r="Y341" i="7"/>
  <c r="AC341" i="7" s="1"/>
  <c r="O341" i="7"/>
  <c r="T277" i="7"/>
  <c r="Y277" i="7"/>
  <c r="AC277" i="7" s="1"/>
  <c r="O277" i="7"/>
  <c r="Y1764" i="7"/>
  <c r="T1764" i="7"/>
  <c r="O1764" i="7"/>
  <c r="Y1280" i="7"/>
  <c r="AC1280" i="7" s="1"/>
  <c r="T1280" i="7"/>
  <c r="O1280" i="7"/>
  <c r="Y783" i="7"/>
  <c r="AC783" i="7" s="1"/>
  <c r="T783" i="7"/>
  <c r="O783" i="7"/>
  <c r="Y572" i="7"/>
  <c r="AC572" i="7" s="1"/>
  <c r="T572" i="7"/>
  <c r="O572" i="7"/>
  <c r="Y519" i="7"/>
  <c r="AC519" i="7" s="1"/>
  <c r="T519" i="7"/>
  <c r="O519" i="7"/>
  <c r="Y455" i="7"/>
  <c r="AC455" i="7" s="1"/>
  <c r="T455" i="7"/>
  <c r="O455" i="7"/>
  <c r="Y391" i="7"/>
  <c r="AC391" i="7" s="1"/>
  <c r="T391" i="7"/>
  <c r="O391" i="7"/>
  <c r="Y327" i="7"/>
  <c r="AC327" i="7" s="1"/>
  <c r="T327" i="7"/>
  <c r="O327" i="7"/>
  <c r="Y263" i="7"/>
  <c r="AC263" i="7" s="1"/>
  <c r="T263" i="7"/>
  <c r="O263" i="7"/>
  <c r="T245" i="7"/>
  <c r="Y245" i="7"/>
  <c r="AC245" i="7" s="1"/>
  <c r="O245" i="7"/>
  <c r="Y183" i="7"/>
  <c r="AC183" i="7" s="1"/>
  <c r="T183" i="7"/>
  <c r="O183" i="7"/>
  <c r="T134" i="7"/>
  <c r="Y134" i="7"/>
  <c r="AC134" i="7" s="1"/>
  <c r="O134" i="7"/>
  <c r="T117" i="7"/>
  <c r="Y117" i="7"/>
  <c r="AC117" i="7" s="1"/>
  <c r="O117" i="7"/>
  <c r="Y55" i="7"/>
  <c r="AC55" i="7" s="1"/>
  <c r="T55" i="7"/>
  <c r="O55" i="7"/>
  <c r="T6" i="7"/>
  <c r="Y6" i="7"/>
  <c r="AC6" i="7" s="1"/>
  <c r="O6" i="7"/>
  <c r="Y1788" i="7"/>
  <c r="T1788" i="7"/>
  <c r="O1788" i="7"/>
  <c r="Y1700" i="7"/>
  <c r="T1700" i="7"/>
  <c r="O1700" i="7"/>
  <c r="Y1629" i="7"/>
  <c r="O1629" i="7"/>
  <c r="T1629" i="7"/>
  <c r="Y1565" i="7"/>
  <c r="O1565" i="7"/>
  <c r="T1565" i="7"/>
  <c r="Y1499" i="7"/>
  <c r="AC1499" i="7" s="1"/>
  <c r="T1499" i="7"/>
  <c r="O1499" i="7"/>
  <c r="Y1225" i="7"/>
  <c r="AC1225" i="7" s="1"/>
  <c r="O1225" i="7"/>
  <c r="T1225" i="7"/>
  <c r="Y1219" i="7"/>
  <c r="AC1219" i="7" s="1"/>
  <c r="T1219" i="7"/>
  <c r="O1219" i="7"/>
  <c r="Y1203" i="7"/>
  <c r="AC1203" i="7" s="1"/>
  <c r="T1203" i="7"/>
  <c r="O1203" i="7"/>
  <c r="Y1187" i="7"/>
  <c r="AC1187" i="7" s="1"/>
  <c r="T1187" i="7"/>
  <c r="O1187" i="7"/>
  <c r="Y1171" i="7"/>
  <c r="AC1171" i="7" s="1"/>
  <c r="T1171" i="7"/>
  <c r="O1171" i="7"/>
  <c r="Y1155" i="7"/>
  <c r="AC1155" i="7" s="1"/>
  <c r="T1155" i="7"/>
  <c r="O1155" i="7"/>
  <c r="Y1139" i="7"/>
  <c r="AC1139" i="7" s="1"/>
  <c r="T1139" i="7"/>
  <c r="O1139" i="7"/>
  <c r="Y1123" i="7"/>
  <c r="AC1123" i="7" s="1"/>
  <c r="T1123" i="7"/>
  <c r="O1123" i="7"/>
  <c r="Y1107" i="7"/>
  <c r="AC1107" i="7" s="1"/>
  <c r="T1107" i="7"/>
  <c r="O1107" i="7"/>
  <c r="Y1091" i="7"/>
  <c r="AC1091" i="7" s="1"/>
  <c r="T1091" i="7"/>
  <c r="O1091" i="7"/>
  <c r="Y1075" i="7"/>
  <c r="AC1075" i="7" s="1"/>
  <c r="T1075" i="7"/>
  <c r="O1075" i="7"/>
  <c r="Y1059" i="7"/>
  <c r="AC1059" i="7" s="1"/>
  <c r="T1059" i="7"/>
  <c r="O1059" i="7"/>
  <c r="Y1043" i="7"/>
  <c r="AC1043" i="7" s="1"/>
  <c r="T1043" i="7"/>
  <c r="O1043" i="7"/>
  <c r="Y1027" i="7"/>
  <c r="AC1027" i="7" s="1"/>
  <c r="T1027" i="7"/>
  <c r="O1027" i="7"/>
  <c r="Y1011" i="7"/>
  <c r="AC1011" i="7" s="1"/>
  <c r="T1011" i="7"/>
  <c r="O1011" i="7"/>
  <c r="Y995" i="7"/>
  <c r="AC995" i="7" s="1"/>
  <c r="T995" i="7"/>
  <c r="O995" i="7"/>
  <c r="Y815" i="7"/>
  <c r="AC815" i="7" s="1"/>
  <c r="T815" i="7"/>
  <c r="O815" i="7"/>
  <c r="Y671" i="7"/>
  <c r="AC671" i="7" s="1"/>
  <c r="T671" i="7"/>
  <c r="O671" i="7"/>
  <c r="Y587" i="7"/>
  <c r="AC587" i="7" s="1"/>
  <c r="T587" i="7"/>
  <c r="O587" i="7"/>
  <c r="Y199" i="7"/>
  <c r="AC199" i="7" s="1"/>
  <c r="T199" i="7"/>
  <c r="O199" i="7"/>
  <c r="Y187" i="7"/>
  <c r="AC187" i="7" s="1"/>
  <c r="T187" i="7"/>
  <c r="O187" i="7"/>
  <c r="T177" i="7"/>
  <c r="Y177" i="7"/>
  <c r="AC177" i="7" s="1"/>
  <c r="O177" i="7"/>
  <c r="T86" i="7"/>
  <c r="Y86" i="7"/>
  <c r="AC86" i="7" s="1"/>
  <c r="O86" i="7"/>
  <c r="T69" i="7"/>
  <c r="Y69" i="7"/>
  <c r="AC69" i="7" s="1"/>
  <c r="O69" i="7"/>
  <c r="T10" i="7"/>
  <c r="Y10" i="7"/>
  <c r="AC10" i="7" s="1"/>
  <c r="O10" i="7"/>
  <c r="Y1812" i="7"/>
  <c r="T1812" i="7"/>
  <c r="O1812" i="7"/>
  <c r="Y1395" i="7"/>
  <c r="AC1395" i="7" s="1"/>
  <c r="T1395" i="7"/>
  <c r="O1395" i="7"/>
  <c r="Y855" i="7"/>
  <c r="AC855" i="7" s="1"/>
  <c r="T855" i="7"/>
  <c r="O855" i="7"/>
  <c r="T257" i="7"/>
  <c r="Y257" i="7"/>
  <c r="AC257" i="7" s="1"/>
  <c r="O257" i="7"/>
  <c r="T85" i="7"/>
  <c r="Y85" i="7"/>
  <c r="AC85" i="7" s="1"/>
  <c r="O85" i="7"/>
  <c r="T21" i="7"/>
  <c r="Y21" i="7"/>
  <c r="AC21" i="7" s="1"/>
  <c r="O21" i="7"/>
  <c r="Y1772" i="7"/>
  <c r="T1772" i="7"/>
  <c r="O1772" i="7"/>
  <c r="Y1508" i="7"/>
  <c r="T1508" i="7"/>
  <c r="O1508" i="7"/>
  <c r="Y1360" i="7"/>
  <c r="AC1360" i="7" s="1"/>
  <c r="T1360" i="7"/>
  <c r="O1360" i="7"/>
  <c r="Y1248" i="7"/>
  <c r="AC1248" i="7" s="1"/>
  <c r="T1248" i="7"/>
  <c r="O1248" i="7"/>
  <c r="Y1223" i="7"/>
  <c r="AC1223" i="7" s="1"/>
  <c r="T1223" i="7"/>
  <c r="O1223" i="7"/>
  <c r="Y1207" i="7"/>
  <c r="AC1207" i="7" s="1"/>
  <c r="T1207" i="7"/>
  <c r="O1207" i="7"/>
  <c r="Y1191" i="7"/>
  <c r="AC1191" i="7" s="1"/>
  <c r="T1191" i="7"/>
  <c r="O1191" i="7"/>
  <c r="Y1175" i="7"/>
  <c r="AC1175" i="7" s="1"/>
  <c r="T1175" i="7"/>
  <c r="O1175" i="7"/>
  <c r="Y1159" i="7"/>
  <c r="AC1159" i="7" s="1"/>
  <c r="T1159" i="7"/>
  <c r="O1159" i="7"/>
  <c r="Y1143" i="7"/>
  <c r="AC1143" i="7" s="1"/>
  <c r="T1143" i="7"/>
  <c r="O1143" i="7"/>
  <c r="Y1127" i="7"/>
  <c r="AC1127" i="7" s="1"/>
  <c r="T1127" i="7"/>
  <c r="O1127" i="7"/>
  <c r="Y1111" i="7"/>
  <c r="AC1111" i="7" s="1"/>
  <c r="T1111" i="7"/>
  <c r="O1111" i="7"/>
  <c r="Y1095" i="7"/>
  <c r="AC1095" i="7" s="1"/>
  <c r="T1095" i="7"/>
  <c r="O1095" i="7"/>
  <c r="Y1079" i="7"/>
  <c r="AC1079" i="7" s="1"/>
  <c r="T1079" i="7"/>
  <c r="O1079" i="7"/>
  <c r="Y1063" i="7"/>
  <c r="AC1063" i="7" s="1"/>
  <c r="T1063" i="7"/>
  <c r="O1063" i="7"/>
  <c r="Y1047" i="7"/>
  <c r="AC1047" i="7" s="1"/>
  <c r="T1047" i="7"/>
  <c r="O1047" i="7"/>
  <c r="Y1031" i="7"/>
  <c r="AC1031" i="7" s="1"/>
  <c r="T1031" i="7"/>
  <c r="O1031" i="7"/>
  <c r="Y1015" i="7"/>
  <c r="AC1015" i="7" s="1"/>
  <c r="T1015" i="7"/>
  <c r="O1015" i="7"/>
  <c r="Y999" i="7"/>
  <c r="AC999" i="7" s="1"/>
  <c r="T999" i="7"/>
  <c r="O999" i="7"/>
  <c r="Y963" i="7"/>
  <c r="AC963" i="7" s="1"/>
  <c r="T963" i="7"/>
  <c r="O963" i="7"/>
  <c r="Y899" i="7"/>
  <c r="AC899" i="7" s="1"/>
  <c r="T899" i="7"/>
  <c r="O899" i="7"/>
  <c r="Y695" i="7"/>
  <c r="AC695" i="7" s="1"/>
  <c r="T695" i="7"/>
  <c r="O695" i="7"/>
  <c r="Y595" i="7"/>
  <c r="AC595" i="7" s="1"/>
  <c r="T595" i="7"/>
  <c r="O595" i="7"/>
  <c r="Y1822" i="7"/>
  <c r="O1822" i="7"/>
  <c r="T1822" i="7"/>
  <c r="Y1790" i="7"/>
  <c r="O1790" i="7"/>
  <c r="T1790" i="7"/>
  <c r="Y1758" i="7"/>
  <c r="O1758" i="7"/>
  <c r="T1758" i="7"/>
  <c r="Y1713" i="7"/>
  <c r="O1713" i="7"/>
  <c r="T1713" i="7"/>
  <c r="Y1684" i="7"/>
  <c r="T1684" i="7"/>
  <c r="O1684" i="7"/>
  <c r="Y1649" i="7"/>
  <c r="O1649" i="7"/>
  <c r="T1649" i="7"/>
  <c r="Y1624" i="7"/>
  <c r="T1624" i="7"/>
  <c r="O1624" i="7"/>
  <c r="Y1611" i="7"/>
  <c r="T1611" i="7"/>
  <c r="O1611" i="7"/>
  <c r="Y1585" i="7"/>
  <c r="O1585" i="7"/>
  <c r="T1585" i="7"/>
  <c r="Y1560" i="7"/>
  <c r="T1560" i="7"/>
  <c r="O1560" i="7"/>
  <c r="Y1547" i="7"/>
  <c r="T1547" i="7"/>
  <c r="O1547" i="7"/>
  <c r="Y1814" i="7"/>
  <c r="O1814" i="7"/>
  <c r="T1814" i="7"/>
  <c r="Y1797" i="7"/>
  <c r="O1797" i="7"/>
  <c r="T1797" i="7"/>
  <c r="Y1763" i="7"/>
  <c r="T1763" i="7"/>
  <c r="O1763" i="7"/>
  <c r="Y1724" i="7"/>
  <c r="T1724" i="7"/>
  <c r="O1724" i="7"/>
  <c r="Y1695" i="7"/>
  <c r="T1695" i="7"/>
  <c r="O1695" i="7"/>
  <c r="Y1670" i="7"/>
  <c r="O1670" i="7"/>
  <c r="T1670" i="7"/>
  <c r="Y1659" i="7"/>
  <c r="T1659" i="7"/>
  <c r="O1659" i="7"/>
  <c r="Y1600" i="7"/>
  <c r="T1600" i="7"/>
  <c r="O1600" i="7"/>
  <c r="Y1542" i="7"/>
  <c r="O1542" i="7"/>
  <c r="T1542" i="7"/>
  <c r="Y1817" i="7"/>
  <c r="O1817" i="7"/>
  <c r="T1817" i="7"/>
  <c r="Y1640" i="7"/>
  <c r="T1640" i="7"/>
  <c r="O1640" i="7"/>
  <c r="Y1584" i="7"/>
  <c r="T1584" i="7"/>
  <c r="O1584" i="7"/>
  <c r="Y1432" i="7"/>
  <c r="AC1432" i="7" s="1"/>
  <c r="T1432" i="7"/>
  <c r="O1432" i="7"/>
  <c r="Y1309" i="7"/>
  <c r="AC1309" i="7" s="1"/>
  <c r="O1309" i="7"/>
  <c r="T1309" i="7"/>
  <c r="Y1816" i="7"/>
  <c r="T1816" i="7"/>
  <c r="O1816" i="7"/>
  <c r="Y1636" i="7"/>
  <c r="T1636" i="7"/>
  <c r="O1636" i="7"/>
  <c r="Y1543" i="7"/>
  <c r="T1543" i="7"/>
  <c r="O1543" i="7"/>
  <c r="Y1518" i="7"/>
  <c r="O1518" i="7"/>
  <c r="T1518" i="7"/>
  <c r="Y1504" i="7"/>
  <c r="T1504" i="7"/>
  <c r="O1504" i="7"/>
  <c r="Y1495" i="7"/>
  <c r="AC1495" i="7" s="1"/>
  <c r="T1495" i="7"/>
  <c r="O1495" i="7"/>
  <c r="Y1480" i="7"/>
  <c r="AC1480" i="7" s="1"/>
  <c r="T1480" i="7"/>
  <c r="O1480" i="7"/>
  <c r="Y1463" i="7"/>
  <c r="AC1463" i="7" s="1"/>
  <c r="T1463" i="7"/>
  <c r="O1463" i="7"/>
  <c r="Y1436" i="7"/>
  <c r="AC1436" i="7" s="1"/>
  <c r="T1436" i="7"/>
  <c r="O1436" i="7"/>
  <c r="Y1406" i="7"/>
  <c r="AC1406" i="7" s="1"/>
  <c r="O1406" i="7"/>
  <c r="T1406" i="7"/>
  <c r="Y1345" i="7"/>
  <c r="AC1345" i="7" s="1"/>
  <c r="O1345" i="7"/>
  <c r="T1345" i="7"/>
  <c r="Y1281" i="7"/>
  <c r="AC1281" i="7" s="1"/>
  <c r="O1281" i="7"/>
  <c r="T1281" i="7"/>
  <c r="Y1239" i="7"/>
  <c r="AC1239" i="7" s="1"/>
  <c r="T1239" i="7"/>
  <c r="O1239" i="7"/>
  <c r="Y1412" i="7"/>
  <c r="AC1412" i="7" s="1"/>
  <c r="T1412" i="7"/>
  <c r="O1412" i="7"/>
  <c r="Y1085" i="7"/>
  <c r="AC1085" i="7" s="1"/>
  <c r="O1085" i="7"/>
  <c r="T1085" i="7"/>
  <c r="Y1053" i="7"/>
  <c r="AC1053" i="7" s="1"/>
  <c r="O1053" i="7"/>
  <c r="T1053" i="7"/>
  <c r="Y1021" i="7"/>
  <c r="AC1021" i="7" s="1"/>
  <c r="O1021" i="7"/>
  <c r="T1021" i="7"/>
  <c r="Y989" i="7"/>
  <c r="AC989" i="7" s="1"/>
  <c r="O989" i="7"/>
  <c r="T989" i="7"/>
  <c r="Y974" i="7"/>
  <c r="AC974" i="7" s="1"/>
  <c r="O974" i="7"/>
  <c r="T974" i="7"/>
  <c r="Y960" i="7"/>
  <c r="AC960" i="7" s="1"/>
  <c r="T960" i="7"/>
  <c r="O960" i="7"/>
  <c r="Y938" i="7"/>
  <c r="AC938" i="7" s="1"/>
  <c r="O938" i="7"/>
  <c r="T938" i="7"/>
  <c r="Y905" i="7"/>
  <c r="AC905" i="7" s="1"/>
  <c r="O905" i="7"/>
  <c r="T905" i="7"/>
  <c r="Y877" i="7"/>
  <c r="AC877" i="7" s="1"/>
  <c r="O877" i="7"/>
  <c r="T877" i="7"/>
  <c r="Y861" i="7"/>
  <c r="AC861" i="7" s="1"/>
  <c r="O861" i="7"/>
  <c r="T861" i="7"/>
  <c r="Y836" i="7"/>
  <c r="AC836" i="7" s="1"/>
  <c r="T836" i="7"/>
  <c r="O836" i="7"/>
  <c r="Y825" i="7"/>
  <c r="AC825" i="7" s="1"/>
  <c r="O825" i="7"/>
  <c r="T825" i="7"/>
  <c r="Y809" i="7"/>
  <c r="AC809" i="7" s="1"/>
  <c r="O809" i="7"/>
  <c r="T809" i="7"/>
  <c r="Y788" i="7"/>
  <c r="AC788" i="7" s="1"/>
  <c r="T788" i="7"/>
  <c r="O788" i="7"/>
  <c r="Y774" i="7"/>
  <c r="AC774" i="7" s="1"/>
  <c r="O774" i="7"/>
  <c r="T774" i="7"/>
  <c r="Y742" i="7"/>
  <c r="AC742" i="7" s="1"/>
  <c r="O742" i="7"/>
  <c r="T742" i="7"/>
  <c r="Y697" i="7"/>
  <c r="AC697" i="7" s="1"/>
  <c r="O697" i="7"/>
  <c r="T697" i="7"/>
  <c r="Y655" i="7"/>
  <c r="AC655" i="7" s="1"/>
  <c r="T655" i="7"/>
  <c r="O655" i="7"/>
  <c r="Y626" i="7"/>
  <c r="AC626" i="7" s="1"/>
  <c r="O626" i="7"/>
  <c r="T626" i="7"/>
  <c r="Y612" i="7"/>
  <c r="AC612" i="7" s="1"/>
  <c r="T612" i="7"/>
  <c r="O612" i="7"/>
  <c r="Y830" i="7"/>
  <c r="AC830" i="7" s="1"/>
  <c r="O830" i="7"/>
  <c r="T830" i="7"/>
  <c r="Y1229" i="7"/>
  <c r="AC1229" i="7" s="1"/>
  <c r="O1229" i="7"/>
  <c r="T1229" i="7"/>
  <c r="Y1204" i="7"/>
  <c r="AC1204" i="7" s="1"/>
  <c r="T1204" i="7"/>
  <c r="O1204" i="7"/>
  <c r="Y1188" i="7"/>
  <c r="AC1188" i="7" s="1"/>
  <c r="T1188" i="7"/>
  <c r="O1188" i="7"/>
  <c r="Y1172" i="7"/>
  <c r="AC1172" i="7" s="1"/>
  <c r="T1172" i="7"/>
  <c r="O1172" i="7"/>
  <c r="Y1156" i="7"/>
  <c r="AC1156" i="7" s="1"/>
  <c r="T1156" i="7"/>
  <c r="O1156" i="7"/>
  <c r="Y1140" i="7"/>
  <c r="AC1140" i="7" s="1"/>
  <c r="T1140" i="7"/>
  <c r="O1140" i="7"/>
  <c r="Y1124" i="7"/>
  <c r="AC1124" i="7" s="1"/>
  <c r="T1124" i="7"/>
  <c r="O1124" i="7"/>
  <c r="Y873" i="7"/>
  <c r="AC873" i="7" s="1"/>
  <c r="O873" i="7"/>
  <c r="T873" i="7"/>
  <c r="Y759" i="7"/>
  <c r="AC759" i="7" s="1"/>
  <c r="T759" i="7"/>
  <c r="O759" i="7"/>
  <c r="Y747" i="7"/>
  <c r="AC747" i="7" s="1"/>
  <c r="T747" i="7"/>
  <c r="O747" i="7"/>
  <c r="Y736" i="7"/>
  <c r="AC736" i="7" s="1"/>
  <c r="T736" i="7"/>
  <c r="O736" i="7"/>
  <c r="Y694" i="7"/>
  <c r="AC694" i="7" s="1"/>
  <c r="O694" i="7"/>
  <c r="T694" i="7"/>
  <c r="Y674" i="7"/>
  <c r="AC674" i="7" s="1"/>
  <c r="O674" i="7"/>
  <c r="T674" i="7"/>
  <c r="Y577" i="7"/>
  <c r="AC577" i="7" s="1"/>
  <c r="O577" i="7"/>
  <c r="T577" i="7"/>
  <c r="T542" i="7"/>
  <c r="Y542" i="7"/>
  <c r="AC542" i="7" s="1"/>
  <c r="O542" i="7"/>
  <c r="Y523" i="7"/>
  <c r="AC523" i="7" s="1"/>
  <c r="T523" i="7"/>
  <c r="O523" i="7"/>
  <c r="T474" i="7"/>
  <c r="Y474" i="7"/>
  <c r="AC474" i="7" s="1"/>
  <c r="O474" i="7"/>
  <c r="T445" i="7"/>
  <c r="Y445" i="7"/>
  <c r="AC445" i="7" s="1"/>
  <c r="O445" i="7"/>
  <c r="T390" i="7"/>
  <c r="Y390" i="7"/>
  <c r="AC390" i="7" s="1"/>
  <c r="O390" i="7"/>
  <c r="Y271" i="7"/>
  <c r="AC271" i="7" s="1"/>
  <c r="T271" i="7"/>
  <c r="O271" i="7"/>
  <c r="Y239" i="7"/>
  <c r="AC239" i="7" s="1"/>
  <c r="T239" i="7"/>
  <c r="O239" i="7"/>
  <c r="T225" i="7"/>
  <c r="Y225" i="7"/>
  <c r="AC225" i="7" s="1"/>
  <c r="O225" i="7"/>
  <c r="Y203" i="7"/>
  <c r="AC203" i="7" s="1"/>
  <c r="T203" i="7"/>
  <c r="O203" i="7"/>
  <c r="T126" i="7"/>
  <c r="Y126" i="7"/>
  <c r="AC126" i="7" s="1"/>
  <c r="O126" i="7"/>
  <c r="Y87" i="7"/>
  <c r="AC87" i="7" s="1"/>
  <c r="T87" i="7"/>
  <c r="O87" i="7"/>
  <c r="Y811" i="7"/>
  <c r="AC811" i="7" s="1"/>
  <c r="T811" i="7"/>
  <c r="O811" i="7"/>
  <c r="Y735" i="7"/>
  <c r="AC735" i="7" s="1"/>
  <c r="T735" i="7"/>
  <c r="O735" i="7"/>
  <c r="Y722" i="7"/>
  <c r="AC722" i="7" s="1"/>
  <c r="O722" i="7"/>
  <c r="T722" i="7"/>
  <c r="Y617" i="7"/>
  <c r="AC617" i="7" s="1"/>
  <c r="O617" i="7"/>
  <c r="T617" i="7"/>
  <c r="Y578" i="7"/>
  <c r="AC578" i="7" s="1"/>
  <c r="O578" i="7"/>
  <c r="T578" i="7"/>
  <c r="Y541" i="7"/>
  <c r="AC541" i="7" s="1"/>
  <c r="O541" i="7"/>
  <c r="T541" i="7"/>
  <c r="T285" i="7"/>
  <c r="Y285" i="7"/>
  <c r="AC285" i="7" s="1"/>
  <c r="O285" i="7"/>
  <c r="T221" i="7"/>
  <c r="Y221" i="7"/>
  <c r="AC221" i="7" s="1"/>
  <c r="O221" i="7"/>
  <c r="T157" i="7"/>
  <c r="Y157" i="7"/>
  <c r="AC157" i="7" s="1"/>
  <c r="O157" i="7"/>
  <c r="T141" i="7"/>
  <c r="Y141" i="7"/>
  <c r="AC141" i="7" s="1"/>
  <c r="O141" i="7"/>
  <c r="T381" i="7"/>
  <c r="Y381" i="7"/>
  <c r="AC381" i="7" s="1"/>
  <c r="O381" i="7"/>
  <c r="T189" i="7"/>
  <c r="Y189" i="7"/>
  <c r="AC189" i="7" s="1"/>
  <c r="O189" i="7"/>
  <c r="T29" i="7"/>
  <c r="Y29" i="7"/>
  <c r="AC29" i="7" s="1"/>
  <c r="O29" i="7"/>
  <c r="Y1810" i="7"/>
  <c r="O1810" i="7"/>
  <c r="T1810" i="7"/>
  <c r="Y1761" i="7"/>
  <c r="O1761" i="7"/>
  <c r="T1761" i="7"/>
  <c r="Y1752" i="7"/>
  <c r="T1752" i="7"/>
  <c r="O1752" i="7"/>
  <c r="Y1737" i="7"/>
  <c r="O1737" i="7"/>
  <c r="T1737" i="7"/>
  <c r="Y1668" i="7"/>
  <c r="T1668" i="7"/>
  <c r="O1668" i="7"/>
  <c r="Y1615" i="7"/>
  <c r="T1615" i="7"/>
  <c r="O1615" i="7"/>
  <c r="Y1607" i="7"/>
  <c r="T1607" i="7"/>
  <c r="O1607" i="7"/>
  <c r="Y1599" i="7"/>
  <c r="T1599" i="7"/>
  <c r="O1599" i="7"/>
  <c r="Y1529" i="7"/>
  <c r="O1529" i="7"/>
  <c r="T1529" i="7"/>
  <c r="Y1489" i="7"/>
  <c r="AC1489" i="7" s="1"/>
  <c r="O1489" i="7"/>
  <c r="T1489" i="7"/>
  <c r="Y1438" i="7"/>
  <c r="AC1438" i="7" s="1"/>
  <c r="O1438" i="7"/>
  <c r="T1438" i="7"/>
  <c r="Y1407" i="7"/>
  <c r="AC1407" i="7" s="1"/>
  <c r="T1407" i="7"/>
  <c r="O1407" i="7"/>
  <c r="Y1371" i="7"/>
  <c r="AC1371" i="7" s="1"/>
  <c r="T1371" i="7"/>
  <c r="O1371" i="7"/>
  <c r="Y1362" i="7"/>
  <c r="AC1362" i="7" s="1"/>
  <c r="O1362" i="7"/>
  <c r="T1362" i="7"/>
  <c r="Y1288" i="7"/>
  <c r="AC1288" i="7" s="1"/>
  <c r="T1288" i="7"/>
  <c r="O1288" i="7"/>
  <c r="Y1201" i="7"/>
  <c r="AC1201" i="7" s="1"/>
  <c r="O1201" i="7"/>
  <c r="T1201" i="7"/>
  <c r="Y1567" i="7"/>
  <c r="T1567" i="7"/>
  <c r="O1567" i="7"/>
  <c r="Y1474" i="7"/>
  <c r="AC1474" i="7" s="1"/>
  <c r="O1474" i="7"/>
  <c r="T1474" i="7"/>
  <c r="Y1255" i="7"/>
  <c r="AC1255" i="7" s="1"/>
  <c r="T1255" i="7"/>
  <c r="O1255" i="7"/>
  <c r="Y1241" i="7"/>
  <c r="AC1241" i="7" s="1"/>
  <c r="O1241" i="7"/>
  <c r="T1241" i="7"/>
  <c r="Y1209" i="7"/>
  <c r="AC1209" i="7" s="1"/>
  <c r="O1209" i="7"/>
  <c r="T1209" i="7"/>
  <c r="Y1145" i="7"/>
  <c r="AC1145" i="7" s="1"/>
  <c r="O1145" i="7"/>
  <c r="T1145" i="7"/>
  <c r="Y1084" i="7"/>
  <c r="AC1084" i="7" s="1"/>
  <c r="T1084" i="7"/>
  <c r="O1084" i="7"/>
  <c r="Y1020" i="7"/>
  <c r="AC1020" i="7" s="1"/>
  <c r="T1020" i="7"/>
  <c r="O1020" i="7"/>
  <c r="Y961" i="7"/>
  <c r="AC961" i="7" s="1"/>
  <c r="O961" i="7"/>
  <c r="T961" i="7"/>
  <c r="Y872" i="7"/>
  <c r="AC872" i="7" s="1"/>
  <c r="T872" i="7"/>
  <c r="O872" i="7"/>
  <c r="Y863" i="7"/>
  <c r="AC863" i="7" s="1"/>
  <c r="T863" i="7"/>
  <c r="O863" i="7"/>
  <c r="Y1681" i="7"/>
  <c r="O1681" i="7"/>
  <c r="T1681" i="7"/>
  <c r="Y1580" i="7"/>
  <c r="T1580" i="7"/>
  <c r="O1580" i="7"/>
  <c r="Y1539" i="7"/>
  <c r="T1539" i="7"/>
  <c r="O1539" i="7"/>
  <c r="Y1426" i="7"/>
  <c r="AC1426" i="7" s="1"/>
  <c r="O1426" i="7"/>
  <c r="T1426" i="7"/>
  <c r="Y1305" i="7"/>
  <c r="AC1305" i="7" s="1"/>
  <c r="O1305" i="7"/>
  <c r="T1305" i="7"/>
  <c r="Y1189" i="7"/>
  <c r="AC1189" i="7" s="1"/>
  <c r="O1189" i="7"/>
  <c r="T1189" i="7"/>
  <c r="Y1157" i="7"/>
  <c r="AC1157" i="7" s="1"/>
  <c r="O1157" i="7"/>
  <c r="T1157" i="7"/>
  <c r="Y1125" i="7"/>
  <c r="AC1125" i="7" s="1"/>
  <c r="O1125" i="7"/>
  <c r="T1125" i="7"/>
  <c r="Y1089" i="7"/>
  <c r="AC1089" i="7" s="1"/>
  <c r="O1089" i="7"/>
  <c r="T1089" i="7"/>
  <c r="Y1057" i="7"/>
  <c r="AC1057" i="7" s="1"/>
  <c r="O1057" i="7"/>
  <c r="T1057" i="7"/>
  <c r="Y1025" i="7"/>
  <c r="AC1025" i="7" s="1"/>
  <c r="O1025" i="7"/>
  <c r="T1025" i="7"/>
  <c r="Y993" i="7"/>
  <c r="AC993" i="7" s="1"/>
  <c r="O993" i="7"/>
  <c r="T993" i="7"/>
  <c r="Y930" i="7"/>
  <c r="AC930" i="7" s="1"/>
  <c r="O930" i="7"/>
  <c r="T930" i="7"/>
  <c r="Y914" i="7"/>
  <c r="AC914" i="7" s="1"/>
  <c r="O914" i="7"/>
  <c r="T914" i="7"/>
  <c r="Y837" i="7"/>
  <c r="AC837" i="7" s="1"/>
  <c r="O837" i="7"/>
  <c r="T837" i="7"/>
  <c r="Y781" i="7"/>
  <c r="AC781" i="7" s="1"/>
  <c r="O781" i="7"/>
  <c r="T781" i="7"/>
  <c r="Y894" i="7"/>
  <c r="AC894" i="7" s="1"/>
  <c r="O894" i="7"/>
  <c r="T894" i="7"/>
  <c r="Y826" i="7"/>
  <c r="AC826" i="7" s="1"/>
  <c r="O826" i="7"/>
  <c r="T826" i="7"/>
  <c r="Y768" i="7"/>
  <c r="AC768" i="7" s="1"/>
  <c r="T768" i="7"/>
  <c r="O768" i="7"/>
  <c r="Y673" i="7"/>
  <c r="AC673" i="7" s="1"/>
  <c r="O673" i="7"/>
  <c r="T673" i="7"/>
  <c r="Y495" i="7"/>
  <c r="AC495" i="7" s="1"/>
  <c r="T495" i="7"/>
  <c r="O495" i="7"/>
  <c r="Y383" i="7"/>
  <c r="AC383" i="7" s="1"/>
  <c r="T383" i="7"/>
  <c r="O383" i="7"/>
  <c r="T350" i="7"/>
  <c r="Y350" i="7"/>
  <c r="AC350" i="7" s="1"/>
  <c r="O350" i="7"/>
  <c r="T294" i="7"/>
  <c r="Y294" i="7"/>
  <c r="AC294" i="7" s="1"/>
  <c r="O294" i="7"/>
  <c r="T182" i="7"/>
  <c r="Y182" i="7"/>
  <c r="AC182" i="7" s="1"/>
  <c r="O182" i="7"/>
  <c r="Y79" i="7"/>
  <c r="AC79" i="7" s="1"/>
  <c r="T79" i="7"/>
  <c r="O79" i="7"/>
  <c r="Y798" i="7"/>
  <c r="AC798" i="7" s="1"/>
  <c r="O798" i="7"/>
  <c r="T798" i="7"/>
  <c r="Y756" i="7"/>
  <c r="AC756" i="7" s="1"/>
  <c r="T756" i="7"/>
  <c r="O756" i="7"/>
  <c r="Y746" i="7"/>
  <c r="AC746" i="7" s="1"/>
  <c r="O746" i="7"/>
  <c r="T746" i="7"/>
  <c r="Y703" i="7"/>
  <c r="AC703" i="7" s="1"/>
  <c r="T703" i="7"/>
  <c r="O703" i="7"/>
  <c r="Y658" i="7"/>
  <c r="AC658" i="7" s="1"/>
  <c r="O658" i="7"/>
  <c r="T658" i="7"/>
  <c r="Y637" i="7"/>
  <c r="AC637" i="7" s="1"/>
  <c r="O637" i="7"/>
  <c r="T637" i="7"/>
  <c r="Y539" i="7"/>
  <c r="AC539" i="7" s="1"/>
  <c r="T539" i="7"/>
  <c r="O539" i="7"/>
  <c r="T462" i="7"/>
  <c r="Y462" i="7"/>
  <c r="AC462" i="7" s="1"/>
  <c r="O462" i="7"/>
  <c r="T426" i="7"/>
  <c r="Y426" i="7"/>
  <c r="AC426" i="7" s="1"/>
  <c r="O426" i="7"/>
  <c r="Y375" i="7"/>
  <c r="AC375" i="7" s="1"/>
  <c r="T375" i="7"/>
  <c r="O375" i="7"/>
  <c r="T318" i="7"/>
  <c r="Y318" i="7"/>
  <c r="AC318" i="7" s="1"/>
  <c r="O318" i="7"/>
  <c r="T94" i="7"/>
  <c r="Y94" i="7"/>
  <c r="AC94" i="7" s="1"/>
  <c r="O94" i="7"/>
  <c r="Y1821" i="7"/>
  <c r="O1821" i="7"/>
  <c r="T1821" i="7"/>
  <c r="Y1801" i="7"/>
  <c r="O1801" i="7"/>
  <c r="T1801" i="7"/>
  <c r="Y1742" i="7"/>
  <c r="O1742" i="7"/>
  <c r="T1742" i="7"/>
  <c r="Y1728" i="7"/>
  <c r="T1728" i="7"/>
  <c r="O1728" i="7"/>
  <c r="Y1702" i="7"/>
  <c r="O1702" i="7"/>
  <c r="T1702" i="7"/>
  <c r="Y1631" i="7"/>
  <c r="T1631" i="7"/>
  <c r="O1631" i="7"/>
  <c r="Y1564" i="7"/>
  <c r="T1564" i="7"/>
  <c r="O1564" i="7"/>
  <c r="Y1503" i="7"/>
  <c r="T1503" i="7"/>
  <c r="O1503" i="7"/>
  <c r="Y1469" i="7"/>
  <c r="AC1469" i="7" s="1"/>
  <c r="O1469" i="7"/>
  <c r="T1469" i="7"/>
  <c r="Y1393" i="7"/>
  <c r="AC1393" i="7" s="1"/>
  <c r="O1393" i="7"/>
  <c r="T1393" i="7"/>
  <c r="Y1375" i="7"/>
  <c r="AC1375" i="7" s="1"/>
  <c r="T1375" i="7"/>
  <c r="O1375" i="7"/>
  <c r="Y1301" i="7"/>
  <c r="AC1301" i="7" s="1"/>
  <c r="O1301" i="7"/>
  <c r="T1301" i="7"/>
  <c r="Y1169" i="7"/>
  <c r="AC1169" i="7" s="1"/>
  <c r="O1169" i="7"/>
  <c r="T1169" i="7"/>
  <c r="Y1133" i="7"/>
  <c r="AC1133" i="7" s="1"/>
  <c r="O1133" i="7"/>
  <c r="T1133" i="7"/>
  <c r="Y1076" i="7"/>
  <c r="AC1076" i="7" s="1"/>
  <c r="T1076" i="7"/>
  <c r="O1076" i="7"/>
  <c r="Y1012" i="7"/>
  <c r="AC1012" i="7" s="1"/>
  <c r="T1012" i="7"/>
  <c r="O1012" i="7"/>
  <c r="Y864" i="7"/>
  <c r="AC864" i="7" s="1"/>
  <c r="T864" i="7"/>
  <c r="O864" i="7"/>
  <c r="Y845" i="7"/>
  <c r="AC845" i="7" s="1"/>
  <c r="O845" i="7"/>
  <c r="T845" i="7"/>
  <c r="Y771" i="7"/>
  <c r="AC771" i="7" s="1"/>
  <c r="T771" i="7"/>
  <c r="O771" i="7"/>
  <c r="Y743" i="7"/>
  <c r="AC743" i="7" s="1"/>
  <c r="T743" i="7"/>
  <c r="O743" i="7"/>
  <c r="Y1770" i="7"/>
  <c r="O1770" i="7"/>
  <c r="T1770" i="7"/>
  <c r="Y1729" i="7"/>
  <c r="O1729" i="7"/>
  <c r="T1729" i="7"/>
  <c r="Y1548" i="7"/>
  <c r="T1548" i="7"/>
  <c r="O1548" i="7"/>
  <c r="Y1496" i="7"/>
  <c r="AC1496" i="7" s="1"/>
  <c r="T1496" i="7"/>
  <c r="O1496" i="7"/>
  <c r="Y1488" i="7"/>
  <c r="AC1488" i="7" s="1"/>
  <c r="T1488" i="7"/>
  <c r="O1488" i="7"/>
  <c r="Y1439" i="7"/>
  <c r="AC1439" i="7" s="1"/>
  <c r="T1439" i="7"/>
  <c r="O1439" i="7"/>
  <c r="Y1390" i="7"/>
  <c r="AC1390" i="7" s="1"/>
  <c r="O1390" i="7"/>
  <c r="T1390" i="7"/>
  <c r="Y1372" i="7"/>
  <c r="AC1372" i="7" s="1"/>
  <c r="T1372" i="7"/>
  <c r="O1372" i="7"/>
  <c r="Y1329" i="7"/>
  <c r="AC1329" i="7" s="1"/>
  <c r="O1329" i="7"/>
  <c r="T1329" i="7"/>
  <c r="Y650" i="7"/>
  <c r="AC650" i="7" s="1"/>
  <c r="O650" i="7"/>
  <c r="T650" i="7"/>
  <c r="Y629" i="7"/>
  <c r="AC629" i="7" s="1"/>
  <c r="O629" i="7"/>
  <c r="T629" i="7"/>
  <c r="T558" i="7"/>
  <c r="Y558" i="7"/>
  <c r="AC558" i="7" s="1"/>
  <c r="O558" i="7"/>
  <c r="Y443" i="7"/>
  <c r="AC443" i="7" s="1"/>
  <c r="T443" i="7"/>
  <c r="O443" i="7"/>
  <c r="Y151" i="7"/>
  <c r="AC151" i="7" s="1"/>
  <c r="T151" i="7"/>
  <c r="O151" i="7"/>
  <c r="Y27" i="7"/>
  <c r="AC27" i="7" s="1"/>
  <c r="T27" i="7"/>
  <c r="O27" i="7"/>
  <c r="Y916" i="7"/>
  <c r="AC916" i="7" s="1"/>
  <c r="T916" i="7"/>
  <c r="O916" i="7"/>
  <c r="Y721" i="7"/>
  <c r="AC721" i="7" s="1"/>
  <c r="O721" i="7"/>
  <c r="T721" i="7"/>
  <c r="Y687" i="7"/>
  <c r="AC687" i="7" s="1"/>
  <c r="T687" i="7"/>
  <c r="O687" i="7"/>
  <c r="T554" i="7"/>
  <c r="Y554" i="7"/>
  <c r="AC554" i="7" s="1"/>
  <c r="O554" i="7"/>
  <c r="Y303" i="7"/>
  <c r="AC303" i="7" s="1"/>
  <c r="T303" i="7"/>
  <c r="O303" i="7"/>
  <c r="Y103" i="7"/>
  <c r="AC103" i="7" s="1"/>
  <c r="T103" i="7"/>
  <c r="O103" i="7"/>
  <c r="Y802" i="7"/>
  <c r="AC802" i="7" s="1"/>
  <c r="O802" i="7"/>
  <c r="T802" i="7"/>
  <c r="Y628" i="7"/>
  <c r="AC628" i="7" s="1"/>
  <c r="T628" i="7"/>
  <c r="O628" i="7"/>
  <c r="T493" i="7"/>
  <c r="Y493" i="7"/>
  <c r="AC493" i="7" s="1"/>
  <c r="O493" i="7"/>
  <c r="T366" i="7"/>
  <c r="Y366" i="7"/>
  <c r="AC366" i="7" s="1"/>
  <c r="O366" i="7"/>
  <c r="T326" i="7"/>
  <c r="Y326" i="7"/>
  <c r="AC326" i="7" s="1"/>
  <c r="O326" i="7"/>
  <c r="Y219" i="7"/>
  <c r="AC219" i="7" s="1"/>
  <c r="T219" i="7"/>
  <c r="O219" i="7"/>
  <c r="T42" i="7"/>
  <c r="Y42" i="7"/>
  <c r="AC42" i="7" s="1"/>
  <c r="O42" i="7"/>
  <c r="Y1746" i="7"/>
  <c r="O1746" i="7"/>
  <c r="T1746" i="7"/>
  <c r="Y1665" i="7"/>
  <c r="O1665" i="7"/>
  <c r="T1665" i="7"/>
  <c r="Y1647" i="7"/>
  <c r="T1647" i="7"/>
  <c r="O1647" i="7"/>
  <c r="Y1271" i="7"/>
  <c r="AC1271" i="7" s="1"/>
  <c r="T1271" i="7"/>
  <c r="O1271" i="7"/>
  <c r="Y1213" i="7"/>
  <c r="AC1213" i="7" s="1"/>
  <c r="O1213" i="7"/>
  <c r="T1213" i="7"/>
  <c r="Y949" i="7"/>
  <c r="AC949" i="7" s="1"/>
  <c r="O949" i="7"/>
  <c r="T949" i="7"/>
  <c r="Y808" i="7"/>
  <c r="AC808" i="7" s="1"/>
  <c r="T808" i="7"/>
  <c r="O808" i="7"/>
  <c r="T97" i="7"/>
  <c r="Y97" i="7"/>
  <c r="AC97" i="7" s="1"/>
  <c r="O97" i="7"/>
  <c r="Y1745" i="7"/>
  <c r="O1745" i="7"/>
  <c r="T1745" i="7"/>
  <c r="Y1455" i="7"/>
  <c r="AC1455" i="7" s="1"/>
  <c r="T1455" i="7"/>
  <c r="O1455" i="7"/>
  <c r="Y1404" i="7"/>
  <c r="AC1404" i="7" s="1"/>
  <c r="T1404" i="7"/>
  <c r="O1404" i="7"/>
  <c r="Y1153" i="7"/>
  <c r="AC1153" i="7" s="1"/>
  <c r="O1153" i="7"/>
  <c r="T1153" i="7"/>
  <c r="Y1001" i="7"/>
  <c r="AC1001" i="7" s="1"/>
  <c r="O1001" i="7"/>
  <c r="T1001" i="7"/>
  <c r="Y881" i="7"/>
  <c r="AC881" i="7" s="1"/>
  <c r="O881" i="7"/>
  <c r="T881" i="7"/>
  <c r="T422" i="7"/>
  <c r="Y422" i="7"/>
  <c r="AC422" i="7" s="1"/>
  <c r="O422" i="7"/>
  <c r="Y1245" i="7"/>
  <c r="AC1245" i="7" s="1"/>
  <c r="O1245" i="7"/>
  <c r="T1245" i="7"/>
  <c r="Y1028" i="7"/>
  <c r="AC1028" i="7" s="1"/>
  <c r="T1028" i="7"/>
  <c r="O1028" i="7"/>
  <c r="Y933" i="7"/>
  <c r="AC933" i="7" s="1"/>
  <c r="O933" i="7"/>
  <c r="T933" i="7"/>
  <c r="Y888" i="7"/>
  <c r="AC888" i="7" s="1"/>
  <c r="T888" i="7"/>
  <c r="O888" i="7"/>
  <c r="T314" i="7"/>
  <c r="Y314" i="7"/>
  <c r="AC314" i="7" s="1"/>
  <c r="O314" i="7"/>
  <c r="Y1583" i="7"/>
  <c r="T1583" i="7"/>
  <c r="O1583" i="7"/>
  <c r="Y1549" i="7"/>
  <c r="O1549" i="7"/>
  <c r="T1549" i="7"/>
  <c r="Y1517" i="7"/>
  <c r="O1517" i="7"/>
  <c r="T1517" i="7"/>
  <c r="Y367" i="7"/>
  <c r="AC367" i="7" s="1"/>
  <c r="T367" i="7"/>
  <c r="O367" i="7"/>
  <c r="Y159" i="7"/>
  <c r="AC159" i="7" s="1"/>
  <c r="T159" i="7"/>
  <c r="O159" i="7"/>
  <c r="Y1644" i="7"/>
  <c r="T1644" i="7"/>
  <c r="O1644" i="7"/>
  <c r="Y1588" i="7"/>
  <c r="T1588" i="7"/>
  <c r="O1588" i="7"/>
  <c r="Y1468" i="7"/>
  <c r="AC1468" i="7" s="1"/>
  <c r="T1468" i="7"/>
  <c r="O1468" i="7"/>
  <c r="Y1460" i="7"/>
  <c r="AC1460" i="7" s="1"/>
  <c r="T1460" i="7"/>
  <c r="O1460" i="7"/>
  <c r="Y1434" i="7"/>
  <c r="AC1434" i="7" s="1"/>
  <c r="O1434" i="7"/>
  <c r="T1434" i="7"/>
  <c r="Y972" i="7"/>
  <c r="AC972" i="7" s="1"/>
  <c r="T972" i="7"/>
  <c r="O972" i="7"/>
  <c r="Y680" i="7"/>
  <c r="AC680" i="7" s="1"/>
  <c r="T680" i="7"/>
  <c r="O680" i="7"/>
  <c r="Y1779" i="7"/>
  <c r="T1779" i="7"/>
  <c r="O1779" i="7"/>
  <c r="Y1354" i="7"/>
  <c r="AC1354" i="7" s="1"/>
  <c r="O1354" i="7"/>
  <c r="T1354" i="7"/>
  <c r="Y1049" i="7"/>
  <c r="AC1049" i="7" s="1"/>
  <c r="O1049" i="7"/>
  <c r="T1049" i="7"/>
  <c r="Y255" i="7"/>
  <c r="AC255" i="7" s="1"/>
  <c r="T255" i="7"/>
  <c r="O255" i="7"/>
  <c r="Y1433" i="7"/>
  <c r="AC1433" i="7" s="1"/>
  <c r="O1433" i="7"/>
  <c r="T1433" i="7"/>
  <c r="Y1421" i="7"/>
  <c r="AC1421" i="7" s="1"/>
  <c r="O1421" i="7"/>
  <c r="T1421" i="7"/>
  <c r="Y1396" i="7"/>
  <c r="AC1396" i="7" s="1"/>
  <c r="T1396" i="7"/>
  <c r="O1396" i="7"/>
  <c r="Y1688" i="7"/>
  <c r="T1688" i="7"/>
  <c r="O1688" i="7"/>
  <c r="Y1350" i="7"/>
  <c r="AC1350" i="7" s="1"/>
  <c r="O1350" i="7"/>
  <c r="T1350" i="7"/>
  <c r="Y1714" i="7"/>
  <c r="O1714" i="7"/>
  <c r="T1714" i="7"/>
  <c r="Y1522" i="7"/>
  <c r="O1522" i="7"/>
  <c r="T1522" i="7"/>
  <c r="Y1323" i="7"/>
  <c r="AC1323" i="7" s="1"/>
  <c r="T1323" i="7"/>
  <c r="O1323" i="7"/>
  <c r="Y1299" i="7"/>
  <c r="AC1299" i="7" s="1"/>
  <c r="T1299" i="7"/>
  <c r="O1299" i="7"/>
  <c r="Y1558" i="7"/>
  <c r="O1558" i="7"/>
  <c r="T1558" i="7"/>
  <c r="Y1270" i="7"/>
  <c r="AC1270" i="7" s="1"/>
  <c r="O1270" i="7"/>
  <c r="T1270" i="7"/>
  <c r="Y986" i="7"/>
  <c r="AC986" i="7" s="1"/>
  <c r="O986" i="7"/>
  <c r="T986" i="7"/>
  <c r="Y699" i="7"/>
  <c r="AC699" i="7" s="1"/>
  <c r="T699" i="7"/>
  <c r="O699" i="7"/>
  <c r="Y651" i="7"/>
  <c r="AC651" i="7" s="1"/>
  <c r="T651" i="7"/>
  <c r="O651" i="7"/>
  <c r="Y552" i="7"/>
  <c r="AC552" i="7" s="1"/>
  <c r="T552" i="7"/>
  <c r="O552" i="7"/>
  <c r="Y504" i="7"/>
  <c r="AC504" i="7" s="1"/>
  <c r="T504" i="7"/>
  <c r="O504" i="7"/>
  <c r="Y456" i="7"/>
  <c r="AC456" i="7" s="1"/>
  <c r="T456" i="7"/>
  <c r="O456" i="7"/>
  <c r="Y408" i="7"/>
  <c r="AC408" i="7" s="1"/>
  <c r="T408" i="7"/>
  <c r="O408" i="7"/>
  <c r="Y360" i="7"/>
  <c r="AC360" i="7" s="1"/>
  <c r="T360" i="7"/>
  <c r="O360" i="7"/>
  <c r="Y296" i="7"/>
  <c r="AC296" i="7" s="1"/>
  <c r="T296" i="7"/>
  <c r="O296" i="7"/>
  <c r="Y248" i="7"/>
  <c r="AC248" i="7" s="1"/>
  <c r="T248" i="7"/>
  <c r="O248" i="7"/>
  <c r="Y184" i="7"/>
  <c r="AC184" i="7" s="1"/>
  <c r="T184" i="7"/>
  <c r="O184" i="7"/>
  <c r="Y152" i="7"/>
  <c r="AC152" i="7" s="1"/>
  <c r="T152" i="7"/>
  <c r="O152" i="7"/>
  <c r="Y104" i="7"/>
  <c r="AC104" i="7" s="1"/>
  <c r="T104" i="7"/>
  <c r="O104" i="7"/>
  <c r="Y56" i="7"/>
  <c r="AC56" i="7" s="1"/>
  <c r="T56" i="7"/>
  <c r="O56" i="7"/>
  <c r="Y8" i="7"/>
  <c r="AC8" i="7" s="1"/>
  <c r="T8" i="7"/>
  <c r="O8" i="7"/>
  <c r="Y1244" i="7"/>
  <c r="AC1244" i="7" s="1"/>
  <c r="T1244" i="7"/>
  <c r="O1244" i="7"/>
  <c r="Y603" i="7"/>
  <c r="AC603" i="7" s="1"/>
  <c r="T603" i="7"/>
  <c r="O603" i="7"/>
  <c r="Y1269" i="7"/>
  <c r="AC1269" i="7" s="1"/>
  <c r="O1269" i="7"/>
  <c r="T1269" i="7"/>
  <c r="Y1237" i="7"/>
  <c r="AC1237" i="7" s="1"/>
  <c r="O1237" i="7"/>
  <c r="T1237" i="7"/>
  <c r="Y939" i="7"/>
  <c r="AC939" i="7" s="1"/>
  <c r="T939" i="7"/>
  <c r="O939" i="7"/>
  <c r="Y887" i="7"/>
  <c r="AC887" i="7" s="1"/>
  <c r="T887" i="7"/>
  <c r="O887" i="7"/>
  <c r="Y689" i="7"/>
  <c r="AC689" i="7" s="1"/>
  <c r="O689" i="7"/>
  <c r="T689" i="7"/>
  <c r="Y641" i="7"/>
  <c r="AC641" i="7" s="1"/>
  <c r="O641" i="7"/>
  <c r="T641" i="7"/>
  <c r="Y598" i="7"/>
  <c r="AC598" i="7" s="1"/>
  <c r="O598" i="7"/>
  <c r="T598" i="7"/>
  <c r="Y574" i="7"/>
  <c r="AC574" i="7" s="1"/>
  <c r="O574" i="7"/>
  <c r="T574" i="7"/>
  <c r="Y515" i="7"/>
  <c r="AC515" i="7" s="1"/>
  <c r="T515" i="7"/>
  <c r="O515" i="7"/>
  <c r="Y467" i="7"/>
  <c r="AC467" i="7" s="1"/>
  <c r="T467" i="7"/>
  <c r="O467" i="7"/>
  <c r="Y403" i="7"/>
  <c r="AC403" i="7" s="1"/>
  <c r="T403" i="7"/>
  <c r="O403" i="7"/>
  <c r="Y339" i="7"/>
  <c r="AC339" i="7" s="1"/>
  <c r="T339" i="7"/>
  <c r="O339" i="7"/>
  <c r="Y291" i="7"/>
  <c r="AC291" i="7" s="1"/>
  <c r="T291" i="7"/>
  <c r="O291" i="7"/>
  <c r="T242" i="7"/>
  <c r="Y242" i="7"/>
  <c r="AC242" i="7" s="1"/>
  <c r="O242" i="7"/>
  <c r="T178" i="7"/>
  <c r="Y178" i="7"/>
  <c r="AC178" i="7" s="1"/>
  <c r="O178" i="7"/>
  <c r="T114" i="7"/>
  <c r="Y114" i="7"/>
  <c r="AC114" i="7" s="1"/>
  <c r="O114" i="7"/>
  <c r="T50" i="7"/>
  <c r="Y50" i="7"/>
  <c r="AC50" i="7" s="1"/>
  <c r="O50" i="7"/>
  <c r="Y1236" i="7"/>
  <c r="AC1236" i="7" s="1"/>
  <c r="T1236" i="7"/>
  <c r="O1236" i="7"/>
  <c r="Y1186" i="7"/>
  <c r="AC1186" i="7" s="1"/>
  <c r="O1186" i="7"/>
  <c r="T1186" i="7"/>
  <c r="Y1122" i="7"/>
  <c r="AC1122" i="7" s="1"/>
  <c r="O1122" i="7"/>
  <c r="T1122" i="7"/>
  <c r="Y1074" i="7"/>
  <c r="AC1074" i="7" s="1"/>
  <c r="O1074" i="7"/>
  <c r="T1074" i="7"/>
  <c r="Y1026" i="7"/>
  <c r="AC1026" i="7" s="1"/>
  <c r="O1026" i="7"/>
  <c r="T1026" i="7"/>
  <c r="Y549" i="7"/>
  <c r="AC549" i="7" s="1"/>
  <c r="O549" i="7"/>
  <c r="T549" i="7"/>
  <c r="T357" i="7"/>
  <c r="Y357" i="7"/>
  <c r="AC357" i="7" s="1"/>
  <c r="O357" i="7"/>
  <c r="Y1475" i="7"/>
  <c r="AC1475" i="7" s="1"/>
  <c r="T1475" i="7"/>
  <c r="O1475" i="7"/>
  <c r="T470" i="7"/>
  <c r="Y470" i="7"/>
  <c r="AC470" i="7" s="1"/>
  <c r="O470" i="7"/>
  <c r="T278" i="7"/>
  <c r="Y278" i="7"/>
  <c r="AC278" i="7" s="1"/>
  <c r="O278" i="7"/>
  <c r="T58" i="7"/>
  <c r="Y58" i="7"/>
  <c r="AC58" i="7" s="1"/>
  <c r="O58" i="7"/>
  <c r="Y1696" i="7"/>
  <c r="T1696" i="7"/>
  <c r="O1696" i="7"/>
  <c r="Y1525" i="7"/>
  <c r="O1525" i="7"/>
  <c r="T1525" i="7"/>
  <c r="Y696" i="7"/>
  <c r="AC696" i="7" s="1"/>
  <c r="T696" i="7"/>
  <c r="O696" i="7"/>
  <c r="Y135" i="7"/>
  <c r="AC135" i="7" s="1"/>
  <c r="T135" i="7"/>
  <c r="O135" i="7"/>
  <c r="T22" i="7"/>
  <c r="Y22" i="7"/>
  <c r="AC22" i="7" s="1"/>
  <c r="O22" i="7"/>
  <c r="Y1424" i="7"/>
  <c r="AC1424" i="7" s="1"/>
  <c r="T1424" i="7"/>
  <c r="O1424" i="7"/>
  <c r="T193" i="7"/>
  <c r="Y193" i="7"/>
  <c r="AC193" i="7" s="1"/>
  <c r="O193" i="7"/>
  <c r="Y624" i="7"/>
  <c r="AC624" i="7" s="1"/>
  <c r="T624" i="7"/>
  <c r="O624" i="7"/>
  <c r="T273" i="7"/>
  <c r="Y273" i="7"/>
  <c r="AC273" i="7" s="1"/>
  <c r="O273" i="7"/>
  <c r="T101" i="7"/>
  <c r="Y101" i="7"/>
  <c r="AC101" i="7" s="1"/>
  <c r="O101" i="7"/>
  <c r="Y1794" i="7"/>
  <c r="O1794" i="7"/>
  <c r="T1794" i="7"/>
  <c r="Y1651" i="7"/>
  <c r="T1651" i="7"/>
  <c r="O1651" i="7"/>
  <c r="Y1587" i="7"/>
  <c r="T1587" i="7"/>
  <c r="O1587" i="7"/>
  <c r="Y1818" i="7"/>
  <c r="O1818" i="7"/>
  <c r="T1818" i="7"/>
  <c r="Y1765" i="7"/>
  <c r="O1765" i="7"/>
  <c r="T1765" i="7"/>
  <c r="Y1673" i="7"/>
  <c r="O1673" i="7"/>
  <c r="T1673" i="7"/>
  <c r="Y1672" i="7"/>
  <c r="T1672" i="7"/>
  <c r="O1672" i="7"/>
  <c r="Y1448" i="7"/>
  <c r="AC1448" i="7" s="1"/>
  <c r="T1448" i="7"/>
  <c r="O1448" i="7"/>
  <c r="Y1648" i="7"/>
  <c r="T1648" i="7"/>
  <c r="O1648" i="7"/>
  <c r="Y1497" i="7"/>
  <c r="AC1497" i="7" s="1"/>
  <c r="O1497" i="7"/>
  <c r="T1497" i="7"/>
  <c r="Y1410" i="7"/>
  <c r="AC1410" i="7" s="1"/>
  <c r="O1410" i="7"/>
  <c r="T1410" i="7"/>
  <c r="Y1242" i="7"/>
  <c r="AC1242" i="7" s="1"/>
  <c r="O1242" i="7"/>
  <c r="T1242" i="7"/>
  <c r="Y1029" i="7"/>
  <c r="AC1029" i="7" s="1"/>
  <c r="O1029" i="7"/>
  <c r="T1029" i="7"/>
  <c r="Y1160" i="7"/>
  <c r="AC1160" i="7" s="1"/>
  <c r="T1160" i="7"/>
  <c r="O1160" i="7"/>
  <c r="Y1112" i="7"/>
  <c r="AC1112" i="7" s="1"/>
  <c r="T1112" i="7"/>
  <c r="O1112" i="7"/>
  <c r="Y1064" i="7"/>
  <c r="AC1064" i="7" s="1"/>
  <c r="T1064" i="7"/>
  <c r="O1064" i="7"/>
  <c r="Y1016" i="7"/>
  <c r="AC1016" i="7" s="1"/>
  <c r="T1016" i="7"/>
  <c r="O1016" i="7"/>
  <c r="Y940" i="7"/>
  <c r="AC940" i="7" s="1"/>
  <c r="T940" i="7"/>
  <c r="O940" i="7"/>
  <c r="Y852" i="7"/>
  <c r="AC852" i="7" s="1"/>
  <c r="T852" i="7"/>
  <c r="O852" i="7"/>
  <c r="Y776" i="7"/>
  <c r="AC776" i="7" s="1"/>
  <c r="T776" i="7"/>
  <c r="O776" i="7"/>
  <c r="Y657" i="7"/>
  <c r="AC657" i="7" s="1"/>
  <c r="O657" i="7"/>
  <c r="T657" i="7"/>
  <c r="Y1261" i="7"/>
  <c r="AC1261" i="7" s="1"/>
  <c r="O1261" i="7"/>
  <c r="T1261" i="7"/>
  <c r="Y795" i="7"/>
  <c r="AC795" i="7" s="1"/>
  <c r="T795" i="7"/>
  <c r="O795" i="7"/>
  <c r="Y698" i="7"/>
  <c r="AC698" i="7" s="1"/>
  <c r="O698" i="7"/>
  <c r="T698" i="7"/>
  <c r="Y543" i="7"/>
  <c r="AC543" i="7" s="1"/>
  <c r="T543" i="7"/>
  <c r="O543" i="7"/>
  <c r="T414" i="7"/>
  <c r="Y414" i="7"/>
  <c r="AC414" i="7" s="1"/>
  <c r="O414" i="7"/>
  <c r="T317" i="7"/>
  <c r="Y317" i="7"/>
  <c r="AC317" i="7" s="1"/>
  <c r="O317" i="7"/>
  <c r="T145" i="7"/>
  <c r="Y145" i="7"/>
  <c r="AC145" i="7" s="1"/>
  <c r="O145" i="7"/>
  <c r="T90" i="7"/>
  <c r="Y90" i="7"/>
  <c r="AC90" i="7" s="1"/>
  <c r="O90" i="7"/>
  <c r="Y876" i="7"/>
  <c r="AC876" i="7" s="1"/>
  <c r="T876" i="7"/>
  <c r="O876" i="7"/>
  <c r="Y714" i="7"/>
  <c r="AC714" i="7" s="1"/>
  <c r="O714" i="7"/>
  <c r="T714" i="7"/>
  <c r="T413" i="7"/>
  <c r="Y413" i="7"/>
  <c r="AC413" i="7" s="1"/>
  <c r="O413" i="7"/>
  <c r="T81" i="7"/>
  <c r="Y81" i="7"/>
  <c r="AC81" i="7" s="1"/>
  <c r="O81" i="7"/>
  <c r="Y1601" i="7"/>
  <c r="O1601" i="7"/>
  <c r="T1601" i="7"/>
  <c r="Y1479" i="7"/>
  <c r="AC1479" i="7" s="1"/>
  <c r="T1479" i="7"/>
  <c r="O1479" i="7"/>
  <c r="Y1378" i="7"/>
  <c r="AC1378" i="7" s="1"/>
  <c r="O1378" i="7"/>
  <c r="T1378" i="7"/>
  <c r="Y1476" i="7"/>
  <c r="AC1476" i="7" s="1"/>
  <c r="T1476" i="7"/>
  <c r="O1476" i="7"/>
  <c r="Y1161" i="7"/>
  <c r="AC1161" i="7" s="1"/>
  <c r="O1161" i="7"/>
  <c r="T1161" i="7"/>
  <c r="Y882" i="7"/>
  <c r="AC882" i="7" s="1"/>
  <c r="O882" i="7"/>
  <c r="T882" i="7"/>
  <c r="Y1541" i="7"/>
  <c r="O1541" i="7"/>
  <c r="T1541" i="7"/>
  <c r="Y932" i="7"/>
  <c r="AC932" i="7" s="1"/>
  <c r="T932" i="7"/>
  <c r="O932" i="7"/>
  <c r="Y839" i="7"/>
  <c r="AC839" i="7" s="1"/>
  <c r="T839" i="7"/>
  <c r="O839" i="7"/>
  <c r="Y1787" i="7"/>
  <c r="T1787" i="7"/>
  <c r="O1787" i="7"/>
  <c r="Y843" i="7"/>
  <c r="AC843" i="7" s="1"/>
  <c r="T843" i="7"/>
  <c r="O843" i="7"/>
  <c r="T538" i="7"/>
  <c r="Y538" i="7"/>
  <c r="AC538" i="7" s="1"/>
  <c r="O538" i="7"/>
  <c r="Y363" i="7"/>
  <c r="AC363" i="7" s="1"/>
  <c r="T363" i="7"/>
  <c r="O363" i="7"/>
  <c r="T102" i="7"/>
  <c r="Y102" i="7"/>
  <c r="AC102" i="7" s="1"/>
  <c r="O102" i="7"/>
  <c r="Y772" i="7"/>
  <c r="AC772" i="7" s="1"/>
  <c r="T772" i="7"/>
  <c r="O772" i="7"/>
  <c r="Y705" i="7"/>
  <c r="AC705" i="7" s="1"/>
  <c r="O705" i="7"/>
  <c r="T705" i="7"/>
  <c r="T430" i="7"/>
  <c r="Y430" i="7"/>
  <c r="AC430" i="7" s="1"/>
  <c r="O430" i="7"/>
  <c r="T118" i="7"/>
  <c r="Y118" i="7"/>
  <c r="AC118" i="7" s="1"/>
  <c r="O118" i="7"/>
  <c r="Y1704" i="7"/>
  <c r="T1704" i="7"/>
  <c r="O1704" i="7"/>
  <c r="Y1471" i="7"/>
  <c r="AC1471" i="7" s="1"/>
  <c r="T1471" i="7"/>
  <c r="O1471" i="7"/>
  <c r="Y789" i="7"/>
  <c r="AC789" i="7" s="1"/>
  <c r="O789" i="7"/>
  <c r="T789" i="7"/>
  <c r="Y1760" i="7"/>
  <c r="T1760" i="7"/>
  <c r="O1760" i="7"/>
  <c r="Y1490" i="7"/>
  <c r="AC1490" i="7" s="1"/>
  <c r="O1490" i="7"/>
  <c r="T1490" i="7"/>
  <c r="Y1333" i="7"/>
  <c r="AC1333" i="7" s="1"/>
  <c r="O1333" i="7"/>
  <c r="T1333" i="7"/>
  <c r="Y639" i="7"/>
  <c r="AC639" i="7" s="1"/>
  <c r="T639" i="7"/>
  <c r="O639" i="7"/>
  <c r="Y447" i="7"/>
  <c r="AC447" i="7" s="1"/>
  <c r="T447" i="7"/>
  <c r="O447" i="7"/>
  <c r="Y723" i="7"/>
  <c r="AC723" i="7" s="1"/>
  <c r="T723" i="7"/>
  <c r="O723" i="7"/>
  <c r="Y111" i="7"/>
  <c r="AC111" i="7" s="1"/>
  <c r="T111" i="7"/>
  <c r="O111" i="7"/>
  <c r="T446" i="7"/>
  <c r="Y446" i="7"/>
  <c r="AC446" i="7" s="1"/>
  <c r="O446" i="7"/>
  <c r="Y1667" i="7"/>
  <c r="T1667" i="7"/>
  <c r="O1667" i="7"/>
  <c r="Y1065" i="7"/>
  <c r="AC1065" i="7" s="1"/>
  <c r="O1065" i="7"/>
  <c r="T1065" i="7"/>
  <c r="Y732" i="7"/>
  <c r="AC732" i="7" s="1"/>
  <c r="T732" i="7"/>
  <c r="O732" i="7"/>
  <c r="Y1353" i="7"/>
  <c r="AC1353" i="7" s="1"/>
  <c r="O1353" i="7"/>
  <c r="T1353" i="7"/>
  <c r="Y799" i="7"/>
  <c r="AC799" i="7" s="1"/>
  <c r="T799" i="7"/>
  <c r="O799" i="7"/>
  <c r="Y937" i="7"/>
  <c r="AC937" i="7" s="1"/>
  <c r="O937" i="7"/>
  <c r="T937" i="7"/>
  <c r="Y1519" i="7"/>
  <c r="T1519" i="7"/>
  <c r="O1519" i="7"/>
  <c r="Y1462" i="7"/>
  <c r="AC1462" i="7" s="1"/>
  <c r="O1462" i="7"/>
  <c r="T1462" i="7"/>
  <c r="Y733" i="7"/>
  <c r="AC733" i="7" s="1"/>
  <c r="O733" i="7"/>
  <c r="T733" i="7"/>
  <c r="Y1800" i="7"/>
  <c r="T1800" i="7"/>
  <c r="O1800" i="7"/>
  <c r="Y1776" i="7"/>
  <c r="T1776" i="7"/>
  <c r="O1776" i="7"/>
  <c r="Y1092" i="7"/>
  <c r="AC1092" i="7" s="1"/>
  <c r="T1092" i="7"/>
  <c r="O1092" i="7"/>
  <c r="Y1692" i="7"/>
  <c r="T1692" i="7"/>
  <c r="O1692" i="7"/>
  <c r="Y1346" i="7"/>
  <c r="AC1346" i="7" s="1"/>
  <c r="O1346" i="7"/>
  <c r="T1346" i="7"/>
  <c r="Y1690" i="7"/>
  <c r="O1690" i="7"/>
  <c r="T1690" i="7"/>
  <c r="Y1566" i="7"/>
  <c r="O1566" i="7"/>
  <c r="T1566" i="7"/>
  <c r="Y1326" i="7"/>
  <c r="AC1326" i="7" s="1"/>
  <c r="O1326" i="7"/>
  <c r="T1326" i="7"/>
  <c r="Y1682" i="7"/>
  <c r="O1682" i="7"/>
  <c r="T1682" i="7"/>
  <c r="Y1351" i="7"/>
  <c r="AC1351" i="7" s="1"/>
  <c r="T1351" i="7"/>
  <c r="O1351" i="7"/>
  <c r="Y1327" i="7"/>
  <c r="AC1327" i="7" s="1"/>
  <c r="T1327" i="7"/>
  <c r="O1327" i="7"/>
  <c r="Y1303" i="7"/>
  <c r="AC1303" i="7" s="1"/>
  <c r="T1303" i="7"/>
  <c r="O1303" i="7"/>
  <c r="Y1590" i="7"/>
  <c r="O1590" i="7"/>
  <c r="T1590" i="7"/>
  <c r="Y1267" i="7"/>
  <c r="AC1267" i="7" s="1"/>
  <c r="T1267" i="7"/>
  <c r="O1267" i="7"/>
  <c r="Y569" i="7"/>
  <c r="AC569" i="7" s="1"/>
  <c r="O569" i="7"/>
  <c r="T569" i="7"/>
  <c r="Y659" i="7"/>
  <c r="AC659" i="7" s="1"/>
  <c r="T659" i="7"/>
  <c r="O659" i="7"/>
  <c r="Y998" i="7"/>
  <c r="AC998" i="7" s="1"/>
  <c r="O998" i="7"/>
  <c r="T998" i="7"/>
  <c r="Y778" i="7"/>
  <c r="AC778" i="7" s="1"/>
  <c r="O778" i="7"/>
  <c r="T778" i="7"/>
  <c r="Y934" i="7"/>
  <c r="AC934" i="7" s="1"/>
  <c r="O934" i="7"/>
  <c r="T934" i="7"/>
  <c r="Y842" i="7"/>
  <c r="AC842" i="7" s="1"/>
  <c r="O842" i="7"/>
  <c r="T842" i="7"/>
  <c r="Y560" i="7"/>
  <c r="AC560" i="7" s="1"/>
  <c r="T560" i="7"/>
  <c r="O560" i="7"/>
  <c r="Y544" i="7"/>
  <c r="AC544" i="7" s="1"/>
  <c r="T544" i="7"/>
  <c r="O544" i="7"/>
  <c r="Y528" i="7"/>
  <c r="AC528" i="7" s="1"/>
  <c r="T528" i="7"/>
  <c r="O528" i="7"/>
  <c r="Y512" i="7"/>
  <c r="AC512" i="7" s="1"/>
  <c r="T512" i="7"/>
  <c r="O512" i="7"/>
  <c r="Y496" i="7"/>
  <c r="AC496" i="7" s="1"/>
  <c r="T496" i="7"/>
  <c r="O496" i="7"/>
  <c r="Y480" i="7"/>
  <c r="AC480" i="7" s="1"/>
  <c r="T480" i="7"/>
  <c r="O480" i="7"/>
  <c r="Y464" i="7"/>
  <c r="AC464" i="7" s="1"/>
  <c r="T464" i="7"/>
  <c r="O464" i="7"/>
  <c r="Y448" i="7"/>
  <c r="AC448" i="7" s="1"/>
  <c r="T448" i="7"/>
  <c r="O448" i="7"/>
  <c r="Y432" i="7"/>
  <c r="AC432" i="7" s="1"/>
  <c r="T432" i="7"/>
  <c r="O432" i="7"/>
  <c r="Y416" i="7"/>
  <c r="AC416" i="7" s="1"/>
  <c r="T416" i="7"/>
  <c r="O416" i="7"/>
  <c r="Y400" i="7"/>
  <c r="AC400" i="7" s="1"/>
  <c r="T400" i="7"/>
  <c r="O400" i="7"/>
  <c r="Y384" i="7"/>
  <c r="AC384" i="7" s="1"/>
  <c r="T384" i="7"/>
  <c r="O384" i="7"/>
  <c r="Y368" i="7"/>
  <c r="AC368" i="7" s="1"/>
  <c r="T368" i="7"/>
  <c r="O368" i="7"/>
  <c r="Y352" i="7"/>
  <c r="AC352" i="7" s="1"/>
  <c r="T352" i="7"/>
  <c r="O352" i="7"/>
  <c r="Y336" i="7"/>
  <c r="AC336" i="7" s="1"/>
  <c r="T336" i="7"/>
  <c r="O336" i="7"/>
  <c r="Y320" i="7"/>
  <c r="AC320" i="7" s="1"/>
  <c r="T320" i="7"/>
  <c r="O320" i="7"/>
  <c r="Y304" i="7"/>
  <c r="AC304" i="7" s="1"/>
  <c r="T304" i="7"/>
  <c r="O304" i="7"/>
  <c r="Y288" i="7"/>
  <c r="AC288" i="7" s="1"/>
  <c r="T288" i="7"/>
  <c r="O288" i="7"/>
  <c r="Y272" i="7"/>
  <c r="AC272" i="7" s="1"/>
  <c r="T272" i="7"/>
  <c r="O272" i="7"/>
  <c r="Y256" i="7"/>
  <c r="AC256" i="7" s="1"/>
  <c r="T256" i="7"/>
  <c r="O256" i="7"/>
  <c r="Y240" i="7"/>
  <c r="AC240" i="7" s="1"/>
  <c r="T240" i="7"/>
  <c r="O240" i="7"/>
  <c r="Y224" i="7"/>
  <c r="AC224" i="7" s="1"/>
  <c r="T224" i="7"/>
  <c r="O224" i="7"/>
  <c r="Y208" i="7"/>
  <c r="AC208" i="7" s="1"/>
  <c r="T208" i="7"/>
  <c r="O208" i="7"/>
  <c r="Y192" i="7"/>
  <c r="AC192" i="7" s="1"/>
  <c r="T192" i="7"/>
  <c r="O192" i="7"/>
  <c r="Y176" i="7"/>
  <c r="AC176" i="7" s="1"/>
  <c r="T176" i="7"/>
  <c r="O176" i="7"/>
  <c r="Y160" i="7"/>
  <c r="AC160" i="7" s="1"/>
  <c r="T160" i="7"/>
  <c r="O160" i="7"/>
  <c r="Y144" i="7"/>
  <c r="AC144" i="7" s="1"/>
  <c r="T144" i="7"/>
  <c r="O144" i="7"/>
  <c r="Y128" i="7"/>
  <c r="AC128" i="7" s="1"/>
  <c r="T128" i="7"/>
  <c r="O128" i="7"/>
  <c r="Y112" i="7"/>
  <c r="AC112" i="7" s="1"/>
  <c r="T112" i="7"/>
  <c r="O112" i="7"/>
  <c r="Y96" i="7"/>
  <c r="AC96" i="7" s="1"/>
  <c r="T96" i="7"/>
  <c r="O96" i="7"/>
  <c r="Y80" i="7"/>
  <c r="AC80" i="7" s="1"/>
  <c r="T80" i="7"/>
  <c r="O80" i="7"/>
  <c r="Y64" i="7"/>
  <c r="AC64" i="7" s="1"/>
  <c r="T64" i="7"/>
  <c r="O64" i="7"/>
  <c r="Y48" i="7"/>
  <c r="AC48" i="7" s="1"/>
  <c r="T48" i="7"/>
  <c r="O48" i="7"/>
  <c r="Y32" i="7"/>
  <c r="AC32" i="7" s="1"/>
  <c r="T32" i="7"/>
  <c r="O32" i="7"/>
  <c r="Y16" i="7"/>
  <c r="AC16" i="7" s="1"/>
  <c r="T16" i="7"/>
  <c r="O16" i="7"/>
  <c r="Y1834" i="7"/>
  <c r="O1834" i="7"/>
  <c r="T1834" i="7"/>
  <c r="Y1707" i="7"/>
  <c r="T1707" i="7"/>
  <c r="O1707" i="7"/>
  <c r="Y1683" i="7"/>
  <c r="T1683" i="7"/>
  <c r="O1683" i="7"/>
  <c r="Y967" i="7"/>
  <c r="AC967" i="7" s="1"/>
  <c r="T967" i="7"/>
  <c r="O967" i="7"/>
  <c r="Y923" i="7"/>
  <c r="AC923" i="7" s="1"/>
  <c r="T923" i="7"/>
  <c r="O923" i="7"/>
  <c r="Y619" i="7"/>
  <c r="AC619" i="7" s="1"/>
  <c r="T619" i="7"/>
  <c r="O619" i="7"/>
  <c r="Y1840" i="7"/>
  <c r="T1840" i="7"/>
  <c r="O1840" i="7"/>
  <c r="Y1720" i="7"/>
  <c r="T1720" i="7"/>
  <c r="O1720" i="7"/>
  <c r="Y1446" i="7"/>
  <c r="AC1446" i="7" s="1"/>
  <c r="O1446" i="7"/>
  <c r="T1446" i="7"/>
  <c r="Y1430" i="7"/>
  <c r="AC1430" i="7" s="1"/>
  <c r="O1430" i="7"/>
  <c r="T1430" i="7"/>
  <c r="Y1414" i="7"/>
  <c r="AC1414" i="7" s="1"/>
  <c r="O1414" i="7"/>
  <c r="T1414" i="7"/>
  <c r="Y1398" i="7"/>
  <c r="AC1398" i="7" s="1"/>
  <c r="O1398" i="7"/>
  <c r="T1398" i="7"/>
  <c r="Y1382" i="7"/>
  <c r="AC1382" i="7" s="1"/>
  <c r="O1382" i="7"/>
  <c r="T1382" i="7"/>
  <c r="Y1263" i="7"/>
  <c r="AC1263" i="7" s="1"/>
  <c r="T1263" i="7"/>
  <c r="O1263" i="7"/>
  <c r="Y1231" i="7"/>
  <c r="AC1231" i="7" s="1"/>
  <c r="T1231" i="7"/>
  <c r="O1231" i="7"/>
  <c r="Y983" i="7"/>
  <c r="AC983" i="7" s="1"/>
  <c r="T983" i="7"/>
  <c r="O983" i="7"/>
  <c r="Y971" i="7"/>
  <c r="AC971" i="7" s="1"/>
  <c r="T971" i="7"/>
  <c r="O971" i="7"/>
  <c r="Y956" i="7"/>
  <c r="AC956" i="7" s="1"/>
  <c r="T956" i="7"/>
  <c r="O956" i="7"/>
  <c r="Y944" i="7"/>
  <c r="AC944" i="7" s="1"/>
  <c r="T944" i="7"/>
  <c r="O944" i="7"/>
  <c r="Y919" i="7"/>
  <c r="AC919" i="7" s="1"/>
  <c r="T919" i="7"/>
  <c r="O919" i="7"/>
  <c r="Y907" i="7"/>
  <c r="AC907" i="7" s="1"/>
  <c r="T907" i="7"/>
  <c r="O907" i="7"/>
  <c r="Y892" i="7"/>
  <c r="AC892" i="7" s="1"/>
  <c r="T892" i="7"/>
  <c r="O892" i="7"/>
  <c r="Y880" i="7"/>
  <c r="AC880" i="7" s="1"/>
  <c r="T880" i="7"/>
  <c r="O880" i="7"/>
  <c r="Y816" i="7"/>
  <c r="AC816" i="7" s="1"/>
  <c r="T816" i="7"/>
  <c r="O816" i="7"/>
  <c r="Y741" i="7"/>
  <c r="AC741" i="7" s="1"/>
  <c r="O741" i="7"/>
  <c r="T741" i="7"/>
  <c r="Y709" i="7"/>
  <c r="AC709" i="7" s="1"/>
  <c r="O709" i="7"/>
  <c r="T709" i="7"/>
  <c r="Y684" i="7"/>
  <c r="AC684" i="7" s="1"/>
  <c r="T684" i="7"/>
  <c r="O684" i="7"/>
  <c r="Y660" i="7"/>
  <c r="AC660" i="7" s="1"/>
  <c r="T660" i="7"/>
  <c r="O660" i="7"/>
  <c r="Y636" i="7"/>
  <c r="AC636" i="7" s="1"/>
  <c r="T636" i="7"/>
  <c r="O636" i="7"/>
  <c r="Y553" i="7"/>
  <c r="AC553" i="7" s="1"/>
  <c r="O553" i="7"/>
  <c r="T553" i="7"/>
  <c r="Y537" i="7"/>
  <c r="AC537" i="7" s="1"/>
  <c r="O537" i="7"/>
  <c r="T537" i="7"/>
  <c r="Y521" i="7"/>
  <c r="AC521" i="7" s="1"/>
  <c r="O521" i="7"/>
  <c r="T521" i="7"/>
  <c r="T505" i="7"/>
  <c r="Y505" i="7"/>
  <c r="AC505" i="7" s="1"/>
  <c r="O505" i="7"/>
  <c r="T489" i="7"/>
  <c r="Y489" i="7"/>
  <c r="AC489" i="7" s="1"/>
  <c r="O489" i="7"/>
  <c r="T473" i="7"/>
  <c r="Y473" i="7"/>
  <c r="AC473" i="7" s="1"/>
  <c r="O473" i="7"/>
  <c r="T457" i="7"/>
  <c r="Y457" i="7"/>
  <c r="AC457" i="7" s="1"/>
  <c r="O457" i="7"/>
  <c r="T441" i="7"/>
  <c r="Y441" i="7"/>
  <c r="AC441" i="7" s="1"/>
  <c r="O441" i="7"/>
  <c r="T425" i="7"/>
  <c r="Y425" i="7"/>
  <c r="AC425" i="7" s="1"/>
  <c r="O425" i="7"/>
  <c r="T409" i="7"/>
  <c r="Y409" i="7"/>
  <c r="AC409" i="7" s="1"/>
  <c r="O409" i="7"/>
  <c r="T393" i="7"/>
  <c r="Y393" i="7"/>
  <c r="AC393" i="7" s="1"/>
  <c r="O393" i="7"/>
  <c r="T377" i="7"/>
  <c r="Y377" i="7"/>
  <c r="AC377" i="7" s="1"/>
  <c r="O377" i="7"/>
  <c r="T361" i="7"/>
  <c r="Y361" i="7"/>
  <c r="AC361" i="7" s="1"/>
  <c r="O361" i="7"/>
  <c r="T345" i="7"/>
  <c r="Y345" i="7"/>
  <c r="AC345" i="7" s="1"/>
  <c r="O345" i="7"/>
  <c r="T329" i="7"/>
  <c r="Y329" i="7"/>
  <c r="AC329" i="7" s="1"/>
  <c r="O329" i="7"/>
  <c r="T313" i="7"/>
  <c r="Y313" i="7"/>
  <c r="AC313" i="7" s="1"/>
  <c r="O313" i="7"/>
  <c r="T297" i="7"/>
  <c r="Y297" i="7"/>
  <c r="AC297" i="7" s="1"/>
  <c r="O297" i="7"/>
  <c r="T281" i="7"/>
  <c r="Y281" i="7"/>
  <c r="AC281" i="7" s="1"/>
  <c r="O281" i="7"/>
  <c r="T265" i="7"/>
  <c r="Y265" i="7"/>
  <c r="AC265" i="7" s="1"/>
  <c r="O265" i="7"/>
  <c r="T249" i="7"/>
  <c r="Y249" i="7"/>
  <c r="AC249" i="7" s="1"/>
  <c r="O249" i="7"/>
  <c r="Y227" i="7"/>
  <c r="AC227" i="7" s="1"/>
  <c r="T227" i="7"/>
  <c r="O227" i="7"/>
  <c r="T210" i="7"/>
  <c r="Y210" i="7"/>
  <c r="AC210" i="7" s="1"/>
  <c r="O210" i="7"/>
  <c r="T185" i="7"/>
  <c r="Y185" i="7"/>
  <c r="AC185" i="7" s="1"/>
  <c r="O185" i="7"/>
  <c r="Y163" i="7"/>
  <c r="AC163" i="7" s="1"/>
  <c r="T163" i="7"/>
  <c r="O163" i="7"/>
  <c r="T146" i="7"/>
  <c r="Y146" i="7"/>
  <c r="AC146" i="7" s="1"/>
  <c r="O146" i="7"/>
  <c r="T121" i="7"/>
  <c r="Y121" i="7"/>
  <c r="AC121" i="7" s="1"/>
  <c r="O121" i="7"/>
  <c r="Y99" i="7"/>
  <c r="AC99" i="7" s="1"/>
  <c r="T99" i="7"/>
  <c r="O99" i="7"/>
  <c r="T82" i="7"/>
  <c r="Y82" i="7"/>
  <c r="AC82" i="7" s="1"/>
  <c r="O82" i="7"/>
  <c r="T57" i="7"/>
  <c r="Y57" i="7"/>
  <c r="AC57" i="7" s="1"/>
  <c r="O57" i="7"/>
  <c r="Y35" i="7"/>
  <c r="AC35" i="7" s="1"/>
  <c r="T35" i="7"/>
  <c r="O35" i="7"/>
  <c r="T18" i="7"/>
  <c r="Y18" i="7"/>
  <c r="AC18" i="7" s="1"/>
  <c r="O18" i="7"/>
  <c r="Y1210" i="7"/>
  <c r="AC1210" i="7" s="1"/>
  <c r="O1210" i="7"/>
  <c r="T1210" i="7"/>
  <c r="Y1194" i="7"/>
  <c r="AC1194" i="7" s="1"/>
  <c r="O1194" i="7"/>
  <c r="T1194" i="7"/>
  <c r="Y1178" i="7"/>
  <c r="AC1178" i="7" s="1"/>
  <c r="O1178" i="7"/>
  <c r="T1178" i="7"/>
  <c r="Y1162" i="7"/>
  <c r="AC1162" i="7" s="1"/>
  <c r="O1162" i="7"/>
  <c r="T1162" i="7"/>
  <c r="Y1146" i="7"/>
  <c r="AC1146" i="7" s="1"/>
  <c r="O1146" i="7"/>
  <c r="T1146" i="7"/>
  <c r="Y1130" i="7"/>
  <c r="AC1130" i="7" s="1"/>
  <c r="O1130" i="7"/>
  <c r="T1130" i="7"/>
  <c r="Y1114" i="7"/>
  <c r="AC1114" i="7" s="1"/>
  <c r="O1114" i="7"/>
  <c r="T1114" i="7"/>
  <c r="Y1098" i="7"/>
  <c r="AC1098" i="7" s="1"/>
  <c r="O1098" i="7"/>
  <c r="T1098" i="7"/>
  <c r="Y1082" i="7"/>
  <c r="AC1082" i="7" s="1"/>
  <c r="O1082" i="7"/>
  <c r="T1082" i="7"/>
  <c r="Y1066" i="7"/>
  <c r="AC1066" i="7" s="1"/>
  <c r="O1066" i="7"/>
  <c r="T1066" i="7"/>
  <c r="Y1050" i="7"/>
  <c r="AC1050" i="7" s="1"/>
  <c r="O1050" i="7"/>
  <c r="T1050" i="7"/>
  <c r="Y1034" i="7"/>
  <c r="AC1034" i="7" s="1"/>
  <c r="O1034" i="7"/>
  <c r="T1034" i="7"/>
  <c r="Y1018" i="7"/>
  <c r="AC1018" i="7" s="1"/>
  <c r="O1018" i="7"/>
  <c r="T1018" i="7"/>
  <c r="Y979" i="7"/>
  <c r="AC979" i="7" s="1"/>
  <c r="T979" i="7"/>
  <c r="O979" i="7"/>
  <c r="Y915" i="7"/>
  <c r="AC915" i="7" s="1"/>
  <c r="T915" i="7"/>
  <c r="O915" i="7"/>
  <c r="T517" i="7"/>
  <c r="Y517" i="7"/>
  <c r="AC517" i="7" s="1"/>
  <c r="O517" i="7"/>
  <c r="T453" i="7"/>
  <c r="Y453" i="7"/>
  <c r="AC453" i="7" s="1"/>
  <c r="O453" i="7"/>
  <c r="T389" i="7"/>
  <c r="Y389" i="7"/>
  <c r="AC389" i="7" s="1"/>
  <c r="O389" i="7"/>
  <c r="T325" i="7"/>
  <c r="Y325" i="7"/>
  <c r="AC325" i="7" s="1"/>
  <c r="O325" i="7"/>
  <c r="T261" i="7"/>
  <c r="Y261" i="7"/>
  <c r="AC261" i="7" s="1"/>
  <c r="O261" i="7"/>
  <c r="Y1796" i="7"/>
  <c r="T1796" i="7"/>
  <c r="O1796" i="7"/>
  <c r="Y1456" i="7"/>
  <c r="AC1456" i="7" s="1"/>
  <c r="T1456" i="7"/>
  <c r="O1456" i="7"/>
  <c r="Y1368" i="7"/>
  <c r="AC1368" i="7" s="1"/>
  <c r="T1368" i="7"/>
  <c r="O1368" i="7"/>
  <c r="Y791" i="7"/>
  <c r="AC791" i="7" s="1"/>
  <c r="T791" i="7"/>
  <c r="O791" i="7"/>
  <c r="Y566" i="7"/>
  <c r="AC566" i="7" s="1"/>
  <c r="O566" i="7"/>
  <c r="T566" i="7"/>
  <c r="T502" i="7"/>
  <c r="Y502" i="7"/>
  <c r="AC502" i="7" s="1"/>
  <c r="O502" i="7"/>
  <c r="T438" i="7"/>
  <c r="Y438" i="7"/>
  <c r="AC438" i="7" s="1"/>
  <c r="O438" i="7"/>
  <c r="T374" i="7"/>
  <c r="Y374" i="7"/>
  <c r="AC374" i="7" s="1"/>
  <c r="O374" i="7"/>
  <c r="T310" i="7"/>
  <c r="Y310" i="7"/>
  <c r="AC310" i="7" s="1"/>
  <c r="O310" i="7"/>
  <c r="T250" i="7"/>
  <c r="Y250" i="7"/>
  <c r="AC250" i="7" s="1"/>
  <c r="O250" i="7"/>
  <c r="Y235" i="7"/>
  <c r="AC235" i="7" s="1"/>
  <c r="T235" i="7"/>
  <c r="O235" i="7"/>
  <c r="T122" i="7"/>
  <c r="Y122" i="7"/>
  <c r="AC122" i="7" s="1"/>
  <c r="O122" i="7"/>
  <c r="Y107" i="7"/>
  <c r="AC107" i="7" s="1"/>
  <c r="T107" i="7"/>
  <c r="O107" i="7"/>
  <c r="Y1820" i="7"/>
  <c r="T1820" i="7"/>
  <c r="O1820" i="7"/>
  <c r="Y1708" i="7"/>
  <c r="T1708" i="7"/>
  <c r="O1708" i="7"/>
  <c r="Y1621" i="7"/>
  <c r="O1621" i="7"/>
  <c r="T1621" i="7"/>
  <c r="Y1557" i="7"/>
  <c r="O1557" i="7"/>
  <c r="T1557" i="7"/>
  <c r="Y823" i="7"/>
  <c r="AC823" i="7" s="1"/>
  <c r="T823" i="7"/>
  <c r="O823" i="7"/>
  <c r="Y648" i="7"/>
  <c r="AC648" i="7" s="1"/>
  <c r="T648" i="7"/>
  <c r="O648" i="7"/>
  <c r="Y545" i="7"/>
  <c r="AC545" i="7" s="1"/>
  <c r="O545" i="7"/>
  <c r="T545" i="7"/>
  <c r="T513" i="7"/>
  <c r="Y513" i="7"/>
  <c r="AC513" i="7" s="1"/>
  <c r="O513" i="7"/>
  <c r="T481" i="7"/>
  <c r="Y481" i="7"/>
  <c r="AC481" i="7" s="1"/>
  <c r="O481" i="7"/>
  <c r="T449" i="7"/>
  <c r="Y449" i="7"/>
  <c r="AC449" i="7" s="1"/>
  <c r="O449" i="7"/>
  <c r="T417" i="7"/>
  <c r="Y417" i="7"/>
  <c r="AC417" i="7" s="1"/>
  <c r="O417" i="7"/>
  <c r="T385" i="7"/>
  <c r="Y385" i="7"/>
  <c r="AC385" i="7" s="1"/>
  <c r="O385" i="7"/>
  <c r="T353" i="7"/>
  <c r="Y353" i="7"/>
  <c r="AC353" i="7" s="1"/>
  <c r="O353" i="7"/>
  <c r="T321" i="7"/>
  <c r="Y321" i="7"/>
  <c r="AC321" i="7" s="1"/>
  <c r="O321" i="7"/>
  <c r="T289" i="7"/>
  <c r="Y289" i="7"/>
  <c r="AC289" i="7" s="1"/>
  <c r="O289" i="7"/>
  <c r="Y251" i="7"/>
  <c r="AC251" i="7" s="1"/>
  <c r="T251" i="7"/>
  <c r="O251" i="7"/>
  <c r="T241" i="7"/>
  <c r="Y241" i="7"/>
  <c r="AC241" i="7" s="1"/>
  <c r="O241" i="7"/>
  <c r="T150" i="7"/>
  <c r="Y150" i="7"/>
  <c r="AC150" i="7" s="1"/>
  <c r="O150" i="7"/>
  <c r="T133" i="7"/>
  <c r="Y133" i="7"/>
  <c r="AC133" i="7" s="1"/>
  <c r="O133" i="7"/>
  <c r="T74" i="7"/>
  <c r="Y74" i="7"/>
  <c r="AC74" i="7" s="1"/>
  <c r="O74" i="7"/>
  <c r="Y7" i="7"/>
  <c r="AC7" i="7" s="1"/>
  <c r="T7" i="7"/>
  <c r="O7" i="7"/>
  <c r="Y1491" i="7"/>
  <c r="AC1491" i="7" s="1"/>
  <c r="T1491" i="7"/>
  <c r="O1491" i="7"/>
  <c r="Y1257" i="7"/>
  <c r="AC1257" i="7" s="1"/>
  <c r="O1257" i="7"/>
  <c r="T1257" i="7"/>
  <c r="T149" i="7"/>
  <c r="Y149" i="7"/>
  <c r="AC149" i="7" s="1"/>
  <c r="O149" i="7"/>
  <c r="Y1804" i="7"/>
  <c r="T1804" i="7"/>
  <c r="O1804" i="7"/>
  <c r="Y1680" i="7"/>
  <c r="T1680" i="7"/>
  <c r="O1680" i="7"/>
  <c r="Y1483" i="7"/>
  <c r="AC1483" i="7" s="1"/>
  <c r="T1483" i="7"/>
  <c r="O1483" i="7"/>
  <c r="Y1443" i="7"/>
  <c r="AC1443" i="7" s="1"/>
  <c r="T1443" i="7"/>
  <c r="O1443" i="7"/>
  <c r="Y1408" i="7"/>
  <c r="AC1408" i="7" s="1"/>
  <c r="T1408" i="7"/>
  <c r="O1408" i="7"/>
  <c r="Y1289" i="7"/>
  <c r="AC1289" i="7" s="1"/>
  <c r="O1289" i="7"/>
  <c r="T1289" i="7"/>
  <c r="Y879" i="7"/>
  <c r="AC879" i="7" s="1"/>
  <c r="T879" i="7"/>
  <c r="O879" i="7"/>
  <c r="Y672" i="7"/>
  <c r="AC672" i="7" s="1"/>
  <c r="T672" i="7"/>
  <c r="O672" i="7"/>
  <c r="Y579" i="7"/>
  <c r="AC579" i="7" s="1"/>
  <c r="T579" i="7"/>
  <c r="O579" i="7"/>
  <c r="Y568" i="7"/>
  <c r="AC568" i="7" s="1"/>
  <c r="T568" i="7"/>
  <c r="O568" i="7"/>
  <c r="Y561" i="7"/>
  <c r="AC561" i="7" s="1"/>
  <c r="O561" i="7"/>
  <c r="T561" i="7"/>
  <c r="T497" i="7"/>
  <c r="Y497" i="7"/>
  <c r="AC497" i="7" s="1"/>
  <c r="O497" i="7"/>
  <c r="T433" i="7"/>
  <c r="Y433" i="7"/>
  <c r="AC433" i="7" s="1"/>
  <c r="O433" i="7"/>
  <c r="T369" i="7"/>
  <c r="Y369" i="7"/>
  <c r="AC369" i="7" s="1"/>
  <c r="O369" i="7"/>
  <c r="T305" i="7"/>
  <c r="Y305" i="7"/>
  <c r="AC305" i="7" s="1"/>
  <c r="O305" i="7"/>
  <c r="T165" i="7"/>
  <c r="Y165" i="7"/>
  <c r="AC165" i="7" s="1"/>
  <c r="O165" i="7"/>
  <c r="T17" i="7"/>
  <c r="Y17" i="7"/>
  <c r="AC17" i="7" s="1"/>
  <c r="O17" i="7"/>
  <c r="Y1805" i="7"/>
  <c r="O1805" i="7"/>
  <c r="T1805" i="7"/>
  <c r="Y1773" i="7"/>
  <c r="O1773" i="7"/>
  <c r="T1773" i="7"/>
  <c r="Y1741" i="7"/>
  <c r="O1741" i="7"/>
  <c r="T1741" i="7"/>
  <c r="Y1706" i="7"/>
  <c r="O1706" i="7"/>
  <c r="T1706" i="7"/>
  <c r="Y1666" i="7"/>
  <c r="O1666" i="7"/>
  <c r="T1666" i="7"/>
  <c r="Y1646" i="7"/>
  <c r="O1646" i="7"/>
  <c r="T1646" i="7"/>
  <c r="Y1619" i="7"/>
  <c r="T1619" i="7"/>
  <c r="O1619" i="7"/>
  <c r="Y1602" i="7"/>
  <c r="O1602" i="7"/>
  <c r="T1602" i="7"/>
  <c r="Y1582" i="7"/>
  <c r="O1582" i="7"/>
  <c r="T1582" i="7"/>
  <c r="Y1555" i="7"/>
  <c r="T1555" i="7"/>
  <c r="O1555" i="7"/>
  <c r="Y1538" i="7"/>
  <c r="O1538" i="7"/>
  <c r="T1538" i="7"/>
  <c r="Y1829" i="7"/>
  <c r="O1829" i="7"/>
  <c r="T1829" i="7"/>
  <c r="Y1795" i="7"/>
  <c r="T1795" i="7"/>
  <c r="O1795" i="7"/>
  <c r="Y1754" i="7"/>
  <c r="O1754" i="7"/>
  <c r="T1754" i="7"/>
  <c r="Y1717" i="7"/>
  <c r="O1717" i="7"/>
  <c r="T1717" i="7"/>
  <c r="Y1678" i="7"/>
  <c r="O1678" i="7"/>
  <c r="T1678" i="7"/>
  <c r="Y1638" i="7"/>
  <c r="O1638" i="7"/>
  <c r="T1638" i="7"/>
  <c r="Y1627" i="7"/>
  <c r="T1627" i="7"/>
  <c r="O1627" i="7"/>
  <c r="Y1568" i="7"/>
  <c r="T1568" i="7"/>
  <c r="O1568" i="7"/>
  <c r="Y1536" i="7"/>
  <c r="T1536" i="7"/>
  <c r="O1536" i="7"/>
  <c r="Y1785" i="7"/>
  <c r="O1785" i="7"/>
  <c r="T1785" i="7"/>
  <c r="Y1608" i="7"/>
  <c r="T1608" i="7"/>
  <c r="O1608" i="7"/>
  <c r="Y1572" i="7"/>
  <c r="T1572" i="7"/>
  <c r="O1572" i="7"/>
  <c r="Y1415" i="7"/>
  <c r="AC1415" i="7" s="1"/>
  <c r="T1415" i="7"/>
  <c r="O1415" i="7"/>
  <c r="Y1361" i="7"/>
  <c r="AC1361" i="7" s="1"/>
  <c r="O1361" i="7"/>
  <c r="T1361" i="7"/>
  <c r="Y1282" i="7"/>
  <c r="AC1282" i="7" s="1"/>
  <c r="O1282" i="7"/>
  <c r="T1282" i="7"/>
  <c r="Y1669" i="7"/>
  <c r="O1669" i="7"/>
  <c r="T1669" i="7"/>
  <c r="Y1793" i="7"/>
  <c r="O1793" i="7"/>
  <c r="T1793" i="7"/>
  <c r="Y1573" i="7"/>
  <c r="O1573" i="7"/>
  <c r="T1573" i="7"/>
  <c r="Y1540" i="7"/>
  <c r="T1540" i="7"/>
  <c r="O1540" i="7"/>
  <c r="Y1515" i="7"/>
  <c r="T1515" i="7"/>
  <c r="O1515" i="7"/>
  <c r="Y1502" i="7"/>
  <c r="O1502" i="7"/>
  <c r="T1502" i="7"/>
  <c r="Y1486" i="7"/>
  <c r="AC1486" i="7" s="1"/>
  <c r="O1486" i="7"/>
  <c r="T1486" i="7"/>
  <c r="Y1403" i="7"/>
  <c r="AC1403" i="7" s="1"/>
  <c r="T1403" i="7"/>
  <c r="O1403" i="7"/>
  <c r="Y1365" i="7"/>
  <c r="AC1365" i="7" s="1"/>
  <c r="O1365" i="7"/>
  <c r="T1365" i="7"/>
  <c r="Y1341" i="7"/>
  <c r="AC1341" i="7" s="1"/>
  <c r="O1341" i="7"/>
  <c r="T1341" i="7"/>
  <c r="Y1279" i="7"/>
  <c r="AC1279" i="7" s="1"/>
  <c r="T1279" i="7"/>
  <c r="O1279" i="7"/>
  <c r="Y1220" i="7"/>
  <c r="AC1220" i="7" s="1"/>
  <c r="T1220" i="7"/>
  <c r="O1220" i="7"/>
  <c r="Y1109" i="7"/>
  <c r="AC1109" i="7" s="1"/>
  <c r="O1109" i="7"/>
  <c r="T1109" i="7"/>
  <c r="Y1077" i="7"/>
  <c r="AC1077" i="7" s="1"/>
  <c r="O1077" i="7"/>
  <c r="T1077" i="7"/>
  <c r="Y1045" i="7"/>
  <c r="AC1045" i="7" s="1"/>
  <c r="O1045" i="7"/>
  <c r="T1045" i="7"/>
  <c r="Y1013" i="7"/>
  <c r="AC1013" i="7" s="1"/>
  <c r="O1013" i="7"/>
  <c r="T1013" i="7"/>
  <c r="Y981" i="7"/>
  <c r="AC981" i="7" s="1"/>
  <c r="O981" i="7"/>
  <c r="T981" i="7"/>
  <c r="Y1216" i="7"/>
  <c r="AC1216" i="7" s="1"/>
  <c r="T1216" i="7"/>
  <c r="O1216" i="7"/>
  <c r="Y1200" i="7"/>
  <c r="AC1200" i="7" s="1"/>
  <c r="T1200" i="7"/>
  <c r="O1200" i="7"/>
  <c r="Y1184" i="7"/>
  <c r="AC1184" i="7" s="1"/>
  <c r="T1184" i="7"/>
  <c r="O1184" i="7"/>
  <c r="Y1168" i="7"/>
  <c r="AC1168" i="7" s="1"/>
  <c r="T1168" i="7"/>
  <c r="O1168" i="7"/>
  <c r="Y1152" i="7"/>
  <c r="AC1152" i="7" s="1"/>
  <c r="T1152" i="7"/>
  <c r="O1152" i="7"/>
  <c r="Y1136" i="7"/>
  <c r="AC1136" i="7" s="1"/>
  <c r="T1136" i="7"/>
  <c r="O1136" i="7"/>
  <c r="Y1120" i="7"/>
  <c r="AC1120" i="7" s="1"/>
  <c r="T1120" i="7"/>
  <c r="O1120" i="7"/>
  <c r="Y1104" i="7"/>
  <c r="AC1104" i="7" s="1"/>
  <c r="T1104" i="7"/>
  <c r="O1104" i="7"/>
  <c r="Y1088" i="7"/>
  <c r="AC1088" i="7" s="1"/>
  <c r="T1088" i="7"/>
  <c r="O1088" i="7"/>
  <c r="Y1072" i="7"/>
  <c r="AC1072" i="7" s="1"/>
  <c r="T1072" i="7"/>
  <c r="O1072" i="7"/>
  <c r="Y1056" i="7"/>
  <c r="AC1056" i="7" s="1"/>
  <c r="T1056" i="7"/>
  <c r="O1056" i="7"/>
  <c r="Y1040" i="7"/>
  <c r="AC1040" i="7" s="1"/>
  <c r="T1040" i="7"/>
  <c r="O1040" i="7"/>
  <c r="Y1024" i="7"/>
  <c r="AC1024" i="7" s="1"/>
  <c r="T1024" i="7"/>
  <c r="O1024" i="7"/>
  <c r="Y1008" i="7"/>
  <c r="AC1008" i="7" s="1"/>
  <c r="T1008" i="7"/>
  <c r="O1008" i="7"/>
  <c r="Y992" i="7"/>
  <c r="AC992" i="7" s="1"/>
  <c r="T992" i="7"/>
  <c r="O992" i="7"/>
  <c r="Y965" i="7"/>
  <c r="AC965" i="7" s="1"/>
  <c r="O965" i="7"/>
  <c r="T965" i="7"/>
  <c r="Y958" i="7"/>
  <c r="AC958" i="7" s="1"/>
  <c r="O958" i="7"/>
  <c r="T958" i="7"/>
  <c r="Y925" i="7"/>
  <c r="AC925" i="7" s="1"/>
  <c r="O925" i="7"/>
  <c r="T925" i="7"/>
  <c r="Y869" i="7"/>
  <c r="AC869" i="7" s="1"/>
  <c r="O869" i="7"/>
  <c r="T869" i="7"/>
  <c r="Y860" i="7"/>
  <c r="AC860" i="7" s="1"/>
  <c r="T860" i="7"/>
  <c r="O860" i="7"/>
  <c r="Y832" i="7"/>
  <c r="AC832" i="7" s="1"/>
  <c r="T832" i="7"/>
  <c r="O832" i="7"/>
  <c r="Y821" i="7"/>
  <c r="AC821" i="7" s="1"/>
  <c r="O821" i="7"/>
  <c r="T821" i="7"/>
  <c r="Y807" i="7"/>
  <c r="AC807" i="7" s="1"/>
  <c r="T807" i="7"/>
  <c r="O807" i="7"/>
  <c r="Y797" i="7"/>
  <c r="AC797" i="7" s="1"/>
  <c r="O797" i="7"/>
  <c r="T797" i="7"/>
  <c r="Y738" i="7"/>
  <c r="AC738" i="7" s="1"/>
  <c r="O738" i="7"/>
  <c r="T738" i="7"/>
  <c r="Y682" i="7"/>
  <c r="AC682" i="7" s="1"/>
  <c r="O682" i="7"/>
  <c r="T682" i="7"/>
  <c r="Y653" i="7"/>
  <c r="AC653" i="7" s="1"/>
  <c r="O653" i="7"/>
  <c r="T653" i="7"/>
  <c r="Y622" i="7"/>
  <c r="AC622" i="7" s="1"/>
  <c r="O622" i="7"/>
  <c r="T622" i="7"/>
  <c r="Y610" i="7"/>
  <c r="AC610" i="7" s="1"/>
  <c r="O610" i="7"/>
  <c r="T610" i="7"/>
  <c r="Y794" i="7"/>
  <c r="AC794" i="7" s="1"/>
  <c r="O794" i="7"/>
  <c r="T794" i="7"/>
  <c r="Y1217" i="7"/>
  <c r="AC1217" i="7" s="1"/>
  <c r="O1217" i="7"/>
  <c r="T1217" i="7"/>
  <c r="Y871" i="7"/>
  <c r="AC871" i="7" s="1"/>
  <c r="T871" i="7"/>
  <c r="O871" i="7"/>
  <c r="Y773" i="7"/>
  <c r="AC773" i="7" s="1"/>
  <c r="O773" i="7"/>
  <c r="T773" i="7"/>
  <c r="Y755" i="7"/>
  <c r="AC755" i="7" s="1"/>
  <c r="T755" i="7"/>
  <c r="O755" i="7"/>
  <c r="Y708" i="7"/>
  <c r="AC708" i="7" s="1"/>
  <c r="T708" i="7"/>
  <c r="O708" i="7"/>
  <c r="Y692" i="7"/>
  <c r="AC692" i="7" s="1"/>
  <c r="T692" i="7"/>
  <c r="O692" i="7"/>
  <c r="Y670" i="7"/>
  <c r="AC670" i="7" s="1"/>
  <c r="O670" i="7"/>
  <c r="T670" i="7"/>
  <c r="Y567" i="7"/>
  <c r="AC567" i="7" s="1"/>
  <c r="T567" i="7"/>
  <c r="O567" i="7"/>
  <c r="T518" i="7"/>
  <c r="Y518" i="7"/>
  <c r="AC518" i="7" s="1"/>
  <c r="O518" i="7"/>
  <c r="Y399" i="7"/>
  <c r="AC399" i="7" s="1"/>
  <c r="T399" i="7"/>
  <c r="O399" i="7"/>
  <c r="Y379" i="7"/>
  <c r="AC379" i="7" s="1"/>
  <c r="T379" i="7"/>
  <c r="O379" i="7"/>
  <c r="T333" i="7"/>
  <c r="Y333" i="7"/>
  <c r="AC333" i="7" s="1"/>
  <c r="O333" i="7"/>
  <c r="Y311" i="7"/>
  <c r="AC311" i="7" s="1"/>
  <c r="T311" i="7"/>
  <c r="O311" i="7"/>
  <c r="Y287" i="7"/>
  <c r="AC287" i="7" s="1"/>
  <c r="T287" i="7"/>
  <c r="O287" i="7"/>
  <c r="T270" i="7"/>
  <c r="Y270" i="7"/>
  <c r="AC270" i="7" s="1"/>
  <c r="O270" i="7"/>
  <c r="T238" i="7"/>
  <c r="Y238" i="7"/>
  <c r="AC238" i="7" s="1"/>
  <c r="O238" i="7"/>
  <c r="Y175" i="7"/>
  <c r="AC175" i="7" s="1"/>
  <c r="T175" i="7"/>
  <c r="O175" i="7"/>
  <c r="T161" i="7"/>
  <c r="Y161" i="7"/>
  <c r="AC161" i="7" s="1"/>
  <c r="O161" i="7"/>
  <c r="T109" i="7"/>
  <c r="Y109" i="7"/>
  <c r="AC109" i="7" s="1"/>
  <c r="O109" i="7"/>
  <c r="Y31" i="7"/>
  <c r="AC31" i="7" s="1"/>
  <c r="T31" i="7"/>
  <c r="O31" i="7"/>
  <c r="Y15" i="7"/>
  <c r="AC15" i="7" s="1"/>
  <c r="T15" i="7"/>
  <c r="O15" i="7"/>
  <c r="Y835" i="7"/>
  <c r="AC835" i="7" s="1"/>
  <c r="T835" i="7"/>
  <c r="O835" i="7"/>
  <c r="Y764" i="7"/>
  <c r="AC764" i="7" s="1"/>
  <c r="T764" i="7"/>
  <c r="O764" i="7"/>
  <c r="Y728" i="7"/>
  <c r="AC728" i="7" s="1"/>
  <c r="T728" i="7"/>
  <c r="O728" i="7"/>
  <c r="Y720" i="7"/>
  <c r="AC720" i="7" s="1"/>
  <c r="T720" i="7"/>
  <c r="O720" i="7"/>
  <c r="Y704" i="7"/>
  <c r="AC704" i="7" s="1"/>
  <c r="T704" i="7"/>
  <c r="O704" i="7"/>
  <c r="Y592" i="7"/>
  <c r="AC592" i="7" s="1"/>
  <c r="T592" i="7"/>
  <c r="O592" i="7"/>
  <c r="Y511" i="7"/>
  <c r="AC511" i="7" s="1"/>
  <c r="T511" i="7"/>
  <c r="O511" i="7"/>
  <c r="T429" i="7"/>
  <c r="Y429" i="7"/>
  <c r="AC429" i="7" s="1"/>
  <c r="O429" i="7"/>
  <c r="T237" i="7"/>
  <c r="Y237" i="7"/>
  <c r="AC237" i="7" s="1"/>
  <c r="O237" i="7"/>
  <c r="T209" i="7"/>
  <c r="Y209" i="7"/>
  <c r="AC209" i="7" s="1"/>
  <c r="O209" i="7"/>
  <c r="T173" i="7"/>
  <c r="Y173" i="7"/>
  <c r="AC173" i="7" s="1"/>
  <c r="O173" i="7"/>
  <c r="Y525" i="7"/>
  <c r="AC525" i="7" s="1"/>
  <c r="O525" i="7"/>
  <c r="T525" i="7"/>
  <c r="T253" i="7"/>
  <c r="Y253" i="7"/>
  <c r="AC253" i="7" s="1"/>
  <c r="O253" i="7"/>
  <c r="Y1806" i="7"/>
  <c r="O1806" i="7"/>
  <c r="T1806" i="7"/>
  <c r="Y1757" i="7"/>
  <c r="O1757" i="7"/>
  <c r="T1757" i="7"/>
  <c r="Y1660" i="7"/>
  <c r="T1660" i="7"/>
  <c r="O1660" i="7"/>
  <c r="Y1613" i="7"/>
  <c r="O1613" i="7"/>
  <c r="T1613" i="7"/>
  <c r="Y1605" i="7"/>
  <c r="O1605" i="7"/>
  <c r="T1605" i="7"/>
  <c r="Y1561" i="7"/>
  <c r="O1561" i="7"/>
  <c r="T1561" i="7"/>
  <c r="Y1527" i="7"/>
  <c r="T1527" i="7"/>
  <c r="O1527" i="7"/>
  <c r="Y1487" i="7"/>
  <c r="AC1487" i="7" s="1"/>
  <c r="T1487" i="7"/>
  <c r="O1487" i="7"/>
  <c r="Y1420" i="7"/>
  <c r="AC1420" i="7" s="1"/>
  <c r="T1420" i="7"/>
  <c r="O1420" i="7"/>
  <c r="Y1405" i="7"/>
  <c r="AC1405" i="7" s="1"/>
  <c r="O1405" i="7"/>
  <c r="T1405" i="7"/>
  <c r="Y1369" i="7"/>
  <c r="AC1369" i="7" s="1"/>
  <c r="O1369" i="7"/>
  <c r="T1369" i="7"/>
  <c r="Y1356" i="7"/>
  <c r="AC1356" i="7" s="1"/>
  <c r="T1356" i="7"/>
  <c r="O1356" i="7"/>
  <c r="Y1277" i="7"/>
  <c r="AC1277" i="7" s="1"/>
  <c r="O1277" i="7"/>
  <c r="T1277" i="7"/>
  <c r="Y1676" i="7"/>
  <c r="T1676" i="7"/>
  <c r="O1676" i="7"/>
  <c r="Y1628" i="7"/>
  <c r="T1628" i="7"/>
  <c r="O1628" i="7"/>
  <c r="Y1575" i="7"/>
  <c r="T1575" i="7"/>
  <c r="O1575" i="7"/>
  <c r="Y1524" i="7"/>
  <c r="T1524" i="7"/>
  <c r="O1524" i="7"/>
  <c r="Y1472" i="7"/>
  <c r="AC1472" i="7" s="1"/>
  <c r="T1472" i="7"/>
  <c r="O1472" i="7"/>
  <c r="Y1253" i="7"/>
  <c r="AC1253" i="7" s="1"/>
  <c r="O1253" i="7"/>
  <c r="T1253" i="7"/>
  <c r="Y1234" i="7"/>
  <c r="AC1234" i="7" s="1"/>
  <c r="O1234" i="7"/>
  <c r="T1234" i="7"/>
  <c r="Y1193" i="7"/>
  <c r="AC1193" i="7" s="1"/>
  <c r="O1193" i="7"/>
  <c r="T1193" i="7"/>
  <c r="Y1129" i="7"/>
  <c r="AC1129" i="7" s="1"/>
  <c r="O1129" i="7"/>
  <c r="T1129" i="7"/>
  <c r="Y1068" i="7"/>
  <c r="AC1068" i="7" s="1"/>
  <c r="T1068" i="7"/>
  <c r="O1068" i="7"/>
  <c r="Y1004" i="7"/>
  <c r="AC1004" i="7" s="1"/>
  <c r="T1004" i="7"/>
  <c r="O1004" i="7"/>
  <c r="Y917" i="7"/>
  <c r="AC917" i="7" s="1"/>
  <c r="O917" i="7"/>
  <c r="T917" i="7"/>
  <c r="Y870" i="7"/>
  <c r="AC870" i="7" s="1"/>
  <c r="O870" i="7"/>
  <c r="T870" i="7"/>
  <c r="Y1769" i="7"/>
  <c r="O1769" i="7"/>
  <c r="T1769" i="7"/>
  <c r="Y1652" i="7"/>
  <c r="T1652" i="7"/>
  <c r="O1652" i="7"/>
  <c r="Y1578" i="7"/>
  <c r="O1578" i="7"/>
  <c r="T1578" i="7"/>
  <c r="Y1537" i="7"/>
  <c r="O1537" i="7"/>
  <c r="T1537" i="7"/>
  <c r="Y1422" i="7"/>
  <c r="AC1422" i="7" s="1"/>
  <c r="O1422" i="7"/>
  <c r="T1422" i="7"/>
  <c r="Y1272" i="7"/>
  <c r="AC1272" i="7" s="1"/>
  <c r="T1272" i="7"/>
  <c r="O1272" i="7"/>
  <c r="Y945" i="7"/>
  <c r="AC945" i="7" s="1"/>
  <c r="O945" i="7"/>
  <c r="T945" i="7"/>
  <c r="Y928" i="7"/>
  <c r="AC928" i="7" s="1"/>
  <c r="T928" i="7"/>
  <c r="O928" i="7"/>
  <c r="Y909" i="7"/>
  <c r="AC909" i="7" s="1"/>
  <c r="O909" i="7"/>
  <c r="T909" i="7"/>
  <c r="Y850" i="7"/>
  <c r="AC850" i="7" s="1"/>
  <c r="O850" i="7"/>
  <c r="T850" i="7"/>
  <c r="Y827" i="7"/>
  <c r="AC827" i="7" s="1"/>
  <c r="T827" i="7"/>
  <c r="O827" i="7"/>
  <c r="Y779" i="7"/>
  <c r="AC779" i="7" s="1"/>
  <c r="T779" i="7"/>
  <c r="O779" i="7"/>
  <c r="Y1808" i="7"/>
  <c r="T1808" i="7"/>
  <c r="O1808" i="7"/>
  <c r="Y1545" i="7"/>
  <c r="O1545" i="7"/>
  <c r="T1545" i="7"/>
  <c r="Y1383" i="7"/>
  <c r="AC1383" i="7" s="1"/>
  <c r="T1383" i="7"/>
  <c r="O1383" i="7"/>
  <c r="Y1556" i="7"/>
  <c r="T1556" i="7"/>
  <c r="O1556" i="7"/>
  <c r="Y1512" i="7"/>
  <c r="T1512" i="7"/>
  <c r="O1512" i="7"/>
  <c r="Y819" i="7"/>
  <c r="AC819" i="7" s="1"/>
  <c r="T819" i="7"/>
  <c r="O819" i="7"/>
  <c r="Y718" i="7"/>
  <c r="AC718" i="7" s="1"/>
  <c r="O718" i="7"/>
  <c r="T718" i="7"/>
  <c r="Y661" i="7"/>
  <c r="AC661" i="7" s="1"/>
  <c r="O661" i="7"/>
  <c r="T661" i="7"/>
  <c r="Y596" i="7"/>
  <c r="AC596" i="7" s="1"/>
  <c r="T596" i="7"/>
  <c r="O596" i="7"/>
  <c r="Y555" i="7"/>
  <c r="AC555" i="7" s="1"/>
  <c r="T555" i="7"/>
  <c r="O555" i="7"/>
  <c r="T494" i="7"/>
  <c r="Y494" i="7"/>
  <c r="AC494" i="7" s="1"/>
  <c r="O494" i="7"/>
  <c r="Y431" i="7"/>
  <c r="AC431" i="7" s="1"/>
  <c r="T431" i="7"/>
  <c r="O431" i="7"/>
  <c r="T382" i="7"/>
  <c r="Y382" i="7"/>
  <c r="AC382" i="7" s="1"/>
  <c r="O382" i="7"/>
  <c r="Y335" i="7"/>
  <c r="AC335" i="7" s="1"/>
  <c r="T335" i="7"/>
  <c r="O335" i="7"/>
  <c r="T282" i="7"/>
  <c r="Y282" i="7"/>
  <c r="AC282" i="7" s="1"/>
  <c r="O282" i="7"/>
  <c r="T166" i="7"/>
  <c r="Y166" i="7"/>
  <c r="AC166" i="7" s="1"/>
  <c r="O166" i="7"/>
  <c r="T78" i="7"/>
  <c r="Y78" i="7"/>
  <c r="AC78" i="7" s="1"/>
  <c r="O78" i="7"/>
  <c r="Y767" i="7"/>
  <c r="AC767" i="7" s="1"/>
  <c r="T767" i="7"/>
  <c r="O767" i="7"/>
  <c r="Y754" i="7"/>
  <c r="AC754" i="7" s="1"/>
  <c r="O754" i="7"/>
  <c r="T754" i="7"/>
  <c r="Y712" i="7"/>
  <c r="AC712" i="7" s="1"/>
  <c r="T712" i="7"/>
  <c r="O712" i="7"/>
  <c r="Y656" i="7"/>
  <c r="AC656" i="7" s="1"/>
  <c r="T656" i="7"/>
  <c r="O656" i="7"/>
  <c r="T506" i="7"/>
  <c r="Y506" i="7"/>
  <c r="AC506" i="7" s="1"/>
  <c r="O506" i="7"/>
  <c r="Y407" i="7"/>
  <c r="AC407" i="7" s="1"/>
  <c r="T407" i="7"/>
  <c r="O407" i="7"/>
  <c r="T365" i="7"/>
  <c r="Y365" i="7"/>
  <c r="AC365" i="7" s="1"/>
  <c r="O365" i="7"/>
  <c r="Y283" i="7"/>
  <c r="AC283" i="7" s="1"/>
  <c r="T283" i="7"/>
  <c r="O283" i="7"/>
  <c r="T218" i="7"/>
  <c r="Y218" i="7"/>
  <c r="AC218" i="7" s="1"/>
  <c r="O218" i="7"/>
  <c r="Y47" i="7"/>
  <c r="AC47" i="7" s="1"/>
  <c r="T47" i="7"/>
  <c r="O47" i="7"/>
  <c r="Y1819" i="7"/>
  <c r="T1819" i="7"/>
  <c r="O1819" i="7"/>
  <c r="Y1738" i="7"/>
  <c r="O1738" i="7"/>
  <c r="T1738" i="7"/>
  <c r="Y1712" i="7"/>
  <c r="T1712" i="7"/>
  <c r="O1712" i="7"/>
  <c r="Y1639" i="7"/>
  <c r="T1639" i="7"/>
  <c r="O1639" i="7"/>
  <c r="Y1625" i="7"/>
  <c r="O1625" i="7"/>
  <c r="T1625" i="7"/>
  <c r="Y1477" i="7"/>
  <c r="AC1477" i="7" s="1"/>
  <c r="O1477" i="7"/>
  <c r="T1477" i="7"/>
  <c r="Y1391" i="7"/>
  <c r="AC1391" i="7" s="1"/>
  <c r="T1391" i="7"/>
  <c r="O1391" i="7"/>
  <c r="Y1357" i="7"/>
  <c r="AC1357" i="7" s="1"/>
  <c r="O1357" i="7"/>
  <c r="T1357" i="7"/>
  <c r="Y1297" i="7"/>
  <c r="AC1297" i="7" s="1"/>
  <c r="O1297" i="7"/>
  <c r="T1297" i="7"/>
  <c r="Y1165" i="7"/>
  <c r="AC1165" i="7" s="1"/>
  <c r="O1165" i="7"/>
  <c r="T1165" i="7"/>
  <c r="Y857" i="7"/>
  <c r="AC857" i="7" s="1"/>
  <c r="O857" i="7"/>
  <c r="T857" i="7"/>
  <c r="Y803" i="7"/>
  <c r="AC803" i="7" s="1"/>
  <c r="T803" i="7"/>
  <c r="O803" i="7"/>
  <c r="Y769" i="7"/>
  <c r="AC769" i="7" s="1"/>
  <c r="O769" i="7"/>
  <c r="T769" i="7"/>
  <c r="Y833" i="7"/>
  <c r="AC833" i="7" s="1"/>
  <c r="O833" i="7"/>
  <c r="T833" i="7"/>
  <c r="Y739" i="7"/>
  <c r="AC739" i="7" s="1"/>
  <c r="T739" i="7"/>
  <c r="O739" i="7"/>
  <c r="Y1768" i="7"/>
  <c r="T1768" i="7"/>
  <c r="O1768" i="7"/>
  <c r="Y1725" i="7"/>
  <c r="O1725" i="7"/>
  <c r="T1725" i="7"/>
  <c r="Y1546" i="7"/>
  <c r="O1546" i="7"/>
  <c r="T1546" i="7"/>
  <c r="Y1494" i="7"/>
  <c r="AC1494" i="7" s="1"/>
  <c r="O1494" i="7"/>
  <c r="T1494" i="7"/>
  <c r="Y1449" i="7"/>
  <c r="AC1449" i="7" s="1"/>
  <c r="O1449" i="7"/>
  <c r="T1449" i="7"/>
  <c r="Y1437" i="7"/>
  <c r="AC1437" i="7" s="1"/>
  <c r="O1437" i="7"/>
  <c r="T1437" i="7"/>
  <c r="Y1388" i="7"/>
  <c r="AC1388" i="7" s="1"/>
  <c r="T1388" i="7"/>
  <c r="O1388" i="7"/>
  <c r="Y1370" i="7"/>
  <c r="AC1370" i="7" s="1"/>
  <c r="O1370" i="7"/>
  <c r="T1370" i="7"/>
  <c r="Y1325" i="7"/>
  <c r="AC1325" i="7" s="1"/>
  <c r="O1325" i="7"/>
  <c r="T1325" i="7"/>
  <c r="Y646" i="7"/>
  <c r="AC646" i="7" s="1"/>
  <c r="O646" i="7"/>
  <c r="T646" i="7"/>
  <c r="Y585" i="7"/>
  <c r="AC585" i="7" s="1"/>
  <c r="O585" i="7"/>
  <c r="T585" i="7"/>
  <c r="Y535" i="7"/>
  <c r="AC535" i="7" s="1"/>
  <c r="T535" i="7"/>
  <c r="O535" i="7"/>
  <c r="T266" i="7"/>
  <c r="Y266" i="7"/>
  <c r="AC266" i="7" s="1"/>
  <c r="O266" i="7"/>
  <c r="Y143" i="7"/>
  <c r="AC143" i="7" s="1"/>
  <c r="T143" i="7"/>
  <c r="O143" i="7"/>
  <c r="Y1641" i="7"/>
  <c r="O1641" i="7"/>
  <c r="T1641" i="7"/>
  <c r="Y910" i="7"/>
  <c r="AC910" i="7" s="1"/>
  <c r="O910" i="7"/>
  <c r="T910" i="7"/>
  <c r="Y719" i="7"/>
  <c r="AC719" i="7" s="1"/>
  <c r="T719" i="7"/>
  <c r="O719" i="7"/>
  <c r="Y685" i="7"/>
  <c r="AC685" i="7" s="1"/>
  <c r="O685" i="7"/>
  <c r="T685" i="7"/>
  <c r="Y411" i="7"/>
  <c r="AC411" i="7" s="1"/>
  <c r="T411" i="7"/>
  <c r="O411" i="7"/>
  <c r="Y299" i="7"/>
  <c r="AC299" i="7" s="1"/>
  <c r="T299" i="7"/>
  <c r="O299" i="7"/>
  <c r="T62" i="7"/>
  <c r="Y62" i="7"/>
  <c r="AC62" i="7" s="1"/>
  <c r="O62" i="7"/>
  <c r="Y800" i="7"/>
  <c r="AC800" i="7" s="1"/>
  <c r="T800" i="7"/>
  <c r="O800" i="7"/>
  <c r="Y593" i="7"/>
  <c r="AC593" i="7" s="1"/>
  <c r="O593" i="7"/>
  <c r="T593" i="7"/>
  <c r="T486" i="7"/>
  <c r="Y486" i="7"/>
  <c r="AC486" i="7" s="1"/>
  <c r="O486" i="7"/>
  <c r="Y347" i="7"/>
  <c r="AC347" i="7" s="1"/>
  <c r="T347" i="7"/>
  <c r="O347" i="7"/>
  <c r="Y279" i="7"/>
  <c r="AC279" i="7" s="1"/>
  <c r="T279" i="7"/>
  <c r="O279" i="7"/>
  <c r="T142" i="7"/>
  <c r="Y142" i="7"/>
  <c r="AC142" i="7" s="1"/>
  <c r="O142" i="7"/>
  <c r="T38" i="7"/>
  <c r="Y38" i="7"/>
  <c r="AC38" i="7" s="1"/>
  <c r="O38" i="7"/>
  <c r="Y1813" i="7"/>
  <c r="O1813" i="7"/>
  <c r="T1813" i="7"/>
  <c r="Y1663" i="7"/>
  <c r="T1663" i="7"/>
  <c r="O1663" i="7"/>
  <c r="Y1645" i="7"/>
  <c r="O1645" i="7"/>
  <c r="T1645" i="7"/>
  <c r="Y1265" i="7"/>
  <c r="AC1265" i="7" s="1"/>
  <c r="O1265" i="7"/>
  <c r="T1265" i="7"/>
  <c r="Y996" i="7"/>
  <c r="AC996" i="7" s="1"/>
  <c r="T996" i="7"/>
  <c r="O996" i="7"/>
  <c r="Y806" i="7"/>
  <c r="AC806" i="7" s="1"/>
  <c r="O806" i="7"/>
  <c r="T806" i="7"/>
  <c r="Y602" i="7"/>
  <c r="AC602" i="7" s="1"/>
  <c r="O602" i="7"/>
  <c r="T602" i="7"/>
  <c r="Y1593" i="7"/>
  <c r="O1593" i="7"/>
  <c r="T1593" i="7"/>
  <c r="Y1513" i="7"/>
  <c r="O1513" i="7"/>
  <c r="T1513" i="7"/>
  <c r="Y1453" i="7"/>
  <c r="AC1453" i="7" s="1"/>
  <c r="O1453" i="7"/>
  <c r="T1453" i="7"/>
  <c r="Y1402" i="7"/>
  <c r="AC1402" i="7" s="1"/>
  <c r="O1402" i="7"/>
  <c r="T1402" i="7"/>
  <c r="Y1149" i="7"/>
  <c r="AC1149" i="7" s="1"/>
  <c r="O1149" i="7"/>
  <c r="T1149" i="7"/>
  <c r="Y900" i="7"/>
  <c r="AC900" i="7" s="1"/>
  <c r="T900" i="7"/>
  <c r="O900" i="7"/>
  <c r="Y867" i="7"/>
  <c r="AC867" i="7" s="1"/>
  <c r="T867" i="7"/>
  <c r="O867" i="7"/>
  <c r="T410" i="7"/>
  <c r="Y410" i="7"/>
  <c r="AC410" i="7" s="1"/>
  <c r="O410" i="7"/>
  <c r="Y1121" i="7"/>
  <c r="AC1121" i="7" s="1"/>
  <c r="O1121" i="7"/>
  <c r="T1121" i="7"/>
  <c r="Y985" i="7"/>
  <c r="AC985" i="7" s="1"/>
  <c r="O985" i="7"/>
  <c r="T985" i="7"/>
  <c r="Y929" i="7"/>
  <c r="AC929" i="7" s="1"/>
  <c r="O929" i="7"/>
  <c r="T929" i="7"/>
  <c r="T478" i="7"/>
  <c r="Y478" i="7"/>
  <c r="AC478" i="7" s="1"/>
  <c r="O478" i="7"/>
  <c r="T110" i="7"/>
  <c r="Y110" i="7"/>
  <c r="AC110" i="7" s="1"/>
  <c r="O110" i="7"/>
  <c r="T302" i="7"/>
  <c r="Y302" i="7"/>
  <c r="AC302" i="7" s="1"/>
  <c r="O302" i="7"/>
  <c r="Y1581" i="7"/>
  <c r="O1581" i="7"/>
  <c r="T1581" i="7"/>
  <c r="Y1523" i="7"/>
  <c r="T1523" i="7"/>
  <c r="O1523" i="7"/>
  <c r="Y155" i="7"/>
  <c r="AC155" i="7" s="1"/>
  <c r="T155" i="7"/>
  <c r="O155" i="7"/>
  <c r="Y1642" i="7"/>
  <c r="O1642" i="7"/>
  <c r="T1642" i="7"/>
  <c r="Y1528" i="7"/>
  <c r="T1528" i="7"/>
  <c r="O1528" i="7"/>
  <c r="Y1466" i="7"/>
  <c r="AC1466" i="7" s="1"/>
  <c r="O1466" i="7"/>
  <c r="T1466" i="7"/>
  <c r="Y1458" i="7"/>
  <c r="AC1458" i="7" s="1"/>
  <c r="O1458" i="7"/>
  <c r="T1458" i="7"/>
  <c r="Y866" i="7"/>
  <c r="AC866" i="7" s="1"/>
  <c r="O866" i="7"/>
  <c r="T866" i="7"/>
  <c r="Y786" i="7"/>
  <c r="AC786" i="7" s="1"/>
  <c r="O786" i="7"/>
  <c r="T786" i="7"/>
  <c r="Y710" i="7"/>
  <c r="AC710" i="7" s="1"/>
  <c r="O710" i="7"/>
  <c r="T710" i="7"/>
  <c r="Y678" i="7"/>
  <c r="AC678" i="7" s="1"/>
  <c r="O678" i="7"/>
  <c r="T678" i="7"/>
  <c r="Y1777" i="7"/>
  <c r="O1777" i="7"/>
  <c r="T1777" i="7"/>
  <c r="T77" i="7"/>
  <c r="Y77" i="7"/>
  <c r="AC77" i="7" s="1"/>
  <c r="O77" i="7"/>
  <c r="Y946" i="7"/>
  <c r="AC946" i="7" s="1"/>
  <c r="O946" i="7"/>
  <c r="T946" i="7"/>
  <c r="Y215" i="7"/>
  <c r="AC215" i="7" s="1"/>
  <c r="T215" i="7"/>
  <c r="O215" i="7"/>
  <c r="Y1033" i="7"/>
  <c r="AC1033" i="7" s="1"/>
  <c r="O1033" i="7"/>
  <c r="T1033" i="7"/>
  <c r="Y1798" i="7"/>
  <c r="O1798" i="7"/>
  <c r="T1798" i="7"/>
  <c r="Y1431" i="7"/>
  <c r="AC1431" i="7" s="1"/>
  <c r="T1431" i="7"/>
  <c r="O1431" i="7"/>
  <c r="Y1419" i="7"/>
  <c r="AC1419" i="7" s="1"/>
  <c r="T1419" i="7"/>
  <c r="O1419" i="7"/>
  <c r="J43" i="16"/>
  <c r="H66" i="16"/>
  <c r="K43" i="16"/>
  <c r="O43" i="16"/>
  <c r="O20" i="16"/>
  <c r="N20" i="16"/>
  <c r="O66" i="16"/>
  <c r="D43" i="16"/>
  <c r="I43" i="16"/>
  <c r="L66" i="16"/>
  <c r="M20" i="16"/>
  <c r="I20" i="16"/>
  <c r="G43" i="16"/>
  <c r="G66" i="16"/>
  <c r="L43" i="16"/>
  <c r="E20" i="16"/>
  <c r="N66" i="16"/>
  <c r="E43" i="16"/>
  <c r="J20" i="16"/>
  <c r="K66" i="16"/>
  <c r="I66" i="16"/>
  <c r="F66" i="16"/>
  <c r="M43" i="16"/>
  <c r="M66" i="16"/>
  <c r="H20" i="16"/>
  <c r="F43" i="16"/>
  <c r="D20" i="16"/>
  <c r="G20" i="16"/>
  <c r="K20" i="16"/>
  <c r="J66" i="16"/>
  <c r="E66" i="16"/>
  <c r="H43" i="16"/>
  <c r="N43" i="16"/>
  <c r="L20" i="16"/>
  <c r="AB1419" i="7" l="1"/>
  <c r="Z1419" i="7"/>
  <c r="U1798" i="7"/>
  <c r="W1798" i="7" s="1"/>
  <c r="P1033" i="7"/>
  <c r="S1033" i="7" s="1"/>
  <c r="AB215" i="7"/>
  <c r="Z215" i="7"/>
  <c r="S77" i="7"/>
  <c r="R77" i="7"/>
  <c r="P77" i="7"/>
  <c r="P1777" i="7"/>
  <c r="R1777" i="7" s="1"/>
  <c r="AB678" i="7"/>
  <c r="Z678" i="7"/>
  <c r="X786" i="7"/>
  <c r="W786" i="7"/>
  <c r="U786" i="7"/>
  <c r="P866" i="7"/>
  <c r="S866" i="7" s="1"/>
  <c r="AB1458" i="7"/>
  <c r="Z1458" i="7"/>
  <c r="P1528" i="7"/>
  <c r="S1528" i="7" s="1"/>
  <c r="P1642" i="7"/>
  <c r="R1642" i="7" s="1"/>
  <c r="AB155" i="7"/>
  <c r="Z155" i="7"/>
  <c r="U1581" i="7"/>
  <c r="AB302" i="7"/>
  <c r="Z302" i="7"/>
  <c r="X110" i="7"/>
  <c r="W110" i="7"/>
  <c r="U110" i="7"/>
  <c r="U929" i="7"/>
  <c r="X929" i="7" s="1"/>
  <c r="P985" i="7"/>
  <c r="S985" i="7" s="1"/>
  <c r="AB1121" i="7"/>
  <c r="Z1121" i="7"/>
  <c r="P867" i="7"/>
  <c r="U900" i="7"/>
  <c r="X900" i="7" s="1"/>
  <c r="AB1149" i="7"/>
  <c r="Z1149" i="7"/>
  <c r="U1453" i="7"/>
  <c r="X1453" i="7" s="1"/>
  <c r="P1513" i="7"/>
  <c r="R1513" i="7" s="1"/>
  <c r="Z1593" i="7"/>
  <c r="AB1593" i="7" s="1"/>
  <c r="X806" i="7"/>
  <c r="W806" i="7"/>
  <c r="U806" i="7"/>
  <c r="U996" i="7"/>
  <c r="X996" i="7" s="1"/>
  <c r="AB1265" i="7"/>
  <c r="Z1265" i="7"/>
  <c r="P1663" i="7"/>
  <c r="R1663" i="7" s="1"/>
  <c r="P1813" i="7"/>
  <c r="X38" i="7"/>
  <c r="W38" i="7"/>
  <c r="U38" i="7"/>
  <c r="S279" i="7"/>
  <c r="R279" i="7"/>
  <c r="P279" i="7"/>
  <c r="X347" i="7"/>
  <c r="W347" i="7"/>
  <c r="U347" i="7"/>
  <c r="X486" i="7"/>
  <c r="W486" i="7"/>
  <c r="U486" i="7"/>
  <c r="P800" i="7"/>
  <c r="S800" i="7" s="1"/>
  <c r="AB62" i="7"/>
  <c r="Z62" i="7"/>
  <c r="AB299" i="7"/>
  <c r="Z299" i="7"/>
  <c r="X685" i="7"/>
  <c r="W685" i="7"/>
  <c r="U685" i="7"/>
  <c r="X719" i="7"/>
  <c r="W719" i="7"/>
  <c r="U719" i="7"/>
  <c r="AB910" i="7"/>
  <c r="Z910" i="7"/>
  <c r="S143" i="7"/>
  <c r="R143" i="7"/>
  <c r="P143" i="7"/>
  <c r="AB266" i="7"/>
  <c r="Z266" i="7"/>
  <c r="AB535" i="7"/>
  <c r="Z535" i="7"/>
  <c r="X646" i="7"/>
  <c r="W646" i="7"/>
  <c r="U646" i="7"/>
  <c r="P1325" i="7"/>
  <c r="S1325" i="7" s="1"/>
  <c r="AB1370" i="7"/>
  <c r="Z1370" i="7"/>
  <c r="U1437" i="7"/>
  <c r="X1437" i="7" s="1"/>
  <c r="P1449" i="7"/>
  <c r="R1449" i="7" s="1"/>
  <c r="AB1494" i="7"/>
  <c r="Z1494" i="7"/>
  <c r="U1725" i="7"/>
  <c r="X1725" i="7" s="1"/>
  <c r="U1768" i="7"/>
  <c r="X1768" i="7" s="1"/>
  <c r="AB739" i="7"/>
  <c r="Z739" i="7"/>
  <c r="X769" i="7"/>
  <c r="W769" i="7"/>
  <c r="U769" i="7"/>
  <c r="X803" i="7"/>
  <c r="W803" i="7"/>
  <c r="U803" i="7"/>
  <c r="AB857" i="7"/>
  <c r="Z857" i="7"/>
  <c r="U1297" i="7"/>
  <c r="W1297" i="7" s="1"/>
  <c r="P1357" i="7"/>
  <c r="AB1391" i="7"/>
  <c r="Z1391" i="7"/>
  <c r="U1625" i="7"/>
  <c r="X1625" i="7" s="1"/>
  <c r="U1639" i="7"/>
  <c r="W1639" i="7" s="1"/>
  <c r="Z1712" i="7"/>
  <c r="AC1712" i="7" s="1"/>
  <c r="P1819" i="7"/>
  <c r="U47" i="7"/>
  <c r="W47" i="7" s="1"/>
  <c r="X218" i="7"/>
  <c r="W218" i="7"/>
  <c r="U218" i="7"/>
  <c r="P365" i="7"/>
  <c r="R365" i="7" s="1"/>
  <c r="X407" i="7"/>
  <c r="W407" i="7"/>
  <c r="U407" i="7"/>
  <c r="X506" i="7"/>
  <c r="W506" i="7"/>
  <c r="U506" i="7"/>
  <c r="P712" i="7"/>
  <c r="R712" i="7" s="1"/>
  <c r="P754" i="7"/>
  <c r="S754" i="7" s="1"/>
  <c r="AB767" i="7"/>
  <c r="Z767" i="7"/>
  <c r="S166" i="7"/>
  <c r="R166" i="7"/>
  <c r="P166" i="7"/>
  <c r="AB282" i="7"/>
  <c r="Z282" i="7"/>
  <c r="AB335" i="7"/>
  <c r="Z335" i="7"/>
  <c r="P431" i="7"/>
  <c r="S431" i="7" s="1"/>
  <c r="AB494" i="7"/>
  <c r="Z494" i="7"/>
  <c r="AB555" i="7"/>
  <c r="Z555" i="7"/>
  <c r="X661" i="7"/>
  <c r="W661" i="7"/>
  <c r="U661" i="7"/>
  <c r="P718" i="7"/>
  <c r="S718" i="7" s="1"/>
  <c r="AB819" i="7"/>
  <c r="Z819" i="7"/>
  <c r="P1556" i="7"/>
  <c r="R1556" i="7" s="1"/>
  <c r="U1383" i="7"/>
  <c r="W1383" i="7" s="1"/>
  <c r="Z1545" i="7"/>
  <c r="AC1545" i="7" s="1"/>
  <c r="P779" i="7"/>
  <c r="S779" i="7" s="1"/>
  <c r="X827" i="7"/>
  <c r="W827" i="7"/>
  <c r="U827" i="7"/>
  <c r="AB850" i="7"/>
  <c r="Z850" i="7"/>
  <c r="P928" i="7"/>
  <c r="S928" i="7" s="1"/>
  <c r="P945" i="7"/>
  <c r="S945" i="7" s="1"/>
  <c r="AB1272" i="7"/>
  <c r="Z1272" i="7"/>
  <c r="U1537" i="7"/>
  <c r="X1537" i="7" s="1"/>
  <c r="P1578" i="7"/>
  <c r="R1578" i="7" s="1"/>
  <c r="Z1652" i="7"/>
  <c r="AC1652" i="7" s="1"/>
  <c r="X870" i="7"/>
  <c r="W870" i="7"/>
  <c r="U870" i="7"/>
  <c r="P917" i="7"/>
  <c r="S917" i="7" s="1"/>
  <c r="AB1004" i="7"/>
  <c r="Z1004" i="7"/>
  <c r="U1129" i="7"/>
  <c r="X1129" i="7" s="1"/>
  <c r="P1193" i="7"/>
  <c r="R1193" i="7" s="1"/>
  <c r="AB1234" i="7"/>
  <c r="Z1234" i="7"/>
  <c r="P1472" i="7"/>
  <c r="S1472" i="7" s="1"/>
  <c r="U1524" i="7"/>
  <c r="X1524" i="7" s="1"/>
  <c r="Z1575" i="7"/>
  <c r="AC1575" i="7" s="1"/>
  <c r="P1676" i="7"/>
  <c r="R1676" i="7" s="1"/>
  <c r="P1277" i="7"/>
  <c r="S1277" i="7" s="1"/>
  <c r="AB1356" i="7"/>
  <c r="Z1356" i="7"/>
  <c r="U1405" i="7"/>
  <c r="W1405" i="7" s="1"/>
  <c r="U1420" i="7"/>
  <c r="W1420" i="7" s="1"/>
  <c r="AB1487" i="7"/>
  <c r="Z1487" i="7"/>
  <c r="U1561" i="7"/>
  <c r="X1561" i="7" s="1"/>
  <c r="P1605" i="7"/>
  <c r="R1605" i="7" s="1"/>
  <c r="Z1613" i="7"/>
  <c r="AC1613" i="7" s="1"/>
  <c r="U1757" i="7"/>
  <c r="X1757" i="7" s="1"/>
  <c r="P1806" i="7"/>
  <c r="S1806" i="7" s="1"/>
  <c r="X253" i="7"/>
  <c r="W253" i="7"/>
  <c r="U253" i="7"/>
  <c r="S173" i="7"/>
  <c r="R173" i="7"/>
  <c r="P173" i="7"/>
  <c r="AB209" i="7"/>
  <c r="Z209" i="7"/>
  <c r="X237" i="7"/>
  <c r="W237" i="7"/>
  <c r="U237" i="7"/>
  <c r="P511" i="7"/>
  <c r="S511" i="7" s="1"/>
  <c r="X592" i="7"/>
  <c r="W592" i="7"/>
  <c r="U592" i="7"/>
  <c r="AB704" i="7"/>
  <c r="Z704" i="7"/>
  <c r="P728" i="7"/>
  <c r="S728" i="7" s="1"/>
  <c r="X764" i="7"/>
  <c r="W764" i="7"/>
  <c r="U764" i="7"/>
  <c r="AB835" i="7"/>
  <c r="Z835" i="7"/>
  <c r="S31" i="7"/>
  <c r="R31" i="7"/>
  <c r="P31" i="7"/>
  <c r="AB109" i="7"/>
  <c r="Z109" i="7"/>
  <c r="X161" i="7"/>
  <c r="W161" i="7"/>
  <c r="U161" i="7"/>
  <c r="S238" i="7"/>
  <c r="R238" i="7"/>
  <c r="P238" i="7"/>
  <c r="AB270" i="7"/>
  <c r="Z270" i="7"/>
  <c r="AB287" i="7"/>
  <c r="Z287" i="7"/>
  <c r="P333" i="7"/>
  <c r="R333" i="7" s="1"/>
  <c r="X379" i="7"/>
  <c r="W379" i="7"/>
  <c r="U379" i="7"/>
  <c r="AB399" i="7"/>
  <c r="Z399" i="7"/>
  <c r="P567" i="7"/>
  <c r="S567" i="7" s="1"/>
  <c r="P670" i="7"/>
  <c r="R670" i="7" s="1"/>
  <c r="AB692" i="7"/>
  <c r="Z692" i="7"/>
  <c r="P755" i="7"/>
  <c r="S755" i="7" s="1"/>
  <c r="P773" i="7"/>
  <c r="S773" i="7" s="1"/>
  <c r="AB871" i="7"/>
  <c r="Z871" i="7"/>
  <c r="X794" i="7"/>
  <c r="W794" i="7"/>
  <c r="U794" i="7"/>
  <c r="P610" i="7"/>
  <c r="S610" i="7" s="1"/>
  <c r="AB622" i="7"/>
  <c r="Z622" i="7"/>
  <c r="X682" i="7"/>
  <c r="W682" i="7"/>
  <c r="U682" i="7"/>
  <c r="P738" i="7"/>
  <c r="S738" i="7" s="1"/>
  <c r="AB797" i="7"/>
  <c r="Z797" i="7"/>
  <c r="X821" i="7"/>
  <c r="W821" i="7"/>
  <c r="U821" i="7"/>
  <c r="X832" i="7"/>
  <c r="W832" i="7"/>
  <c r="U832" i="7"/>
  <c r="AB860" i="7"/>
  <c r="Z860" i="7"/>
  <c r="U925" i="7"/>
  <c r="X925" i="7" s="1"/>
  <c r="P958" i="7"/>
  <c r="R958" i="7" s="1"/>
  <c r="AB965" i="7"/>
  <c r="Z965" i="7"/>
  <c r="P1008" i="7"/>
  <c r="R1008" i="7" s="1"/>
  <c r="U1024" i="7"/>
  <c r="X1024" i="7" s="1"/>
  <c r="Z1040" i="7"/>
  <c r="P1072" i="7"/>
  <c r="R1072" i="7" s="1"/>
  <c r="U1088" i="7"/>
  <c r="X1088" i="7" s="1"/>
  <c r="AB1104" i="7"/>
  <c r="Z1104" i="7"/>
  <c r="P1136" i="7"/>
  <c r="S1136" i="7" s="1"/>
  <c r="U1152" i="7"/>
  <c r="W1152" i="7" s="1"/>
  <c r="AB1168" i="7"/>
  <c r="Z1168" i="7"/>
  <c r="P1200" i="7"/>
  <c r="S1200" i="7" s="1"/>
  <c r="U1216" i="7"/>
  <c r="X1216" i="7" s="1"/>
  <c r="AB981" i="7"/>
  <c r="Z981" i="7"/>
  <c r="U1045" i="7"/>
  <c r="W1045" i="7" s="1"/>
  <c r="P1077" i="7"/>
  <c r="S1077" i="7" s="1"/>
  <c r="AB1109" i="7"/>
  <c r="Z1109" i="7"/>
  <c r="P1279" i="7"/>
  <c r="S1279" i="7" s="1"/>
  <c r="P1341" i="7"/>
  <c r="S1341" i="7" s="1"/>
  <c r="AB1365" i="7"/>
  <c r="Z1365" i="7"/>
  <c r="U1486" i="7"/>
  <c r="X1486" i="7" s="1"/>
  <c r="P1502" i="7"/>
  <c r="S1502" i="7" s="1"/>
  <c r="Z1515" i="7"/>
  <c r="AC1515" i="7" s="1"/>
  <c r="U1573" i="7"/>
  <c r="X1573" i="7" s="1"/>
  <c r="P1793" i="7"/>
  <c r="S1793" i="7" s="1"/>
  <c r="Z1669" i="7"/>
  <c r="AB1669" i="7" s="1"/>
  <c r="U1361" i="7"/>
  <c r="X1361" i="7" s="1"/>
  <c r="U1415" i="7"/>
  <c r="X1415" i="7" s="1"/>
  <c r="Z1572" i="7"/>
  <c r="AC1572" i="7" s="1"/>
  <c r="U1785" i="7"/>
  <c r="W1785" i="7" s="1"/>
  <c r="U1536" i="7"/>
  <c r="X1536" i="7" s="1"/>
  <c r="Z1568" i="7"/>
  <c r="AC1568" i="7" s="1"/>
  <c r="U1638" i="7"/>
  <c r="X1638" i="7" s="1"/>
  <c r="P1678" i="7"/>
  <c r="S1678" i="7" s="1"/>
  <c r="Z1717" i="7"/>
  <c r="AC1717" i="7" s="1"/>
  <c r="P1795" i="7"/>
  <c r="P1829" i="7"/>
  <c r="S1829" i="7" s="1"/>
  <c r="Z1538" i="7"/>
  <c r="AB1538" i="7" s="1"/>
  <c r="U1582" i="7"/>
  <c r="X1582" i="7" s="1"/>
  <c r="P1602" i="7"/>
  <c r="R1602" i="7" s="1"/>
  <c r="Z1619" i="7"/>
  <c r="AC1619" i="7" s="1"/>
  <c r="U1666" i="7"/>
  <c r="W1666" i="7" s="1"/>
  <c r="P1706" i="7"/>
  <c r="Z1741" i="7"/>
  <c r="AC1741" i="7" s="1"/>
  <c r="U1805" i="7"/>
  <c r="X1805" i="7" s="1"/>
  <c r="AB17" i="7"/>
  <c r="Z17" i="7"/>
  <c r="X165" i="7"/>
  <c r="W165" i="7"/>
  <c r="U165" i="7"/>
  <c r="P369" i="7"/>
  <c r="S369" i="7" s="1"/>
  <c r="AB433" i="7"/>
  <c r="Z433" i="7"/>
  <c r="X497" i="7"/>
  <c r="W497" i="7"/>
  <c r="U497" i="7"/>
  <c r="P568" i="7"/>
  <c r="S568" i="7" s="1"/>
  <c r="X579" i="7"/>
  <c r="W579" i="7"/>
  <c r="U579" i="7"/>
  <c r="AB672" i="7"/>
  <c r="Z672" i="7"/>
  <c r="U1289" i="7"/>
  <c r="W1289" i="7" s="1"/>
  <c r="U1408" i="7"/>
  <c r="X1408" i="7" s="1"/>
  <c r="AB1443" i="7"/>
  <c r="Z1443" i="7"/>
  <c r="P1680" i="7"/>
  <c r="S1680" i="7" s="1"/>
  <c r="U1804" i="7"/>
  <c r="W1804" i="7" s="1"/>
  <c r="X149" i="7"/>
  <c r="W149" i="7"/>
  <c r="U149" i="7"/>
  <c r="P1491" i="7"/>
  <c r="R1491" i="7" s="1"/>
  <c r="X7" i="7"/>
  <c r="W7" i="7"/>
  <c r="U7" i="7"/>
  <c r="X74" i="7"/>
  <c r="W74" i="7"/>
  <c r="U74" i="7"/>
  <c r="S150" i="7"/>
  <c r="R150" i="7"/>
  <c r="P150" i="7"/>
  <c r="AB241" i="7"/>
  <c r="Z241" i="7"/>
  <c r="AB251" i="7"/>
  <c r="Z251" i="7"/>
  <c r="P321" i="7"/>
  <c r="R321" i="7" s="1"/>
  <c r="AB353" i="7"/>
  <c r="Z353" i="7"/>
  <c r="X385" i="7"/>
  <c r="W385" i="7"/>
  <c r="U385" i="7"/>
  <c r="P449" i="7"/>
  <c r="S449" i="7" s="1"/>
  <c r="AB481" i="7"/>
  <c r="Z481" i="7"/>
  <c r="X513" i="7"/>
  <c r="W513" i="7"/>
  <c r="U513" i="7"/>
  <c r="P648" i="7"/>
  <c r="S648" i="7" s="1"/>
  <c r="X823" i="7"/>
  <c r="W823" i="7"/>
  <c r="U823" i="7"/>
  <c r="Z1557" i="7"/>
  <c r="AB1557" i="7" s="1"/>
  <c r="P1708" i="7"/>
  <c r="R1708" i="7" s="1"/>
  <c r="U1820" i="7"/>
  <c r="X1820" i="7" s="1"/>
  <c r="AB107" i="7"/>
  <c r="Z107" i="7"/>
  <c r="S235" i="7"/>
  <c r="R235" i="7"/>
  <c r="P235" i="7"/>
  <c r="AB250" i="7"/>
  <c r="Z250" i="7"/>
  <c r="X310" i="7"/>
  <c r="W310" i="7"/>
  <c r="U310" i="7"/>
  <c r="P438" i="7"/>
  <c r="S438" i="7" s="1"/>
  <c r="AB502" i="7"/>
  <c r="Z502" i="7"/>
  <c r="AB566" i="7"/>
  <c r="Z566" i="7"/>
  <c r="P1368" i="7"/>
  <c r="S1368" i="7" s="1"/>
  <c r="U1456" i="7"/>
  <c r="X1456" i="7" s="1"/>
  <c r="Z1796" i="7"/>
  <c r="AB1796" i="7" s="1"/>
  <c r="P325" i="7"/>
  <c r="S325" i="7" s="1"/>
  <c r="AB389" i="7"/>
  <c r="Z389" i="7"/>
  <c r="X453" i="7"/>
  <c r="W453" i="7"/>
  <c r="U453" i="7"/>
  <c r="P915" i="7"/>
  <c r="S915" i="7" s="1"/>
  <c r="U979" i="7"/>
  <c r="W979" i="7" s="1"/>
  <c r="AB1018" i="7"/>
  <c r="Z1018" i="7"/>
  <c r="U1050" i="7"/>
  <c r="X1050" i="7" s="1"/>
  <c r="P1066" i="7"/>
  <c r="S1066" i="7" s="1"/>
  <c r="AB1082" i="7"/>
  <c r="Z1082" i="7"/>
  <c r="U1114" i="7"/>
  <c r="X1114" i="7" s="1"/>
  <c r="P1130" i="7"/>
  <c r="R1130" i="7" s="1"/>
  <c r="AB1146" i="7"/>
  <c r="Z1146" i="7"/>
  <c r="U1178" i="7"/>
  <c r="P1194" i="7"/>
  <c r="R1194" i="7" s="1"/>
  <c r="AB1210" i="7"/>
  <c r="Z1210" i="7"/>
  <c r="S35" i="7"/>
  <c r="R35" i="7"/>
  <c r="P35" i="7"/>
  <c r="AB57" i="7"/>
  <c r="Z57" i="7"/>
  <c r="X82" i="7"/>
  <c r="W82" i="7"/>
  <c r="U82" i="7"/>
  <c r="S121" i="7"/>
  <c r="R121" i="7"/>
  <c r="P121" i="7"/>
  <c r="AB146" i="7"/>
  <c r="Z146" i="7"/>
  <c r="AB163" i="7"/>
  <c r="Z163" i="7"/>
  <c r="S210" i="7"/>
  <c r="R210" i="7"/>
  <c r="P210" i="7"/>
  <c r="X227" i="7"/>
  <c r="W227" i="7"/>
  <c r="U227" i="7"/>
  <c r="X249" i="7"/>
  <c r="W249" i="7"/>
  <c r="U249" i="7"/>
  <c r="S281" i="7"/>
  <c r="R281" i="7"/>
  <c r="P281" i="7"/>
  <c r="AB297" i="7"/>
  <c r="Z297" i="7"/>
  <c r="X313" i="7"/>
  <c r="W313" i="7"/>
  <c r="U313" i="7"/>
  <c r="P345" i="7"/>
  <c r="S345" i="7" s="1"/>
  <c r="AB361" i="7"/>
  <c r="Z361" i="7"/>
  <c r="X377" i="7"/>
  <c r="W377" i="7"/>
  <c r="U377" i="7"/>
  <c r="P409" i="7"/>
  <c r="S409" i="7" s="1"/>
  <c r="AB425" i="7"/>
  <c r="Z425" i="7"/>
  <c r="X441" i="7"/>
  <c r="W441" i="7"/>
  <c r="U441" i="7"/>
  <c r="P473" i="7"/>
  <c r="S473" i="7" s="1"/>
  <c r="AB489" i="7"/>
  <c r="Z489" i="7"/>
  <c r="X505" i="7"/>
  <c r="W505" i="7"/>
  <c r="U505" i="7"/>
  <c r="X537" i="7"/>
  <c r="W537" i="7"/>
  <c r="U537" i="7"/>
  <c r="P553" i="7"/>
  <c r="S553" i="7" s="1"/>
  <c r="AB636" i="7"/>
  <c r="Z636" i="7"/>
  <c r="P684" i="7"/>
  <c r="S684" i="7" s="1"/>
  <c r="P709" i="7"/>
  <c r="R709" i="7" s="1"/>
  <c r="AB741" i="7"/>
  <c r="Z741" i="7"/>
  <c r="P880" i="7"/>
  <c r="R880" i="7" s="1"/>
  <c r="U892" i="7"/>
  <c r="X892" i="7" s="1"/>
  <c r="AB907" i="7"/>
  <c r="Z907" i="7"/>
  <c r="P944" i="7"/>
  <c r="S944" i="7" s="1"/>
  <c r="U956" i="7"/>
  <c r="X956" i="7" s="1"/>
  <c r="AB971" i="7"/>
  <c r="Z971" i="7"/>
  <c r="P1231" i="7"/>
  <c r="S1231" i="7" s="1"/>
  <c r="U1263" i="7"/>
  <c r="X1263" i="7" s="1"/>
  <c r="AB1382" i="7"/>
  <c r="Z1382" i="7"/>
  <c r="U1414" i="7"/>
  <c r="X1414" i="7" s="1"/>
  <c r="P1430" i="7"/>
  <c r="S1430" i="7" s="1"/>
  <c r="AB1446" i="7"/>
  <c r="Z1446" i="7"/>
  <c r="P1840" i="7"/>
  <c r="S1840" i="7" s="1"/>
  <c r="X619" i="7"/>
  <c r="W619" i="7"/>
  <c r="U619" i="7"/>
  <c r="AB923" i="7"/>
  <c r="Z923" i="7"/>
  <c r="P1683" i="7"/>
  <c r="S1683" i="7" s="1"/>
  <c r="U1707" i="7"/>
  <c r="X1707" i="7" s="1"/>
  <c r="Z1834" i="7"/>
  <c r="AC1834" i="7" s="1"/>
  <c r="S32" i="7"/>
  <c r="R32" i="7"/>
  <c r="P32" i="7"/>
  <c r="U48" i="7"/>
  <c r="X48" i="7" s="1"/>
  <c r="AB64" i="7"/>
  <c r="Z64" i="7"/>
  <c r="S96" i="7"/>
  <c r="R96" i="7"/>
  <c r="P96" i="7"/>
  <c r="X112" i="7"/>
  <c r="W112" i="7"/>
  <c r="U112" i="7"/>
  <c r="AB128" i="7"/>
  <c r="Z128" i="7"/>
  <c r="S160" i="7"/>
  <c r="R160" i="7"/>
  <c r="P160" i="7"/>
  <c r="X176" i="7"/>
  <c r="W176" i="7"/>
  <c r="U176" i="7"/>
  <c r="AB192" i="7"/>
  <c r="Z192" i="7"/>
  <c r="S224" i="7"/>
  <c r="R224" i="7"/>
  <c r="P224" i="7"/>
  <c r="X240" i="7"/>
  <c r="W240" i="7"/>
  <c r="U240" i="7"/>
  <c r="AB256" i="7"/>
  <c r="Z256" i="7"/>
  <c r="S288" i="7"/>
  <c r="R288" i="7"/>
  <c r="P288" i="7"/>
  <c r="X304" i="7"/>
  <c r="W304" i="7"/>
  <c r="U304" i="7"/>
  <c r="AB320" i="7"/>
  <c r="Z320" i="7"/>
  <c r="P352" i="7"/>
  <c r="S352" i="7" s="1"/>
  <c r="X368" i="7"/>
  <c r="W368" i="7"/>
  <c r="U368" i="7"/>
  <c r="AB384" i="7"/>
  <c r="Z384" i="7"/>
  <c r="P416" i="7"/>
  <c r="S416" i="7" s="1"/>
  <c r="X432" i="7"/>
  <c r="W432" i="7"/>
  <c r="U432" i="7"/>
  <c r="AB448" i="7"/>
  <c r="Z448" i="7"/>
  <c r="P480" i="7"/>
  <c r="S480" i="7" s="1"/>
  <c r="X496" i="7"/>
  <c r="W496" i="7"/>
  <c r="U496" i="7"/>
  <c r="AB512" i="7"/>
  <c r="Z512" i="7"/>
  <c r="P544" i="7"/>
  <c r="R544" i="7" s="1"/>
  <c r="X560" i="7"/>
  <c r="W560" i="7"/>
  <c r="U560" i="7"/>
  <c r="AB842" i="7"/>
  <c r="Z842" i="7"/>
  <c r="X778" i="7"/>
  <c r="W778" i="7"/>
  <c r="U778" i="7"/>
  <c r="P998" i="7"/>
  <c r="S998" i="7" s="1"/>
  <c r="AB659" i="7"/>
  <c r="Z659" i="7"/>
  <c r="P1267" i="7"/>
  <c r="R1267" i="7" s="1"/>
  <c r="P1590" i="7"/>
  <c r="R1590" i="7" s="1"/>
  <c r="AB1303" i="7"/>
  <c r="Z1303" i="7"/>
  <c r="P1351" i="7"/>
  <c r="R1351" i="7" s="1"/>
  <c r="P1682" i="7"/>
  <c r="R1682" i="7" s="1"/>
  <c r="AB1326" i="7"/>
  <c r="Z1326" i="7"/>
  <c r="U1690" i="7"/>
  <c r="W1690" i="7" s="1"/>
  <c r="P1346" i="7"/>
  <c r="S1346" i="7" s="1"/>
  <c r="Z1692" i="7"/>
  <c r="AC1692" i="7" s="1"/>
  <c r="P1776" i="7"/>
  <c r="S1776" i="7" s="1"/>
  <c r="U1800" i="7"/>
  <c r="W1800" i="7" s="1"/>
  <c r="AB733" i="7"/>
  <c r="Z733" i="7"/>
  <c r="P1519" i="7"/>
  <c r="R1519" i="7" s="1"/>
  <c r="P937" i="7"/>
  <c r="S937" i="7" s="1"/>
  <c r="AB799" i="7"/>
  <c r="Z799" i="7"/>
  <c r="P732" i="7"/>
  <c r="S732" i="7" s="1"/>
  <c r="P1065" i="7"/>
  <c r="S1065" i="7" s="1"/>
  <c r="Z1667" i="7"/>
  <c r="AC1667" i="7" s="1"/>
  <c r="S111" i="7"/>
  <c r="R111" i="7"/>
  <c r="P111" i="7"/>
  <c r="X723" i="7"/>
  <c r="W723" i="7"/>
  <c r="U723" i="7"/>
  <c r="AB447" i="7"/>
  <c r="Z447" i="7"/>
  <c r="U1333" i="7"/>
  <c r="X1333" i="7" s="1"/>
  <c r="P1490" i="7"/>
  <c r="S1490" i="7" s="1"/>
  <c r="Z1760" i="7"/>
  <c r="AB1760" i="7" s="1"/>
  <c r="P1471" i="7"/>
  <c r="R1471" i="7" s="1"/>
  <c r="U1704" i="7"/>
  <c r="X1704" i="7" s="1"/>
  <c r="X118" i="7"/>
  <c r="W118" i="7"/>
  <c r="U118" i="7"/>
  <c r="X705" i="7"/>
  <c r="W705" i="7"/>
  <c r="U705" i="7"/>
  <c r="X772" i="7"/>
  <c r="W772" i="7"/>
  <c r="U772" i="7"/>
  <c r="X102" i="7"/>
  <c r="W102" i="7"/>
  <c r="U102" i="7"/>
  <c r="P538" i="7"/>
  <c r="R538" i="7" s="1"/>
  <c r="X843" i="7"/>
  <c r="W843" i="7"/>
  <c r="U843" i="7"/>
  <c r="Z1787" i="7"/>
  <c r="AC1787" i="7" s="1"/>
  <c r="P932" i="7"/>
  <c r="S932" i="7" s="1"/>
  <c r="P1541" i="7"/>
  <c r="R1541" i="7" s="1"/>
  <c r="AB882" i="7"/>
  <c r="Z882" i="7"/>
  <c r="P1476" i="7"/>
  <c r="S1476" i="7" s="1"/>
  <c r="P1378" i="7"/>
  <c r="R1378" i="7" s="1"/>
  <c r="AB1479" i="7"/>
  <c r="Z1479" i="7"/>
  <c r="S81" i="7"/>
  <c r="R81" i="7"/>
  <c r="P81" i="7"/>
  <c r="AB413" i="7"/>
  <c r="Z413" i="7"/>
  <c r="AB714" i="7"/>
  <c r="Z714" i="7"/>
  <c r="S90" i="7"/>
  <c r="R90" i="7"/>
  <c r="P90" i="7"/>
  <c r="AB145" i="7"/>
  <c r="Z145" i="7"/>
  <c r="X317" i="7"/>
  <c r="W317" i="7"/>
  <c r="U317" i="7"/>
  <c r="P543" i="7"/>
  <c r="S543" i="7" s="1"/>
  <c r="P698" i="7"/>
  <c r="R698" i="7" s="1"/>
  <c r="AB795" i="7"/>
  <c r="Z795" i="7"/>
  <c r="X657" i="7"/>
  <c r="W657" i="7"/>
  <c r="U657" i="7"/>
  <c r="X776" i="7"/>
  <c r="W776" i="7"/>
  <c r="U776" i="7"/>
  <c r="AB852" i="7"/>
  <c r="Z852" i="7"/>
  <c r="P1016" i="7"/>
  <c r="R1016" i="7" s="1"/>
  <c r="U1064" i="7"/>
  <c r="X1064" i="7" s="1"/>
  <c r="AB1112" i="7"/>
  <c r="Z1112" i="7"/>
  <c r="U1029" i="7"/>
  <c r="W1029" i="7" s="1"/>
  <c r="P1242" i="7"/>
  <c r="S1242" i="7" s="1"/>
  <c r="AB1410" i="7"/>
  <c r="Z1410" i="7"/>
  <c r="P1648" i="7"/>
  <c r="S1648" i="7" s="1"/>
  <c r="U1448" i="7"/>
  <c r="W1448" i="7" s="1"/>
  <c r="Z1672" i="7"/>
  <c r="AC1672" i="7" s="1"/>
  <c r="U1765" i="7"/>
  <c r="X1765" i="7" s="1"/>
  <c r="P1818" i="7"/>
  <c r="S1818" i="7" s="1"/>
  <c r="Z1587" i="7"/>
  <c r="AB1587" i="7" s="1"/>
  <c r="U1794" i="7"/>
  <c r="W1794" i="7" s="1"/>
  <c r="AB101" i="7"/>
  <c r="Z101" i="7"/>
  <c r="X273" i="7"/>
  <c r="W273" i="7"/>
  <c r="U273" i="7"/>
  <c r="S193" i="7"/>
  <c r="R193" i="7"/>
  <c r="P193" i="7"/>
  <c r="U1424" i="7"/>
  <c r="W1424" i="7" s="1"/>
  <c r="U22" i="7"/>
  <c r="X22" i="7" s="1"/>
  <c r="P696" i="7"/>
  <c r="S696" i="7" s="1"/>
  <c r="P1525" i="7"/>
  <c r="R1525" i="7" s="1"/>
  <c r="Z1696" i="7"/>
  <c r="AC1696" i="7" s="1"/>
  <c r="S278" i="7"/>
  <c r="R278" i="7"/>
  <c r="P278" i="7"/>
  <c r="AB470" i="7"/>
  <c r="Z470" i="7"/>
  <c r="AB1475" i="7"/>
  <c r="Z1475" i="7"/>
  <c r="X549" i="7"/>
  <c r="W549" i="7"/>
  <c r="U549" i="7"/>
  <c r="P1026" i="7"/>
  <c r="R1026" i="7" s="1"/>
  <c r="AB1074" i="7"/>
  <c r="Z1074" i="7"/>
  <c r="U1186" i="7"/>
  <c r="W1186" i="7" s="1"/>
  <c r="U1236" i="7"/>
  <c r="X1236" i="7" s="1"/>
  <c r="X50" i="7"/>
  <c r="W50" i="7"/>
  <c r="U50" i="7"/>
  <c r="S178" i="7"/>
  <c r="R178" i="7"/>
  <c r="P178" i="7"/>
  <c r="AB242" i="7"/>
  <c r="Z242" i="7"/>
  <c r="AB291" i="7"/>
  <c r="Z291" i="7"/>
  <c r="P403" i="7"/>
  <c r="S403" i="7" s="1"/>
  <c r="X467" i="7"/>
  <c r="W467" i="7"/>
  <c r="U467" i="7"/>
  <c r="AB515" i="7"/>
  <c r="Z515" i="7"/>
  <c r="X598" i="7"/>
  <c r="W598" i="7"/>
  <c r="U598" i="7"/>
  <c r="P641" i="7"/>
  <c r="S641" i="7" s="1"/>
  <c r="AB689" i="7"/>
  <c r="Z689" i="7"/>
  <c r="P939" i="7"/>
  <c r="S939" i="7" s="1"/>
  <c r="P1237" i="7"/>
  <c r="S1237" i="7" s="1"/>
  <c r="AB1269" i="7"/>
  <c r="Z1269" i="7"/>
  <c r="P1244" i="7"/>
  <c r="S1244" i="7" s="1"/>
  <c r="X8" i="7"/>
  <c r="W8" i="7"/>
  <c r="U8" i="7"/>
  <c r="AB56" i="7"/>
  <c r="Z56" i="7"/>
  <c r="S152" i="7"/>
  <c r="R152" i="7"/>
  <c r="P152" i="7"/>
  <c r="X184" i="7"/>
  <c r="W184" i="7"/>
  <c r="U184" i="7"/>
  <c r="AB248" i="7"/>
  <c r="Z248" i="7"/>
  <c r="P360" i="7"/>
  <c r="R360" i="7" s="1"/>
  <c r="X408" i="7"/>
  <c r="W408" i="7"/>
  <c r="U408" i="7"/>
  <c r="AB456" i="7"/>
  <c r="Z456" i="7"/>
  <c r="P552" i="7"/>
  <c r="R552" i="7" s="1"/>
  <c r="X651" i="7"/>
  <c r="W651" i="7"/>
  <c r="U651" i="7"/>
  <c r="AB699" i="7"/>
  <c r="Z699" i="7"/>
  <c r="U1270" i="7"/>
  <c r="X1270" i="7" s="1"/>
  <c r="P1558" i="7"/>
  <c r="S1558" i="7" s="1"/>
  <c r="AB1299" i="7"/>
  <c r="Z1299" i="7"/>
  <c r="U1522" i="7"/>
  <c r="X1522" i="7" s="1"/>
  <c r="P1714" i="7"/>
  <c r="S1714" i="7" s="1"/>
  <c r="AB1350" i="7"/>
  <c r="Z1350" i="7"/>
  <c r="P1396" i="7"/>
  <c r="R1396" i="7" s="1"/>
  <c r="P1421" i="7"/>
  <c r="S1421" i="7" s="1"/>
  <c r="AB1433" i="7"/>
  <c r="Z1433" i="7"/>
  <c r="U1049" i="7"/>
  <c r="W1049" i="7" s="1"/>
  <c r="P1354" i="7"/>
  <c r="S1354" i="7" s="1"/>
  <c r="Z1779" i="7"/>
  <c r="AC1779" i="7" s="1"/>
  <c r="P972" i="7"/>
  <c r="S972" i="7" s="1"/>
  <c r="P1434" i="7"/>
  <c r="S1434" i="7" s="1"/>
  <c r="AB1460" i="7"/>
  <c r="Z1460" i="7"/>
  <c r="P1588" i="7"/>
  <c r="S1588" i="7" s="1"/>
  <c r="U1644" i="7"/>
  <c r="X1644" i="7" s="1"/>
  <c r="AB159" i="7"/>
  <c r="Z159" i="7"/>
  <c r="U1517" i="7"/>
  <c r="X1517" i="7" s="1"/>
  <c r="P1549" i="7"/>
  <c r="S1549" i="7" s="1"/>
  <c r="Z1583" i="7"/>
  <c r="AC1583" i="7" s="1"/>
  <c r="P888" i="7"/>
  <c r="R888" i="7" s="1"/>
  <c r="P933" i="7"/>
  <c r="S933" i="7" s="1"/>
  <c r="Z1028" i="7"/>
  <c r="AB1028" i="7" s="1"/>
  <c r="P422" i="7"/>
  <c r="S422" i="7" s="1"/>
  <c r="P881" i="7"/>
  <c r="R881" i="7" s="1"/>
  <c r="AB1001" i="7"/>
  <c r="Z1001" i="7"/>
  <c r="P1404" i="7"/>
  <c r="S1404" i="7" s="1"/>
  <c r="U1455" i="7"/>
  <c r="X1455" i="7" s="1"/>
  <c r="Z1745" i="7"/>
  <c r="AB1745" i="7" s="1"/>
  <c r="P808" i="7"/>
  <c r="S808" i="7" s="1"/>
  <c r="P949" i="7"/>
  <c r="S949" i="7" s="1"/>
  <c r="AB1213" i="7"/>
  <c r="Z1213" i="7"/>
  <c r="P1647" i="7"/>
  <c r="S1647" i="7" s="1"/>
  <c r="P1665" i="7"/>
  <c r="Z1746" i="7"/>
  <c r="AC1746" i="7" s="1"/>
  <c r="S219" i="7"/>
  <c r="R219" i="7"/>
  <c r="P219" i="7"/>
  <c r="AB326" i="7"/>
  <c r="Z326" i="7"/>
  <c r="X366" i="7"/>
  <c r="W366" i="7"/>
  <c r="U366" i="7"/>
  <c r="P628" i="7"/>
  <c r="S628" i="7" s="1"/>
  <c r="P802" i="7"/>
  <c r="S802" i="7" s="1"/>
  <c r="AB103" i="7"/>
  <c r="Z103" i="7"/>
  <c r="P554" i="7"/>
  <c r="X687" i="7"/>
  <c r="W687" i="7"/>
  <c r="U687" i="7"/>
  <c r="AB721" i="7"/>
  <c r="Z721" i="7"/>
  <c r="S27" i="7"/>
  <c r="R27" i="7"/>
  <c r="P27" i="7"/>
  <c r="X151" i="7"/>
  <c r="W151" i="7"/>
  <c r="U151" i="7"/>
  <c r="AB443" i="7"/>
  <c r="Z443" i="7"/>
  <c r="X629" i="7"/>
  <c r="W629" i="7"/>
  <c r="U629" i="7"/>
  <c r="P650" i="7"/>
  <c r="AB1329" i="7"/>
  <c r="Z1329" i="7"/>
  <c r="U1390" i="7"/>
  <c r="X1390" i="7" s="1"/>
  <c r="U1439" i="7"/>
  <c r="X1439" i="7" s="1"/>
  <c r="AB1488" i="7"/>
  <c r="Z1488" i="7"/>
  <c r="P1548" i="7"/>
  <c r="R1548" i="7" s="1"/>
  <c r="P1729" i="7"/>
  <c r="S1729" i="7" s="1"/>
  <c r="Z1770" i="7"/>
  <c r="AC1770" i="7" s="1"/>
  <c r="P771" i="7"/>
  <c r="R771" i="7" s="1"/>
  <c r="P845" i="7"/>
  <c r="S845" i="7" s="1"/>
  <c r="AB864" i="7"/>
  <c r="Z864" i="7"/>
  <c r="P1076" i="7"/>
  <c r="S1076" i="7" s="1"/>
  <c r="P1133" i="7"/>
  <c r="AB1169" i="7"/>
  <c r="Z1169" i="7"/>
  <c r="P1375" i="7"/>
  <c r="R1375" i="7" s="1"/>
  <c r="P1393" i="7"/>
  <c r="S1393" i="7" s="1"/>
  <c r="AB1469" i="7"/>
  <c r="Z1469" i="7"/>
  <c r="P1564" i="7"/>
  <c r="R1564" i="7" s="1"/>
  <c r="U1631" i="7"/>
  <c r="X1631" i="7" s="1"/>
  <c r="Z1702" i="7"/>
  <c r="AC1702" i="7" s="1"/>
  <c r="U1742" i="7"/>
  <c r="W1742" i="7" s="1"/>
  <c r="P1801" i="7"/>
  <c r="Z1821" i="7"/>
  <c r="AC1821" i="7" s="1"/>
  <c r="P318" i="7"/>
  <c r="S318" i="7" s="1"/>
  <c r="X375" i="7"/>
  <c r="W375" i="7"/>
  <c r="U375" i="7"/>
  <c r="X426" i="7"/>
  <c r="W426" i="7"/>
  <c r="U426" i="7"/>
  <c r="P539" i="7"/>
  <c r="S539" i="7" s="1"/>
  <c r="P637" i="7"/>
  <c r="S637" i="7" s="1"/>
  <c r="AB658" i="7"/>
  <c r="Z658" i="7"/>
  <c r="X746" i="7"/>
  <c r="W746" i="7"/>
  <c r="U746" i="7"/>
  <c r="X756" i="7"/>
  <c r="W756" i="7"/>
  <c r="U756" i="7"/>
  <c r="AB798" i="7"/>
  <c r="Z798" i="7"/>
  <c r="S182" i="7"/>
  <c r="R182" i="7"/>
  <c r="P182" i="7"/>
  <c r="AB294" i="7"/>
  <c r="Z294" i="7"/>
  <c r="X350" i="7"/>
  <c r="W350" i="7"/>
  <c r="U350" i="7"/>
  <c r="P495" i="7"/>
  <c r="S495" i="7" s="1"/>
  <c r="P673" i="7"/>
  <c r="AB768" i="7"/>
  <c r="Z768" i="7"/>
  <c r="U894" i="7"/>
  <c r="X894" i="7" s="1"/>
  <c r="P781" i="7"/>
  <c r="S781" i="7" s="1"/>
  <c r="AB837" i="7"/>
  <c r="Z837" i="7"/>
  <c r="U930" i="7"/>
  <c r="W930" i="7" s="1"/>
  <c r="P993" i="7"/>
  <c r="S993" i="7" s="1"/>
  <c r="AB1025" i="7"/>
  <c r="Z1025" i="7"/>
  <c r="U1089" i="7"/>
  <c r="W1089" i="7" s="1"/>
  <c r="P1125" i="7"/>
  <c r="AB1157" i="7"/>
  <c r="Z1157" i="7"/>
  <c r="U1305" i="7"/>
  <c r="X1305" i="7" s="1"/>
  <c r="P1426" i="7"/>
  <c r="S1426" i="7" s="1"/>
  <c r="Z1539" i="7"/>
  <c r="AC1539" i="7" s="1"/>
  <c r="U1681" i="7"/>
  <c r="X1681" i="7" s="1"/>
  <c r="X863" i="7"/>
  <c r="W863" i="7"/>
  <c r="U863" i="7"/>
  <c r="AB872" i="7"/>
  <c r="Z872" i="7"/>
  <c r="P1020" i="7"/>
  <c r="S1020" i="7" s="1"/>
  <c r="U1084" i="7"/>
  <c r="X1084" i="7" s="1"/>
  <c r="AB1145" i="7"/>
  <c r="Z1145" i="7"/>
  <c r="U1241" i="7"/>
  <c r="W1241" i="7" s="1"/>
  <c r="U1255" i="7"/>
  <c r="AB1474" i="7"/>
  <c r="Z1474" i="7"/>
  <c r="U1201" i="7"/>
  <c r="X1201" i="7" s="1"/>
  <c r="U1288" i="7"/>
  <c r="W1288" i="7" s="1"/>
  <c r="AB1362" i="7"/>
  <c r="Z1362" i="7"/>
  <c r="P1407" i="7"/>
  <c r="R1407" i="7" s="1"/>
  <c r="P1438" i="7"/>
  <c r="R1438" i="7" s="1"/>
  <c r="AB1489" i="7"/>
  <c r="Z1489" i="7"/>
  <c r="P1599" i="7"/>
  <c r="U1607" i="7"/>
  <c r="X1607" i="7" s="1"/>
  <c r="Z1615" i="7"/>
  <c r="AC1615" i="7" s="1"/>
  <c r="U1737" i="7"/>
  <c r="U1752" i="7"/>
  <c r="Z1761" i="7"/>
  <c r="AC1761" i="7" s="1"/>
  <c r="S29" i="7"/>
  <c r="R29" i="7"/>
  <c r="P29" i="7"/>
  <c r="AB189" i="7"/>
  <c r="Z189" i="7"/>
  <c r="X381" i="7"/>
  <c r="W381" i="7"/>
  <c r="U381" i="7"/>
  <c r="S157" i="7"/>
  <c r="R157" i="7"/>
  <c r="P157" i="7"/>
  <c r="AB221" i="7"/>
  <c r="Z221" i="7"/>
  <c r="X285" i="7"/>
  <c r="W285" i="7"/>
  <c r="U285" i="7"/>
  <c r="X578" i="7"/>
  <c r="W578" i="7"/>
  <c r="U578" i="7"/>
  <c r="P617" i="7"/>
  <c r="S617" i="7" s="1"/>
  <c r="AB722" i="7"/>
  <c r="Z722" i="7"/>
  <c r="P811" i="7"/>
  <c r="X87" i="7"/>
  <c r="W87" i="7"/>
  <c r="U87" i="7"/>
  <c r="X126" i="7"/>
  <c r="W126" i="7"/>
  <c r="U126" i="7"/>
  <c r="S225" i="7"/>
  <c r="R225" i="7"/>
  <c r="P225" i="7"/>
  <c r="X239" i="7"/>
  <c r="W239" i="7"/>
  <c r="U239" i="7"/>
  <c r="AB271" i="7"/>
  <c r="Z271" i="7"/>
  <c r="P445" i="7"/>
  <c r="S445" i="7" s="1"/>
  <c r="AB474" i="7"/>
  <c r="Z474" i="7"/>
  <c r="AB523" i="7"/>
  <c r="Z523" i="7"/>
  <c r="X577" i="7"/>
  <c r="W577" i="7"/>
  <c r="U577" i="7"/>
  <c r="P674" i="7"/>
  <c r="S674" i="7" s="1"/>
  <c r="AB694" i="7"/>
  <c r="Z694" i="7"/>
  <c r="P747" i="7"/>
  <c r="R747" i="7" s="1"/>
  <c r="X759" i="7"/>
  <c r="W759" i="7"/>
  <c r="U759" i="7"/>
  <c r="AB873" i="7"/>
  <c r="Z873" i="7"/>
  <c r="P1140" i="7"/>
  <c r="S1140" i="7" s="1"/>
  <c r="U1156" i="7"/>
  <c r="W1156" i="7" s="1"/>
  <c r="AB1172" i="7"/>
  <c r="Z1172" i="7"/>
  <c r="P1204" i="7"/>
  <c r="S1204" i="7" s="1"/>
  <c r="P1229" i="7"/>
  <c r="S1229" i="7" s="1"/>
  <c r="AB830" i="7"/>
  <c r="Z830" i="7"/>
  <c r="X626" i="7"/>
  <c r="W626" i="7"/>
  <c r="U626" i="7"/>
  <c r="X655" i="7"/>
  <c r="W655" i="7"/>
  <c r="U655" i="7"/>
  <c r="AB697" i="7"/>
  <c r="Z697" i="7"/>
  <c r="X774" i="7"/>
  <c r="W774" i="7"/>
  <c r="U774" i="7"/>
  <c r="X788" i="7"/>
  <c r="W788" i="7"/>
  <c r="U788" i="7"/>
  <c r="AB809" i="7"/>
  <c r="Z809" i="7"/>
  <c r="P836" i="7"/>
  <c r="R836" i="7" s="1"/>
  <c r="P861" i="7"/>
  <c r="AB877" i="7"/>
  <c r="Z877" i="7"/>
  <c r="U938" i="7"/>
  <c r="X938" i="7" s="1"/>
  <c r="U960" i="7"/>
  <c r="X960" i="7" s="1"/>
  <c r="AB974" i="7"/>
  <c r="Z974" i="7"/>
  <c r="U1021" i="7"/>
  <c r="X1021" i="7" s="1"/>
  <c r="P1053" i="7"/>
  <c r="AB1085" i="7"/>
  <c r="Z1085" i="7"/>
  <c r="P1239" i="7"/>
  <c r="S1239" i="7" s="1"/>
  <c r="P1281" i="7"/>
  <c r="S1281" i="7" s="1"/>
  <c r="AB1345" i="7"/>
  <c r="Z1345" i="7"/>
  <c r="P1436" i="7"/>
  <c r="S1436" i="7" s="1"/>
  <c r="U1463" i="7"/>
  <c r="W1463" i="7" s="1"/>
  <c r="AB1480" i="7"/>
  <c r="Z1480" i="7"/>
  <c r="P1504" i="7"/>
  <c r="P1518" i="7"/>
  <c r="R1518" i="7" s="1"/>
  <c r="Z1543" i="7"/>
  <c r="AB1543" i="7" s="1"/>
  <c r="P1816" i="7"/>
  <c r="R1816" i="7" s="1"/>
  <c r="P1309" i="7"/>
  <c r="AB1432" i="7"/>
  <c r="Z1432" i="7"/>
  <c r="P1640" i="7"/>
  <c r="R1640" i="7" s="1"/>
  <c r="P1817" i="7"/>
  <c r="S1817" i="7" s="1"/>
  <c r="Z1542" i="7"/>
  <c r="AC1542" i="7" s="1"/>
  <c r="P1659" i="7"/>
  <c r="R1659" i="7" s="1"/>
  <c r="P1670" i="7"/>
  <c r="S1670" i="7" s="1"/>
  <c r="Z1695" i="7"/>
  <c r="AC1695" i="7" s="1"/>
  <c r="P1763" i="7"/>
  <c r="P1797" i="7"/>
  <c r="S1797" i="7" s="1"/>
  <c r="Z1814" i="7"/>
  <c r="AB1814" i="7" s="1"/>
  <c r="P1560" i="7"/>
  <c r="R1560" i="7" s="1"/>
  <c r="P1585" i="7"/>
  <c r="Z1611" i="7"/>
  <c r="AC1611" i="7" s="1"/>
  <c r="U1649" i="7"/>
  <c r="W1649" i="7" s="1"/>
  <c r="U1684" i="7"/>
  <c r="X1684" i="7" s="1"/>
  <c r="Z1713" i="7"/>
  <c r="AC1713" i="7" s="1"/>
  <c r="U1790" i="7"/>
  <c r="X1790" i="7" s="1"/>
  <c r="P1822" i="7"/>
  <c r="R1822" i="7" s="1"/>
  <c r="AB595" i="7"/>
  <c r="Z595" i="7"/>
  <c r="P899" i="7"/>
  <c r="U963" i="7"/>
  <c r="X963" i="7" s="1"/>
  <c r="AB999" i="7"/>
  <c r="Z999" i="7"/>
  <c r="P1031" i="7"/>
  <c r="R1031" i="7" s="1"/>
  <c r="U1047" i="7"/>
  <c r="AB1063" i="7"/>
  <c r="Z1063" i="7"/>
  <c r="P1095" i="7"/>
  <c r="U1111" i="7"/>
  <c r="X1111" i="7" s="1"/>
  <c r="AB1127" i="7"/>
  <c r="Z1127" i="7"/>
  <c r="P1159" i="7"/>
  <c r="R1159" i="7" s="1"/>
  <c r="U1175" i="7"/>
  <c r="W1175" i="7" s="1"/>
  <c r="AB1191" i="7"/>
  <c r="Z1191" i="7"/>
  <c r="P1223" i="7"/>
  <c r="U1248" i="7"/>
  <c r="X1248" i="7" s="1"/>
  <c r="AB1360" i="7"/>
  <c r="Z1360" i="7"/>
  <c r="P1772" i="7"/>
  <c r="S1772" i="7" s="1"/>
  <c r="Z21" i="7"/>
  <c r="X85" i="7"/>
  <c r="W85" i="7"/>
  <c r="U85" i="7"/>
  <c r="P855" i="7"/>
  <c r="R855" i="7" s="1"/>
  <c r="U1395" i="7"/>
  <c r="W1395" i="7" s="1"/>
  <c r="Z1812" i="7"/>
  <c r="AC1812" i="7" s="1"/>
  <c r="S69" i="7"/>
  <c r="R69" i="7"/>
  <c r="P69" i="7"/>
  <c r="AB86" i="7"/>
  <c r="Z86" i="7"/>
  <c r="X177" i="7"/>
  <c r="W177" i="7"/>
  <c r="U177" i="7"/>
  <c r="S199" i="7"/>
  <c r="R199" i="7"/>
  <c r="P199" i="7"/>
  <c r="X587" i="7"/>
  <c r="W587" i="7"/>
  <c r="U587" i="7"/>
  <c r="AB671" i="7"/>
  <c r="Z671" i="7"/>
  <c r="P995" i="7"/>
  <c r="R995" i="7" s="1"/>
  <c r="U1011" i="7"/>
  <c r="Z1027" i="7"/>
  <c r="AB1027" i="7" s="1"/>
  <c r="P1059" i="7"/>
  <c r="U1075" i="7"/>
  <c r="X1075" i="7" s="1"/>
  <c r="AB1091" i="7"/>
  <c r="Z1091" i="7"/>
  <c r="P1123" i="7"/>
  <c r="R1123" i="7" s="1"/>
  <c r="U1139" i="7"/>
  <c r="W1139" i="7" s="1"/>
  <c r="AB1155" i="7"/>
  <c r="Z1155" i="7"/>
  <c r="P1187" i="7"/>
  <c r="U1203" i="7"/>
  <c r="X1203" i="7" s="1"/>
  <c r="AB1219" i="7"/>
  <c r="Z1219" i="7"/>
  <c r="P1499" i="7"/>
  <c r="R1499" i="7" s="1"/>
  <c r="P1565" i="7"/>
  <c r="Z1629" i="7"/>
  <c r="AC1629" i="7" s="1"/>
  <c r="P1788" i="7"/>
  <c r="R1788" i="7" s="1"/>
  <c r="AB6" i="7"/>
  <c r="Z6" i="7"/>
  <c r="AB55" i="7"/>
  <c r="Z55" i="7"/>
  <c r="S134" i="7"/>
  <c r="R134" i="7"/>
  <c r="P134" i="7"/>
  <c r="X183" i="7"/>
  <c r="W183" i="7"/>
  <c r="U183" i="7"/>
  <c r="X245" i="7"/>
  <c r="W245" i="7"/>
  <c r="U245" i="7"/>
  <c r="P327" i="7"/>
  <c r="X391" i="7"/>
  <c r="W391" i="7"/>
  <c r="U391" i="7"/>
  <c r="AB455" i="7"/>
  <c r="Z455" i="7"/>
  <c r="P572" i="7"/>
  <c r="R572" i="7" s="1"/>
  <c r="X783" i="7"/>
  <c r="W783" i="7"/>
  <c r="U783" i="7"/>
  <c r="AB1280" i="7"/>
  <c r="Z1280" i="7"/>
  <c r="S277" i="7"/>
  <c r="R277" i="7"/>
  <c r="P277" i="7"/>
  <c r="AB341" i="7"/>
  <c r="Z341" i="7"/>
  <c r="X405" i="7"/>
  <c r="W405" i="7"/>
  <c r="U405" i="7"/>
  <c r="X533" i="7"/>
  <c r="W533" i="7"/>
  <c r="U533" i="7"/>
  <c r="P1022" i="7"/>
  <c r="S1022" i="7" s="1"/>
  <c r="Z1038" i="7"/>
  <c r="AB1038" i="7" s="1"/>
  <c r="U1070" i="7"/>
  <c r="P1086" i="7"/>
  <c r="R1086" i="7" s="1"/>
  <c r="AB1102" i="7"/>
  <c r="Z1102" i="7"/>
  <c r="U1134" i="7"/>
  <c r="X1134" i="7" s="1"/>
  <c r="P1150" i="7"/>
  <c r="AB1166" i="7"/>
  <c r="Z1166" i="7"/>
  <c r="U1198" i="7"/>
  <c r="W1198" i="7" s="1"/>
  <c r="P1214" i="7"/>
  <c r="S1214" i="7" s="1"/>
  <c r="AB1268" i="7"/>
  <c r="Z1268" i="7"/>
  <c r="S41" i="7"/>
  <c r="R41" i="7"/>
  <c r="P41" i="7"/>
  <c r="AB66" i="7"/>
  <c r="Z66" i="7"/>
  <c r="AB83" i="7"/>
  <c r="Z83" i="7"/>
  <c r="S130" i="7"/>
  <c r="R130" i="7"/>
  <c r="P130" i="7"/>
  <c r="X147" i="7"/>
  <c r="W147" i="7"/>
  <c r="U147" i="7"/>
  <c r="X169" i="7"/>
  <c r="W169" i="7"/>
  <c r="U169" i="7"/>
  <c r="S211" i="7"/>
  <c r="R211" i="7"/>
  <c r="P211" i="7"/>
  <c r="AB233" i="7"/>
  <c r="Z233" i="7"/>
  <c r="X258" i="7"/>
  <c r="W258" i="7"/>
  <c r="U258" i="7"/>
  <c r="S290" i="7"/>
  <c r="R290" i="7"/>
  <c r="P290" i="7"/>
  <c r="AB306" i="7"/>
  <c r="Z306" i="7"/>
  <c r="X322" i="7"/>
  <c r="W322" i="7"/>
  <c r="U322" i="7"/>
  <c r="P354" i="7"/>
  <c r="S354" i="7" s="1"/>
  <c r="AB370" i="7"/>
  <c r="Z370" i="7"/>
  <c r="X386" i="7"/>
  <c r="W386" i="7"/>
  <c r="U386" i="7"/>
  <c r="P418" i="7"/>
  <c r="AB434" i="7"/>
  <c r="Z434" i="7"/>
  <c r="X450" i="7"/>
  <c r="W450" i="7"/>
  <c r="U450" i="7"/>
  <c r="P482" i="7"/>
  <c r="R482" i="7" s="1"/>
  <c r="AB498" i="7"/>
  <c r="Z498" i="7"/>
  <c r="X514" i="7"/>
  <c r="W514" i="7"/>
  <c r="U514" i="7"/>
  <c r="P546" i="7"/>
  <c r="R546" i="7" s="1"/>
  <c r="AB562" i="7"/>
  <c r="Z562" i="7"/>
  <c r="AB573" i="7"/>
  <c r="Z573" i="7"/>
  <c r="X589" i="7"/>
  <c r="W589" i="7"/>
  <c r="U589" i="7"/>
  <c r="P597" i="7"/>
  <c r="R597" i="7" s="1"/>
  <c r="AB605" i="7"/>
  <c r="Z605" i="7"/>
  <c r="X621" i="7"/>
  <c r="W621" i="7"/>
  <c r="U621" i="7"/>
  <c r="P638" i="7"/>
  <c r="S638" i="7" s="1"/>
  <c r="AB645" i="7"/>
  <c r="Z645" i="7"/>
  <c r="X669" i="7"/>
  <c r="W669" i="7"/>
  <c r="U669" i="7"/>
  <c r="P686" i="7"/>
  <c r="AB693" i="7"/>
  <c r="Z693" i="7"/>
  <c r="X749" i="7"/>
  <c r="W749" i="7"/>
  <c r="U749" i="7"/>
  <c r="X792" i="7"/>
  <c r="W792" i="7"/>
  <c r="U792" i="7"/>
  <c r="AB856" i="7"/>
  <c r="Z856" i="7"/>
  <c r="P936" i="7"/>
  <c r="S936" i="7" s="1"/>
  <c r="U959" i="7"/>
  <c r="W959" i="7" s="1"/>
  <c r="Z1727" i="7"/>
  <c r="AB1727" i="7" s="1"/>
  <c r="P1759" i="7"/>
  <c r="U1775" i="7"/>
  <c r="X1775" i="7" s="1"/>
  <c r="Z1791" i="7"/>
  <c r="AB1791" i="7" s="1"/>
  <c r="P1823" i="7"/>
  <c r="U891" i="7"/>
  <c r="X891" i="7" s="1"/>
  <c r="AB935" i="7"/>
  <c r="Z935" i="7"/>
  <c r="P1691" i="7"/>
  <c r="U1711" i="7"/>
  <c r="X1711" i="7" s="1"/>
  <c r="Z1839" i="7"/>
  <c r="AC1839" i="7" s="1"/>
  <c r="S28" i="7"/>
  <c r="R28" i="7"/>
  <c r="P28" i="7"/>
  <c r="U44" i="7"/>
  <c r="X44" i="7" s="1"/>
  <c r="AB60" i="7"/>
  <c r="Z60" i="7"/>
  <c r="S92" i="7"/>
  <c r="R92" i="7"/>
  <c r="P92" i="7"/>
  <c r="X108" i="7"/>
  <c r="W108" i="7"/>
  <c r="U108" i="7"/>
  <c r="AB124" i="7"/>
  <c r="Z124" i="7"/>
  <c r="S156" i="7"/>
  <c r="R156" i="7"/>
  <c r="P156" i="7"/>
  <c r="X172" i="7"/>
  <c r="W172" i="7"/>
  <c r="U172" i="7"/>
  <c r="AB188" i="7"/>
  <c r="Z188" i="7"/>
  <c r="S220" i="7"/>
  <c r="R220" i="7"/>
  <c r="P220" i="7"/>
  <c r="X236" i="7"/>
  <c r="W236" i="7"/>
  <c r="U236" i="7"/>
  <c r="AB252" i="7"/>
  <c r="Z252" i="7"/>
  <c r="S284" i="7"/>
  <c r="R284" i="7"/>
  <c r="P284" i="7"/>
  <c r="X300" i="7"/>
  <c r="W300" i="7"/>
  <c r="U300" i="7"/>
  <c r="AB316" i="7"/>
  <c r="Z316" i="7"/>
  <c r="P348" i="7"/>
  <c r="X364" i="7"/>
  <c r="W364" i="7"/>
  <c r="U364" i="7"/>
  <c r="AB380" i="7"/>
  <c r="Z380" i="7"/>
  <c r="P412" i="7"/>
  <c r="S412" i="7" s="1"/>
  <c r="X428" i="7"/>
  <c r="W428" i="7"/>
  <c r="U428" i="7"/>
  <c r="AB444" i="7"/>
  <c r="Z444" i="7"/>
  <c r="P476" i="7"/>
  <c r="R476" i="7" s="1"/>
  <c r="X492" i="7"/>
  <c r="W492" i="7"/>
  <c r="U492" i="7"/>
  <c r="AB508" i="7"/>
  <c r="Z508" i="7"/>
  <c r="P540" i="7"/>
  <c r="S540" i="7" s="1"/>
  <c r="X556" i="7"/>
  <c r="W556" i="7"/>
  <c r="U556" i="7"/>
  <c r="AB918" i="7"/>
  <c r="Z918" i="7"/>
  <c r="U1006" i="7"/>
  <c r="P1002" i="7"/>
  <c r="R1002" i="7" s="1"/>
  <c r="AB762" i="7"/>
  <c r="Z762" i="7"/>
  <c r="U982" i="7"/>
  <c r="X982" i="7" s="1"/>
  <c r="P1010" i="7"/>
  <c r="AB1227" i="7"/>
  <c r="Z1227" i="7"/>
  <c r="P1259" i="7"/>
  <c r="S1259" i="7" s="1"/>
  <c r="P1278" i="7"/>
  <c r="S1278" i="7" s="1"/>
  <c r="AB1291" i="7"/>
  <c r="Z1291" i="7"/>
  <c r="P1296" i="7"/>
  <c r="S1296" i="7" s="1"/>
  <c r="U1304" i="7"/>
  <c r="W1304" i="7" s="1"/>
  <c r="AB1312" i="7"/>
  <c r="Z1312" i="7"/>
  <c r="P1336" i="7"/>
  <c r="U1344" i="7"/>
  <c r="X1344" i="7" s="1"/>
  <c r="Z1626" i="7"/>
  <c r="AB1626" i="7" s="1"/>
  <c r="U1726" i="7"/>
  <c r="W1726" i="7" s="1"/>
  <c r="U1252" i="7"/>
  <c r="AB1423" i="7"/>
  <c r="Z1423" i="7"/>
  <c r="P711" i="7"/>
  <c r="R711" i="7" s="1"/>
  <c r="P1781" i="7"/>
  <c r="S1781" i="7" s="1"/>
  <c r="AB1450" i="7"/>
  <c r="Z1450" i="7"/>
  <c r="U890" i="7"/>
  <c r="X890" i="7" s="1"/>
  <c r="U1287" i="7"/>
  <c r="W1287" i="7" s="1"/>
  <c r="AB1017" i="7"/>
  <c r="Z1017" i="7"/>
  <c r="U1221" i="7"/>
  <c r="U1655" i="7"/>
  <c r="X1655" i="7" s="1"/>
  <c r="AB223" i="7"/>
  <c r="Z223" i="7"/>
  <c r="X609" i="7"/>
  <c r="W609" i="7"/>
  <c r="U609" i="7"/>
  <c r="X191" i="7"/>
  <c r="W191" i="7"/>
  <c r="U191" i="7"/>
  <c r="AB740" i="7"/>
  <c r="Z740" i="7"/>
  <c r="U1498" i="7"/>
  <c r="W1498" i="7" s="1"/>
  <c r="P1774" i="7"/>
  <c r="R1774" i="7" s="1"/>
  <c r="AB849" i="7"/>
  <c r="Z849" i="7"/>
  <c r="P1596" i="7"/>
  <c r="S1596" i="7" s="1"/>
  <c r="U1835" i="7"/>
  <c r="W1835" i="7" s="1"/>
  <c r="X358" i="7"/>
  <c r="W358" i="7"/>
  <c r="U358" i="7"/>
  <c r="X758" i="7"/>
  <c r="W758" i="7"/>
  <c r="U758" i="7"/>
  <c r="X663" i="7"/>
  <c r="W663" i="7"/>
  <c r="U663" i="7"/>
  <c r="X394" i="7"/>
  <c r="W394" i="7"/>
  <c r="U394" i="7"/>
  <c r="U906" i="7"/>
  <c r="W906" i="7" s="1"/>
  <c r="X775" i="7"/>
  <c r="W775" i="7"/>
  <c r="U775" i="7"/>
  <c r="AB862" i="7"/>
  <c r="Z862" i="7"/>
  <c r="U1685" i="7"/>
  <c r="W1685" i="7" s="1"/>
  <c r="U1036" i="7"/>
  <c r="W1036" i="7" s="1"/>
  <c r="AB1247" i="7"/>
  <c r="Z1247" i="7"/>
  <c r="U1409" i="7"/>
  <c r="X1409" i="7" s="1"/>
  <c r="P1493" i="7"/>
  <c r="R1493" i="7" s="1"/>
  <c r="Z1824" i="7"/>
  <c r="AB1824" i="7" s="1"/>
  <c r="X601" i="7"/>
  <c r="W601" i="7"/>
  <c r="U601" i="7"/>
  <c r="X724" i="7"/>
  <c r="W724" i="7"/>
  <c r="U724" i="7"/>
  <c r="AB889" i="7"/>
  <c r="Z889" i="7"/>
  <c r="S170" i="7"/>
  <c r="R170" i="7"/>
  <c r="P170" i="7"/>
  <c r="AB346" i="7"/>
  <c r="Z346" i="7"/>
  <c r="X490" i="7"/>
  <c r="W490" i="7"/>
  <c r="U490" i="7"/>
  <c r="P751" i="7"/>
  <c r="R751" i="7" s="1"/>
  <c r="X875" i="7"/>
  <c r="W875" i="7"/>
  <c r="U875" i="7"/>
  <c r="AB618" i="7"/>
  <c r="Z618" i="7"/>
  <c r="X790" i="7"/>
  <c r="W790" i="7"/>
  <c r="U790" i="7"/>
  <c r="P838" i="7"/>
  <c r="AB913" i="7"/>
  <c r="Z913" i="7"/>
  <c r="P1080" i="7"/>
  <c r="U1128" i="7"/>
  <c r="X1128" i="7" s="1"/>
  <c r="AB1176" i="7"/>
  <c r="Z1176" i="7"/>
  <c r="U1093" i="7"/>
  <c r="W1093" i="7" s="1"/>
  <c r="P1349" i="7"/>
  <c r="AB1465" i="7"/>
  <c r="Z1465" i="7"/>
  <c r="U1313" i="7"/>
  <c r="W1313" i="7" s="1"/>
  <c r="U1563" i="7"/>
  <c r="W1563" i="7" s="1"/>
  <c r="Z1632" i="7"/>
  <c r="AC1632" i="7" s="1"/>
  <c r="U1550" i="7"/>
  <c r="X1550" i="7" s="1"/>
  <c r="P1614" i="7"/>
  <c r="S1614" i="7" s="1"/>
  <c r="Z1687" i="7"/>
  <c r="AC1687" i="7" s="1"/>
  <c r="S61" i="7"/>
  <c r="R61" i="7"/>
  <c r="P61" i="7"/>
  <c r="AB337" i="7"/>
  <c r="Z337" i="7"/>
  <c r="AB529" i="7"/>
  <c r="Z529" i="7"/>
  <c r="P1780" i="7"/>
  <c r="X123" i="7"/>
  <c r="W123" i="7"/>
  <c r="U123" i="7"/>
  <c r="AB1376" i="7"/>
  <c r="Z1376" i="7"/>
  <c r="S43" i="7"/>
  <c r="R43" i="7"/>
  <c r="P43" i="7"/>
  <c r="AB186" i="7"/>
  <c r="Z186" i="7"/>
  <c r="X406" i="7"/>
  <c r="W406" i="7"/>
  <c r="U406" i="7"/>
  <c r="P421" i="7"/>
  <c r="S421" i="7" s="1"/>
  <c r="X883" i="7"/>
  <c r="W883" i="7"/>
  <c r="U883" i="7"/>
  <c r="AB1042" i="7"/>
  <c r="Z1042" i="7"/>
  <c r="U1154" i="7"/>
  <c r="P1202" i="7"/>
  <c r="R1202" i="7" s="1"/>
  <c r="U25" i="7"/>
  <c r="X25" i="7" s="1"/>
  <c r="S195" i="7"/>
  <c r="R195" i="7"/>
  <c r="P195" i="7"/>
  <c r="X259" i="7"/>
  <c r="W259" i="7"/>
  <c r="U259" i="7"/>
  <c r="AB307" i="7"/>
  <c r="Z307" i="7"/>
  <c r="P419" i="7"/>
  <c r="R419" i="7" s="1"/>
  <c r="X451" i="7"/>
  <c r="W451" i="7"/>
  <c r="U451" i="7"/>
  <c r="AB499" i="7"/>
  <c r="Z499" i="7"/>
  <c r="X590" i="7"/>
  <c r="W590" i="7"/>
  <c r="U590" i="7"/>
  <c r="P614" i="7"/>
  <c r="R614" i="7" s="1"/>
  <c r="AB757" i="7"/>
  <c r="Z757" i="7"/>
  <c r="P924" i="7"/>
  <c r="P1226" i="7"/>
  <c r="R1226" i="7" s="1"/>
  <c r="AB1290" i="7"/>
  <c r="Z1290" i="7"/>
  <c r="P1699" i="7"/>
  <c r="R1699" i="7" s="1"/>
  <c r="P874" i="7"/>
  <c r="AB40" i="7"/>
  <c r="Z40" i="7"/>
  <c r="S136" i="7"/>
  <c r="R136" i="7"/>
  <c r="P136" i="7"/>
  <c r="X216" i="7"/>
  <c r="W216" i="7"/>
  <c r="U216" i="7"/>
  <c r="AB264" i="7"/>
  <c r="Z264" i="7"/>
  <c r="P376" i="7"/>
  <c r="S376" i="7" s="1"/>
  <c r="X424" i="7"/>
  <c r="W424" i="7"/>
  <c r="U424" i="7"/>
  <c r="AB472" i="7"/>
  <c r="Z472" i="7"/>
  <c r="U966" i="7"/>
  <c r="X635" i="7"/>
  <c r="W635" i="7"/>
  <c r="U635" i="7"/>
  <c r="AB730" i="7"/>
  <c r="Z730" i="7"/>
  <c r="U1366" i="7"/>
  <c r="X1366" i="7" s="1"/>
  <c r="P1686" i="7"/>
  <c r="AB1315" i="7"/>
  <c r="Z1315" i="7"/>
  <c r="U1586" i="7"/>
  <c r="W1586" i="7" s="1"/>
  <c r="P1302" i="7"/>
  <c r="R1302" i="7" s="1"/>
  <c r="AB1334" i="7"/>
  <c r="Z1334" i="7"/>
  <c r="U1425" i="7"/>
  <c r="X1425" i="7" s="1"/>
  <c r="U1792" i="7"/>
  <c r="W1792" i="7" s="1"/>
  <c r="AB818" i="7"/>
  <c r="Z818" i="7"/>
  <c r="X701" i="7"/>
  <c r="W701" i="7"/>
  <c r="U701" i="7"/>
  <c r="P770" i="7"/>
  <c r="S770" i="7" s="1"/>
  <c r="AB844" i="7"/>
  <c r="Z844" i="7"/>
  <c r="P1464" i="7"/>
  <c r="S1464" i="7" s="1"/>
  <c r="U1516" i="7"/>
  <c r="Z1620" i="7"/>
  <c r="AC1620" i="7" s="1"/>
  <c r="U1521" i="7"/>
  <c r="W1521" i="7" s="1"/>
  <c r="P1577" i="7"/>
  <c r="S1577" i="7" s="1"/>
  <c r="X298" i="7"/>
  <c r="W298" i="7"/>
  <c r="U298" i="7"/>
  <c r="P459" i="7"/>
  <c r="S459" i="7" s="1"/>
  <c r="P901" i="7"/>
  <c r="R901" i="7" s="1"/>
  <c r="AB969" i="7"/>
  <c r="Z969" i="7"/>
  <c r="S95" i="7"/>
  <c r="R95" i="7"/>
  <c r="P95" i="7"/>
  <c r="X828" i="7"/>
  <c r="W828" i="7"/>
  <c r="U828" i="7"/>
  <c r="AB898" i="7"/>
  <c r="Z898" i="7"/>
  <c r="P1400" i="7"/>
  <c r="S1400" i="7" s="1"/>
  <c r="U1451" i="7"/>
  <c r="AB1461" i="7"/>
  <c r="Z1461" i="7"/>
  <c r="U1838" i="7"/>
  <c r="W1838" i="7" s="1"/>
  <c r="X503" i="7"/>
  <c r="W503" i="7"/>
  <c r="U503" i="7"/>
  <c r="AB804" i="7"/>
  <c r="Z804" i="7"/>
  <c r="U957" i="7"/>
  <c r="X957" i="7" s="1"/>
  <c r="P1081" i="7"/>
  <c r="R1081" i="7" s="1"/>
  <c r="AB1233" i="7"/>
  <c r="Z1233" i="7"/>
  <c r="P1671" i="7"/>
  <c r="U1811" i="7"/>
  <c r="X1811" i="7" s="1"/>
  <c r="U26" i="7"/>
  <c r="X26" i="7" s="1"/>
  <c r="S254" i="7"/>
  <c r="R254" i="7"/>
  <c r="P254" i="7"/>
  <c r="X343" i="7"/>
  <c r="W343" i="7"/>
  <c r="U343" i="7"/>
  <c r="AB463" i="7"/>
  <c r="Z463" i="7"/>
  <c r="P688" i="7"/>
  <c r="R688" i="7" s="1"/>
  <c r="AB158" i="7"/>
  <c r="Z158" i="7"/>
  <c r="AB351" i="7"/>
  <c r="Z351" i="7"/>
  <c r="P715" i="7"/>
  <c r="S715" i="7" s="1"/>
  <c r="U908" i="7"/>
  <c r="W908" i="7" s="1"/>
  <c r="AB139" i="7"/>
  <c r="Z139" i="7"/>
  <c r="P491" i="7"/>
  <c r="X576" i="7"/>
  <c r="W576" i="7"/>
  <c r="U576" i="7"/>
  <c r="AB644" i="7"/>
  <c r="Z644" i="7"/>
  <c r="P1284" i="7"/>
  <c r="R1284" i="7" s="1"/>
  <c r="U1364" i="7"/>
  <c r="AB1386" i="7"/>
  <c r="Z1386" i="7"/>
  <c r="P1447" i="7"/>
  <c r="S1447" i="7" s="1"/>
  <c r="U1492" i="7"/>
  <c r="X1492" i="7" s="1"/>
  <c r="AB1500" i="7"/>
  <c r="Z1500" i="7"/>
  <c r="U1766" i="7"/>
  <c r="X1766" i="7" s="1"/>
  <c r="P1778" i="7"/>
  <c r="R1778" i="7" s="1"/>
  <c r="AB829" i="7"/>
  <c r="Z829" i="7"/>
  <c r="X793" i="7"/>
  <c r="W793" i="7"/>
  <c r="U793" i="7"/>
  <c r="P853" i="7"/>
  <c r="S853" i="7" s="1"/>
  <c r="Z1044" i="7"/>
  <c r="AB1044" i="7" s="1"/>
  <c r="U1197" i="7"/>
  <c r="W1197" i="7" s="1"/>
  <c r="P1293" i="7"/>
  <c r="AB1355" i="7"/>
  <c r="Z1355" i="7"/>
  <c r="P1399" i="7"/>
  <c r="S1399" i="7" s="1"/>
  <c r="P1473" i="7"/>
  <c r="S1473" i="7" s="1"/>
  <c r="Z1511" i="7"/>
  <c r="AC1511" i="7" s="1"/>
  <c r="P1635" i="7"/>
  <c r="R1635" i="7" s="1"/>
  <c r="P1710" i="7"/>
  <c r="R1710" i="7" s="1"/>
  <c r="Z1736" i="7"/>
  <c r="AB1736" i="7" s="1"/>
  <c r="S167" i="7"/>
  <c r="R167" i="7"/>
  <c r="P167" i="7"/>
  <c r="AB246" i="7"/>
  <c r="Z246" i="7"/>
  <c r="AB331" i="7"/>
  <c r="Z331" i="7"/>
  <c r="P475" i="7"/>
  <c r="R475" i="7" s="1"/>
  <c r="X616" i="7"/>
  <c r="W616" i="7"/>
  <c r="U616" i="7"/>
  <c r="AB654" i="7"/>
  <c r="Z654" i="7"/>
  <c r="P752" i="7"/>
  <c r="R752" i="7" s="1"/>
  <c r="X760" i="7"/>
  <c r="W760" i="7"/>
  <c r="U760" i="7"/>
  <c r="AB780" i="7"/>
  <c r="Z780" i="7"/>
  <c r="P664" i="7"/>
  <c r="S664" i="7" s="1"/>
  <c r="X63" i="7"/>
  <c r="W63" i="7"/>
  <c r="U63" i="7"/>
  <c r="X154" i="7"/>
  <c r="W154" i="7"/>
  <c r="U154" i="7"/>
  <c r="P319" i="7"/>
  <c r="AB378" i="7"/>
  <c r="Z378" i="7"/>
  <c r="AB427" i="7"/>
  <c r="Z427" i="7"/>
  <c r="P479" i="7"/>
  <c r="R479" i="7" s="1"/>
  <c r="AB550" i="7"/>
  <c r="Z550" i="7"/>
  <c r="AB594" i="7"/>
  <c r="Z594" i="7"/>
  <c r="P1544" i="7"/>
  <c r="R1544" i="7" s="1"/>
  <c r="P1749" i="7"/>
  <c r="S1749" i="7" s="1"/>
  <c r="Z1789" i="7"/>
  <c r="AC1789" i="7" s="1"/>
  <c r="X813" i="7"/>
  <c r="W813" i="7"/>
  <c r="U813" i="7"/>
  <c r="P841" i="7"/>
  <c r="R841" i="7" s="1"/>
  <c r="AB922" i="7"/>
  <c r="Z922" i="7"/>
  <c r="P980" i="7"/>
  <c r="P1009" i="7"/>
  <c r="Z1041" i="7"/>
  <c r="U1105" i="7"/>
  <c r="W1105" i="7" s="1"/>
  <c r="P1141" i="7"/>
  <c r="AB1173" i="7"/>
  <c r="Z1173" i="7"/>
  <c r="P1264" i="7"/>
  <c r="U1535" i="7"/>
  <c r="X1535" i="7" s="1"/>
  <c r="Z1612" i="7"/>
  <c r="AC1612" i="7" s="1"/>
  <c r="P868" i="7"/>
  <c r="R868" i="7" s="1"/>
  <c r="X884" i="7"/>
  <c r="W884" i="7"/>
  <c r="U884" i="7"/>
  <c r="AB988" i="7"/>
  <c r="Z988" i="7"/>
  <c r="U1113" i="7"/>
  <c r="P1177" i="7"/>
  <c r="S1177" i="7" s="1"/>
  <c r="AB1249" i="7"/>
  <c r="Z1249" i="7"/>
  <c r="U1478" i="7"/>
  <c r="U1571" i="7"/>
  <c r="Z1609" i="7"/>
  <c r="AC1609" i="7" s="1"/>
  <c r="P1256" i="7"/>
  <c r="P1337" i="7"/>
  <c r="S1337" i="7" s="1"/>
  <c r="AB1367" i="7"/>
  <c r="Z1367" i="7"/>
  <c r="U1418" i="7"/>
  <c r="X1418" i="7" s="1"/>
  <c r="U1444" i="7"/>
  <c r="W1444" i="7" s="1"/>
  <c r="AB1481" i="7"/>
  <c r="Z1481" i="7"/>
  <c r="P1559" i="7"/>
  <c r="U1603" i="7"/>
  <c r="X1603" i="7" s="1"/>
  <c r="Z1610" i="7"/>
  <c r="AC1610" i="7" s="1"/>
  <c r="P1755" i="7"/>
  <c r="S1755" i="7" s="1"/>
  <c r="P1802" i="7"/>
  <c r="Z1830" i="7"/>
  <c r="AC1830" i="7" s="1"/>
  <c r="S205" i="7"/>
  <c r="R205" i="7"/>
  <c r="P205" i="7"/>
  <c r="AB397" i="7"/>
  <c r="Z397" i="7"/>
  <c r="X33" i="7"/>
  <c r="W33" i="7"/>
  <c r="U33" i="7"/>
  <c r="P301" i="7"/>
  <c r="S301" i="7" s="1"/>
  <c r="AB510" i="7"/>
  <c r="Z510" i="7"/>
  <c r="AB557" i="7"/>
  <c r="Z557" i="7"/>
  <c r="P632" i="7"/>
  <c r="X716" i="7"/>
  <c r="W716" i="7"/>
  <c r="U716" i="7"/>
  <c r="AB726" i="7"/>
  <c r="Z726" i="7"/>
  <c r="U893" i="7"/>
  <c r="X893" i="7" s="1"/>
  <c r="P954" i="7"/>
  <c r="U14" i="7"/>
  <c r="W14" i="7" s="1"/>
  <c r="S54" i="7"/>
  <c r="R54" i="7"/>
  <c r="P54" i="7"/>
  <c r="AB93" i="7"/>
  <c r="Z93" i="7"/>
  <c r="X174" i="7"/>
  <c r="W174" i="7"/>
  <c r="U174" i="7"/>
  <c r="S234" i="7"/>
  <c r="R234" i="7"/>
  <c r="P234" i="7"/>
  <c r="X267" i="7"/>
  <c r="W267" i="7"/>
  <c r="U267" i="7"/>
  <c r="X286" i="7"/>
  <c r="W286" i="7"/>
  <c r="U286" i="7"/>
  <c r="P398" i="7"/>
  <c r="X415" i="7"/>
  <c r="W415" i="7"/>
  <c r="U415" i="7"/>
  <c r="AB439" i="7"/>
  <c r="Z439" i="7"/>
  <c r="P507" i="7"/>
  <c r="S507" i="7" s="1"/>
  <c r="X527" i="7"/>
  <c r="W527" i="7"/>
  <c r="U527" i="7"/>
  <c r="AB600" i="7"/>
  <c r="Z600" i="7"/>
  <c r="X681" i="7"/>
  <c r="W681" i="7"/>
  <c r="U681" i="7"/>
  <c r="X700" i="7"/>
  <c r="W700" i="7"/>
  <c r="U700" i="7"/>
  <c r="AB753" i="7"/>
  <c r="Z753" i="7"/>
  <c r="P831" i="7"/>
  <c r="S831" i="7" s="1"/>
  <c r="X851" i="7"/>
  <c r="W851" i="7"/>
  <c r="U851" i="7"/>
  <c r="AB1116" i="7"/>
  <c r="Z1116" i="7"/>
  <c r="P1148" i="7"/>
  <c r="U1164" i="7"/>
  <c r="X1164" i="7" s="1"/>
  <c r="AB1180" i="7"/>
  <c r="Z1180" i="7"/>
  <c r="P1212" i="7"/>
  <c r="R1212" i="7" s="1"/>
  <c r="U1240" i="7"/>
  <c r="AB1266" i="7"/>
  <c r="Z1266" i="7"/>
  <c r="P604" i="7"/>
  <c r="R604" i="7" s="1"/>
  <c r="X620" i="7"/>
  <c r="W620" i="7"/>
  <c r="U620" i="7"/>
  <c r="AB633" i="7"/>
  <c r="Z633" i="7"/>
  <c r="X737" i="7"/>
  <c r="W737" i="7"/>
  <c r="U737" i="7"/>
  <c r="P750" i="7"/>
  <c r="R750" i="7" s="1"/>
  <c r="AB796" i="7"/>
  <c r="Z796" i="7"/>
  <c r="X817" i="7"/>
  <c r="W817" i="7"/>
  <c r="U817" i="7"/>
  <c r="X840" i="7"/>
  <c r="W840" i="7"/>
  <c r="U840" i="7"/>
  <c r="AB854" i="7"/>
  <c r="Z854" i="7"/>
  <c r="U921" i="7"/>
  <c r="U948" i="7"/>
  <c r="AB964" i="7"/>
  <c r="Z964" i="7"/>
  <c r="U1005" i="7"/>
  <c r="W1005" i="7" s="1"/>
  <c r="P1037" i="7"/>
  <c r="R1037" i="7" s="1"/>
  <c r="AB1069" i="7"/>
  <c r="Z1069" i="7"/>
  <c r="P1484" i="7"/>
  <c r="S1484" i="7" s="1"/>
  <c r="P1250" i="7"/>
  <c r="S1250" i="7" s="1"/>
  <c r="AB1321" i="7"/>
  <c r="Z1321" i="7"/>
  <c r="U1389" i="7"/>
  <c r="U1452" i="7"/>
  <c r="X1452" i="7" s="1"/>
  <c r="AB1485" i="7"/>
  <c r="Z1485" i="7"/>
  <c r="P1532" i="7"/>
  <c r="R1532" i="7" s="1"/>
  <c r="U1784" i="7"/>
  <c r="Z1604" i="7"/>
  <c r="AC1604" i="7" s="1"/>
  <c r="U1317" i="7"/>
  <c r="W1317" i="7" s="1"/>
  <c r="U1576" i="7"/>
  <c r="W1576" i="7" s="1"/>
  <c r="Z1753" i="7"/>
  <c r="AC1753" i="7" s="1"/>
  <c r="P1595" i="7"/>
  <c r="P1606" i="7"/>
  <c r="S1606" i="7" s="1"/>
  <c r="Z1664" i="7"/>
  <c r="AB1664" i="7" s="1"/>
  <c r="U1709" i="7"/>
  <c r="P1733" i="7"/>
  <c r="Z1750" i="7"/>
  <c r="AB1750" i="7" s="1"/>
  <c r="P1827" i="7"/>
  <c r="R1827" i="7" s="1"/>
  <c r="P1837" i="7"/>
  <c r="Z1553" i="7"/>
  <c r="AC1553" i="7" s="1"/>
  <c r="P1592" i="7"/>
  <c r="R1592" i="7" s="1"/>
  <c r="P1617" i="7"/>
  <c r="Z1643" i="7"/>
  <c r="AC1643" i="7" s="1"/>
  <c r="U1705" i="7"/>
  <c r="U1739" i="7"/>
  <c r="W1739" i="7" s="1"/>
  <c r="Z1771" i="7"/>
  <c r="AB1771" i="7" s="1"/>
  <c r="U1833" i="7"/>
  <c r="X647" i="7"/>
  <c r="W647" i="7"/>
  <c r="U647" i="7"/>
  <c r="AB931" i="7"/>
  <c r="Z931" i="7"/>
  <c r="P1007" i="7"/>
  <c r="R1007" i="7" s="1"/>
  <c r="U1023" i="7"/>
  <c r="Z1039" i="7"/>
  <c r="AB1039" i="7" s="1"/>
  <c r="P1071" i="7"/>
  <c r="S1071" i="7" s="1"/>
  <c r="U1087" i="7"/>
  <c r="AB1103" i="7"/>
  <c r="Z1103" i="7"/>
  <c r="P1135" i="7"/>
  <c r="R1135" i="7" s="1"/>
  <c r="U1151" i="7"/>
  <c r="W1151" i="7" s="1"/>
  <c r="AB1167" i="7"/>
  <c r="Z1167" i="7"/>
  <c r="P1199" i="7"/>
  <c r="U1215" i="7"/>
  <c r="X1215" i="7" s="1"/>
  <c r="AB1379" i="7"/>
  <c r="Z1379" i="7"/>
  <c r="S65" i="7"/>
  <c r="R65" i="7"/>
  <c r="P65" i="7"/>
  <c r="AB129" i="7"/>
  <c r="Z129" i="7"/>
  <c r="X213" i="7"/>
  <c r="W213" i="7"/>
  <c r="U213" i="7"/>
  <c r="P1748" i="7"/>
  <c r="R1748" i="7" s="1"/>
  <c r="AB49" i="7"/>
  <c r="Z49" i="7"/>
  <c r="AB59" i="7"/>
  <c r="Z59" i="7"/>
  <c r="S138" i="7"/>
  <c r="R138" i="7"/>
  <c r="P138" i="7"/>
  <c r="AB197" i="7"/>
  <c r="Z197" i="7"/>
  <c r="X214" i="7"/>
  <c r="W214" i="7"/>
  <c r="U214" i="7"/>
  <c r="P623" i="7"/>
  <c r="U987" i="7"/>
  <c r="X987" i="7" s="1"/>
  <c r="AB1003" i="7"/>
  <c r="Z1003" i="7"/>
  <c r="P1035" i="7"/>
  <c r="U1051" i="7"/>
  <c r="AB1067" i="7"/>
  <c r="Z1067" i="7"/>
  <c r="P1099" i="7"/>
  <c r="S1099" i="7" s="1"/>
  <c r="U1115" i="7"/>
  <c r="W1115" i="7" s="1"/>
  <c r="AB1131" i="7"/>
  <c r="Z1131" i="7"/>
  <c r="P1163" i="7"/>
  <c r="R1163" i="7" s="1"/>
  <c r="U1179" i="7"/>
  <c r="W1179" i="7" s="1"/>
  <c r="AB1195" i="7"/>
  <c r="Z1195" i="7"/>
  <c r="P1440" i="7"/>
  <c r="U1467" i="7"/>
  <c r="X1467" i="7" s="1"/>
  <c r="Z1533" i="7"/>
  <c r="AB1533" i="7" s="1"/>
  <c r="U1661" i="7"/>
  <c r="U1716" i="7"/>
  <c r="X53" i="7"/>
  <c r="W53" i="7"/>
  <c r="U53" i="7"/>
  <c r="S119" i="7"/>
  <c r="R119" i="7"/>
  <c r="P119" i="7"/>
  <c r="AB181" i="7"/>
  <c r="Z181" i="7"/>
  <c r="X198" i="7"/>
  <c r="W198" i="7"/>
  <c r="U198" i="7"/>
  <c r="S295" i="7"/>
  <c r="R295" i="7"/>
  <c r="P295" i="7"/>
  <c r="X359" i="7"/>
  <c r="W359" i="7"/>
  <c r="U359" i="7"/>
  <c r="AB423" i="7"/>
  <c r="Z423" i="7"/>
  <c r="P551" i="7"/>
  <c r="U1392" i="7"/>
  <c r="X1392" i="7" s="1"/>
  <c r="AB1427" i="7"/>
  <c r="Z1427" i="7"/>
  <c r="P1828" i="7"/>
  <c r="S1828" i="7" s="1"/>
  <c r="AB309" i="7"/>
  <c r="Z309" i="7"/>
  <c r="X373" i="7"/>
  <c r="W373" i="7"/>
  <c r="U373" i="7"/>
  <c r="P501" i="7"/>
  <c r="R501" i="7" s="1"/>
  <c r="P565" i="7"/>
  <c r="R565" i="7" s="1"/>
  <c r="AB1014" i="7"/>
  <c r="Z1014" i="7"/>
  <c r="U1046" i="7"/>
  <c r="X1046" i="7" s="1"/>
  <c r="P1062" i="7"/>
  <c r="AB1078" i="7"/>
  <c r="Z1078" i="7"/>
  <c r="U1110" i="7"/>
  <c r="P1126" i="7"/>
  <c r="R1126" i="7" s="1"/>
  <c r="AB1142" i="7"/>
  <c r="Z1142" i="7"/>
  <c r="U1174" i="7"/>
  <c r="X1174" i="7" s="1"/>
  <c r="P1190" i="7"/>
  <c r="AB1206" i="7"/>
  <c r="Z1206" i="7"/>
  <c r="S9" i="7"/>
  <c r="R9" i="7"/>
  <c r="P9" i="7"/>
  <c r="AB34" i="7"/>
  <c r="Z34" i="7"/>
  <c r="AB51" i="7"/>
  <c r="Z51" i="7"/>
  <c r="S98" i="7"/>
  <c r="R98" i="7"/>
  <c r="P98" i="7"/>
  <c r="X115" i="7"/>
  <c r="W115" i="7"/>
  <c r="U115" i="7"/>
  <c r="X137" i="7"/>
  <c r="W137" i="7"/>
  <c r="U137" i="7"/>
  <c r="S179" i="7"/>
  <c r="R179" i="7"/>
  <c r="P179" i="7"/>
  <c r="AB201" i="7"/>
  <c r="Z201" i="7"/>
  <c r="X226" i="7"/>
  <c r="W226" i="7"/>
  <c r="U226" i="7"/>
  <c r="P575" i="7"/>
  <c r="X583" i="7"/>
  <c r="W583" i="7"/>
  <c r="U583" i="7"/>
  <c r="AB591" i="7"/>
  <c r="Z591" i="7"/>
  <c r="P607" i="7"/>
  <c r="X615" i="7"/>
  <c r="W615" i="7"/>
  <c r="U615" i="7"/>
  <c r="AB642" i="7"/>
  <c r="Z642" i="7"/>
  <c r="X690" i="7"/>
  <c r="W690" i="7"/>
  <c r="U690" i="7"/>
  <c r="P729" i="7"/>
  <c r="AB761" i="7"/>
  <c r="Z761" i="7"/>
  <c r="P904" i="7"/>
  <c r="U927" i="7"/>
  <c r="X927" i="7" s="1"/>
  <c r="AB968" i="7"/>
  <c r="Z968" i="7"/>
  <c r="P1260" i="7"/>
  <c r="P1381" i="7"/>
  <c r="AB1397" i="7"/>
  <c r="Z1397" i="7"/>
  <c r="U1429" i="7"/>
  <c r="W1429" i="7" s="1"/>
  <c r="P1445" i="7"/>
  <c r="Z1698" i="7"/>
  <c r="AC1698" i="7" s="1"/>
  <c r="P1751" i="7"/>
  <c r="U1767" i="7"/>
  <c r="W1767" i="7" s="1"/>
  <c r="Z1783" i="7"/>
  <c r="AB1783" i="7" s="1"/>
  <c r="P1815" i="7"/>
  <c r="U1831" i="7"/>
  <c r="AB611" i="7"/>
  <c r="Z611" i="7"/>
  <c r="P955" i="7"/>
  <c r="S955" i="7" s="1"/>
  <c r="U1276" i="7"/>
  <c r="Z1679" i="7"/>
  <c r="AC1679" i="7" s="1"/>
  <c r="P1723" i="7"/>
  <c r="R1723" i="7" s="1"/>
  <c r="P734" i="7"/>
  <c r="R734" i="7" s="1"/>
  <c r="AB4" i="7"/>
  <c r="Z4" i="7"/>
  <c r="S36" i="7"/>
  <c r="R36" i="7"/>
  <c r="P36" i="7"/>
  <c r="X52" i="7"/>
  <c r="W52" i="7"/>
  <c r="U52" i="7"/>
  <c r="AB68" i="7"/>
  <c r="Z68" i="7"/>
  <c r="S100" i="7"/>
  <c r="R100" i="7"/>
  <c r="P100" i="7"/>
  <c r="X116" i="7"/>
  <c r="W116" i="7"/>
  <c r="U116" i="7"/>
  <c r="AB132" i="7"/>
  <c r="Z132" i="7"/>
  <c r="S164" i="7"/>
  <c r="R164" i="7"/>
  <c r="P164" i="7"/>
  <c r="X180" i="7"/>
  <c r="W180" i="7"/>
  <c r="U180" i="7"/>
  <c r="AB196" i="7"/>
  <c r="Z196" i="7"/>
  <c r="S228" i="7"/>
  <c r="R228" i="7"/>
  <c r="P228" i="7"/>
  <c r="X244" i="7"/>
  <c r="W244" i="7"/>
  <c r="U244" i="7"/>
  <c r="AB260" i="7"/>
  <c r="Z260" i="7"/>
  <c r="S292" i="7"/>
  <c r="R292" i="7"/>
  <c r="P292" i="7"/>
  <c r="X308" i="7"/>
  <c r="W308" i="7"/>
  <c r="U308" i="7"/>
  <c r="AB324" i="7"/>
  <c r="Z324" i="7"/>
  <c r="P356" i="7"/>
  <c r="X372" i="7"/>
  <c r="W372" i="7"/>
  <c r="U372" i="7"/>
  <c r="AB388" i="7"/>
  <c r="Z388" i="7"/>
  <c r="P420" i="7"/>
  <c r="S420" i="7" s="1"/>
  <c r="X436" i="7"/>
  <c r="W436" i="7"/>
  <c r="U436" i="7"/>
  <c r="AB452" i="7"/>
  <c r="Z452" i="7"/>
  <c r="P484" i="7"/>
  <c r="R484" i="7" s="1"/>
  <c r="X500" i="7"/>
  <c r="W500" i="7"/>
  <c r="U500" i="7"/>
  <c r="AB516" i="7"/>
  <c r="Z516" i="7"/>
  <c r="P548" i="7"/>
  <c r="S548" i="7" s="1"/>
  <c r="X564" i="7"/>
  <c r="W564" i="7"/>
  <c r="U564" i="7"/>
  <c r="AB886" i="7"/>
  <c r="Z886" i="7"/>
  <c r="U994" i="7"/>
  <c r="P878" i="7"/>
  <c r="S878" i="7" s="1"/>
  <c r="AB706" i="7"/>
  <c r="Z706" i="7"/>
  <c r="P1243" i="7"/>
  <c r="P1262" i="7"/>
  <c r="AB1275" i="7"/>
  <c r="Z1275" i="7"/>
  <c r="P1292" i="7"/>
  <c r="R1292" i="7" s="1"/>
  <c r="U1300" i="7"/>
  <c r="AB1308" i="7"/>
  <c r="Z1308" i="7"/>
  <c r="P1324" i="7"/>
  <c r="S1324" i="7" s="1"/>
  <c r="U1332" i="7"/>
  <c r="W1332" i="7" s="1"/>
  <c r="AB1340" i="7"/>
  <c r="Z1340" i="7"/>
  <c r="U1530" i="7"/>
  <c r="P1594" i="7"/>
  <c r="R1594" i="7" s="1"/>
  <c r="Z1658" i="7"/>
  <c r="AB1658" i="7" s="1"/>
  <c r="U1306" i="7"/>
  <c r="X1306" i="7" s="1"/>
  <c r="P1322" i="7"/>
  <c r="AB1338" i="7"/>
  <c r="Z1338" i="7"/>
  <c r="U1662" i="7"/>
  <c r="W1662" i="7" s="1"/>
  <c r="X627" i="7"/>
  <c r="W627" i="7"/>
  <c r="U627" i="7"/>
  <c r="AB643" i="7"/>
  <c r="Z643" i="7"/>
  <c r="P691" i="7"/>
  <c r="S691" i="7" s="1"/>
  <c r="P846" i="7"/>
  <c r="AB990" i="7"/>
  <c r="Z990" i="7"/>
  <c r="U1254" i="7"/>
  <c r="P1286" i="7"/>
  <c r="R1286" i="7" s="1"/>
  <c r="Z1526" i="7"/>
  <c r="AB1526" i="7" s="1"/>
  <c r="U1718" i="7"/>
  <c r="U1295" i="7"/>
  <c r="AB1311" i="7"/>
  <c r="Z1311" i="7"/>
  <c r="P1335" i="7"/>
  <c r="U1343" i="7"/>
  <c r="X1343" i="7" s="1"/>
  <c r="Z1554" i="7"/>
  <c r="AC1554" i="7" s="1"/>
  <c r="U1294" i="7"/>
  <c r="X1294" i="7" s="1"/>
  <c r="P1310" i="7"/>
  <c r="AB1342" i="7"/>
  <c r="Z1342" i="7"/>
  <c r="P1328" i="7"/>
  <c r="P1562" i="7"/>
  <c r="R1562" i="7" s="1"/>
  <c r="AB1298" i="7"/>
  <c r="Z1298" i="7"/>
  <c r="U1598" i="7"/>
  <c r="W1598" i="7" s="1"/>
  <c r="P834" i="7"/>
  <c r="Z1514" i="7"/>
  <c r="AC1514" i="7" s="1"/>
  <c r="P1551" i="7"/>
  <c r="S1551" i="7" s="1"/>
  <c r="P1097" i="7"/>
  <c r="S1097" i="7" s="1"/>
  <c r="AB896" i="7"/>
  <c r="Z896" i="7"/>
  <c r="U1457" i="7"/>
  <c r="X1457" i="7" s="1"/>
  <c r="P953" i="7"/>
  <c r="AB1273" i="7"/>
  <c r="Z1273" i="7"/>
  <c r="P330" i="7"/>
  <c r="AB522" i="7"/>
  <c r="Z522" i="7"/>
  <c r="X334" i="7"/>
  <c r="W334" i="7"/>
  <c r="U334" i="7"/>
  <c r="S91" i="7"/>
  <c r="R91" i="7"/>
  <c r="P91" i="7"/>
  <c r="P570" i="7"/>
  <c r="Z1744" i="7"/>
  <c r="AC1744" i="7" s="1"/>
  <c r="U1441" i="7"/>
  <c r="W1441" i="7" s="1"/>
  <c r="U1719" i="7"/>
  <c r="AB766" i="7"/>
  <c r="Z766" i="7"/>
  <c r="U1137" i="7"/>
  <c r="X1137" i="7" s="1"/>
  <c r="P1505" i="7"/>
  <c r="R1505" i="7" s="1"/>
  <c r="Z1633" i="7"/>
  <c r="AC1633" i="7" s="1"/>
  <c r="S230" i="7"/>
  <c r="R230" i="7"/>
  <c r="P230" i="7"/>
  <c r="X471" i="7"/>
  <c r="W471" i="7"/>
  <c r="U471" i="7"/>
  <c r="AB584" i="7"/>
  <c r="Z584" i="7"/>
  <c r="P820" i="7"/>
  <c r="R820" i="7" s="1"/>
  <c r="X315" i="7"/>
  <c r="W315" i="7"/>
  <c r="U315" i="7"/>
  <c r="X454" i="7"/>
  <c r="W454" i="7"/>
  <c r="U454" i="7"/>
  <c r="X801" i="7"/>
  <c r="W801" i="7"/>
  <c r="U801" i="7"/>
  <c r="P1809" i="7"/>
  <c r="Z1747" i="7"/>
  <c r="AC1747" i="7" s="1"/>
  <c r="P920" i="7"/>
  <c r="S920" i="7" s="1"/>
  <c r="P978" i="7"/>
  <c r="S978" i="7" s="1"/>
  <c r="AB1428" i="7"/>
  <c r="Z1428" i="7"/>
  <c r="U977" i="7"/>
  <c r="U1100" i="7"/>
  <c r="X1100" i="7" s="1"/>
  <c r="AB1417" i="7"/>
  <c r="Z1417" i="7"/>
  <c r="P1363" i="7"/>
  <c r="R1363" i="7" s="1"/>
  <c r="P1442" i="7"/>
  <c r="Z1552" i="7"/>
  <c r="AC1552" i="7" s="1"/>
  <c r="S269" i="7"/>
  <c r="R269" i="7"/>
  <c r="P269" i="7"/>
  <c r="X580" i="7"/>
  <c r="W580" i="7"/>
  <c r="U580" i="7"/>
  <c r="AB630" i="7"/>
  <c r="Z630" i="7"/>
  <c r="P952" i="7"/>
  <c r="S952" i="7" s="1"/>
  <c r="U11" i="7"/>
  <c r="X11" i="7" s="1"/>
  <c r="AB127" i="7"/>
  <c r="Z127" i="7"/>
  <c r="S262" i="7"/>
  <c r="R262" i="7"/>
  <c r="P262" i="7"/>
  <c r="X395" i="7"/>
  <c r="W395" i="7"/>
  <c r="U395" i="7"/>
  <c r="X526" i="7"/>
  <c r="W526" i="7"/>
  <c r="U526" i="7"/>
  <c r="P679" i="7"/>
  <c r="S679" i="7" s="1"/>
  <c r="X763" i="7"/>
  <c r="W763" i="7"/>
  <c r="U763" i="7"/>
  <c r="AB1232" i="7"/>
  <c r="Z1232" i="7"/>
  <c r="P631" i="7"/>
  <c r="R631" i="7" s="1"/>
  <c r="P745" i="7"/>
  <c r="R745" i="7" s="1"/>
  <c r="AB812" i="7"/>
  <c r="Z812" i="7"/>
  <c r="U962" i="7"/>
  <c r="X962" i="7" s="1"/>
  <c r="U984" i="7"/>
  <c r="Z1032" i="7"/>
  <c r="AB1032" i="7" s="1"/>
  <c r="P1096" i="7"/>
  <c r="U1144" i="7"/>
  <c r="X1144" i="7" s="1"/>
  <c r="AB1192" i="7"/>
  <c r="Z1192" i="7"/>
  <c r="U1061" i="7"/>
  <c r="X1061" i="7" s="1"/>
  <c r="P1285" i="7"/>
  <c r="AB1387" i="7"/>
  <c r="Z1387" i="7"/>
  <c r="P1507" i="7"/>
  <c r="S1507" i="7" s="1"/>
  <c r="P1825" i="7"/>
  <c r="Z1637" i="7"/>
  <c r="AC1637" i="7" s="1"/>
  <c r="U1574" i="7"/>
  <c r="X1574" i="7" s="1"/>
  <c r="P1701" i="7"/>
  <c r="Z1782" i="7"/>
  <c r="AC1782" i="7" s="1"/>
  <c r="U1570" i="7"/>
  <c r="P1634" i="7"/>
  <c r="R1634" i="7" s="1"/>
  <c r="Z1730" i="7"/>
  <c r="AB1730" i="7" s="1"/>
  <c r="S37" i="7"/>
  <c r="R37" i="7"/>
  <c r="P37" i="7"/>
  <c r="AB229" i="7"/>
  <c r="Z229" i="7"/>
  <c r="X401" i="7"/>
  <c r="W401" i="7"/>
  <c r="U401" i="7"/>
  <c r="P1740" i="7"/>
  <c r="R1740" i="7" s="1"/>
  <c r="U1459" i="7"/>
  <c r="X1459" i="7" s="1"/>
  <c r="X5" i="7"/>
  <c r="W5" i="7"/>
  <c r="U5" i="7"/>
  <c r="S202" i="7"/>
  <c r="R202" i="7"/>
  <c r="P202" i="7"/>
  <c r="U1411" i="7"/>
  <c r="W1411" i="7" s="1"/>
  <c r="Z1653" i="7"/>
  <c r="AC1653" i="7" s="1"/>
  <c r="S171" i="7"/>
  <c r="R171" i="7"/>
  <c r="P171" i="7"/>
  <c r="AB342" i="7"/>
  <c r="Z342" i="7"/>
  <c r="X534" i="7"/>
  <c r="W534" i="7"/>
  <c r="U534" i="7"/>
  <c r="S293" i="7"/>
  <c r="R293" i="7"/>
  <c r="P293" i="7"/>
  <c r="AB485" i="7"/>
  <c r="Z485" i="7"/>
  <c r="AB947" i="7"/>
  <c r="Z947" i="7"/>
  <c r="U1090" i="7"/>
  <c r="P1138" i="7"/>
  <c r="R1138" i="7" s="1"/>
  <c r="AB1170" i="7"/>
  <c r="Z1170" i="7"/>
  <c r="X3" i="7"/>
  <c r="W3" i="7"/>
  <c r="U3" i="7"/>
  <c r="X67" i="7"/>
  <c r="W67" i="7"/>
  <c r="U67" i="7"/>
  <c r="AB131" i="7"/>
  <c r="Z131" i="7"/>
  <c r="S217" i="7"/>
  <c r="R217" i="7"/>
  <c r="P217" i="7"/>
  <c r="X275" i="7"/>
  <c r="W275" i="7"/>
  <c r="U275" i="7"/>
  <c r="AB323" i="7"/>
  <c r="Z323" i="7"/>
  <c r="P387" i="7"/>
  <c r="S387" i="7" s="1"/>
  <c r="X435" i="7"/>
  <c r="W435" i="7"/>
  <c r="U435" i="7"/>
  <c r="AB483" i="7"/>
  <c r="Z483" i="7"/>
  <c r="P547" i="7"/>
  <c r="R547" i="7" s="1"/>
  <c r="P582" i="7"/>
  <c r="R582" i="7" s="1"/>
  <c r="AB606" i="7"/>
  <c r="Z606" i="7"/>
  <c r="X725" i="7"/>
  <c r="W725" i="7"/>
  <c r="U725" i="7"/>
  <c r="X784" i="7"/>
  <c r="W784" i="7"/>
  <c r="U784" i="7"/>
  <c r="AB912" i="7"/>
  <c r="Z912" i="7"/>
  <c r="P976" i="7"/>
  <c r="P1258" i="7"/>
  <c r="R1258" i="7" s="1"/>
  <c r="Z1836" i="7"/>
  <c r="AB1836" i="7" s="1"/>
  <c r="P1675" i="7"/>
  <c r="S1675" i="7" s="1"/>
  <c r="U1715" i="7"/>
  <c r="Z24" i="7"/>
  <c r="AB24" i="7" s="1"/>
  <c r="S120" i="7"/>
  <c r="R120" i="7"/>
  <c r="P120" i="7"/>
  <c r="X168" i="7"/>
  <c r="W168" i="7"/>
  <c r="U168" i="7"/>
  <c r="AB200" i="7"/>
  <c r="Z200" i="7"/>
  <c r="S280" i="7"/>
  <c r="R280" i="7"/>
  <c r="P280" i="7"/>
  <c r="X312" i="7"/>
  <c r="W312" i="7"/>
  <c r="U312" i="7"/>
  <c r="AB344" i="7"/>
  <c r="Z344" i="7"/>
  <c r="P440" i="7"/>
  <c r="X488" i="7"/>
  <c r="W488" i="7"/>
  <c r="U488" i="7"/>
  <c r="AB536" i="7"/>
  <c r="Z536" i="7"/>
  <c r="P667" i="7"/>
  <c r="S667" i="7" s="1"/>
  <c r="X683" i="7"/>
  <c r="W683" i="7"/>
  <c r="U683" i="7"/>
  <c r="AB782" i="7"/>
  <c r="Z782" i="7"/>
  <c r="P1283" i="7"/>
  <c r="S1283" i="7" s="1"/>
  <c r="P1622" i="7"/>
  <c r="AB1307" i="7"/>
  <c r="Z1307" i="7"/>
  <c r="P1347" i="7"/>
  <c r="R1347" i="7" s="1"/>
  <c r="P1650" i="7"/>
  <c r="S1650" i="7" s="1"/>
  <c r="AB1318" i="7"/>
  <c r="Z1318" i="7"/>
  <c r="P1431" i="7"/>
  <c r="P1798" i="7"/>
  <c r="S1798" i="7" s="1"/>
  <c r="Z1033" i="7"/>
  <c r="U946" i="7"/>
  <c r="W946" i="7" s="1"/>
  <c r="AB77" i="7"/>
  <c r="Z77" i="7"/>
  <c r="Z1777" i="7"/>
  <c r="AC1777" i="7" s="1"/>
  <c r="X710" i="7"/>
  <c r="W710" i="7"/>
  <c r="U710" i="7"/>
  <c r="P786" i="7"/>
  <c r="S786" i="7" s="1"/>
  <c r="AB866" i="7"/>
  <c r="Z866" i="7"/>
  <c r="U1466" i="7"/>
  <c r="X1466" i="7" s="1"/>
  <c r="U1528" i="7"/>
  <c r="Z1642" i="7"/>
  <c r="AC1642" i="7" s="1"/>
  <c r="P1523" i="7"/>
  <c r="P1581" i="7"/>
  <c r="S1581" i="7" s="1"/>
  <c r="X302" i="7"/>
  <c r="W302" i="7"/>
  <c r="U302" i="7"/>
  <c r="P478" i="7"/>
  <c r="P929" i="7"/>
  <c r="AB985" i="7"/>
  <c r="Z985" i="7"/>
  <c r="P410" i="7"/>
  <c r="R410" i="7" s="1"/>
  <c r="X867" i="7"/>
  <c r="W867" i="7"/>
  <c r="U867" i="7"/>
  <c r="AB900" i="7"/>
  <c r="Z900" i="7"/>
  <c r="U1402" i="7"/>
  <c r="X1402" i="7" s="1"/>
  <c r="P1453" i="7"/>
  <c r="R1453" i="7" s="1"/>
  <c r="Z1513" i="7"/>
  <c r="AC1513" i="7" s="1"/>
  <c r="X602" i="7"/>
  <c r="W602" i="7"/>
  <c r="U602" i="7"/>
  <c r="P806" i="7"/>
  <c r="S806" i="7" s="1"/>
  <c r="Z996" i="7"/>
  <c r="U1645" i="7"/>
  <c r="U1663" i="7"/>
  <c r="Z1813" i="7"/>
  <c r="AC1813" i="7" s="1"/>
  <c r="S142" i="7"/>
  <c r="R142" i="7"/>
  <c r="P142" i="7"/>
  <c r="X279" i="7"/>
  <c r="W279" i="7"/>
  <c r="U279" i="7"/>
  <c r="AB347" i="7"/>
  <c r="Z347" i="7"/>
  <c r="X593" i="7"/>
  <c r="W593" i="7"/>
  <c r="U593" i="7"/>
  <c r="X800" i="7"/>
  <c r="W800" i="7"/>
  <c r="U800" i="7"/>
  <c r="X62" i="7"/>
  <c r="W62" i="7"/>
  <c r="U62" i="7"/>
  <c r="P411" i="7"/>
  <c r="P685" i="7"/>
  <c r="S685" i="7" s="1"/>
  <c r="AB719" i="7"/>
  <c r="Z719" i="7"/>
  <c r="U1641" i="7"/>
  <c r="X143" i="7"/>
  <c r="W143" i="7"/>
  <c r="U143" i="7"/>
  <c r="X266" i="7"/>
  <c r="W266" i="7"/>
  <c r="U266" i="7"/>
  <c r="X585" i="7"/>
  <c r="W585" i="7"/>
  <c r="U585" i="7"/>
  <c r="P646" i="7"/>
  <c r="AB1325" i="7"/>
  <c r="Z1325" i="7"/>
  <c r="P1388" i="7"/>
  <c r="S1388" i="7" s="1"/>
  <c r="P1437" i="7"/>
  <c r="R1437" i="7" s="1"/>
  <c r="AB1449" i="7"/>
  <c r="Z1449" i="7"/>
  <c r="U1546" i="7"/>
  <c r="P1725" i="7"/>
  <c r="S1725" i="7" s="1"/>
  <c r="Z1768" i="7"/>
  <c r="AC1768" i="7" s="1"/>
  <c r="X833" i="7"/>
  <c r="W833" i="7"/>
  <c r="U833" i="7"/>
  <c r="P769" i="7"/>
  <c r="AB803" i="7"/>
  <c r="Z803" i="7"/>
  <c r="U1165" i="7"/>
  <c r="W1165" i="7" s="1"/>
  <c r="P1297" i="7"/>
  <c r="AB1357" i="7"/>
  <c r="Z1357" i="7"/>
  <c r="U1477" i="7"/>
  <c r="X1477" i="7" s="1"/>
  <c r="P1625" i="7"/>
  <c r="R1625" i="7" s="1"/>
  <c r="Z1639" i="7"/>
  <c r="AC1639" i="7" s="1"/>
  <c r="U1738" i="7"/>
  <c r="U1819" i="7"/>
  <c r="X1819" i="7" s="1"/>
  <c r="Z47" i="7"/>
  <c r="S283" i="7"/>
  <c r="R283" i="7"/>
  <c r="P283" i="7"/>
  <c r="AB365" i="7"/>
  <c r="Z365" i="7"/>
  <c r="AB407" i="7"/>
  <c r="Z407" i="7"/>
  <c r="P656" i="7"/>
  <c r="R656" i="7" s="1"/>
  <c r="X712" i="7"/>
  <c r="W712" i="7"/>
  <c r="U712" i="7"/>
  <c r="AB754" i="7"/>
  <c r="Z754" i="7"/>
  <c r="S78" i="7"/>
  <c r="R78" i="7"/>
  <c r="P78" i="7"/>
  <c r="AB166" i="7"/>
  <c r="Z166" i="7"/>
  <c r="X282" i="7"/>
  <c r="W282" i="7"/>
  <c r="U282" i="7"/>
  <c r="P382" i="7"/>
  <c r="X431" i="7"/>
  <c r="W431" i="7"/>
  <c r="U431" i="7"/>
  <c r="X494" i="7"/>
  <c r="W494" i="7"/>
  <c r="U494" i="7"/>
  <c r="P596" i="7"/>
  <c r="S596" i="7" s="1"/>
  <c r="P661" i="7"/>
  <c r="AB718" i="7"/>
  <c r="Z718" i="7"/>
  <c r="P1512" i="7"/>
  <c r="U1556" i="7"/>
  <c r="AB1383" i="7"/>
  <c r="Z1383" i="7"/>
  <c r="P1808" i="7"/>
  <c r="S1808" i="7" s="1"/>
  <c r="X779" i="7"/>
  <c r="W779" i="7"/>
  <c r="U779" i="7"/>
  <c r="AB827" i="7"/>
  <c r="Z827" i="7"/>
  <c r="U909" i="7"/>
  <c r="U928" i="7"/>
  <c r="X928" i="7" s="1"/>
  <c r="AB945" i="7"/>
  <c r="Z945" i="7"/>
  <c r="U1422" i="7"/>
  <c r="P1537" i="7"/>
  <c r="Z1578" i="7"/>
  <c r="AC1578" i="7" s="1"/>
  <c r="U1769" i="7"/>
  <c r="W1769" i="7" s="1"/>
  <c r="P870" i="7"/>
  <c r="R870" i="7" s="1"/>
  <c r="AB917" i="7"/>
  <c r="Z917" i="7"/>
  <c r="P1068" i="7"/>
  <c r="S1068" i="7" s="1"/>
  <c r="P1129" i="7"/>
  <c r="R1129" i="7" s="1"/>
  <c r="AB1193" i="7"/>
  <c r="Z1193" i="7"/>
  <c r="U1253" i="7"/>
  <c r="U1472" i="7"/>
  <c r="X1472" i="7" s="1"/>
  <c r="Z1524" i="7"/>
  <c r="AB1524" i="7" s="1"/>
  <c r="P1628" i="7"/>
  <c r="R1628" i="7" s="1"/>
  <c r="U1676" i="7"/>
  <c r="AB1277" i="7"/>
  <c r="Z1277" i="7"/>
  <c r="U1369" i="7"/>
  <c r="W1369" i="7" s="1"/>
  <c r="P1405" i="7"/>
  <c r="R1405" i="7" s="1"/>
  <c r="AB1420" i="7"/>
  <c r="Z1420" i="7"/>
  <c r="P1527" i="7"/>
  <c r="R1527" i="7" s="1"/>
  <c r="P1561" i="7"/>
  <c r="Z1605" i="7"/>
  <c r="AC1605" i="7" s="1"/>
  <c r="P1660" i="7"/>
  <c r="P1757" i="7"/>
  <c r="S1757" i="7" s="1"/>
  <c r="Z1806" i="7"/>
  <c r="AB1806" i="7" s="1"/>
  <c r="X525" i="7"/>
  <c r="W525" i="7"/>
  <c r="U525" i="7"/>
  <c r="AB173" i="7"/>
  <c r="Z173" i="7"/>
  <c r="X209" i="7"/>
  <c r="W209" i="7"/>
  <c r="U209" i="7"/>
  <c r="P429" i="7"/>
  <c r="R429" i="7" s="1"/>
  <c r="X511" i="7"/>
  <c r="W511" i="7"/>
  <c r="U511" i="7"/>
  <c r="AB592" i="7"/>
  <c r="Z592" i="7"/>
  <c r="P720" i="7"/>
  <c r="S720" i="7" s="1"/>
  <c r="X728" i="7"/>
  <c r="W728" i="7"/>
  <c r="U728" i="7"/>
  <c r="AB764" i="7"/>
  <c r="Z764" i="7"/>
  <c r="S15" i="7"/>
  <c r="R15" i="7"/>
  <c r="P15" i="7"/>
  <c r="U31" i="7"/>
  <c r="W31" i="7" s="1"/>
  <c r="X109" i="7"/>
  <c r="W109" i="7"/>
  <c r="U109" i="7"/>
  <c r="S175" i="7"/>
  <c r="R175" i="7"/>
  <c r="P175" i="7"/>
  <c r="AB238" i="7"/>
  <c r="Z238" i="7"/>
  <c r="X270" i="7"/>
  <c r="W270" i="7"/>
  <c r="U270" i="7"/>
  <c r="P311" i="7"/>
  <c r="R311" i="7" s="1"/>
  <c r="AB333" i="7"/>
  <c r="Z333" i="7"/>
  <c r="AB379" i="7"/>
  <c r="Z379" i="7"/>
  <c r="P518" i="7"/>
  <c r="S518" i="7" s="1"/>
  <c r="X567" i="7"/>
  <c r="W567" i="7"/>
  <c r="U567" i="7"/>
  <c r="AB670" i="7"/>
  <c r="Z670" i="7"/>
  <c r="P708" i="7"/>
  <c r="X755" i="7"/>
  <c r="W755" i="7"/>
  <c r="U755" i="7"/>
  <c r="AB773" i="7"/>
  <c r="Z773" i="7"/>
  <c r="U1217" i="7"/>
  <c r="P794" i="7"/>
  <c r="AB610" i="7"/>
  <c r="Z610" i="7"/>
  <c r="X653" i="7"/>
  <c r="W653" i="7"/>
  <c r="U653" i="7"/>
  <c r="P682" i="7"/>
  <c r="AB738" i="7"/>
  <c r="Z738" i="7"/>
  <c r="P807" i="7"/>
  <c r="S807" i="7" s="1"/>
  <c r="P821" i="7"/>
  <c r="R821" i="7" s="1"/>
  <c r="AB832" i="7"/>
  <c r="Z832" i="7"/>
  <c r="X869" i="7"/>
  <c r="W869" i="7"/>
  <c r="U869" i="7"/>
  <c r="P925" i="7"/>
  <c r="S925" i="7" s="1"/>
  <c r="AB958" i="7"/>
  <c r="Z958" i="7"/>
  <c r="P992" i="7"/>
  <c r="S992" i="7" s="1"/>
  <c r="U1008" i="7"/>
  <c r="AB1024" i="7"/>
  <c r="Z1024" i="7"/>
  <c r="P1056" i="7"/>
  <c r="U1072" i="7"/>
  <c r="AB1088" i="7"/>
  <c r="Z1088" i="7"/>
  <c r="P1120" i="7"/>
  <c r="S1120" i="7" s="1"/>
  <c r="U1136" i="7"/>
  <c r="W1136" i="7" s="1"/>
  <c r="AB1152" i="7"/>
  <c r="Z1152" i="7"/>
  <c r="P1184" i="7"/>
  <c r="U1200" i="7"/>
  <c r="X1200" i="7" s="1"/>
  <c r="AB1216" i="7"/>
  <c r="Z1216" i="7"/>
  <c r="U1013" i="7"/>
  <c r="X1013" i="7" s="1"/>
  <c r="P1045" i="7"/>
  <c r="AB1077" i="7"/>
  <c r="Z1077" i="7"/>
  <c r="P1220" i="7"/>
  <c r="R1220" i="7" s="1"/>
  <c r="U1279" i="7"/>
  <c r="AB1341" i="7"/>
  <c r="Z1341" i="7"/>
  <c r="P1403" i="7"/>
  <c r="R1403" i="7" s="1"/>
  <c r="P1486" i="7"/>
  <c r="Z1502" i="7"/>
  <c r="AC1502" i="7" s="1"/>
  <c r="P1540" i="7"/>
  <c r="P1573" i="7"/>
  <c r="S1573" i="7" s="1"/>
  <c r="Z1793" i="7"/>
  <c r="AB1793" i="7" s="1"/>
  <c r="U1282" i="7"/>
  <c r="P1361" i="7"/>
  <c r="AB1415" i="7"/>
  <c r="Z1415" i="7"/>
  <c r="P1608" i="7"/>
  <c r="P1785" i="7"/>
  <c r="S1785" i="7" s="1"/>
  <c r="Z1536" i="7"/>
  <c r="AC1536" i="7" s="1"/>
  <c r="P1627" i="7"/>
  <c r="R1627" i="7" s="1"/>
  <c r="P1638" i="7"/>
  <c r="S1638" i="7" s="1"/>
  <c r="Z1678" i="7"/>
  <c r="AC1678" i="7" s="1"/>
  <c r="U1754" i="7"/>
  <c r="U1795" i="7"/>
  <c r="X1795" i="7" s="1"/>
  <c r="Z1829" i="7"/>
  <c r="AB1829" i="7" s="1"/>
  <c r="P1555" i="7"/>
  <c r="S1555" i="7" s="1"/>
  <c r="P1582" i="7"/>
  <c r="Z1602" i="7"/>
  <c r="AC1602" i="7" s="1"/>
  <c r="U1646" i="7"/>
  <c r="P1666" i="7"/>
  <c r="Z1706" i="7"/>
  <c r="AC1706" i="7" s="1"/>
  <c r="U1773" i="7"/>
  <c r="X1773" i="7" s="1"/>
  <c r="P1805" i="7"/>
  <c r="U17" i="7"/>
  <c r="X17" i="7" s="1"/>
  <c r="P305" i="7"/>
  <c r="AB369" i="7"/>
  <c r="Z369" i="7"/>
  <c r="X433" i="7"/>
  <c r="W433" i="7"/>
  <c r="U433" i="7"/>
  <c r="X561" i="7"/>
  <c r="W561" i="7"/>
  <c r="U561" i="7"/>
  <c r="X568" i="7"/>
  <c r="W568" i="7"/>
  <c r="U568" i="7"/>
  <c r="AB579" i="7"/>
  <c r="Z579" i="7"/>
  <c r="P879" i="7"/>
  <c r="S879" i="7" s="1"/>
  <c r="P1289" i="7"/>
  <c r="AB1408" i="7"/>
  <c r="Z1408" i="7"/>
  <c r="P1483" i="7"/>
  <c r="R1483" i="7" s="1"/>
  <c r="U1680" i="7"/>
  <c r="W1680" i="7" s="1"/>
  <c r="Z1804" i="7"/>
  <c r="AB1804" i="7" s="1"/>
  <c r="U1257" i="7"/>
  <c r="U1491" i="7"/>
  <c r="X1491" i="7" s="1"/>
  <c r="AB7" i="7"/>
  <c r="Z7" i="7"/>
  <c r="S133" i="7"/>
  <c r="R133" i="7"/>
  <c r="P133" i="7"/>
  <c r="AB150" i="7"/>
  <c r="Z150" i="7"/>
  <c r="X241" i="7"/>
  <c r="W241" i="7"/>
  <c r="U241" i="7"/>
  <c r="S289" i="7"/>
  <c r="R289" i="7"/>
  <c r="P289" i="7"/>
  <c r="AB321" i="7"/>
  <c r="Z321" i="7"/>
  <c r="X353" i="7"/>
  <c r="W353" i="7"/>
  <c r="U353" i="7"/>
  <c r="P417" i="7"/>
  <c r="S417" i="7" s="1"/>
  <c r="AB449" i="7"/>
  <c r="Z449" i="7"/>
  <c r="X481" i="7"/>
  <c r="W481" i="7"/>
  <c r="U481" i="7"/>
  <c r="X545" i="7"/>
  <c r="W545" i="7"/>
  <c r="U545" i="7"/>
  <c r="X648" i="7"/>
  <c r="W648" i="7"/>
  <c r="U648" i="7"/>
  <c r="AB823" i="7"/>
  <c r="Z823" i="7"/>
  <c r="U1621" i="7"/>
  <c r="X1621" i="7" s="1"/>
  <c r="U1708" i="7"/>
  <c r="Z1820" i="7"/>
  <c r="AC1820" i="7" s="1"/>
  <c r="S122" i="7"/>
  <c r="R122" i="7"/>
  <c r="P122" i="7"/>
  <c r="X235" i="7"/>
  <c r="W235" i="7"/>
  <c r="U235" i="7"/>
  <c r="X250" i="7"/>
  <c r="W250" i="7"/>
  <c r="U250" i="7"/>
  <c r="P374" i="7"/>
  <c r="S374" i="7" s="1"/>
  <c r="AB438" i="7"/>
  <c r="Z438" i="7"/>
  <c r="X502" i="7"/>
  <c r="W502" i="7"/>
  <c r="U502" i="7"/>
  <c r="P791" i="7"/>
  <c r="U1368" i="7"/>
  <c r="X1368" i="7" s="1"/>
  <c r="AB1456" i="7"/>
  <c r="Z1456" i="7"/>
  <c r="S261" i="7"/>
  <c r="R261" i="7"/>
  <c r="P261" i="7"/>
  <c r="AB325" i="7"/>
  <c r="Z325" i="7"/>
  <c r="X389" i="7"/>
  <c r="W389" i="7"/>
  <c r="U389" i="7"/>
  <c r="P517" i="7"/>
  <c r="U915" i="7"/>
  <c r="AB979" i="7"/>
  <c r="Z979" i="7"/>
  <c r="U1034" i="7"/>
  <c r="X1034" i="7" s="1"/>
  <c r="P1050" i="7"/>
  <c r="S1050" i="7" s="1"/>
  <c r="AB1066" i="7"/>
  <c r="Z1066" i="7"/>
  <c r="U1098" i="7"/>
  <c r="P1114" i="7"/>
  <c r="R1114" i="7" s="1"/>
  <c r="AB1130" i="7"/>
  <c r="Z1130" i="7"/>
  <c r="U1162" i="7"/>
  <c r="X1162" i="7" s="1"/>
  <c r="P1178" i="7"/>
  <c r="AB1194" i="7"/>
  <c r="Z1194" i="7"/>
  <c r="S18" i="7"/>
  <c r="R18" i="7"/>
  <c r="P18" i="7"/>
  <c r="X35" i="7"/>
  <c r="W35" i="7"/>
  <c r="U35" i="7"/>
  <c r="X57" i="7"/>
  <c r="W57" i="7"/>
  <c r="U57" i="7"/>
  <c r="S99" i="7"/>
  <c r="R99" i="7"/>
  <c r="P99" i="7"/>
  <c r="AB121" i="7"/>
  <c r="Z121" i="7"/>
  <c r="X146" i="7"/>
  <c r="W146" i="7"/>
  <c r="U146" i="7"/>
  <c r="S185" i="7"/>
  <c r="R185" i="7"/>
  <c r="P185" i="7"/>
  <c r="AB210" i="7"/>
  <c r="Z210" i="7"/>
  <c r="AB227" i="7"/>
  <c r="Z227" i="7"/>
  <c r="S265" i="7"/>
  <c r="R265" i="7"/>
  <c r="P265" i="7"/>
  <c r="AB281" i="7"/>
  <c r="Z281" i="7"/>
  <c r="X297" i="7"/>
  <c r="W297" i="7"/>
  <c r="U297" i="7"/>
  <c r="P329" i="7"/>
  <c r="R329" i="7" s="1"/>
  <c r="AB345" i="7"/>
  <c r="Z345" i="7"/>
  <c r="X361" i="7"/>
  <c r="W361" i="7"/>
  <c r="U361" i="7"/>
  <c r="P393" i="7"/>
  <c r="S393" i="7" s="1"/>
  <c r="AB409" i="7"/>
  <c r="Z409" i="7"/>
  <c r="X425" i="7"/>
  <c r="W425" i="7"/>
  <c r="U425" i="7"/>
  <c r="P457" i="7"/>
  <c r="AB473" i="7"/>
  <c r="Z473" i="7"/>
  <c r="X489" i="7"/>
  <c r="W489" i="7"/>
  <c r="U489" i="7"/>
  <c r="X521" i="7"/>
  <c r="W521" i="7"/>
  <c r="U521" i="7"/>
  <c r="P537" i="7"/>
  <c r="AB553" i="7"/>
  <c r="Z553" i="7"/>
  <c r="P660" i="7"/>
  <c r="X684" i="7"/>
  <c r="W684" i="7"/>
  <c r="U684" i="7"/>
  <c r="AB709" i="7"/>
  <c r="Z709" i="7"/>
  <c r="P816" i="7"/>
  <c r="S816" i="7" s="1"/>
  <c r="X880" i="7"/>
  <c r="W880" i="7"/>
  <c r="U880" i="7"/>
  <c r="AB892" i="7"/>
  <c r="Z892" i="7"/>
  <c r="P919" i="7"/>
  <c r="U944" i="7"/>
  <c r="X944" i="7" s="1"/>
  <c r="AB956" i="7"/>
  <c r="Z956" i="7"/>
  <c r="P983" i="7"/>
  <c r="U1231" i="7"/>
  <c r="AB1263" i="7"/>
  <c r="Z1263" i="7"/>
  <c r="U1398" i="7"/>
  <c r="W1398" i="7" s="1"/>
  <c r="P1414" i="7"/>
  <c r="AB1430" i="7"/>
  <c r="Z1430" i="7"/>
  <c r="P1720" i="7"/>
  <c r="S1720" i="7" s="1"/>
  <c r="U1840" i="7"/>
  <c r="AB619" i="7"/>
  <c r="Z619" i="7"/>
  <c r="P967" i="7"/>
  <c r="U1683" i="7"/>
  <c r="X1683" i="7" s="1"/>
  <c r="Z1707" i="7"/>
  <c r="AB1707" i="7" s="1"/>
  <c r="S16" i="7"/>
  <c r="R16" i="7"/>
  <c r="P16" i="7"/>
  <c r="U32" i="7"/>
  <c r="W32" i="7" s="1"/>
  <c r="Z48" i="7"/>
  <c r="S80" i="7"/>
  <c r="R80" i="7"/>
  <c r="P80" i="7"/>
  <c r="X96" i="7"/>
  <c r="W96" i="7"/>
  <c r="U96" i="7"/>
  <c r="AB112" i="7"/>
  <c r="Z112" i="7"/>
  <c r="S144" i="7"/>
  <c r="R144" i="7"/>
  <c r="P144" i="7"/>
  <c r="X160" i="7"/>
  <c r="W160" i="7"/>
  <c r="U160" i="7"/>
  <c r="AB176" i="7"/>
  <c r="Z176" i="7"/>
  <c r="S208" i="7"/>
  <c r="R208" i="7"/>
  <c r="P208" i="7"/>
  <c r="X224" i="7"/>
  <c r="W224" i="7"/>
  <c r="U224" i="7"/>
  <c r="AB240" i="7"/>
  <c r="Z240" i="7"/>
  <c r="S272" i="7"/>
  <c r="R272" i="7"/>
  <c r="P272" i="7"/>
  <c r="X288" i="7"/>
  <c r="W288" i="7"/>
  <c r="U288" i="7"/>
  <c r="AB304" i="7"/>
  <c r="Z304" i="7"/>
  <c r="P336" i="7"/>
  <c r="R336" i="7" s="1"/>
  <c r="X352" i="7"/>
  <c r="W352" i="7"/>
  <c r="U352" i="7"/>
  <c r="AB368" i="7"/>
  <c r="Z368" i="7"/>
  <c r="P400" i="7"/>
  <c r="S400" i="7" s="1"/>
  <c r="X416" i="7"/>
  <c r="W416" i="7"/>
  <c r="U416" i="7"/>
  <c r="AB432" i="7"/>
  <c r="Z432" i="7"/>
  <c r="P464" i="7"/>
  <c r="X480" i="7"/>
  <c r="W480" i="7"/>
  <c r="U480" i="7"/>
  <c r="AB496" i="7"/>
  <c r="Z496" i="7"/>
  <c r="P528" i="7"/>
  <c r="R528" i="7" s="1"/>
  <c r="X544" i="7"/>
  <c r="W544" i="7"/>
  <c r="U544" i="7"/>
  <c r="AB560" i="7"/>
  <c r="Z560" i="7"/>
  <c r="U934" i="7"/>
  <c r="W934" i="7" s="1"/>
  <c r="P778" i="7"/>
  <c r="R778" i="7" s="1"/>
  <c r="AB998" i="7"/>
  <c r="Z998" i="7"/>
  <c r="X569" i="7"/>
  <c r="W569" i="7"/>
  <c r="U569" i="7"/>
  <c r="U1267" i="7"/>
  <c r="W1267" i="7" s="1"/>
  <c r="Z1590" i="7"/>
  <c r="AC1590" i="7" s="1"/>
  <c r="P1327" i="7"/>
  <c r="U1351" i="7"/>
  <c r="X1351" i="7" s="1"/>
  <c r="Z1682" i="7"/>
  <c r="AC1682" i="7" s="1"/>
  <c r="U1566" i="7"/>
  <c r="P1690" i="7"/>
  <c r="AB1346" i="7"/>
  <c r="Z1346" i="7"/>
  <c r="P1092" i="7"/>
  <c r="R1092" i="7" s="1"/>
  <c r="U1776" i="7"/>
  <c r="X1776" i="7" s="1"/>
  <c r="Z1800" i="7"/>
  <c r="AC1800" i="7" s="1"/>
  <c r="U1462" i="7"/>
  <c r="U1519" i="7"/>
  <c r="W1519" i="7" s="1"/>
  <c r="AB937" i="7"/>
  <c r="Z937" i="7"/>
  <c r="U1353" i="7"/>
  <c r="X732" i="7"/>
  <c r="W732" i="7"/>
  <c r="U732" i="7"/>
  <c r="AB1065" i="7"/>
  <c r="Z1065" i="7"/>
  <c r="P446" i="7"/>
  <c r="S446" i="7" s="1"/>
  <c r="X111" i="7"/>
  <c r="W111" i="7"/>
  <c r="U111" i="7"/>
  <c r="AB723" i="7"/>
  <c r="Z723" i="7"/>
  <c r="P639" i="7"/>
  <c r="R639" i="7" s="1"/>
  <c r="P1333" i="7"/>
  <c r="AB1490" i="7"/>
  <c r="Z1490" i="7"/>
  <c r="X789" i="7"/>
  <c r="W789" i="7"/>
  <c r="U789" i="7"/>
  <c r="U1471" i="7"/>
  <c r="W1471" i="7" s="1"/>
  <c r="Z1704" i="7"/>
  <c r="AB1704" i="7" s="1"/>
  <c r="P430" i="7"/>
  <c r="P705" i="7"/>
  <c r="AB772" i="7"/>
  <c r="Z772" i="7"/>
  <c r="P363" i="7"/>
  <c r="AB538" i="7"/>
  <c r="Z538" i="7"/>
  <c r="AB843" i="7"/>
  <c r="Z843" i="7"/>
  <c r="P839" i="7"/>
  <c r="R839" i="7" s="1"/>
  <c r="U932" i="7"/>
  <c r="X932" i="7" s="1"/>
  <c r="Z1541" i="7"/>
  <c r="AC1541" i="7" s="1"/>
  <c r="U1161" i="7"/>
  <c r="U1476" i="7"/>
  <c r="W1476" i="7" s="1"/>
  <c r="AB1378" i="7"/>
  <c r="Z1378" i="7"/>
  <c r="U1601" i="7"/>
  <c r="AB81" i="7"/>
  <c r="Z81" i="7"/>
  <c r="X413" i="7"/>
  <c r="W413" i="7"/>
  <c r="U413" i="7"/>
  <c r="P876" i="7"/>
  <c r="S876" i="7" s="1"/>
  <c r="AB90" i="7"/>
  <c r="Z90" i="7"/>
  <c r="X145" i="7"/>
  <c r="W145" i="7"/>
  <c r="U145" i="7"/>
  <c r="P414" i="7"/>
  <c r="R414" i="7" s="1"/>
  <c r="X543" i="7"/>
  <c r="W543" i="7"/>
  <c r="U543" i="7"/>
  <c r="AB698" i="7"/>
  <c r="Z698" i="7"/>
  <c r="U1261" i="7"/>
  <c r="X1261" i="7" s="1"/>
  <c r="P657" i="7"/>
  <c r="AB776" i="7"/>
  <c r="Z776" i="7"/>
  <c r="P940" i="7"/>
  <c r="U1016" i="7"/>
  <c r="X1016" i="7" s="1"/>
  <c r="AB1064" i="7"/>
  <c r="Z1064" i="7"/>
  <c r="P1160" i="7"/>
  <c r="S1160" i="7" s="1"/>
  <c r="P1029" i="7"/>
  <c r="AB1242" i="7"/>
  <c r="Z1242" i="7"/>
  <c r="U1497" i="7"/>
  <c r="W1497" i="7" s="1"/>
  <c r="U1648" i="7"/>
  <c r="AB1448" i="7"/>
  <c r="Z1448" i="7"/>
  <c r="U1673" i="7"/>
  <c r="X1673" i="7" s="1"/>
  <c r="P1765" i="7"/>
  <c r="R1765" i="7" s="1"/>
  <c r="Z1818" i="7"/>
  <c r="AB1818" i="7" s="1"/>
  <c r="P1651" i="7"/>
  <c r="P1794" i="7"/>
  <c r="S1794" i="7" s="1"/>
  <c r="X101" i="7"/>
  <c r="W101" i="7"/>
  <c r="U101" i="7"/>
  <c r="P624" i="7"/>
  <c r="R624" i="7" s="1"/>
  <c r="AB193" i="7"/>
  <c r="Z193" i="7"/>
  <c r="AB1424" i="7"/>
  <c r="Z1424" i="7"/>
  <c r="S135" i="7"/>
  <c r="R135" i="7"/>
  <c r="P135" i="7"/>
  <c r="X696" i="7"/>
  <c r="W696" i="7"/>
  <c r="U696" i="7"/>
  <c r="Z1525" i="7"/>
  <c r="AC1525" i="7" s="1"/>
  <c r="S58" i="7"/>
  <c r="R58" i="7"/>
  <c r="P58" i="7"/>
  <c r="AB278" i="7"/>
  <c r="Z278" i="7"/>
  <c r="X470" i="7"/>
  <c r="W470" i="7"/>
  <c r="U470" i="7"/>
  <c r="P357" i="7"/>
  <c r="P549" i="7"/>
  <c r="S549" i="7" s="1"/>
  <c r="Z1026" i="7"/>
  <c r="U1122" i="7"/>
  <c r="X1122" i="7" s="1"/>
  <c r="P1186" i="7"/>
  <c r="AB1236" i="7"/>
  <c r="Z1236" i="7"/>
  <c r="S114" i="7"/>
  <c r="R114" i="7"/>
  <c r="P114" i="7"/>
  <c r="AB178" i="7"/>
  <c r="Z178" i="7"/>
  <c r="X242" i="7"/>
  <c r="W242" i="7"/>
  <c r="U242" i="7"/>
  <c r="P339" i="7"/>
  <c r="S339" i="7" s="1"/>
  <c r="X403" i="7"/>
  <c r="W403" i="7"/>
  <c r="U403" i="7"/>
  <c r="AB467" i="7"/>
  <c r="Z467" i="7"/>
  <c r="X574" i="7"/>
  <c r="W574" i="7"/>
  <c r="U574" i="7"/>
  <c r="P598" i="7"/>
  <c r="S598" i="7" s="1"/>
  <c r="AB641" i="7"/>
  <c r="Z641" i="7"/>
  <c r="P887" i="7"/>
  <c r="R887" i="7" s="1"/>
  <c r="U939" i="7"/>
  <c r="AB1237" i="7"/>
  <c r="Z1237" i="7"/>
  <c r="P603" i="7"/>
  <c r="R603" i="7" s="1"/>
  <c r="U1244" i="7"/>
  <c r="W1244" i="7" s="1"/>
  <c r="AB8" i="7"/>
  <c r="Z8" i="7"/>
  <c r="S104" i="7"/>
  <c r="R104" i="7"/>
  <c r="P104" i="7"/>
  <c r="X152" i="7"/>
  <c r="W152" i="7"/>
  <c r="U152" i="7"/>
  <c r="AB184" i="7"/>
  <c r="Z184" i="7"/>
  <c r="S296" i="7"/>
  <c r="R296" i="7"/>
  <c r="P296" i="7"/>
  <c r="X360" i="7"/>
  <c r="W360" i="7"/>
  <c r="U360" i="7"/>
  <c r="AB408" i="7"/>
  <c r="Z408" i="7"/>
  <c r="P504" i="7"/>
  <c r="X552" i="7"/>
  <c r="W552" i="7"/>
  <c r="U552" i="7"/>
  <c r="AB651" i="7"/>
  <c r="Z651" i="7"/>
  <c r="U986" i="7"/>
  <c r="W986" i="7" s="1"/>
  <c r="P1270" i="7"/>
  <c r="S1270" i="7" s="1"/>
  <c r="Z1558" i="7"/>
  <c r="AC1558" i="7" s="1"/>
  <c r="P1323" i="7"/>
  <c r="R1323" i="7" s="1"/>
  <c r="P1522" i="7"/>
  <c r="Z1714" i="7"/>
  <c r="AC1714" i="7" s="1"/>
  <c r="P1688" i="7"/>
  <c r="U1396" i="7"/>
  <c r="X1396" i="7" s="1"/>
  <c r="AB1421" i="7"/>
  <c r="Z1421" i="7"/>
  <c r="S255" i="7"/>
  <c r="R255" i="7"/>
  <c r="P255" i="7"/>
  <c r="P1049" i="7"/>
  <c r="AB1354" i="7"/>
  <c r="Z1354" i="7"/>
  <c r="P680" i="7"/>
  <c r="R680" i="7" s="1"/>
  <c r="U972" i="7"/>
  <c r="W972" i="7" s="1"/>
  <c r="AB1434" i="7"/>
  <c r="Z1434" i="7"/>
  <c r="P1468" i="7"/>
  <c r="S1468" i="7" s="1"/>
  <c r="U1588" i="7"/>
  <c r="Z1644" i="7"/>
  <c r="AC1644" i="7" s="1"/>
  <c r="P367" i="7"/>
  <c r="P1517" i="7"/>
  <c r="S1517" i="7" s="1"/>
  <c r="Z1549" i="7"/>
  <c r="AB1549" i="7" s="1"/>
  <c r="P314" i="7"/>
  <c r="X888" i="7"/>
  <c r="W888" i="7"/>
  <c r="U888" i="7"/>
  <c r="AB933" i="7"/>
  <c r="Z933" i="7"/>
  <c r="U1245" i="7"/>
  <c r="AB422" i="7"/>
  <c r="Z422" i="7"/>
  <c r="AB881" i="7"/>
  <c r="Z881" i="7"/>
  <c r="U1153" i="7"/>
  <c r="X1153" i="7" s="1"/>
  <c r="U1404" i="7"/>
  <c r="W1404" i="7" s="1"/>
  <c r="AB1455" i="7"/>
  <c r="Z1455" i="7"/>
  <c r="S97" i="7"/>
  <c r="R97" i="7"/>
  <c r="P97" i="7"/>
  <c r="X808" i="7"/>
  <c r="W808" i="7"/>
  <c r="U808" i="7"/>
  <c r="AB949" i="7"/>
  <c r="Z949" i="7"/>
  <c r="P1271" i="7"/>
  <c r="S1271" i="7" s="1"/>
  <c r="U1647" i="7"/>
  <c r="Z1665" i="7"/>
  <c r="AC1665" i="7" s="1"/>
  <c r="S42" i="7"/>
  <c r="R42" i="7"/>
  <c r="P42" i="7"/>
  <c r="X219" i="7"/>
  <c r="W219" i="7"/>
  <c r="U219" i="7"/>
  <c r="X326" i="7"/>
  <c r="W326" i="7"/>
  <c r="U326" i="7"/>
  <c r="P493" i="7"/>
  <c r="S493" i="7" s="1"/>
  <c r="X628" i="7"/>
  <c r="W628" i="7"/>
  <c r="U628" i="7"/>
  <c r="AB802" i="7"/>
  <c r="Z802" i="7"/>
  <c r="P303" i="7"/>
  <c r="AB554" i="7"/>
  <c r="Z554" i="7"/>
  <c r="AB687" i="7"/>
  <c r="Z687" i="7"/>
  <c r="P916" i="7"/>
  <c r="R916" i="7" s="1"/>
  <c r="U27" i="7"/>
  <c r="X27" i="7" s="1"/>
  <c r="AB151" i="7"/>
  <c r="Z151" i="7"/>
  <c r="P558" i="7"/>
  <c r="R558" i="7" s="1"/>
  <c r="P629" i="7"/>
  <c r="AB650" i="7"/>
  <c r="Z650" i="7"/>
  <c r="P1372" i="7"/>
  <c r="S1372" i="7" s="1"/>
  <c r="P1390" i="7"/>
  <c r="S1390" i="7" s="1"/>
  <c r="AB1439" i="7"/>
  <c r="Z1439" i="7"/>
  <c r="P1496" i="7"/>
  <c r="U1548" i="7"/>
  <c r="X1548" i="7" s="1"/>
  <c r="Z1729" i="7"/>
  <c r="AC1729" i="7" s="1"/>
  <c r="P743" i="7"/>
  <c r="S743" i="7" s="1"/>
  <c r="X771" i="7"/>
  <c r="W771" i="7"/>
  <c r="U771" i="7"/>
  <c r="AB845" i="7"/>
  <c r="Z845" i="7"/>
  <c r="P1012" i="7"/>
  <c r="R1012" i="7" s="1"/>
  <c r="U1076" i="7"/>
  <c r="AB1133" i="7"/>
  <c r="Z1133" i="7"/>
  <c r="U1301" i="7"/>
  <c r="X1301" i="7" s="1"/>
  <c r="U1375" i="7"/>
  <c r="AB1393" i="7"/>
  <c r="Z1393" i="7"/>
  <c r="P1503" i="7"/>
  <c r="U1564" i="7"/>
  <c r="X1564" i="7" s="1"/>
  <c r="Z1631" i="7"/>
  <c r="AB1631" i="7" s="1"/>
  <c r="P1728" i="7"/>
  <c r="P1742" i="7"/>
  <c r="Z1801" i="7"/>
  <c r="AC1801" i="7" s="1"/>
  <c r="S94" i="7"/>
  <c r="R94" i="7"/>
  <c r="P94" i="7"/>
  <c r="AB318" i="7"/>
  <c r="Z318" i="7"/>
  <c r="AB375" i="7"/>
  <c r="Z375" i="7"/>
  <c r="P462" i="7"/>
  <c r="S462" i="7" s="1"/>
  <c r="X539" i="7"/>
  <c r="W539" i="7"/>
  <c r="U539" i="7"/>
  <c r="AB637" i="7"/>
  <c r="Z637" i="7"/>
  <c r="P703" i="7"/>
  <c r="P746" i="7"/>
  <c r="S746" i="7" s="1"/>
  <c r="AB756" i="7"/>
  <c r="Z756" i="7"/>
  <c r="S79" i="7"/>
  <c r="R79" i="7"/>
  <c r="P79" i="7"/>
  <c r="AB182" i="7"/>
  <c r="Z182" i="7"/>
  <c r="X294" i="7"/>
  <c r="W294" i="7"/>
  <c r="U294" i="7"/>
  <c r="P383" i="7"/>
  <c r="X495" i="7"/>
  <c r="W495" i="7"/>
  <c r="U495" i="7"/>
  <c r="AB673" i="7"/>
  <c r="Z673" i="7"/>
  <c r="X826" i="7"/>
  <c r="W826" i="7"/>
  <c r="U826" i="7"/>
  <c r="P894" i="7"/>
  <c r="S894" i="7" s="1"/>
  <c r="AB781" i="7"/>
  <c r="Z781" i="7"/>
  <c r="U914" i="7"/>
  <c r="P930" i="7"/>
  <c r="R930" i="7" s="1"/>
  <c r="Z993" i="7"/>
  <c r="U1057" i="7"/>
  <c r="P1089" i="7"/>
  <c r="AB1125" i="7"/>
  <c r="Z1125" i="7"/>
  <c r="U1189" i="7"/>
  <c r="W1189" i="7" s="1"/>
  <c r="P1305" i="7"/>
  <c r="R1305" i="7" s="1"/>
  <c r="AB1426" i="7"/>
  <c r="Z1426" i="7"/>
  <c r="P1580" i="7"/>
  <c r="S1580" i="7" s="1"/>
  <c r="P1681" i="7"/>
  <c r="AB863" i="7"/>
  <c r="Z863" i="7"/>
  <c r="U961" i="7"/>
  <c r="U1020" i="7"/>
  <c r="X1020" i="7" s="1"/>
  <c r="AB1084" i="7"/>
  <c r="Z1084" i="7"/>
  <c r="U1209" i="7"/>
  <c r="W1209" i="7" s="1"/>
  <c r="P1241" i="7"/>
  <c r="AB1255" i="7"/>
  <c r="Z1255" i="7"/>
  <c r="P1567" i="7"/>
  <c r="S1567" i="7" s="1"/>
  <c r="P1201" i="7"/>
  <c r="R1201" i="7" s="1"/>
  <c r="AB1288" i="7"/>
  <c r="Z1288" i="7"/>
  <c r="P1371" i="7"/>
  <c r="R1371" i="7" s="1"/>
  <c r="U1407" i="7"/>
  <c r="W1407" i="7" s="1"/>
  <c r="AB1438" i="7"/>
  <c r="Z1438" i="7"/>
  <c r="U1529" i="7"/>
  <c r="U1599" i="7"/>
  <c r="X1599" i="7" s="1"/>
  <c r="Z1607" i="7"/>
  <c r="AB1607" i="7" s="1"/>
  <c r="P1668" i="7"/>
  <c r="P1737" i="7"/>
  <c r="Z1752" i="7"/>
  <c r="AC1752" i="7" s="1"/>
  <c r="U1810" i="7"/>
  <c r="Z29" i="7"/>
  <c r="X189" i="7"/>
  <c r="W189" i="7"/>
  <c r="U189" i="7"/>
  <c r="S141" i="7"/>
  <c r="R141" i="7"/>
  <c r="P141" i="7"/>
  <c r="AB157" i="7"/>
  <c r="Z157" i="7"/>
  <c r="X221" i="7"/>
  <c r="W221" i="7"/>
  <c r="U221" i="7"/>
  <c r="X541" i="7"/>
  <c r="W541" i="7"/>
  <c r="U541" i="7"/>
  <c r="P578" i="7"/>
  <c r="S578" i="7" s="1"/>
  <c r="AB617" i="7"/>
  <c r="Z617" i="7"/>
  <c r="P735" i="7"/>
  <c r="S735" i="7" s="1"/>
  <c r="X811" i="7"/>
  <c r="W811" i="7"/>
  <c r="U811" i="7"/>
  <c r="AB87" i="7"/>
  <c r="Z87" i="7"/>
  <c r="S203" i="7"/>
  <c r="R203" i="7"/>
  <c r="P203" i="7"/>
  <c r="AB225" i="7"/>
  <c r="Z225" i="7"/>
  <c r="AB239" i="7"/>
  <c r="Z239" i="7"/>
  <c r="P390" i="7"/>
  <c r="S390" i="7" s="1"/>
  <c r="AB445" i="7"/>
  <c r="Z445" i="7"/>
  <c r="X474" i="7"/>
  <c r="W474" i="7"/>
  <c r="U474" i="7"/>
  <c r="P542" i="7"/>
  <c r="P577" i="7"/>
  <c r="S577" i="7" s="1"/>
  <c r="AB674" i="7"/>
  <c r="Z674" i="7"/>
  <c r="P736" i="7"/>
  <c r="R736" i="7" s="1"/>
  <c r="X747" i="7"/>
  <c r="W747" i="7"/>
  <c r="U747" i="7"/>
  <c r="AB759" i="7"/>
  <c r="Z759" i="7"/>
  <c r="P1124" i="7"/>
  <c r="R1124" i="7" s="1"/>
  <c r="U1140" i="7"/>
  <c r="W1140" i="7" s="1"/>
  <c r="AB1156" i="7"/>
  <c r="Z1156" i="7"/>
  <c r="P1188" i="7"/>
  <c r="S1188" i="7" s="1"/>
  <c r="U1204" i="7"/>
  <c r="W1204" i="7" s="1"/>
  <c r="AB1229" i="7"/>
  <c r="Z1229" i="7"/>
  <c r="P612" i="7"/>
  <c r="P626" i="7"/>
  <c r="S626" i="7" s="1"/>
  <c r="AB655" i="7"/>
  <c r="Z655" i="7"/>
  <c r="X742" i="7"/>
  <c r="W742" i="7"/>
  <c r="U742" i="7"/>
  <c r="P774" i="7"/>
  <c r="AB788" i="7"/>
  <c r="Z788" i="7"/>
  <c r="X825" i="7"/>
  <c r="W825" i="7"/>
  <c r="U825" i="7"/>
  <c r="X836" i="7"/>
  <c r="W836" i="7"/>
  <c r="U836" i="7"/>
  <c r="AB861" i="7"/>
  <c r="Z861" i="7"/>
  <c r="U905" i="7"/>
  <c r="X905" i="7" s="1"/>
  <c r="P938" i="7"/>
  <c r="S938" i="7" s="1"/>
  <c r="AB960" i="7"/>
  <c r="Z960" i="7"/>
  <c r="U989" i="7"/>
  <c r="P1021" i="7"/>
  <c r="S1021" i="7" s="1"/>
  <c r="Z1053" i="7"/>
  <c r="P1412" i="7"/>
  <c r="S1412" i="7" s="1"/>
  <c r="U1239" i="7"/>
  <c r="AB1281" i="7"/>
  <c r="Z1281" i="7"/>
  <c r="U1406" i="7"/>
  <c r="U1436" i="7"/>
  <c r="W1436" i="7" s="1"/>
  <c r="AB1463" i="7"/>
  <c r="Z1463" i="7"/>
  <c r="P1495" i="7"/>
  <c r="R1495" i="7" s="1"/>
  <c r="U1504" i="7"/>
  <c r="W1504" i="7" s="1"/>
  <c r="Z1518" i="7"/>
  <c r="AC1518" i="7" s="1"/>
  <c r="P1636" i="7"/>
  <c r="U1816" i="7"/>
  <c r="X1816" i="7" s="1"/>
  <c r="AB1309" i="7"/>
  <c r="Z1309" i="7"/>
  <c r="P1584" i="7"/>
  <c r="U1640" i="7"/>
  <c r="Z1817" i="7"/>
  <c r="AC1817" i="7" s="1"/>
  <c r="P1600" i="7"/>
  <c r="U1659" i="7"/>
  <c r="W1659" i="7" s="1"/>
  <c r="Z1670" i="7"/>
  <c r="AC1670" i="7" s="1"/>
  <c r="P1724" i="7"/>
  <c r="S1724" i="7" s="1"/>
  <c r="U1763" i="7"/>
  <c r="W1763" i="7" s="1"/>
  <c r="Z1797" i="7"/>
  <c r="AC1797" i="7" s="1"/>
  <c r="P1547" i="7"/>
  <c r="U1560" i="7"/>
  <c r="X1560" i="7" s="1"/>
  <c r="Z1585" i="7"/>
  <c r="AB1585" i="7" s="1"/>
  <c r="P1624" i="7"/>
  <c r="S1624" i="7" s="1"/>
  <c r="P1649" i="7"/>
  <c r="Z1684" i="7"/>
  <c r="AC1684" i="7" s="1"/>
  <c r="U1758" i="7"/>
  <c r="W1758" i="7" s="1"/>
  <c r="P1790" i="7"/>
  <c r="Z1822" i="7"/>
  <c r="AC1822" i="7" s="1"/>
  <c r="P695" i="7"/>
  <c r="S695" i="7" s="1"/>
  <c r="U899" i="7"/>
  <c r="AB963" i="7"/>
  <c r="Z963" i="7"/>
  <c r="P1015" i="7"/>
  <c r="U1031" i="7"/>
  <c r="X1031" i="7" s="1"/>
  <c r="Z1047" i="7"/>
  <c r="P1079" i="7"/>
  <c r="S1079" i="7" s="1"/>
  <c r="U1095" i="7"/>
  <c r="AB1111" i="7"/>
  <c r="Z1111" i="7"/>
  <c r="P1143" i="7"/>
  <c r="S1143" i="7" s="1"/>
  <c r="U1159" i="7"/>
  <c r="AB1175" i="7"/>
  <c r="Z1175" i="7"/>
  <c r="P1207" i="7"/>
  <c r="R1207" i="7" s="1"/>
  <c r="U1223" i="7"/>
  <c r="W1223" i="7" s="1"/>
  <c r="AB1248" i="7"/>
  <c r="Z1248" i="7"/>
  <c r="P1508" i="7"/>
  <c r="U1772" i="7"/>
  <c r="X1772" i="7" s="1"/>
  <c r="U21" i="7"/>
  <c r="X21" i="7" s="1"/>
  <c r="S257" i="7"/>
  <c r="R257" i="7"/>
  <c r="P257" i="7"/>
  <c r="X855" i="7"/>
  <c r="W855" i="7"/>
  <c r="U855" i="7"/>
  <c r="AB1395" i="7"/>
  <c r="Z1395" i="7"/>
  <c r="S10" i="7"/>
  <c r="R10" i="7"/>
  <c r="P10" i="7"/>
  <c r="AB69" i="7"/>
  <c r="Z69" i="7"/>
  <c r="X86" i="7"/>
  <c r="W86" i="7"/>
  <c r="U86" i="7"/>
  <c r="S187" i="7"/>
  <c r="R187" i="7"/>
  <c r="P187" i="7"/>
  <c r="X199" i="7"/>
  <c r="W199" i="7"/>
  <c r="U199" i="7"/>
  <c r="AB587" i="7"/>
  <c r="Z587" i="7"/>
  <c r="P815" i="7"/>
  <c r="U995" i="7"/>
  <c r="X995" i="7" s="1"/>
  <c r="AB1011" i="7"/>
  <c r="Z1011" i="7"/>
  <c r="P1043" i="7"/>
  <c r="R1043" i="7" s="1"/>
  <c r="U1059" i="7"/>
  <c r="AB1075" i="7"/>
  <c r="Z1075" i="7"/>
  <c r="P1107" i="7"/>
  <c r="S1107" i="7" s="1"/>
  <c r="U1123" i="7"/>
  <c r="X1123" i="7" s="1"/>
  <c r="AB1139" i="7"/>
  <c r="Z1139" i="7"/>
  <c r="P1171" i="7"/>
  <c r="R1171" i="7" s="1"/>
  <c r="U1187" i="7"/>
  <c r="AB1203" i="7"/>
  <c r="Z1203" i="7"/>
  <c r="U1225" i="7"/>
  <c r="U1499" i="7"/>
  <c r="X1499" i="7" s="1"/>
  <c r="Z1565" i="7"/>
  <c r="AB1565" i="7" s="1"/>
  <c r="P1700" i="7"/>
  <c r="S1700" i="7" s="1"/>
  <c r="U1788" i="7"/>
  <c r="X6" i="7"/>
  <c r="W6" i="7"/>
  <c r="U6" i="7"/>
  <c r="S117" i="7"/>
  <c r="R117" i="7"/>
  <c r="P117" i="7"/>
  <c r="AB134" i="7"/>
  <c r="Z134" i="7"/>
  <c r="AB183" i="7"/>
  <c r="Z183" i="7"/>
  <c r="S263" i="7"/>
  <c r="R263" i="7"/>
  <c r="P263" i="7"/>
  <c r="X327" i="7"/>
  <c r="W327" i="7"/>
  <c r="U327" i="7"/>
  <c r="AB391" i="7"/>
  <c r="Z391" i="7"/>
  <c r="P519" i="7"/>
  <c r="X572" i="7"/>
  <c r="W572" i="7"/>
  <c r="U572" i="7"/>
  <c r="AB783" i="7"/>
  <c r="Z783" i="7"/>
  <c r="P1764" i="7"/>
  <c r="S1764" i="7" s="1"/>
  <c r="AB277" i="7"/>
  <c r="Z277" i="7"/>
  <c r="X341" i="7"/>
  <c r="W341" i="7"/>
  <c r="U341" i="7"/>
  <c r="P469" i="7"/>
  <c r="R469" i="7" s="1"/>
  <c r="P533" i="7"/>
  <c r="S533" i="7" s="1"/>
  <c r="AB1022" i="7"/>
  <c r="Z1022" i="7"/>
  <c r="U1054" i="7"/>
  <c r="X1054" i="7" s="1"/>
  <c r="P1070" i="7"/>
  <c r="AB1086" i="7"/>
  <c r="Z1086" i="7"/>
  <c r="U1118" i="7"/>
  <c r="P1134" i="7"/>
  <c r="R1134" i="7" s="1"/>
  <c r="AB1150" i="7"/>
  <c r="Z1150" i="7"/>
  <c r="U1182" i="7"/>
  <c r="P1198" i="7"/>
  <c r="AB1214" i="7"/>
  <c r="Z1214" i="7"/>
  <c r="S19" i="7"/>
  <c r="R19" i="7"/>
  <c r="P19" i="7"/>
  <c r="AB41" i="7"/>
  <c r="Z41" i="7"/>
  <c r="X66" i="7"/>
  <c r="W66" i="7"/>
  <c r="U66" i="7"/>
  <c r="S105" i="7"/>
  <c r="R105" i="7"/>
  <c r="P105" i="7"/>
  <c r="AB130" i="7"/>
  <c r="Z130" i="7"/>
  <c r="AB147" i="7"/>
  <c r="Z147" i="7"/>
  <c r="S194" i="7"/>
  <c r="R194" i="7"/>
  <c r="P194" i="7"/>
  <c r="X211" i="7"/>
  <c r="W211" i="7"/>
  <c r="U211" i="7"/>
  <c r="X233" i="7"/>
  <c r="W233" i="7"/>
  <c r="U233" i="7"/>
  <c r="S274" i="7"/>
  <c r="R274" i="7"/>
  <c r="P274" i="7"/>
  <c r="AB290" i="7"/>
  <c r="Z290" i="7"/>
  <c r="X306" i="7"/>
  <c r="W306" i="7"/>
  <c r="U306" i="7"/>
  <c r="P338" i="7"/>
  <c r="R338" i="7" s="1"/>
  <c r="AB354" i="7"/>
  <c r="Z354" i="7"/>
  <c r="X370" i="7"/>
  <c r="W370" i="7"/>
  <c r="U370" i="7"/>
  <c r="P402" i="7"/>
  <c r="S402" i="7" s="1"/>
  <c r="AB418" i="7"/>
  <c r="Z418" i="7"/>
  <c r="X434" i="7"/>
  <c r="W434" i="7"/>
  <c r="U434" i="7"/>
  <c r="P466" i="7"/>
  <c r="AB482" i="7"/>
  <c r="Z482" i="7"/>
  <c r="X498" i="7"/>
  <c r="W498" i="7"/>
  <c r="U498" i="7"/>
  <c r="P530" i="7"/>
  <c r="S530" i="7" s="1"/>
  <c r="AB546" i="7"/>
  <c r="Z546" i="7"/>
  <c r="X562" i="7"/>
  <c r="W562" i="7"/>
  <c r="U562" i="7"/>
  <c r="X581" i="7"/>
  <c r="W581" i="7"/>
  <c r="U581" i="7"/>
  <c r="P589" i="7"/>
  <c r="S589" i="7" s="1"/>
  <c r="AB597" i="7"/>
  <c r="Z597" i="7"/>
  <c r="X613" i="7"/>
  <c r="W613" i="7"/>
  <c r="U613" i="7"/>
  <c r="P621" i="7"/>
  <c r="R621" i="7" s="1"/>
  <c r="AB638" i="7"/>
  <c r="Z638" i="7"/>
  <c r="X662" i="7"/>
  <c r="W662" i="7"/>
  <c r="U662" i="7"/>
  <c r="P669" i="7"/>
  <c r="S669" i="7" s="1"/>
  <c r="AB686" i="7"/>
  <c r="Z686" i="7"/>
  <c r="X717" i="7"/>
  <c r="W717" i="7"/>
  <c r="U717" i="7"/>
  <c r="P749" i="7"/>
  <c r="AB792" i="7"/>
  <c r="Z792" i="7"/>
  <c r="P895" i="7"/>
  <c r="U936" i="7"/>
  <c r="W936" i="7" s="1"/>
  <c r="AB959" i="7"/>
  <c r="Z959" i="7"/>
  <c r="P1743" i="7"/>
  <c r="S1743" i="7" s="1"/>
  <c r="U1759" i="7"/>
  <c r="W1759" i="7" s="1"/>
  <c r="Z1775" i="7"/>
  <c r="AC1775" i="7" s="1"/>
  <c r="P1807" i="7"/>
  <c r="U1823" i="7"/>
  <c r="X1823" i="7" s="1"/>
  <c r="AB891" i="7"/>
  <c r="Z891" i="7"/>
  <c r="P975" i="7"/>
  <c r="U1691" i="7"/>
  <c r="Z1711" i="7"/>
  <c r="AC1711" i="7" s="1"/>
  <c r="S12" i="7"/>
  <c r="R12" i="7"/>
  <c r="P12" i="7"/>
  <c r="W28" i="7"/>
  <c r="U28" i="7"/>
  <c r="X28" i="7" s="1"/>
  <c r="AB44" i="7"/>
  <c r="Z44" i="7"/>
  <c r="S76" i="7"/>
  <c r="R76" i="7"/>
  <c r="P76" i="7"/>
  <c r="X92" i="7"/>
  <c r="W92" i="7"/>
  <c r="U92" i="7"/>
  <c r="AB108" i="7"/>
  <c r="Z108" i="7"/>
  <c r="S140" i="7"/>
  <c r="R140" i="7"/>
  <c r="P140" i="7"/>
  <c r="X156" i="7"/>
  <c r="W156" i="7"/>
  <c r="U156" i="7"/>
  <c r="AB172" i="7"/>
  <c r="Z172" i="7"/>
  <c r="S204" i="7"/>
  <c r="R204" i="7"/>
  <c r="P204" i="7"/>
  <c r="X220" i="7"/>
  <c r="W220" i="7"/>
  <c r="U220" i="7"/>
  <c r="AB236" i="7"/>
  <c r="Z236" i="7"/>
  <c r="S268" i="7"/>
  <c r="R268" i="7"/>
  <c r="P268" i="7"/>
  <c r="X284" i="7"/>
  <c r="W284" i="7"/>
  <c r="U284" i="7"/>
  <c r="AB300" i="7"/>
  <c r="Z300" i="7"/>
  <c r="P332" i="7"/>
  <c r="S332" i="7" s="1"/>
  <c r="X348" i="7"/>
  <c r="W348" i="7"/>
  <c r="U348" i="7"/>
  <c r="AB364" i="7"/>
  <c r="Z364" i="7"/>
  <c r="P396" i="7"/>
  <c r="X412" i="7"/>
  <c r="W412" i="7"/>
  <c r="U412" i="7"/>
  <c r="AB428" i="7"/>
  <c r="Z428" i="7"/>
  <c r="P460" i="7"/>
  <c r="X476" i="7"/>
  <c r="W476" i="7"/>
  <c r="U476" i="7"/>
  <c r="AB492" i="7"/>
  <c r="Z492" i="7"/>
  <c r="P524" i="7"/>
  <c r="X540" i="7"/>
  <c r="W540" i="7"/>
  <c r="U540" i="7"/>
  <c r="AB556" i="7"/>
  <c r="Z556" i="7"/>
  <c r="X810" i="7"/>
  <c r="W810" i="7"/>
  <c r="U810" i="7"/>
  <c r="P1006" i="7"/>
  <c r="S1006" i="7" s="1"/>
  <c r="AB1002" i="7"/>
  <c r="Z1002" i="7"/>
  <c r="X814" i="7"/>
  <c r="W814" i="7"/>
  <c r="U814" i="7"/>
  <c r="P982" i="7"/>
  <c r="R982" i="7" s="1"/>
  <c r="AB1010" i="7"/>
  <c r="Z1010" i="7"/>
  <c r="U1246" i="7"/>
  <c r="U1259" i="7"/>
  <c r="AB1278" i="7"/>
  <c r="Z1278" i="7"/>
  <c r="U1374" i="7"/>
  <c r="W1374" i="7" s="1"/>
  <c r="U1296" i="7"/>
  <c r="X1296" i="7" s="1"/>
  <c r="AB1304" i="7"/>
  <c r="Z1304" i="7"/>
  <c r="P1320" i="7"/>
  <c r="S1320" i="7" s="1"/>
  <c r="U1336" i="7"/>
  <c r="W1336" i="7" s="1"/>
  <c r="AB1344" i="7"/>
  <c r="Z1344" i="7"/>
  <c r="U1330" i="7"/>
  <c r="P1726" i="7"/>
  <c r="S1726" i="7" s="1"/>
  <c r="AB1252" i="7"/>
  <c r="Z1252" i="7"/>
  <c r="P349" i="7"/>
  <c r="S349" i="7" s="1"/>
  <c r="X711" i="7"/>
  <c r="W711" i="7"/>
  <c r="U711" i="7"/>
  <c r="Z1781" i="7"/>
  <c r="AC1781" i="7" s="1"/>
  <c r="P1616" i="7"/>
  <c r="P890" i="7"/>
  <c r="R890" i="7" s="1"/>
  <c r="AB1287" i="7"/>
  <c r="Z1287" i="7"/>
  <c r="U926" i="7"/>
  <c r="X926" i="7" s="1"/>
  <c r="P1221" i="7"/>
  <c r="R1221" i="7" s="1"/>
  <c r="Z1655" i="7"/>
  <c r="AC1655" i="7" s="1"/>
  <c r="X649" i="7"/>
  <c r="W649" i="7"/>
  <c r="U649" i="7"/>
  <c r="P609" i="7"/>
  <c r="S609" i="7" s="1"/>
  <c r="AB191" i="7"/>
  <c r="Z191" i="7"/>
  <c r="U1394" i="7"/>
  <c r="X1394" i="7" s="1"/>
  <c r="P1498" i="7"/>
  <c r="Z1774" i="7"/>
  <c r="AC1774" i="7" s="1"/>
  <c r="U1377" i="7"/>
  <c r="W1377" i="7" s="1"/>
  <c r="U1596" i="7"/>
  <c r="X1596" i="7" s="1"/>
  <c r="Z1835" i="7"/>
  <c r="AC1835" i="7" s="1"/>
  <c r="P652" i="7"/>
  <c r="S652" i="7" s="1"/>
  <c r="P758" i="7"/>
  <c r="R758" i="7" s="1"/>
  <c r="AB663" i="7"/>
  <c r="Z663" i="7"/>
  <c r="X634" i="7"/>
  <c r="W634" i="7"/>
  <c r="U634" i="7"/>
  <c r="P906" i="7"/>
  <c r="R906" i="7" s="1"/>
  <c r="AB775" i="7"/>
  <c r="Z775" i="7"/>
  <c r="U1373" i="7"/>
  <c r="X1373" i="7" s="1"/>
  <c r="P1685" i="7"/>
  <c r="Z1036" i="7"/>
  <c r="AB1036" i="7" s="1"/>
  <c r="U1569" i="7"/>
  <c r="P1409" i="7"/>
  <c r="R1409" i="7" s="1"/>
  <c r="AB1493" i="7"/>
  <c r="Z1493" i="7"/>
  <c r="P509" i="7"/>
  <c r="S509" i="7" s="1"/>
  <c r="P601" i="7"/>
  <c r="R601" i="7" s="1"/>
  <c r="AB724" i="7"/>
  <c r="Z724" i="7"/>
  <c r="S39" i="7"/>
  <c r="R39" i="7"/>
  <c r="P39" i="7"/>
  <c r="AB170" i="7"/>
  <c r="Z170" i="7"/>
  <c r="X346" i="7"/>
  <c r="W346" i="7"/>
  <c r="U346" i="7"/>
  <c r="X625" i="7"/>
  <c r="W625" i="7"/>
  <c r="U625" i="7"/>
  <c r="X751" i="7"/>
  <c r="W751" i="7"/>
  <c r="U751" i="7"/>
  <c r="AB875" i="7"/>
  <c r="Z875" i="7"/>
  <c r="X702" i="7"/>
  <c r="W702" i="7"/>
  <c r="U702" i="7"/>
  <c r="P790" i="7"/>
  <c r="AB838" i="7"/>
  <c r="Z838" i="7"/>
  <c r="P1000" i="7"/>
  <c r="S1000" i="7" s="1"/>
  <c r="U1080" i="7"/>
  <c r="W1080" i="7" s="1"/>
  <c r="AB1128" i="7"/>
  <c r="Z1128" i="7"/>
  <c r="U997" i="7"/>
  <c r="P1093" i="7"/>
  <c r="S1093" i="7" s="1"/>
  <c r="AB1349" i="7"/>
  <c r="Z1349" i="7"/>
  <c r="P1520" i="7"/>
  <c r="S1520" i="7" s="1"/>
  <c r="P1313" i="7"/>
  <c r="Z1563" i="7"/>
  <c r="AC1563" i="7" s="1"/>
  <c r="P1731" i="7"/>
  <c r="R1731" i="7" s="1"/>
  <c r="P1550" i="7"/>
  <c r="Z1614" i="7"/>
  <c r="AC1614" i="7" s="1"/>
  <c r="U1826" i="7"/>
  <c r="X1826" i="7" s="1"/>
  <c r="AB61" i="7"/>
  <c r="Z61" i="7"/>
  <c r="X337" i="7"/>
  <c r="W337" i="7"/>
  <c r="U337" i="7"/>
  <c r="P847" i="7"/>
  <c r="U1780" i="7"/>
  <c r="X1780" i="7" s="1"/>
  <c r="AB123" i="7"/>
  <c r="Z123" i="7"/>
  <c r="U1589" i="7"/>
  <c r="X43" i="7"/>
  <c r="W43" i="7"/>
  <c r="U43" i="7"/>
  <c r="X186" i="7"/>
  <c r="W186" i="7"/>
  <c r="U186" i="7"/>
  <c r="P1732" i="7"/>
  <c r="AB421" i="7"/>
  <c r="Z421" i="7"/>
  <c r="AB883" i="7"/>
  <c r="Z883" i="7"/>
  <c r="U1106" i="7"/>
  <c r="X1106" i="7" s="1"/>
  <c r="P1154" i="7"/>
  <c r="S1154" i="7" s="1"/>
  <c r="AB1202" i="7"/>
  <c r="Z1202" i="7"/>
  <c r="S89" i="7"/>
  <c r="R89" i="7"/>
  <c r="P89" i="7"/>
  <c r="X195" i="7"/>
  <c r="W195" i="7"/>
  <c r="U195" i="7"/>
  <c r="AB259" i="7"/>
  <c r="Z259" i="7"/>
  <c r="P355" i="7"/>
  <c r="X419" i="7"/>
  <c r="W419" i="7"/>
  <c r="U419" i="7"/>
  <c r="AB451" i="7"/>
  <c r="Z451" i="7"/>
  <c r="P563" i="7"/>
  <c r="P590" i="7"/>
  <c r="R590" i="7" s="1"/>
  <c r="AB614" i="7"/>
  <c r="Z614" i="7"/>
  <c r="P848" i="7"/>
  <c r="S848" i="7" s="1"/>
  <c r="U924" i="7"/>
  <c r="W924" i="7" s="1"/>
  <c r="AB1226" i="7"/>
  <c r="Z1226" i="7"/>
  <c r="P903" i="7"/>
  <c r="U1699" i="7"/>
  <c r="X1699" i="7" s="1"/>
  <c r="AB874" i="7"/>
  <c r="Z874" i="7"/>
  <c r="S88" i="7"/>
  <c r="R88" i="7"/>
  <c r="P88" i="7"/>
  <c r="X136" i="7"/>
  <c r="W136" i="7"/>
  <c r="U136" i="7"/>
  <c r="AB216" i="7"/>
  <c r="Z216" i="7"/>
  <c r="P328" i="7"/>
  <c r="X376" i="7"/>
  <c r="W376" i="7"/>
  <c r="U376" i="7"/>
  <c r="AB424" i="7"/>
  <c r="Z424" i="7"/>
  <c r="P520" i="7"/>
  <c r="S520" i="7" s="1"/>
  <c r="P966" i="7"/>
  <c r="S966" i="7" s="1"/>
  <c r="AB635" i="7"/>
  <c r="Z635" i="7"/>
  <c r="U1238" i="7"/>
  <c r="P1366" i="7"/>
  <c r="R1366" i="7" s="1"/>
  <c r="Z1686" i="7"/>
  <c r="AC1686" i="7" s="1"/>
  <c r="P1339" i="7"/>
  <c r="S1339" i="7" s="1"/>
  <c r="P1586" i="7"/>
  <c r="AB1302" i="7"/>
  <c r="Z1302" i="7"/>
  <c r="S190" i="7"/>
  <c r="R190" i="7"/>
  <c r="P190" i="7"/>
  <c r="P1425" i="7"/>
  <c r="S1425" i="7" s="1"/>
  <c r="Z1792" i="7"/>
  <c r="AC1792" i="7" s="1"/>
  <c r="P676" i="7"/>
  <c r="S676" i="7" s="1"/>
  <c r="P701" i="7"/>
  <c r="R701" i="7" s="1"/>
  <c r="AB770" i="7"/>
  <c r="Z770" i="7"/>
  <c r="U1454" i="7"/>
  <c r="U1464" i="7"/>
  <c r="X1464" i="7" s="1"/>
  <c r="Z1516" i="7"/>
  <c r="AC1516" i="7" s="1"/>
  <c r="U1185" i="7"/>
  <c r="W1185" i="7" s="1"/>
  <c r="P1521" i="7"/>
  <c r="Z1577" i="7"/>
  <c r="AC1577" i="7" s="1"/>
  <c r="S106" i="7"/>
  <c r="R106" i="7"/>
  <c r="P106" i="7"/>
  <c r="X459" i="7"/>
  <c r="W459" i="7"/>
  <c r="U459" i="7"/>
  <c r="AB901" i="7"/>
  <c r="Z901" i="7"/>
  <c r="U1117" i="7"/>
  <c r="X1117" i="7" s="1"/>
  <c r="X95" i="7"/>
  <c r="W95" i="7"/>
  <c r="U95" i="7"/>
  <c r="AB828" i="7"/>
  <c r="Z828" i="7"/>
  <c r="P1060" i="7"/>
  <c r="U1400" i="7"/>
  <c r="X1400" i="7" s="1"/>
  <c r="AB1451" i="7"/>
  <c r="Z1451" i="7"/>
  <c r="P1591" i="7"/>
  <c r="R1591" i="7" s="1"/>
  <c r="P1838" i="7"/>
  <c r="AB503" i="7"/>
  <c r="Z503" i="7"/>
  <c r="U942" i="7"/>
  <c r="W942" i="7" s="1"/>
  <c r="P957" i="7"/>
  <c r="S957" i="7" s="1"/>
  <c r="AB1081" i="7"/>
  <c r="Z1081" i="7"/>
  <c r="U1657" i="7"/>
  <c r="X1657" i="7" s="1"/>
  <c r="U1671" i="7"/>
  <c r="Z1811" i="7"/>
  <c r="AC1811" i="7" s="1"/>
  <c r="S75" i="7"/>
  <c r="R75" i="7"/>
  <c r="P75" i="7"/>
  <c r="AB254" i="7"/>
  <c r="Z254" i="7"/>
  <c r="AB343" i="7"/>
  <c r="Z343" i="7"/>
  <c r="P559" i="7"/>
  <c r="S559" i="7" s="1"/>
  <c r="X688" i="7"/>
  <c r="W688" i="7"/>
  <c r="U688" i="7"/>
  <c r="X158" i="7"/>
  <c r="W158" i="7"/>
  <c r="U158" i="7"/>
  <c r="P640" i="7"/>
  <c r="R640" i="7" s="1"/>
  <c r="X715" i="7"/>
  <c r="W715" i="7"/>
  <c r="U715" i="7"/>
  <c r="AB908" i="7"/>
  <c r="Z908" i="7"/>
  <c r="S222" i="7"/>
  <c r="R222" i="7"/>
  <c r="P222" i="7"/>
  <c r="X491" i="7"/>
  <c r="W491" i="7"/>
  <c r="U491" i="7"/>
  <c r="AB576" i="7"/>
  <c r="Z576" i="7"/>
  <c r="P744" i="7"/>
  <c r="U1284" i="7"/>
  <c r="X1284" i="7" s="1"/>
  <c r="AB1364" i="7"/>
  <c r="Z1364" i="7"/>
  <c r="P1435" i="7"/>
  <c r="S1435" i="7" s="1"/>
  <c r="U1447" i="7"/>
  <c r="AB1492" i="7"/>
  <c r="Z1492" i="7"/>
  <c r="U1721" i="7"/>
  <c r="P1766" i="7"/>
  <c r="S1766" i="7" s="1"/>
  <c r="Z1778" i="7"/>
  <c r="AC1778" i="7" s="1"/>
  <c r="P731" i="7"/>
  <c r="S731" i="7" s="1"/>
  <c r="P793" i="7"/>
  <c r="R793" i="7" s="1"/>
  <c r="AB853" i="7"/>
  <c r="Z853" i="7"/>
  <c r="P1108" i="7"/>
  <c r="P1197" i="7"/>
  <c r="S1197" i="7" s="1"/>
  <c r="AB1293" i="7"/>
  <c r="Z1293" i="7"/>
  <c r="U1385" i="7"/>
  <c r="W1385" i="7" s="1"/>
  <c r="U1399" i="7"/>
  <c r="AB1473" i="7"/>
  <c r="Z1473" i="7"/>
  <c r="P1623" i="7"/>
  <c r="U1635" i="7"/>
  <c r="X1635" i="7" s="1"/>
  <c r="Z1710" i="7"/>
  <c r="AC1710" i="7" s="1"/>
  <c r="S23" i="7"/>
  <c r="R23" i="7"/>
  <c r="P23" i="7"/>
  <c r="X167" i="7"/>
  <c r="W167" i="7"/>
  <c r="U167" i="7"/>
  <c r="X246" i="7"/>
  <c r="W246" i="7"/>
  <c r="U246" i="7"/>
  <c r="P442" i="7"/>
  <c r="X475" i="7"/>
  <c r="W475" i="7"/>
  <c r="U475" i="7"/>
  <c r="AB616" i="7"/>
  <c r="Z616" i="7"/>
  <c r="P707" i="7"/>
  <c r="S707" i="7" s="1"/>
  <c r="X752" i="7"/>
  <c r="W752" i="7"/>
  <c r="U752" i="7"/>
  <c r="AB760" i="7"/>
  <c r="Z760" i="7"/>
  <c r="X822" i="7"/>
  <c r="W822" i="7"/>
  <c r="U822" i="7"/>
  <c r="X664" i="7"/>
  <c r="W664" i="7"/>
  <c r="U664" i="7"/>
  <c r="AB63" i="7"/>
  <c r="Z63" i="7"/>
  <c r="S231" i="7"/>
  <c r="R231" i="7"/>
  <c r="P231" i="7"/>
  <c r="X319" i="7"/>
  <c r="W319" i="7"/>
  <c r="U319" i="7"/>
  <c r="X378" i="7"/>
  <c r="W378" i="7"/>
  <c r="U378" i="7"/>
  <c r="P458" i="7"/>
  <c r="X479" i="7"/>
  <c r="W479" i="7"/>
  <c r="U479" i="7"/>
  <c r="X550" i="7"/>
  <c r="W550" i="7"/>
  <c r="U550" i="7"/>
  <c r="P1380" i="7"/>
  <c r="S1380" i="7" s="1"/>
  <c r="U1544" i="7"/>
  <c r="Z1749" i="7"/>
  <c r="AC1749" i="7" s="1"/>
  <c r="X777" i="7"/>
  <c r="W777" i="7"/>
  <c r="U777" i="7"/>
  <c r="P813" i="7"/>
  <c r="S813" i="7" s="1"/>
  <c r="AB841" i="7"/>
  <c r="Z841" i="7"/>
  <c r="U941" i="7"/>
  <c r="X941" i="7" s="1"/>
  <c r="U980" i="7"/>
  <c r="W980" i="7" s="1"/>
  <c r="AB1009" i="7"/>
  <c r="Z1009" i="7"/>
  <c r="U1073" i="7"/>
  <c r="P1105" i="7"/>
  <c r="S1105" i="7" s="1"/>
  <c r="AB1141" i="7"/>
  <c r="Z1141" i="7"/>
  <c r="U1205" i="7"/>
  <c r="W1205" i="7" s="1"/>
  <c r="U1264" i="7"/>
  <c r="Z1535" i="7"/>
  <c r="AC1535" i="7" s="1"/>
  <c r="U1689" i="7"/>
  <c r="W1689" i="7" s="1"/>
  <c r="X868" i="7"/>
  <c r="W868" i="7"/>
  <c r="U868" i="7"/>
  <c r="AB884" i="7"/>
  <c r="Z884" i="7"/>
  <c r="P1052" i="7"/>
  <c r="S1052" i="7" s="1"/>
  <c r="P1113" i="7"/>
  <c r="R1113" i="7" s="1"/>
  <c r="AB1177" i="7"/>
  <c r="Z1177" i="7"/>
  <c r="U1470" i="7"/>
  <c r="P1478" i="7"/>
  <c r="R1478" i="7" s="1"/>
  <c r="Z1571" i="7"/>
  <c r="AB1571" i="7" s="1"/>
  <c r="U1674" i="7"/>
  <c r="X1674" i="7" s="1"/>
  <c r="U1256" i="7"/>
  <c r="AB1337" i="7"/>
  <c r="Z1337" i="7"/>
  <c r="U1401" i="7"/>
  <c r="W1401" i="7" s="1"/>
  <c r="P1418" i="7"/>
  <c r="S1418" i="7" s="1"/>
  <c r="AB1444" i="7"/>
  <c r="Z1444" i="7"/>
  <c r="U1506" i="7"/>
  <c r="X1506" i="7" s="1"/>
  <c r="U1559" i="7"/>
  <c r="Z1603" i="7"/>
  <c r="AC1603" i="7" s="1"/>
  <c r="U1693" i="7"/>
  <c r="U1755" i="7"/>
  <c r="X1755" i="7" s="1"/>
  <c r="Z1802" i="7"/>
  <c r="AB1802" i="7" s="1"/>
  <c r="S13" i="7"/>
  <c r="R13" i="7"/>
  <c r="P13" i="7"/>
  <c r="AB205" i="7"/>
  <c r="Z205" i="7"/>
  <c r="X397" i="7"/>
  <c r="W397" i="7"/>
  <c r="U397" i="7"/>
  <c r="S125" i="7"/>
  <c r="R125" i="7"/>
  <c r="P125" i="7"/>
  <c r="AB301" i="7"/>
  <c r="Z301" i="7"/>
  <c r="X510" i="7"/>
  <c r="W510" i="7"/>
  <c r="U510" i="7"/>
  <c r="P608" i="7"/>
  <c r="S608" i="7" s="1"/>
  <c r="X632" i="7"/>
  <c r="W632" i="7"/>
  <c r="U632" i="7"/>
  <c r="AB716" i="7"/>
  <c r="Z716" i="7"/>
  <c r="P787" i="7"/>
  <c r="P893" i="7"/>
  <c r="S893" i="7" s="1"/>
  <c r="AB954" i="7"/>
  <c r="Z954" i="7"/>
  <c r="S30" i="7"/>
  <c r="R30" i="7"/>
  <c r="P30" i="7"/>
  <c r="AB54" i="7"/>
  <c r="Z54" i="7"/>
  <c r="X93" i="7"/>
  <c r="W93" i="7"/>
  <c r="U93" i="7"/>
  <c r="S207" i="7"/>
  <c r="R207" i="7"/>
  <c r="P207" i="7"/>
  <c r="AB234" i="7"/>
  <c r="Z234" i="7"/>
  <c r="AB267" i="7"/>
  <c r="Z267" i="7"/>
  <c r="P362" i="7"/>
  <c r="S362" i="7" s="1"/>
  <c r="AB398" i="7"/>
  <c r="Z398" i="7"/>
  <c r="AB415" i="7"/>
  <c r="Z415" i="7"/>
  <c r="P461" i="7"/>
  <c r="X507" i="7"/>
  <c r="W507" i="7"/>
  <c r="U507" i="7"/>
  <c r="AB527" i="7"/>
  <c r="Z527" i="7"/>
  <c r="P668" i="7"/>
  <c r="P681" i="7"/>
  <c r="AB700" i="7"/>
  <c r="Z700" i="7"/>
  <c r="X765" i="7"/>
  <c r="W765" i="7"/>
  <c r="U765" i="7"/>
  <c r="X831" i="7"/>
  <c r="W831" i="7"/>
  <c r="U831" i="7"/>
  <c r="AB851" i="7"/>
  <c r="Z851" i="7"/>
  <c r="P1132" i="7"/>
  <c r="S1132" i="7" s="1"/>
  <c r="U1148" i="7"/>
  <c r="AB1164" i="7"/>
  <c r="Z1164" i="7"/>
  <c r="P1196" i="7"/>
  <c r="U1212" i="7"/>
  <c r="X1212" i="7" s="1"/>
  <c r="AB1240" i="7"/>
  <c r="Z1240" i="7"/>
  <c r="U970" i="7"/>
  <c r="X970" i="7" s="1"/>
  <c r="X604" i="7"/>
  <c r="W604" i="7"/>
  <c r="U604" i="7"/>
  <c r="AB620" i="7"/>
  <c r="Z620" i="7"/>
  <c r="X677" i="7"/>
  <c r="W677" i="7"/>
  <c r="U677" i="7"/>
  <c r="P737" i="7"/>
  <c r="S737" i="7" s="1"/>
  <c r="AB750" i="7"/>
  <c r="Z750" i="7"/>
  <c r="X805" i="7"/>
  <c r="W805" i="7"/>
  <c r="U805" i="7"/>
  <c r="P817" i="7"/>
  <c r="R817" i="7" s="1"/>
  <c r="AB840" i="7"/>
  <c r="Z840" i="7"/>
  <c r="U897" i="7"/>
  <c r="P921" i="7"/>
  <c r="S921" i="7" s="1"/>
  <c r="AB948" i="7"/>
  <c r="Z948" i="7"/>
  <c r="U973" i="7"/>
  <c r="W973" i="7" s="1"/>
  <c r="P1005" i="7"/>
  <c r="Z1037" i="7"/>
  <c r="U1101" i="7"/>
  <c r="U1484" i="7"/>
  <c r="X1484" i="7" s="1"/>
  <c r="AB1250" i="7"/>
  <c r="Z1250" i="7"/>
  <c r="P1359" i="7"/>
  <c r="R1359" i="7" s="1"/>
  <c r="P1389" i="7"/>
  <c r="R1389" i="7" s="1"/>
  <c r="AB1452" i="7"/>
  <c r="Z1452" i="7"/>
  <c r="U1509" i="7"/>
  <c r="U1532" i="7"/>
  <c r="X1532" i="7" s="1"/>
  <c r="Z1784" i="7"/>
  <c r="AC1784" i="7" s="1"/>
  <c r="U1274" i="7"/>
  <c r="X1274" i="7" s="1"/>
  <c r="P1317" i="7"/>
  <c r="Z1576" i="7"/>
  <c r="AC1576" i="7" s="1"/>
  <c r="P1531" i="7"/>
  <c r="S1531" i="7" s="1"/>
  <c r="U1595" i="7"/>
  <c r="W1595" i="7" s="1"/>
  <c r="Z1606" i="7"/>
  <c r="AC1606" i="7" s="1"/>
  <c r="U1677" i="7"/>
  <c r="X1677" i="7" s="1"/>
  <c r="P1709" i="7"/>
  <c r="R1709" i="7" s="1"/>
  <c r="Z1733" i="7"/>
  <c r="AB1733" i="7" s="1"/>
  <c r="U1786" i="7"/>
  <c r="U1827" i="7"/>
  <c r="X1827" i="7" s="1"/>
  <c r="Z1837" i="7"/>
  <c r="AB1837" i="7" s="1"/>
  <c r="P1579" i="7"/>
  <c r="U1592" i="7"/>
  <c r="Z1617" i="7"/>
  <c r="AC1617" i="7" s="1"/>
  <c r="P1656" i="7"/>
  <c r="P1705" i="7"/>
  <c r="S1705" i="7" s="1"/>
  <c r="Z1739" i="7"/>
  <c r="AC1739" i="7" s="1"/>
  <c r="P1803" i="7"/>
  <c r="S1803" i="7" s="1"/>
  <c r="P1833" i="7"/>
  <c r="R1833" i="7" s="1"/>
  <c r="AB647" i="7"/>
  <c r="Z647" i="7"/>
  <c r="P991" i="7"/>
  <c r="U1007" i="7"/>
  <c r="X1007" i="7" s="1"/>
  <c r="AB1023" i="7"/>
  <c r="Z1023" i="7"/>
  <c r="P1055" i="7"/>
  <c r="S1055" i="7" s="1"/>
  <c r="U1071" i="7"/>
  <c r="AB1087" i="7"/>
  <c r="Z1087" i="7"/>
  <c r="P1119" i="7"/>
  <c r="U1135" i="7"/>
  <c r="X1135" i="7" s="1"/>
  <c r="AB1151" i="7"/>
  <c r="Z1151" i="7"/>
  <c r="P1183" i="7"/>
  <c r="R1183" i="7" s="1"/>
  <c r="U1199" i="7"/>
  <c r="W1199" i="7" s="1"/>
  <c r="AB1215" i="7"/>
  <c r="Z1215" i="7"/>
  <c r="U1697" i="7"/>
  <c r="AB65" i="7"/>
  <c r="Z65" i="7"/>
  <c r="X129" i="7"/>
  <c r="W129" i="7"/>
  <c r="U129" i="7"/>
  <c r="P1352" i="7"/>
  <c r="R1352" i="7" s="1"/>
  <c r="U1748" i="7"/>
  <c r="X49" i="7"/>
  <c r="W49" i="7"/>
  <c r="U49" i="7"/>
  <c r="S71" i="7"/>
  <c r="R71" i="7"/>
  <c r="P71" i="7"/>
  <c r="AB138" i="7"/>
  <c r="Z138" i="7"/>
  <c r="X197" i="7"/>
  <c r="W197" i="7"/>
  <c r="U197" i="7"/>
  <c r="P571" i="7"/>
  <c r="S571" i="7" s="1"/>
  <c r="X623" i="7"/>
  <c r="W623" i="7"/>
  <c r="U623" i="7"/>
  <c r="Z987" i="7"/>
  <c r="P1019" i="7"/>
  <c r="U1035" i="7"/>
  <c r="X1035" i="7" s="1"/>
  <c r="Z1051" i="7"/>
  <c r="P1083" i="7"/>
  <c r="S1083" i="7" s="1"/>
  <c r="U1099" i="7"/>
  <c r="AB1115" i="7"/>
  <c r="Z1115" i="7"/>
  <c r="P1147" i="7"/>
  <c r="U1163" i="7"/>
  <c r="X1163" i="7" s="1"/>
  <c r="AB1179" i="7"/>
  <c r="Z1179" i="7"/>
  <c r="P1211" i="7"/>
  <c r="R1211" i="7" s="1"/>
  <c r="U1440" i="7"/>
  <c r="W1440" i="7" s="1"/>
  <c r="AB1467" i="7"/>
  <c r="Z1467" i="7"/>
  <c r="U1597" i="7"/>
  <c r="P1661" i="7"/>
  <c r="S1661" i="7" s="1"/>
  <c r="Z1716" i="7"/>
  <c r="AC1716" i="7" s="1"/>
  <c r="S70" i="7"/>
  <c r="R70" i="7"/>
  <c r="P70" i="7"/>
  <c r="X119" i="7"/>
  <c r="W119" i="7"/>
  <c r="U119" i="7"/>
  <c r="X181" i="7"/>
  <c r="W181" i="7"/>
  <c r="U181" i="7"/>
  <c r="S247" i="7"/>
  <c r="R247" i="7"/>
  <c r="P247" i="7"/>
  <c r="X295" i="7"/>
  <c r="W295" i="7"/>
  <c r="U295" i="7"/>
  <c r="AB359" i="7"/>
  <c r="Z359" i="7"/>
  <c r="P487" i="7"/>
  <c r="S487" i="7" s="1"/>
  <c r="X551" i="7"/>
  <c r="W551" i="7"/>
  <c r="U551" i="7"/>
  <c r="AB1392" i="7"/>
  <c r="Z1392" i="7"/>
  <c r="U1501" i="7"/>
  <c r="U1828" i="7"/>
  <c r="X1828" i="7" s="1"/>
  <c r="X309" i="7"/>
  <c r="W309" i="7"/>
  <c r="U309" i="7"/>
  <c r="P437" i="7"/>
  <c r="R437" i="7" s="1"/>
  <c r="AB501" i="7"/>
  <c r="Z501" i="7"/>
  <c r="AB565" i="7"/>
  <c r="Z565" i="7"/>
  <c r="U1030" i="7"/>
  <c r="W1030" i="7" s="1"/>
  <c r="P1046" i="7"/>
  <c r="AB1062" i="7"/>
  <c r="Z1062" i="7"/>
  <c r="U1094" i="7"/>
  <c r="X1094" i="7" s="1"/>
  <c r="P1110" i="7"/>
  <c r="S1110" i="7" s="1"/>
  <c r="AB1126" i="7"/>
  <c r="Z1126" i="7"/>
  <c r="U1158" i="7"/>
  <c r="P1174" i="7"/>
  <c r="R1174" i="7" s="1"/>
  <c r="AB1190" i="7"/>
  <c r="Z1190" i="7"/>
  <c r="U1222" i="7"/>
  <c r="X1222" i="7" s="1"/>
  <c r="AB9" i="7"/>
  <c r="Z9" i="7"/>
  <c r="X34" i="7"/>
  <c r="W34" i="7"/>
  <c r="U34" i="7"/>
  <c r="S73" i="7"/>
  <c r="R73" i="7"/>
  <c r="P73" i="7"/>
  <c r="AB98" i="7"/>
  <c r="Z98" i="7"/>
  <c r="AB115" i="7"/>
  <c r="Z115" i="7"/>
  <c r="S162" i="7"/>
  <c r="R162" i="7"/>
  <c r="P162" i="7"/>
  <c r="X179" i="7"/>
  <c r="W179" i="7"/>
  <c r="U179" i="7"/>
  <c r="X201" i="7"/>
  <c r="W201" i="7"/>
  <c r="U201" i="7"/>
  <c r="S243" i="7"/>
  <c r="R243" i="7"/>
  <c r="P243" i="7"/>
  <c r="X575" i="7"/>
  <c r="W575" i="7"/>
  <c r="U575" i="7"/>
  <c r="AB583" i="7"/>
  <c r="Z583" i="7"/>
  <c r="P599" i="7"/>
  <c r="S599" i="7" s="1"/>
  <c r="X607" i="7"/>
  <c r="W607" i="7"/>
  <c r="U607" i="7"/>
  <c r="AB615" i="7"/>
  <c r="Z615" i="7"/>
  <c r="X666" i="7"/>
  <c r="W666" i="7"/>
  <c r="U666" i="7"/>
  <c r="P690" i="7"/>
  <c r="S690" i="7" s="1"/>
  <c r="AB729" i="7"/>
  <c r="Z729" i="7"/>
  <c r="P824" i="7"/>
  <c r="S824" i="7" s="1"/>
  <c r="U904" i="7"/>
  <c r="W904" i="7" s="1"/>
  <c r="AB927" i="7"/>
  <c r="Z927" i="7"/>
  <c r="P1228" i="7"/>
  <c r="U1260" i="7"/>
  <c r="X1260" i="7" s="1"/>
  <c r="AB1381" i="7"/>
  <c r="Z1381" i="7"/>
  <c r="U1413" i="7"/>
  <c r="W1413" i="7" s="1"/>
  <c r="P1429" i="7"/>
  <c r="AB1445" i="7"/>
  <c r="Z1445" i="7"/>
  <c r="P1735" i="7"/>
  <c r="U1751" i="7"/>
  <c r="X1751" i="7" s="1"/>
  <c r="Z1767" i="7"/>
  <c r="AC1767" i="7" s="1"/>
  <c r="P1799" i="7"/>
  <c r="S1799" i="7" s="1"/>
  <c r="U1815" i="7"/>
  <c r="W1815" i="7" s="1"/>
  <c r="Z1831" i="7"/>
  <c r="AB1831" i="7" s="1"/>
  <c r="P911" i="7"/>
  <c r="U955" i="7"/>
  <c r="X955" i="7" s="1"/>
  <c r="AB1276" i="7"/>
  <c r="Z1276" i="7"/>
  <c r="P1703" i="7"/>
  <c r="R1703" i="7" s="1"/>
  <c r="U1723" i="7"/>
  <c r="AB734" i="7"/>
  <c r="Z734" i="7"/>
  <c r="S20" i="7"/>
  <c r="R20" i="7"/>
  <c r="P20" i="7"/>
  <c r="X36" i="7"/>
  <c r="W36" i="7"/>
  <c r="U36" i="7"/>
  <c r="AB52" i="7"/>
  <c r="Z52" i="7"/>
  <c r="S84" i="7"/>
  <c r="R84" i="7"/>
  <c r="P84" i="7"/>
  <c r="X100" i="7"/>
  <c r="W100" i="7"/>
  <c r="U100" i="7"/>
  <c r="AB116" i="7"/>
  <c r="Z116" i="7"/>
  <c r="S148" i="7"/>
  <c r="R148" i="7"/>
  <c r="P148" i="7"/>
  <c r="X164" i="7"/>
  <c r="W164" i="7"/>
  <c r="U164" i="7"/>
  <c r="AB180" i="7"/>
  <c r="Z180" i="7"/>
  <c r="S212" i="7"/>
  <c r="R212" i="7"/>
  <c r="P212" i="7"/>
  <c r="X228" i="7"/>
  <c r="W228" i="7"/>
  <c r="U228" i="7"/>
  <c r="AB244" i="7"/>
  <c r="Z244" i="7"/>
  <c r="S276" i="7"/>
  <c r="R276" i="7"/>
  <c r="P276" i="7"/>
  <c r="X292" i="7"/>
  <c r="W292" i="7"/>
  <c r="U292" i="7"/>
  <c r="AB308" i="7"/>
  <c r="Z308" i="7"/>
  <c r="P340" i="7"/>
  <c r="S340" i="7" s="1"/>
  <c r="X356" i="7"/>
  <c r="W356" i="7"/>
  <c r="U356" i="7"/>
  <c r="AB372" i="7"/>
  <c r="Z372" i="7"/>
  <c r="P404" i="7"/>
  <c r="X420" i="7"/>
  <c r="W420" i="7"/>
  <c r="U420" i="7"/>
  <c r="AB436" i="7"/>
  <c r="Z436" i="7"/>
  <c r="P468" i="7"/>
  <c r="X484" i="7"/>
  <c r="W484" i="7"/>
  <c r="U484" i="7"/>
  <c r="AB500" i="7"/>
  <c r="Z500" i="7"/>
  <c r="P532" i="7"/>
  <c r="X548" i="7"/>
  <c r="W548" i="7"/>
  <c r="U548" i="7"/>
  <c r="AB564" i="7"/>
  <c r="Z564" i="7"/>
  <c r="U950" i="7"/>
  <c r="X950" i="7" s="1"/>
  <c r="P994" i="7"/>
  <c r="S994" i="7" s="1"/>
  <c r="AB878" i="7"/>
  <c r="Z878" i="7"/>
  <c r="U1230" i="7"/>
  <c r="U1243" i="7"/>
  <c r="X1243" i="7" s="1"/>
  <c r="AB1262" i="7"/>
  <c r="Z1262" i="7"/>
  <c r="U1358" i="7"/>
  <c r="U1292" i="7"/>
  <c r="AB1300" i="7"/>
  <c r="Z1300" i="7"/>
  <c r="P1316" i="7"/>
  <c r="R1316" i="7" s="1"/>
  <c r="U1324" i="7"/>
  <c r="X1324" i="7" s="1"/>
  <c r="AB1332" i="7"/>
  <c r="Z1332" i="7"/>
  <c r="P1348" i="7"/>
  <c r="S1348" i="7" s="1"/>
  <c r="P1530" i="7"/>
  <c r="S1530" i="7" s="1"/>
  <c r="Z1594" i="7"/>
  <c r="AB1594" i="7" s="1"/>
  <c r="U1722" i="7"/>
  <c r="P1306" i="7"/>
  <c r="R1306" i="7" s="1"/>
  <c r="AB1322" i="7"/>
  <c r="Z1322" i="7"/>
  <c r="U1534" i="7"/>
  <c r="W1534" i="7" s="1"/>
  <c r="P1662" i="7"/>
  <c r="AB627" i="7"/>
  <c r="Z627" i="7"/>
  <c r="P675" i="7"/>
  <c r="X691" i="7"/>
  <c r="W691" i="7"/>
  <c r="U691" i="7"/>
  <c r="AB846" i="7"/>
  <c r="Z846" i="7"/>
  <c r="P1235" i="7"/>
  <c r="R1235" i="7" s="1"/>
  <c r="P1254" i="7"/>
  <c r="S1254" i="7" s="1"/>
  <c r="AB1286" i="7"/>
  <c r="Z1286" i="7"/>
  <c r="U1654" i="7"/>
  <c r="P1718" i="7"/>
  <c r="S1718" i="7" s="1"/>
  <c r="AB1295" i="7"/>
  <c r="Z1295" i="7"/>
  <c r="P1319" i="7"/>
  <c r="U1335" i="7"/>
  <c r="AB1343" i="7"/>
  <c r="Z1343" i="7"/>
  <c r="U1618" i="7"/>
  <c r="W1618" i="7" s="1"/>
  <c r="P1294" i="7"/>
  <c r="S1294" i="7" s="1"/>
  <c r="AB1310" i="7"/>
  <c r="Z1310" i="7"/>
  <c r="U1694" i="7"/>
  <c r="X1694" i="7" s="1"/>
  <c r="U1328" i="7"/>
  <c r="W1328" i="7" s="1"/>
  <c r="Z1562" i="7"/>
  <c r="AB1562" i="7" s="1"/>
  <c r="U1314" i="7"/>
  <c r="P1598" i="7"/>
  <c r="R1598" i="7" s="1"/>
  <c r="AB834" i="7"/>
  <c r="Z834" i="7"/>
  <c r="U1181" i="7"/>
  <c r="W1181" i="7" s="1"/>
  <c r="U1551" i="7"/>
  <c r="AB1097" i="7"/>
  <c r="Z1097" i="7"/>
  <c r="P1416" i="7"/>
  <c r="P1457" i="7"/>
  <c r="S1457" i="7" s="1"/>
  <c r="AB953" i="7"/>
  <c r="Z953" i="7"/>
  <c r="S46" i="7"/>
  <c r="R46" i="7"/>
  <c r="P46" i="7"/>
  <c r="AB330" i="7"/>
  <c r="Z330" i="7"/>
  <c r="X522" i="7"/>
  <c r="W522" i="7"/>
  <c r="U522" i="7"/>
  <c r="X713" i="7"/>
  <c r="W713" i="7"/>
  <c r="U713" i="7"/>
  <c r="X91" i="7"/>
  <c r="W91" i="7"/>
  <c r="U91" i="7"/>
  <c r="AB570" i="7"/>
  <c r="Z570" i="7"/>
  <c r="P1384" i="7"/>
  <c r="S1384" i="7" s="1"/>
  <c r="P1441" i="7"/>
  <c r="Z1719" i="7"/>
  <c r="AC1719" i="7" s="1"/>
  <c r="P727" i="7"/>
  <c r="R727" i="7" s="1"/>
  <c r="P1137" i="7"/>
  <c r="R1137" i="7" s="1"/>
  <c r="Z1505" i="7"/>
  <c r="AC1505" i="7" s="1"/>
  <c r="U1734" i="7"/>
  <c r="X1734" i="7" s="1"/>
  <c r="AB230" i="7"/>
  <c r="Z230" i="7"/>
  <c r="AB471" i="7"/>
  <c r="Z471" i="7"/>
  <c r="P748" i="7"/>
  <c r="X820" i="7"/>
  <c r="W820" i="7"/>
  <c r="U820" i="7"/>
  <c r="AB315" i="7"/>
  <c r="Z315" i="7"/>
  <c r="P477" i="7"/>
  <c r="P801" i="7"/>
  <c r="Z1809" i="7"/>
  <c r="AC1809" i="7" s="1"/>
  <c r="X785" i="7"/>
  <c r="W785" i="7"/>
  <c r="U785" i="7"/>
  <c r="U920" i="7"/>
  <c r="AB978" i="7"/>
  <c r="Z978" i="7"/>
  <c r="X865" i="7"/>
  <c r="W865" i="7"/>
  <c r="U865" i="7"/>
  <c r="P977" i="7"/>
  <c r="AB1100" i="7"/>
  <c r="Z1100" i="7"/>
  <c r="P1224" i="7"/>
  <c r="U1363" i="7"/>
  <c r="X1363" i="7" s="1"/>
  <c r="AB1442" i="7"/>
  <c r="Z1442" i="7"/>
  <c r="S45" i="7"/>
  <c r="R45" i="7"/>
  <c r="P45" i="7"/>
  <c r="AB269" i="7"/>
  <c r="Z269" i="7"/>
  <c r="AB580" i="7"/>
  <c r="Z580" i="7"/>
  <c r="P859" i="7"/>
  <c r="R859" i="7" s="1"/>
  <c r="U952" i="7"/>
  <c r="W952" i="7" s="1"/>
  <c r="AB11" i="7"/>
  <c r="Z11" i="7"/>
  <c r="S206" i="7"/>
  <c r="R206" i="7"/>
  <c r="P206" i="7"/>
  <c r="AB262" i="7"/>
  <c r="Z262" i="7"/>
  <c r="AB395" i="7"/>
  <c r="Z395" i="7"/>
  <c r="X586" i="7"/>
  <c r="W586" i="7"/>
  <c r="U586" i="7"/>
  <c r="X679" i="7"/>
  <c r="W679" i="7"/>
  <c r="U679" i="7"/>
  <c r="AB763" i="7"/>
  <c r="Z763" i="7"/>
  <c r="X858" i="7"/>
  <c r="W858" i="7"/>
  <c r="U858" i="7"/>
  <c r="X631" i="7"/>
  <c r="W631" i="7"/>
  <c r="U631" i="7"/>
  <c r="AB745" i="7"/>
  <c r="Z745" i="7"/>
  <c r="X885" i="7"/>
  <c r="W885" i="7"/>
  <c r="U885" i="7"/>
  <c r="P962" i="7"/>
  <c r="S962" i="7" s="1"/>
  <c r="AB984" i="7"/>
  <c r="Z984" i="7"/>
  <c r="P1048" i="7"/>
  <c r="S1048" i="7" s="1"/>
  <c r="U1096" i="7"/>
  <c r="AB1144" i="7"/>
  <c r="Z1144" i="7"/>
  <c r="P1208" i="7"/>
  <c r="P1061" i="7"/>
  <c r="S1061" i="7" s="1"/>
  <c r="AB1285" i="7"/>
  <c r="Z1285" i="7"/>
  <c r="U1482" i="7"/>
  <c r="X1482" i="7" s="1"/>
  <c r="U1507" i="7"/>
  <c r="Z1825" i="7"/>
  <c r="AC1825" i="7" s="1"/>
  <c r="U1510" i="7"/>
  <c r="W1510" i="7" s="1"/>
  <c r="P1574" i="7"/>
  <c r="S1574" i="7" s="1"/>
  <c r="Z1701" i="7"/>
  <c r="AC1701" i="7" s="1"/>
  <c r="P1832" i="7"/>
  <c r="S1832" i="7" s="1"/>
  <c r="P1570" i="7"/>
  <c r="S1570" i="7" s="1"/>
  <c r="Z1634" i="7"/>
  <c r="AB1634" i="7" s="1"/>
  <c r="U1762" i="7"/>
  <c r="AB37" i="7"/>
  <c r="Z37" i="7"/>
  <c r="X229" i="7"/>
  <c r="W229" i="7"/>
  <c r="U229" i="7"/>
  <c r="P465" i="7"/>
  <c r="S465" i="7" s="1"/>
  <c r="U1740" i="7"/>
  <c r="AB1459" i="7"/>
  <c r="Z1459" i="7"/>
  <c r="S113" i="7"/>
  <c r="R113" i="7"/>
  <c r="P113" i="7"/>
  <c r="AB202" i="7"/>
  <c r="Z202" i="7"/>
  <c r="AB1411" i="7"/>
  <c r="Z1411" i="7"/>
  <c r="P1756" i="7"/>
  <c r="S1756" i="7" s="1"/>
  <c r="X171" i="7"/>
  <c r="W171" i="7"/>
  <c r="U171" i="7"/>
  <c r="X342" i="7"/>
  <c r="W342" i="7"/>
  <c r="U342" i="7"/>
  <c r="P588" i="7"/>
  <c r="AB293" i="7"/>
  <c r="Z293" i="7"/>
  <c r="X485" i="7"/>
  <c r="W485" i="7"/>
  <c r="U485" i="7"/>
  <c r="U1058" i="7"/>
  <c r="X1058" i="7" s="1"/>
  <c r="P1090" i="7"/>
  <c r="AB1138" i="7"/>
  <c r="Z1138" i="7"/>
  <c r="U1218" i="7"/>
  <c r="W1218" i="7" s="1"/>
  <c r="S3" i="7"/>
  <c r="R3" i="7"/>
  <c r="P3" i="7"/>
  <c r="AB67" i="7"/>
  <c r="Z67" i="7"/>
  <c r="S153" i="7"/>
  <c r="R153" i="7"/>
  <c r="P153" i="7"/>
  <c r="AB217" i="7"/>
  <c r="Z217" i="7"/>
  <c r="AB275" i="7"/>
  <c r="Z275" i="7"/>
  <c r="P371" i="7"/>
  <c r="X387" i="7"/>
  <c r="W387" i="7"/>
  <c r="U387" i="7"/>
  <c r="AB435" i="7"/>
  <c r="Z435" i="7"/>
  <c r="P531" i="7"/>
  <c r="X547" i="7"/>
  <c r="W547" i="7"/>
  <c r="U547" i="7"/>
  <c r="AB582" i="7"/>
  <c r="Z582" i="7"/>
  <c r="X665" i="7"/>
  <c r="W665" i="7"/>
  <c r="U665" i="7"/>
  <c r="P725" i="7"/>
  <c r="S725" i="7" s="1"/>
  <c r="AB784" i="7"/>
  <c r="Z784" i="7"/>
  <c r="P951" i="7"/>
  <c r="R951" i="7" s="1"/>
  <c r="U976" i="7"/>
  <c r="W976" i="7" s="1"/>
  <c r="AB1258" i="7"/>
  <c r="Z1258" i="7"/>
  <c r="P943" i="7"/>
  <c r="U1675" i="7"/>
  <c r="X1675" i="7" s="1"/>
  <c r="Z1715" i="7"/>
  <c r="AB1715" i="7" s="1"/>
  <c r="S72" i="7"/>
  <c r="R72" i="7"/>
  <c r="P72" i="7"/>
  <c r="X120" i="7"/>
  <c r="W120" i="7"/>
  <c r="U120" i="7"/>
  <c r="AB168" i="7"/>
  <c r="Z168" i="7"/>
  <c r="S232" i="7"/>
  <c r="R232" i="7"/>
  <c r="P232" i="7"/>
  <c r="X280" i="7"/>
  <c r="W280" i="7"/>
  <c r="U280" i="7"/>
  <c r="AB312" i="7"/>
  <c r="Z312" i="7"/>
  <c r="P392" i="7"/>
  <c r="S392" i="7" s="1"/>
  <c r="X440" i="7"/>
  <c r="W440" i="7"/>
  <c r="U440" i="7"/>
  <c r="AB488" i="7"/>
  <c r="Z488" i="7"/>
  <c r="U902" i="7"/>
  <c r="X667" i="7"/>
  <c r="W667" i="7"/>
  <c r="U667" i="7"/>
  <c r="AB683" i="7"/>
  <c r="Z683" i="7"/>
  <c r="P1251" i="7"/>
  <c r="R1251" i="7" s="1"/>
  <c r="U1283" i="7"/>
  <c r="Z1622" i="7"/>
  <c r="AC1622" i="7" s="1"/>
  <c r="P1331" i="7"/>
  <c r="S1331" i="7" s="1"/>
  <c r="U1347" i="7"/>
  <c r="X1347" i="7" s="1"/>
  <c r="Z1650" i="7"/>
  <c r="AC1650" i="7" s="1"/>
  <c r="U1630" i="7"/>
  <c r="X1630" i="7" s="1"/>
  <c r="P1419" i="7"/>
  <c r="S1419" i="7" s="1"/>
  <c r="U1431" i="7"/>
  <c r="W1431" i="7" s="1"/>
  <c r="Z1798" i="7"/>
  <c r="AC1798" i="7" s="1"/>
  <c r="S215" i="7"/>
  <c r="R215" i="7"/>
  <c r="P215" i="7"/>
  <c r="P946" i="7"/>
  <c r="X77" i="7"/>
  <c r="W77" i="7"/>
  <c r="U77" i="7"/>
  <c r="X678" i="7"/>
  <c r="W678" i="7"/>
  <c r="U678" i="7"/>
  <c r="P710" i="7"/>
  <c r="S710" i="7" s="1"/>
  <c r="AB786" i="7"/>
  <c r="Z786" i="7"/>
  <c r="U1458" i="7"/>
  <c r="X1458" i="7" s="1"/>
  <c r="P1466" i="7"/>
  <c r="Z1528" i="7"/>
  <c r="AC1528" i="7" s="1"/>
  <c r="S155" i="7"/>
  <c r="R155" i="7"/>
  <c r="P155" i="7"/>
  <c r="U1523" i="7"/>
  <c r="X1523" i="7" s="1"/>
  <c r="Z1581" i="7"/>
  <c r="AC1581" i="7" s="1"/>
  <c r="S110" i="7"/>
  <c r="R110" i="7"/>
  <c r="P110" i="7"/>
  <c r="AB478" i="7"/>
  <c r="Z478" i="7"/>
  <c r="AB929" i="7"/>
  <c r="Z929" i="7"/>
  <c r="U1121" i="7"/>
  <c r="AB410" i="7"/>
  <c r="Z410" i="7"/>
  <c r="AB867" i="7"/>
  <c r="Z867" i="7"/>
  <c r="U1149" i="7"/>
  <c r="X1149" i="7" s="1"/>
  <c r="P1402" i="7"/>
  <c r="AB1453" i="7"/>
  <c r="Z1453" i="7"/>
  <c r="U1593" i="7"/>
  <c r="W1593" i="7" s="1"/>
  <c r="P602" i="7"/>
  <c r="R602" i="7" s="1"/>
  <c r="AB806" i="7"/>
  <c r="Z806" i="7"/>
  <c r="U1265" i="7"/>
  <c r="X1265" i="7" s="1"/>
  <c r="P1645" i="7"/>
  <c r="R1645" i="7" s="1"/>
  <c r="Z1663" i="7"/>
  <c r="AC1663" i="7" s="1"/>
  <c r="S38" i="7"/>
  <c r="R38" i="7"/>
  <c r="P38" i="7"/>
  <c r="AB142" i="7"/>
  <c r="Z142" i="7"/>
  <c r="AB279" i="7"/>
  <c r="Z279" i="7"/>
  <c r="P486" i="7"/>
  <c r="S486" i="7" s="1"/>
  <c r="P593" i="7"/>
  <c r="AB800" i="7"/>
  <c r="Z800" i="7"/>
  <c r="P299" i="7"/>
  <c r="X411" i="7"/>
  <c r="W411" i="7"/>
  <c r="U411" i="7"/>
  <c r="AB685" i="7"/>
  <c r="Z685" i="7"/>
  <c r="U910" i="7"/>
  <c r="X910" i="7" s="1"/>
  <c r="P1641" i="7"/>
  <c r="AB143" i="7"/>
  <c r="Z143" i="7"/>
  <c r="P535" i="7"/>
  <c r="P585" i="7"/>
  <c r="S585" i="7" s="1"/>
  <c r="AB646" i="7"/>
  <c r="Z646" i="7"/>
  <c r="U1370" i="7"/>
  <c r="X1370" i="7" s="1"/>
  <c r="U1388" i="7"/>
  <c r="AB1437" i="7"/>
  <c r="Z1437" i="7"/>
  <c r="U1494" i="7"/>
  <c r="W1494" i="7" s="1"/>
  <c r="P1546" i="7"/>
  <c r="S1546" i="7" s="1"/>
  <c r="Z1725" i="7"/>
  <c r="AC1725" i="7" s="1"/>
  <c r="P739" i="7"/>
  <c r="S739" i="7" s="1"/>
  <c r="P833" i="7"/>
  <c r="AB769" i="7"/>
  <c r="Z769" i="7"/>
  <c r="X857" i="7"/>
  <c r="W857" i="7"/>
  <c r="U857" i="7"/>
  <c r="P1165" i="7"/>
  <c r="S1165" i="7" s="1"/>
  <c r="AB1297" i="7"/>
  <c r="Z1297" i="7"/>
  <c r="P1391" i="7"/>
  <c r="R1391" i="7" s="1"/>
  <c r="P1477" i="7"/>
  <c r="Z1625" i="7"/>
  <c r="AC1625" i="7" s="1"/>
  <c r="P1712" i="7"/>
  <c r="R1712" i="7" s="1"/>
  <c r="P1738" i="7"/>
  <c r="R1738" i="7" s="1"/>
  <c r="Z1819" i="7"/>
  <c r="AC1819" i="7" s="1"/>
  <c r="S218" i="7"/>
  <c r="R218" i="7"/>
  <c r="P218" i="7"/>
  <c r="X283" i="7"/>
  <c r="W283" i="7"/>
  <c r="U283" i="7"/>
  <c r="X365" i="7"/>
  <c r="W365" i="7"/>
  <c r="U365" i="7"/>
  <c r="P506" i="7"/>
  <c r="X656" i="7"/>
  <c r="W656" i="7"/>
  <c r="U656" i="7"/>
  <c r="AB712" i="7"/>
  <c r="Z712" i="7"/>
  <c r="P767" i="7"/>
  <c r="R767" i="7" s="1"/>
  <c r="AB78" i="7"/>
  <c r="Z78" i="7"/>
  <c r="X166" i="7"/>
  <c r="W166" i="7"/>
  <c r="U166" i="7"/>
  <c r="P335" i="7"/>
  <c r="AB382" i="7"/>
  <c r="Z382" i="7"/>
  <c r="AB431" i="7"/>
  <c r="Z431" i="7"/>
  <c r="P555" i="7"/>
  <c r="S555" i="7" s="1"/>
  <c r="X596" i="7"/>
  <c r="W596" i="7"/>
  <c r="U596" i="7"/>
  <c r="AB661" i="7"/>
  <c r="Z661" i="7"/>
  <c r="P819" i="7"/>
  <c r="U1512" i="7"/>
  <c r="X1512" i="7" s="1"/>
  <c r="Z1556" i="7"/>
  <c r="AB1556" i="7" s="1"/>
  <c r="U1545" i="7"/>
  <c r="W1545" i="7" s="1"/>
  <c r="U1808" i="7"/>
  <c r="AB779" i="7"/>
  <c r="Z779" i="7"/>
  <c r="X850" i="7"/>
  <c r="W850" i="7"/>
  <c r="U850" i="7"/>
  <c r="P909" i="7"/>
  <c r="S909" i="7" s="1"/>
  <c r="AB928" i="7"/>
  <c r="Z928" i="7"/>
  <c r="P1272" i="7"/>
  <c r="S1272" i="7" s="1"/>
  <c r="P1422" i="7"/>
  <c r="Z1537" i="7"/>
  <c r="AB1537" i="7" s="1"/>
  <c r="P1652" i="7"/>
  <c r="P1769" i="7"/>
  <c r="S1769" i="7" s="1"/>
  <c r="AB870" i="7"/>
  <c r="Z870" i="7"/>
  <c r="P1004" i="7"/>
  <c r="R1004" i="7" s="1"/>
  <c r="U1068" i="7"/>
  <c r="AB1129" i="7"/>
  <c r="Z1129" i="7"/>
  <c r="U1234" i="7"/>
  <c r="W1234" i="7" s="1"/>
  <c r="P1253" i="7"/>
  <c r="R1253" i="7" s="1"/>
  <c r="AB1472" i="7"/>
  <c r="Z1472" i="7"/>
  <c r="P1575" i="7"/>
  <c r="R1575" i="7" s="1"/>
  <c r="U1628" i="7"/>
  <c r="W1628" i="7" s="1"/>
  <c r="Z1676" i="7"/>
  <c r="AC1676" i="7" s="1"/>
  <c r="P1356" i="7"/>
  <c r="P1369" i="7"/>
  <c r="S1369" i="7" s="1"/>
  <c r="AB1405" i="7"/>
  <c r="Z1405" i="7"/>
  <c r="P1487" i="7"/>
  <c r="R1487" i="7" s="1"/>
  <c r="U1527" i="7"/>
  <c r="Z1561" i="7"/>
  <c r="AC1561" i="7" s="1"/>
  <c r="U1613" i="7"/>
  <c r="W1613" i="7" s="1"/>
  <c r="U1660" i="7"/>
  <c r="W1660" i="7" s="1"/>
  <c r="Z1757" i="7"/>
  <c r="AC1757" i="7" s="1"/>
  <c r="S253" i="7"/>
  <c r="R253" i="7"/>
  <c r="P253" i="7"/>
  <c r="P525" i="7"/>
  <c r="R525" i="7" s="1"/>
  <c r="X173" i="7"/>
  <c r="W173" i="7"/>
  <c r="U173" i="7"/>
  <c r="S237" i="7"/>
  <c r="R237" i="7"/>
  <c r="P237" i="7"/>
  <c r="AB429" i="7"/>
  <c r="Z429" i="7"/>
  <c r="AB511" i="7"/>
  <c r="Z511" i="7"/>
  <c r="P704" i="7"/>
  <c r="R704" i="7" s="1"/>
  <c r="X720" i="7"/>
  <c r="W720" i="7"/>
  <c r="U720" i="7"/>
  <c r="AB728" i="7"/>
  <c r="Z728" i="7"/>
  <c r="P835" i="7"/>
  <c r="R835" i="7" s="1"/>
  <c r="U15" i="7"/>
  <c r="X15" i="7" s="1"/>
  <c r="Z31" i="7"/>
  <c r="S161" i="7"/>
  <c r="R161" i="7"/>
  <c r="P161" i="7"/>
  <c r="X175" i="7"/>
  <c r="W175" i="7"/>
  <c r="U175" i="7"/>
  <c r="X238" i="7"/>
  <c r="W238" i="7"/>
  <c r="U238" i="7"/>
  <c r="S287" i="7"/>
  <c r="R287" i="7"/>
  <c r="P287" i="7"/>
  <c r="X311" i="7"/>
  <c r="W311" i="7"/>
  <c r="U311" i="7"/>
  <c r="X333" i="7"/>
  <c r="W333" i="7"/>
  <c r="U333" i="7"/>
  <c r="P399" i="7"/>
  <c r="AB518" i="7"/>
  <c r="Z518" i="7"/>
  <c r="AB567" i="7"/>
  <c r="Z567" i="7"/>
  <c r="P692" i="7"/>
  <c r="X708" i="7"/>
  <c r="W708" i="7"/>
  <c r="U708" i="7"/>
  <c r="AB755" i="7"/>
  <c r="Z755" i="7"/>
  <c r="P871" i="7"/>
  <c r="S871" i="7" s="1"/>
  <c r="P1217" i="7"/>
  <c r="R1217" i="7" s="1"/>
  <c r="AB794" i="7"/>
  <c r="Z794" i="7"/>
  <c r="X622" i="7"/>
  <c r="W622" i="7"/>
  <c r="U622" i="7"/>
  <c r="P653" i="7"/>
  <c r="S653" i="7" s="1"/>
  <c r="AB682" i="7"/>
  <c r="Z682" i="7"/>
  <c r="X797" i="7"/>
  <c r="W797" i="7"/>
  <c r="U797" i="7"/>
  <c r="X807" i="7"/>
  <c r="W807" i="7"/>
  <c r="U807" i="7"/>
  <c r="AB821" i="7"/>
  <c r="Z821" i="7"/>
  <c r="P860" i="7"/>
  <c r="S860" i="7" s="1"/>
  <c r="P869" i="7"/>
  <c r="AB925" i="7"/>
  <c r="Z925" i="7"/>
  <c r="U965" i="7"/>
  <c r="X965" i="7" s="1"/>
  <c r="U992" i="7"/>
  <c r="W992" i="7" s="1"/>
  <c r="AB1008" i="7"/>
  <c r="Z1008" i="7"/>
  <c r="P1040" i="7"/>
  <c r="U1056" i="7"/>
  <c r="X1056" i="7" s="1"/>
  <c r="AB1072" i="7"/>
  <c r="Z1072" i="7"/>
  <c r="P1104" i="7"/>
  <c r="S1104" i="7" s="1"/>
  <c r="U1120" i="7"/>
  <c r="AB1136" i="7"/>
  <c r="Z1136" i="7"/>
  <c r="P1168" i="7"/>
  <c r="U1184" i="7"/>
  <c r="X1184" i="7" s="1"/>
  <c r="AB1200" i="7"/>
  <c r="Z1200" i="7"/>
  <c r="U981" i="7"/>
  <c r="X981" i="7" s="1"/>
  <c r="P1013" i="7"/>
  <c r="R1013" i="7" s="1"/>
  <c r="Z1045" i="7"/>
  <c r="U1109" i="7"/>
  <c r="U1220" i="7"/>
  <c r="X1220" i="7" s="1"/>
  <c r="AB1279" i="7"/>
  <c r="Z1279" i="7"/>
  <c r="U1365" i="7"/>
  <c r="X1365" i="7" s="1"/>
  <c r="U1403" i="7"/>
  <c r="AB1486" i="7"/>
  <c r="Z1486" i="7"/>
  <c r="P1515" i="7"/>
  <c r="S1515" i="7" s="1"/>
  <c r="U1540" i="7"/>
  <c r="Z1573" i="7"/>
  <c r="AC1573" i="7" s="1"/>
  <c r="U1669" i="7"/>
  <c r="X1669" i="7" s="1"/>
  <c r="P1282" i="7"/>
  <c r="S1282" i="7" s="1"/>
  <c r="AB1361" i="7"/>
  <c r="Z1361" i="7"/>
  <c r="P1572" i="7"/>
  <c r="U1608" i="7"/>
  <c r="X1608" i="7" s="1"/>
  <c r="Z1785" i="7"/>
  <c r="AB1785" i="7" s="1"/>
  <c r="P1568" i="7"/>
  <c r="S1568" i="7" s="1"/>
  <c r="U1627" i="7"/>
  <c r="Z1638" i="7"/>
  <c r="AC1638" i="7" s="1"/>
  <c r="U1717" i="7"/>
  <c r="W1717" i="7" s="1"/>
  <c r="P1754" i="7"/>
  <c r="S1754" i="7" s="1"/>
  <c r="Z1795" i="7"/>
  <c r="AC1795" i="7" s="1"/>
  <c r="U1538" i="7"/>
  <c r="X1538" i="7" s="1"/>
  <c r="U1555" i="7"/>
  <c r="W1555" i="7" s="1"/>
  <c r="Z1582" i="7"/>
  <c r="AC1582" i="7" s="1"/>
  <c r="P1619" i="7"/>
  <c r="P1646" i="7"/>
  <c r="R1646" i="7" s="1"/>
  <c r="Z1666" i="7"/>
  <c r="AB1666" i="7" s="1"/>
  <c r="U1741" i="7"/>
  <c r="W1741" i="7" s="1"/>
  <c r="P1773" i="7"/>
  <c r="Z1805" i="7"/>
  <c r="AC1805" i="7" s="1"/>
  <c r="S165" i="7"/>
  <c r="R165" i="7"/>
  <c r="P165" i="7"/>
  <c r="AB305" i="7"/>
  <c r="Z305" i="7"/>
  <c r="X369" i="7"/>
  <c r="W369" i="7"/>
  <c r="U369" i="7"/>
  <c r="P497" i="7"/>
  <c r="S497" i="7" s="1"/>
  <c r="P561" i="7"/>
  <c r="R561" i="7" s="1"/>
  <c r="AB568" i="7"/>
  <c r="Z568" i="7"/>
  <c r="P672" i="7"/>
  <c r="X879" i="7"/>
  <c r="W879" i="7"/>
  <c r="U879" i="7"/>
  <c r="AB1289" i="7"/>
  <c r="Z1289" i="7"/>
  <c r="P1443" i="7"/>
  <c r="R1443" i="7" s="1"/>
  <c r="U1483" i="7"/>
  <c r="Z1680" i="7"/>
  <c r="AC1680" i="7" s="1"/>
  <c r="S149" i="7"/>
  <c r="R149" i="7"/>
  <c r="P149" i="7"/>
  <c r="P1257" i="7"/>
  <c r="S1257" i="7" s="1"/>
  <c r="AB1491" i="7"/>
  <c r="Z1491" i="7"/>
  <c r="S74" i="7"/>
  <c r="R74" i="7"/>
  <c r="P74" i="7"/>
  <c r="AB133" i="7"/>
  <c r="Z133" i="7"/>
  <c r="X150" i="7"/>
  <c r="W150" i="7"/>
  <c r="U150" i="7"/>
  <c r="S251" i="7"/>
  <c r="R251" i="7"/>
  <c r="P251" i="7"/>
  <c r="AB289" i="7"/>
  <c r="Z289" i="7"/>
  <c r="X321" i="7"/>
  <c r="W321" i="7"/>
  <c r="U321" i="7"/>
  <c r="P385" i="7"/>
  <c r="S385" i="7" s="1"/>
  <c r="AB417" i="7"/>
  <c r="Z417" i="7"/>
  <c r="X449" i="7"/>
  <c r="W449" i="7"/>
  <c r="U449" i="7"/>
  <c r="P513" i="7"/>
  <c r="R513" i="7" s="1"/>
  <c r="P545" i="7"/>
  <c r="S545" i="7" s="1"/>
  <c r="AB648" i="7"/>
  <c r="Z648" i="7"/>
  <c r="U1557" i="7"/>
  <c r="X1557" i="7" s="1"/>
  <c r="P1621" i="7"/>
  <c r="Z1708" i="7"/>
  <c r="AC1708" i="7" s="1"/>
  <c r="S107" i="7"/>
  <c r="R107" i="7"/>
  <c r="P107" i="7"/>
  <c r="AB122" i="7"/>
  <c r="Z122" i="7"/>
  <c r="AB235" i="7"/>
  <c r="Z235" i="7"/>
  <c r="P310" i="7"/>
  <c r="S310" i="7" s="1"/>
  <c r="AB374" i="7"/>
  <c r="Z374" i="7"/>
  <c r="X438" i="7"/>
  <c r="W438" i="7"/>
  <c r="U438" i="7"/>
  <c r="X566" i="7"/>
  <c r="W566" i="7"/>
  <c r="U566" i="7"/>
  <c r="X791" i="7"/>
  <c r="W791" i="7"/>
  <c r="U791" i="7"/>
  <c r="AB1368" i="7"/>
  <c r="Z1368" i="7"/>
  <c r="P1796" i="7"/>
  <c r="S1796" i="7" s="1"/>
  <c r="AB261" i="7"/>
  <c r="Z261" i="7"/>
  <c r="X325" i="7"/>
  <c r="W325" i="7"/>
  <c r="U325" i="7"/>
  <c r="P453" i="7"/>
  <c r="AB517" i="7"/>
  <c r="Z517" i="7"/>
  <c r="AB915" i="7"/>
  <c r="Z915" i="7"/>
  <c r="U1018" i="7"/>
  <c r="X1018" i="7" s="1"/>
  <c r="P1034" i="7"/>
  <c r="Z1050" i="7"/>
  <c r="U1082" i="7"/>
  <c r="W1082" i="7" s="1"/>
  <c r="P1098" i="7"/>
  <c r="S1098" i="7" s="1"/>
  <c r="AB1114" i="7"/>
  <c r="Z1114" i="7"/>
  <c r="U1146" i="7"/>
  <c r="X1146" i="7" s="1"/>
  <c r="P1162" i="7"/>
  <c r="S1162" i="7" s="1"/>
  <c r="AB1178" i="7"/>
  <c r="Z1178" i="7"/>
  <c r="U1210" i="7"/>
  <c r="AB18" i="7"/>
  <c r="Z18" i="7"/>
  <c r="AB35" i="7"/>
  <c r="Z35" i="7"/>
  <c r="S82" i="7"/>
  <c r="R82" i="7"/>
  <c r="P82" i="7"/>
  <c r="X99" i="7"/>
  <c r="W99" i="7"/>
  <c r="U99" i="7"/>
  <c r="X121" i="7"/>
  <c r="W121" i="7"/>
  <c r="U121" i="7"/>
  <c r="S163" i="7"/>
  <c r="R163" i="7"/>
  <c r="P163" i="7"/>
  <c r="AB185" i="7"/>
  <c r="Z185" i="7"/>
  <c r="X210" i="7"/>
  <c r="W210" i="7"/>
  <c r="U210" i="7"/>
  <c r="S249" i="7"/>
  <c r="R249" i="7"/>
  <c r="P249" i="7"/>
  <c r="AB265" i="7"/>
  <c r="Z265" i="7"/>
  <c r="X281" i="7"/>
  <c r="W281" i="7"/>
  <c r="U281" i="7"/>
  <c r="P313" i="7"/>
  <c r="AB329" i="7"/>
  <c r="Z329" i="7"/>
  <c r="X345" i="7"/>
  <c r="W345" i="7"/>
  <c r="U345" i="7"/>
  <c r="P377" i="7"/>
  <c r="AB393" i="7"/>
  <c r="Z393" i="7"/>
  <c r="X409" i="7"/>
  <c r="W409" i="7"/>
  <c r="U409" i="7"/>
  <c r="P441" i="7"/>
  <c r="R441" i="7" s="1"/>
  <c r="AB457" i="7"/>
  <c r="Z457" i="7"/>
  <c r="X473" i="7"/>
  <c r="W473" i="7"/>
  <c r="U473" i="7"/>
  <c r="P505" i="7"/>
  <c r="S505" i="7" s="1"/>
  <c r="P521" i="7"/>
  <c r="R521" i="7" s="1"/>
  <c r="AB537" i="7"/>
  <c r="Z537" i="7"/>
  <c r="P636" i="7"/>
  <c r="X660" i="7"/>
  <c r="W660" i="7"/>
  <c r="U660" i="7"/>
  <c r="AB684" i="7"/>
  <c r="Z684" i="7"/>
  <c r="X741" i="7"/>
  <c r="W741" i="7"/>
  <c r="U741" i="7"/>
  <c r="X816" i="7"/>
  <c r="W816" i="7"/>
  <c r="U816" i="7"/>
  <c r="AB880" i="7"/>
  <c r="Z880" i="7"/>
  <c r="P907" i="7"/>
  <c r="S907" i="7" s="1"/>
  <c r="U919" i="7"/>
  <c r="X919" i="7" s="1"/>
  <c r="AB944" i="7"/>
  <c r="Z944" i="7"/>
  <c r="P971" i="7"/>
  <c r="R971" i="7" s="1"/>
  <c r="U983" i="7"/>
  <c r="W983" i="7" s="1"/>
  <c r="AB1231" i="7"/>
  <c r="Z1231" i="7"/>
  <c r="U1382" i="7"/>
  <c r="P1398" i="7"/>
  <c r="R1398" i="7" s="1"/>
  <c r="AB1414" i="7"/>
  <c r="Z1414" i="7"/>
  <c r="U1446" i="7"/>
  <c r="X1446" i="7" s="1"/>
  <c r="U1720" i="7"/>
  <c r="Z1840" i="7"/>
  <c r="AC1840" i="7" s="1"/>
  <c r="P923" i="7"/>
  <c r="S923" i="7" s="1"/>
  <c r="U967" i="7"/>
  <c r="X967" i="7" s="1"/>
  <c r="Z1683" i="7"/>
  <c r="AC1683" i="7" s="1"/>
  <c r="U1834" i="7"/>
  <c r="X1834" i="7" s="1"/>
  <c r="U16" i="7"/>
  <c r="X16" i="7" s="1"/>
  <c r="Z32" i="7"/>
  <c r="AB32" i="7" s="1"/>
  <c r="S64" i="7"/>
  <c r="R64" i="7"/>
  <c r="P64" i="7"/>
  <c r="X80" i="7"/>
  <c r="W80" i="7"/>
  <c r="U80" i="7"/>
  <c r="AB96" i="7"/>
  <c r="Z96" i="7"/>
  <c r="S128" i="7"/>
  <c r="R128" i="7"/>
  <c r="P128" i="7"/>
  <c r="X144" i="7"/>
  <c r="W144" i="7"/>
  <c r="U144" i="7"/>
  <c r="AB160" i="7"/>
  <c r="Z160" i="7"/>
  <c r="S192" i="7"/>
  <c r="R192" i="7"/>
  <c r="P192" i="7"/>
  <c r="X208" i="7"/>
  <c r="W208" i="7"/>
  <c r="U208" i="7"/>
  <c r="AB224" i="7"/>
  <c r="Z224" i="7"/>
  <c r="S256" i="7"/>
  <c r="R256" i="7"/>
  <c r="P256" i="7"/>
  <c r="X272" i="7"/>
  <c r="W272" i="7"/>
  <c r="U272" i="7"/>
  <c r="AB288" i="7"/>
  <c r="Z288" i="7"/>
  <c r="P320" i="7"/>
  <c r="X336" i="7"/>
  <c r="W336" i="7"/>
  <c r="U336" i="7"/>
  <c r="AB352" i="7"/>
  <c r="Z352" i="7"/>
  <c r="P384" i="7"/>
  <c r="S384" i="7" s="1"/>
  <c r="X400" i="7"/>
  <c r="W400" i="7"/>
  <c r="U400" i="7"/>
  <c r="AB416" i="7"/>
  <c r="Z416" i="7"/>
  <c r="P448" i="7"/>
  <c r="S448" i="7" s="1"/>
  <c r="X464" i="7"/>
  <c r="W464" i="7"/>
  <c r="U464" i="7"/>
  <c r="AB480" i="7"/>
  <c r="Z480" i="7"/>
  <c r="P512" i="7"/>
  <c r="R512" i="7" s="1"/>
  <c r="X528" i="7"/>
  <c r="W528" i="7"/>
  <c r="U528" i="7"/>
  <c r="AB544" i="7"/>
  <c r="Z544" i="7"/>
  <c r="X842" i="7"/>
  <c r="W842" i="7"/>
  <c r="U842" i="7"/>
  <c r="P934" i="7"/>
  <c r="S934" i="7" s="1"/>
  <c r="AB778" i="7"/>
  <c r="Z778" i="7"/>
  <c r="P659" i="7"/>
  <c r="S659" i="7" s="1"/>
  <c r="P569" i="7"/>
  <c r="AB1267" i="7"/>
  <c r="Z1267" i="7"/>
  <c r="P1303" i="7"/>
  <c r="S1303" i="7" s="1"/>
  <c r="U1327" i="7"/>
  <c r="X1327" i="7" s="1"/>
  <c r="AB1351" i="7"/>
  <c r="Z1351" i="7"/>
  <c r="U1326" i="7"/>
  <c r="P1566" i="7"/>
  <c r="R1566" i="7" s="1"/>
  <c r="Z1690" i="7"/>
  <c r="AC1690" i="7" s="1"/>
  <c r="P1692" i="7"/>
  <c r="U1092" i="7"/>
  <c r="W1092" i="7" s="1"/>
  <c r="Z1776" i="7"/>
  <c r="AC1776" i="7" s="1"/>
  <c r="X733" i="7"/>
  <c r="W733" i="7"/>
  <c r="U733" i="7"/>
  <c r="P1462" i="7"/>
  <c r="Z1519" i="7"/>
  <c r="AB1519" i="7" s="1"/>
  <c r="P799" i="7"/>
  <c r="P1353" i="7"/>
  <c r="S1353" i="7" s="1"/>
  <c r="AB732" i="7"/>
  <c r="Z732" i="7"/>
  <c r="P1667" i="7"/>
  <c r="S1667" i="7" s="1"/>
  <c r="AB446" i="7"/>
  <c r="Z446" i="7"/>
  <c r="AB111" i="7"/>
  <c r="Z111" i="7"/>
  <c r="P447" i="7"/>
  <c r="X639" i="7"/>
  <c r="W639" i="7"/>
  <c r="U639" i="7"/>
  <c r="AB1333" i="7"/>
  <c r="Z1333" i="7"/>
  <c r="P1760" i="7"/>
  <c r="S1760" i="7" s="1"/>
  <c r="P789" i="7"/>
  <c r="AB1471" i="7"/>
  <c r="Z1471" i="7"/>
  <c r="S118" i="7"/>
  <c r="R118" i="7"/>
  <c r="P118" i="7"/>
  <c r="AB430" i="7"/>
  <c r="Z430" i="7"/>
  <c r="AB705" i="7"/>
  <c r="Z705" i="7"/>
  <c r="S102" i="7"/>
  <c r="R102" i="7"/>
  <c r="P102" i="7"/>
  <c r="X363" i="7"/>
  <c r="W363" i="7"/>
  <c r="U363" i="7"/>
  <c r="X538" i="7"/>
  <c r="W538" i="7"/>
  <c r="U538" i="7"/>
  <c r="P1787" i="7"/>
  <c r="X839" i="7"/>
  <c r="W839" i="7"/>
  <c r="U839" i="7"/>
  <c r="AB932" i="7"/>
  <c r="Z932" i="7"/>
  <c r="X882" i="7"/>
  <c r="W882" i="7"/>
  <c r="U882" i="7"/>
  <c r="P1161" i="7"/>
  <c r="AB1476" i="7"/>
  <c r="Z1476" i="7"/>
  <c r="P1479" i="7"/>
  <c r="S1479" i="7" s="1"/>
  <c r="P1601" i="7"/>
  <c r="X81" i="7"/>
  <c r="W81" i="7"/>
  <c r="U81" i="7"/>
  <c r="X714" i="7"/>
  <c r="W714" i="7"/>
  <c r="U714" i="7"/>
  <c r="X876" i="7"/>
  <c r="W876" i="7"/>
  <c r="U876" i="7"/>
  <c r="X90" i="7"/>
  <c r="W90" i="7"/>
  <c r="U90" i="7"/>
  <c r="P317" i="7"/>
  <c r="AB414" i="7"/>
  <c r="Z414" i="7"/>
  <c r="AB543" i="7"/>
  <c r="Z543" i="7"/>
  <c r="P795" i="7"/>
  <c r="S795" i="7" s="1"/>
  <c r="P1261" i="7"/>
  <c r="AB657" i="7"/>
  <c r="Z657" i="7"/>
  <c r="P852" i="7"/>
  <c r="R852" i="7" s="1"/>
  <c r="U940" i="7"/>
  <c r="X940" i="7" s="1"/>
  <c r="AB1016" i="7"/>
  <c r="Z1016" i="7"/>
  <c r="P1112" i="7"/>
  <c r="R1112" i="7" s="1"/>
  <c r="U1160" i="7"/>
  <c r="W1160" i="7" s="1"/>
  <c r="Z1029" i="7"/>
  <c r="U1410" i="7"/>
  <c r="P1497" i="7"/>
  <c r="Z1648" i="7"/>
  <c r="AC1648" i="7" s="1"/>
  <c r="P1672" i="7"/>
  <c r="S1672" i="7" s="1"/>
  <c r="P1673" i="7"/>
  <c r="Z1765" i="7"/>
  <c r="AB1765" i="7" s="1"/>
  <c r="P1587" i="7"/>
  <c r="R1587" i="7" s="1"/>
  <c r="U1651" i="7"/>
  <c r="X1651" i="7" s="1"/>
  <c r="Z1794" i="7"/>
  <c r="AC1794" i="7" s="1"/>
  <c r="S273" i="7"/>
  <c r="R273" i="7"/>
  <c r="P273" i="7"/>
  <c r="X624" i="7"/>
  <c r="W624" i="7"/>
  <c r="U624" i="7"/>
  <c r="X193" i="7"/>
  <c r="W193" i="7"/>
  <c r="U193" i="7"/>
  <c r="S22" i="7"/>
  <c r="R22" i="7"/>
  <c r="P22" i="7"/>
  <c r="X135" i="7"/>
  <c r="W135" i="7"/>
  <c r="U135" i="7"/>
  <c r="AB696" i="7"/>
  <c r="Z696" i="7"/>
  <c r="P1696" i="7"/>
  <c r="S1696" i="7" s="1"/>
  <c r="AB58" i="7"/>
  <c r="Z58" i="7"/>
  <c r="X278" i="7"/>
  <c r="W278" i="7"/>
  <c r="U278" i="7"/>
  <c r="P1475" i="7"/>
  <c r="R1475" i="7" s="1"/>
  <c r="AB357" i="7"/>
  <c r="Z357" i="7"/>
  <c r="AB549" i="7"/>
  <c r="Z549" i="7"/>
  <c r="U1074" i="7"/>
  <c r="W1074" i="7" s="1"/>
  <c r="P1122" i="7"/>
  <c r="S1122" i="7" s="1"/>
  <c r="AB1186" i="7"/>
  <c r="Z1186" i="7"/>
  <c r="S50" i="7"/>
  <c r="R50" i="7"/>
  <c r="P50" i="7"/>
  <c r="AB114" i="7"/>
  <c r="Z114" i="7"/>
  <c r="X178" i="7"/>
  <c r="W178" i="7"/>
  <c r="U178" i="7"/>
  <c r="S291" i="7"/>
  <c r="R291" i="7"/>
  <c r="P291" i="7"/>
  <c r="X339" i="7"/>
  <c r="W339" i="7"/>
  <c r="U339" i="7"/>
  <c r="AB403" i="7"/>
  <c r="Z403" i="7"/>
  <c r="P515" i="7"/>
  <c r="P574" i="7"/>
  <c r="S574" i="7" s="1"/>
  <c r="AB598" i="7"/>
  <c r="Z598" i="7"/>
  <c r="X689" i="7"/>
  <c r="W689" i="7"/>
  <c r="U689" i="7"/>
  <c r="X887" i="7"/>
  <c r="W887" i="7"/>
  <c r="U887" i="7"/>
  <c r="AB939" i="7"/>
  <c r="Z939" i="7"/>
  <c r="U1269" i="7"/>
  <c r="X603" i="7"/>
  <c r="W603" i="7"/>
  <c r="U603" i="7"/>
  <c r="AB1244" i="7"/>
  <c r="Z1244" i="7"/>
  <c r="S56" i="7"/>
  <c r="R56" i="7"/>
  <c r="P56" i="7"/>
  <c r="X104" i="7"/>
  <c r="W104" i="7"/>
  <c r="U104" i="7"/>
  <c r="AB152" i="7"/>
  <c r="Z152" i="7"/>
  <c r="S248" i="7"/>
  <c r="R248" i="7"/>
  <c r="P248" i="7"/>
  <c r="X296" i="7"/>
  <c r="W296" i="7"/>
  <c r="U296" i="7"/>
  <c r="AB360" i="7"/>
  <c r="Z360" i="7"/>
  <c r="P456" i="7"/>
  <c r="R456" i="7" s="1"/>
  <c r="X504" i="7"/>
  <c r="W504" i="7"/>
  <c r="U504" i="7"/>
  <c r="AB552" i="7"/>
  <c r="Z552" i="7"/>
  <c r="P699" i="7"/>
  <c r="P986" i="7"/>
  <c r="S986" i="7" s="1"/>
  <c r="AB1270" i="7"/>
  <c r="Z1270" i="7"/>
  <c r="P1299" i="7"/>
  <c r="R1299" i="7" s="1"/>
  <c r="U1323" i="7"/>
  <c r="Z1522" i="7"/>
  <c r="AB1522" i="7" s="1"/>
  <c r="U1350" i="7"/>
  <c r="X1350" i="7" s="1"/>
  <c r="U1688" i="7"/>
  <c r="AB1396" i="7"/>
  <c r="Z1396" i="7"/>
  <c r="U1433" i="7"/>
  <c r="W1433" i="7" s="1"/>
  <c r="X255" i="7"/>
  <c r="W255" i="7"/>
  <c r="U255" i="7"/>
  <c r="Z1049" i="7"/>
  <c r="P1779" i="7"/>
  <c r="X680" i="7"/>
  <c r="W680" i="7"/>
  <c r="U680" i="7"/>
  <c r="AB972" i="7"/>
  <c r="Z972" i="7"/>
  <c r="P1460" i="7"/>
  <c r="S1460" i="7" s="1"/>
  <c r="U1468" i="7"/>
  <c r="Z1588" i="7"/>
  <c r="AB1588" i="7" s="1"/>
  <c r="S159" i="7"/>
  <c r="R159" i="7"/>
  <c r="P159" i="7"/>
  <c r="X367" i="7"/>
  <c r="W367" i="7"/>
  <c r="U367" i="7"/>
  <c r="Z1517" i="7"/>
  <c r="AC1517" i="7" s="1"/>
  <c r="P1583" i="7"/>
  <c r="S1583" i="7" s="1"/>
  <c r="AB314" i="7"/>
  <c r="Z314" i="7"/>
  <c r="AB888" i="7"/>
  <c r="Z888" i="7"/>
  <c r="P1028" i="7"/>
  <c r="P1245" i="7"/>
  <c r="R1245" i="7" s="1"/>
  <c r="X422" i="7"/>
  <c r="W422" i="7"/>
  <c r="U422" i="7"/>
  <c r="U1001" i="7"/>
  <c r="X1001" i="7" s="1"/>
  <c r="P1153" i="7"/>
  <c r="AB1404" i="7"/>
  <c r="Z1404" i="7"/>
  <c r="U1745" i="7"/>
  <c r="W1745" i="7" s="1"/>
  <c r="AB97" i="7"/>
  <c r="Z97" i="7"/>
  <c r="AB808" i="7"/>
  <c r="Z808" i="7"/>
  <c r="U1213" i="7"/>
  <c r="W1213" i="7" s="1"/>
  <c r="U1271" i="7"/>
  <c r="X1271" i="7" s="1"/>
  <c r="Z1647" i="7"/>
  <c r="AC1647" i="7" s="1"/>
  <c r="U1746" i="7"/>
  <c r="AB42" i="7"/>
  <c r="Z42" i="7"/>
  <c r="AB219" i="7"/>
  <c r="Z219" i="7"/>
  <c r="P366" i="7"/>
  <c r="S366" i="7" s="1"/>
  <c r="AB493" i="7"/>
  <c r="Z493" i="7"/>
  <c r="AB628" i="7"/>
  <c r="Z628" i="7"/>
  <c r="S103" i="7"/>
  <c r="R103" i="7"/>
  <c r="P103" i="7"/>
  <c r="X303" i="7"/>
  <c r="W303" i="7"/>
  <c r="U303" i="7"/>
  <c r="X554" i="7"/>
  <c r="W554" i="7"/>
  <c r="U554" i="7"/>
  <c r="X721" i="7"/>
  <c r="W721" i="7"/>
  <c r="U721" i="7"/>
  <c r="U916" i="7"/>
  <c r="W916" i="7" s="1"/>
  <c r="Z27" i="7"/>
  <c r="AB27" i="7" s="1"/>
  <c r="P443" i="7"/>
  <c r="AB558" i="7"/>
  <c r="Z558" i="7"/>
  <c r="AB629" i="7"/>
  <c r="Z629" i="7"/>
  <c r="U1329" i="7"/>
  <c r="X1329" i="7" s="1"/>
  <c r="U1372" i="7"/>
  <c r="AB1390" i="7"/>
  <c r="Z1390" i="7"/>
  <c r="P1488" i="7"/>
  <c r="S1488" i="7" s="1"/>
  <c r="U1496" i="7"/>
  <c r="X1496" i="7" s="1"/>
  <c r="Z1548" i="7"/>
  <c r="AC1548" i="7" s="1"/>
  <c r="U1770" i="7"/>
  <c r="W1770" i="7" s="1"/>
  <c r="X743" i="7"/>
  <c r="W743" i="7"/>
  <c r="U743" i="7"/>
  <c r="AB771" i="7"/>
  <c r="Z771" i="7"/>
  <c r="P864" i="7"/>
  <c r="U1012" i="7"/>
  <c r="W1012" i="7" s="1"/>
  <c r="AB1076" i="7"/>
  <c r="Z1076" i="7"/>
  <c r="U1169" i="7"/>
  <c r="P1301" i="7"/>
  <c r="AB1375" i="7"/>
  <c r="Z1375" i="7"/>
  <c r="U1469" i="7"/>
  <c r="X1469" i="7" s="1"/>
  <c r="U1503" i="7"/>
  <c r="Z1564" i="7"/>
  <c r="AC1564" i="7" s="1"/>
  <c r="U1702" i="7"/>
  <c r="U1728" i="7"/>
  <c r="X1728" i="7" s="1"/>
  <c r="Z1742" i="7"/>
  <c r="AC1742" i="7" s="1"/>
  <c r="U1821" i="7"/>
  <c r="AB94" i="7"/>
  <c r="Z94" i="7"/>
  <c r="X318" i="7"/>
  <c r="W318" i="7"/>
  <c r="U318" i="7"/>
  <c r="P426" i="7"/>
  <c r="S426" i="7" s="1"/>
  <c r="AB462" i="7"/>
  <c r="Z462" i="7"/>
  <c r="AB539" i="7"/>
  <c r="Z539" i="7"/>
  <c r="X658" i="7"/>
  <c r="W658" i="7"/>
  <c r="U658" i="7"/>
  <c r="X703" i="7"/>
  <c r="W703" i="7"/>
  <c r="U703" i="7"/>
  <c r="AB746" i="7"/>
  <c r="Z746" i="7"/>
  <c r="X798" i="7"/>
  <c r="W798" i="7"/>
  <c r="U798" i="7"/>
  <c r="X79" i="7"/>
  <c r="W79" i="7"/>
  <c r="U79" i="7"/>
  <c r="X182" i="7"/>
  <c r="W182" i="7"/>
  <c r="U182" i="7"/>
  <c r="P350" i="7"/>
  <c r="X383" i="7"/>
  <c r="W383" i="7"/>
  <c r="U383" i="7"/>
  <c r="AB495" i="7"/>
  <c r="Z495" i="7"/>
  <c r="P768" i="7"/>
  <c r="S768" i="7" s="1"/>
  <c r="P826" i="7"/>
  <c r="AB894" i="7"/>
  <c r="Z894" i="7"/>
  <c r="X837" i="7"/>
  <c r="W837" i="7"/>
  <c r="U837" i="7"/>
  <c r="P914" i="7"/>
  <c r="AB930" i="7"/>
  <c r="Z930" i="7"/>
  <c r="U1025" i="7"/>
  <c r="W1025" i="7" s="1"/>
  <c r="P1057" i="7"/>
  <c r="AB1089" i="7"/>
  <c r="Z1089" i="7"/>
  <c r="U1157" i="7"/>
  <c r="P1189" i="7"/>
  <c r="R1189" i="7" s="1"/>
  <c r="AB1305" i="7"/>
  <c r="Z1305" i="7"/>
  <c r="P1539" i="7"/>
  <c r="R1539" i="7" s="1"/>
  <c r="U1580" i="7"/>
  <c r="Z1681" i="7"/>
  <c r="AB1681" i="7" s="1"/>
  <c r="P872" i="7"/>
  <c r="P961" i="7"/>
  <c r="S961" i="7" s="1"/>
  <c r="AB1020" i="7"/>
  <c r="Z1020" i="7"/>
  <c r="U1145" i="7"/>
  <c r="P1209" i="7"/>
  <c r="S1209" i="7" s="1"/>
  <c r="AB1241" i="7"/>
  <c r="Z1241" i="7"/>
  <c r="U1474" i="7"/>
  <c r="U1567" i="7"/>
  <c r="AB1201" i="7"/>
  <c r="Z1201" i="7"/>
  <c r="U1362" i="7"/>
  <c r="X1362" i="7" s="1"/>
  <c r="U1371" i="7"/>
  <c r="AB1407" i="7"/>
  <c r="Z1407" i="7"/>
  <c r="U1489" i="7"/>
  <c r="P1529" i="7"/>
  <c r="S1529" i="7" s="1"/>
  <c r="Z1599" i="7"/>
  <c r="AC1599" i="7" s="1"/>
  <c r="P1615" i="7"/>
  <c r="U1668" i="7"/>
  <c r="X1668" i="7" s="1"/>
  <c r="Z1737" i="7"/>
  <c r="AC1737" i="7" s="1"/>
  <c r="U1761" i="7"/>
  <c r="P1810" i="7"/>
  <c r="R1810" i="7" s="1"/>
  <c r="U29" i="7"/>
  <c r="X29" i="7" s="1"/>
  <c r="P381" i="7"/>
  <c r="S381" i="7" s="1"/>
  <c r="AB141" i="7"/>
  <c r="Z141" i="7"/>
  <c r="X157" i="7"/>
  <c r="W157" i="7"/>
  <c r="U157" i="7"/>
  <c r="S285" i="7"/>
  <c r="R285" i="7"/>
  <c r="P285" i="7"/>
  <c r="P541" i="7"/>
  <c r="S541" i="7" s="1"/>
  <c r="AB578" i="7"/>
  <c r="Z578" i="7"/>
  <c r="X722" i="7"/>
  <c r="W722" i="7"/>
  <c r="U722" i="7"/>
  <c r="X735" i="7"/>
  <c r="W735" i="7"/>
  <c r="U735" i="7"/>
  <c r="AB811" i="7"/>
  <c r="Z811" i="7"/>
  <c r="S126" i="7"/>
  <c r="R126" i="7"/>
  <c r="P126" i="7"/>
  <c r="X203" i="7"/>
  <c r="W203" i="7"/>
  <c r="U203" i="7"/>
  <c r="X225" i="7"/>
  <c r="W225" i="7"/>
  <c r="U225" i="7"/>
  <c r="S271" i="7"/>
  <c r="R271" i="7"/>
  <c r="P271" i="7"/>
  <c r="AB390" i="7"/>
  <c r="Z390" i="7"/>
  <c r="X445" i="7"/>
  <c r="W445" i="7"/>
  <c r="U445" i="7"/>
  <c r="P523" i="7"/>
  <c r="S523" i="7" s="1"/>
  <c r="AB542" i="7"/>
  <c r="Z542" i="7"/>
  <c r="AB577" i="7"/>
  <c r="Z577" i="7"/>
  <c r="X694" i="7"/>
  <c r="W694" i="7"/>
  <c r="U694" i="7"/>
  <c r="X736" i="7"/>
  <c r="W736" i="7"/>
  <c r="U736" i="7"/>
  <c r="AB747" i="7"/>
  <c r="Z747" i="7"/>
  <c r="X873" i="7"/>
  <c r="W873" i="7"/>
  <c r="U873" i="7"/>
  <c r="U1124" i="7"/>
  <c r="W1124" i="7" s="1"/>
  <c r="AB1140" i="7"/>
  <c r="Z1140" i="7"/>
  <c r="P1172" i="7"/>
  <c r="U1188" i="7"/>
  <c r="AB1204" i="7"/>
  <c r="Z1204" i="7"/>
  <c r="X830" i="7"/>
  <c r="W830" i="7"/>
  <c r="U830" i="7"/>
  <c r="X612" i="7"/>
  <c r="W612" i="7"/>
  <c r="U612" i="7"/>
  <c r="AB626" i="7"/>
  <c r="Z626" i="7"/>
  <c r="X697" i="7"/>
  <c r="W697" i="7"/>
  <c r="U697" i="7"/>
  <c r="P742" i="7"/>
  <c r="S742" i="7" s="1"/>
  <c r="AB774" i="7"/>
  <c r="Z774" i="7"/>
  <c r="X809" i="7"/>
  <c r="W809" i="7"/>
  <c r="U809" i="7"/>
  <c r="P825" i="7"/>
  <c r="R825" i="7" s="1"/>
  <c r="AB836" i="7"/>
  <c r="Z836" i="7"/>
  <c r="X877" i="7"/>
  <c r="W877" i="7"/>
  <c r="U877" i="7"/>
  <c r="P905" i="7"/>
  <c r="AB938" i="7"/>
  <c r="Z938" i="7"/>
  <c r="U974" i="7"/>
  <c r="P989" i="7"/>
  <c r="S989" i="7" s="1"/>
  <c r="AB1021" i="7"/>
  <c r="Z1021" i="7"/>
  <c r="U1085" i="7"/>
  <c r="W1085" i="7" s="1"/>
  <c r="U1412" i="7"/>
  <c r="AB1239" i="7"/>
  <c r="Z1239" i="7"/>
  <c r="U1345" i="7"/>
  <c r="P1406" i="7"/>
  <c r="AB1436" i="7"/>
  <c r="Z1436" i="7"/>
  <c r="P1480" i="7"/>
  <c r="S1480" i="7" s="1"/>
  <c r="U1495" i="7"/>
  <c r="Z1504" i="7"/>
  <c r="AC1504" i="7" s="1"/>
  <c r="P1543" i="7"/>
  <c r="R1543" i="7" s="1"/>
  <c r="U1636" i="7"/>
  <c r="X1636" i="7" s="1"/>
  <c r="Z1816" i="7"/>
  <c r="AC1816" i="7" s="1"/>
  <c r="P1432" i="7"/>
  <c r="U1584" i="7"/>
  <c r="X1584" i="7" s="1"/>
  <c r="Z1640" i="7"/>
  <c r="AC1640" i="7" s="1"/>
  <c r="U1542" i="7"/>
  <c r="U1600" i="7"/>
  <c r="Z1659" i="7"/>
  <c r="AC1659" i="7" s="1"/>
  <c r="P1695" i="7"/>
  <c r="S1695" i="7" s="1"/>
  <c r="U1724" i="7"/>
  <c r="Z1763" i="7"/>
  <c r="AC1763" i="7" s="1"/>
  <c r="U1814" i="7"/>
  <c r="X1814" i="7" s="1"/>
  <c r="U1547" i="7"/>
  <c r="X1547" i="7" s="1"/>
  <c r="Z1560" i="7"/>
  <c r="AC1560" i="7" s="1"/>
  <c r="P1611" i="7"/>
  <c r="U1624" i="7"/>
  <c r="X1624" i="7" s="1"/>
  <c r="Z1649" i="7"/>
  <c r="AC1649" i="7" s="1"/>
  <c r="U1713" i="7"/>
  <c r="P1758" i="7"/>
  <c r="Z1790" i="7"/>
  <c r="AC1790" i="7" s="1"/>
  <c r="P595" i="7"/>
  <c r="X695" i="7"/>
  <c r="W695" i="7"/>
  <c r="U695" i="7"/>
  <c r="AB899" i="7"/>
  <c r="Z899" i="7"/>
  <c r="P999" i="7"/>
  <c r="S999" i="7" s="1"/>
  <c r="U1015" i="7"/>
  <c r="Z1031" i="7"/>
  <c r="P1063" i="7"/>
  <c r="S1063" i="7" s="1"/>
  <c r="U1079" i="7"/>
  <c r="AB1095" i="7"/>
  <c r="Z1095" i="7"/>
  <c r="P1127" i="7"/>
  <c r="U1143" i="7"/>
  <c r="W1143" i="7" s="1"/>
  <c r="AB1159" i="7"/>
  <c r="Z1159" i="7"/>
  <c r="P1191" i="7"/>
  <c r="R1191" i="7" s="1"/>
  <c r="U1207" i="7"/>
  <c r="AB1223" i="7"/>
  <c r="Z1223" i="7"/>
  <c r="P1360" i="7"/>
  <c r="R1360" i="7" s="1"/>
  <c r="U1508" i="7"/>
  <c r="Z1772" i="7"/>
  <c r="AC1772" i="7" s="1"/>
  <c r="S85" i="7"/>
  <c r="R85" i="7"/>
  <c r="P85" i="7"/>
  <c r="AB257" i="7"/>
  <c r="Z257" i="7"/>
  <c r="AB855" i="7"/>
  <c r="Z855" i="7"/>
  <c r="P1812" i="7"/>
  <c r="AB10" i="7"/>
  <c r="Z10" i="7"/>
  <c r="X69" i="7"/>
  <c r="W69" i="7"/>
  <c r="U69" i="7"/>
  <c r="S177" i="7"/>
  <c r="R177" i="7"/>
  <c r="P177" i="7"/>
  <c r="X187" i="7"/>
  <c r="W187" i="7"/>
  <c r="U187" i="7"/>
  <c r="AB199" i="7"/>
  <c r="Z199" i="7"/>
  <c r="P671" i="7"/>
  <c r="R671" i="7" s="1"/>
  <c r="X815" i="7"/>
  <c r="W815" i="7"/>
  <c r="U815" i="7"/>
  <c r="AB995" i="7"/>
  <c r="Z995" i="7"/>
  <c r="P1027" i="7"/>
  <c r="S1027" i="7" s="1"/>
  <c r="U1043" i="7"/>
  <c r="AB1059" i="7"/>
  <c r="Z1059" i="7"/>
  <c r="P1091" i="7"/>
  <c r="U1107" i="7"/>
  <c r="W1107" i="7" s="1"/>
  <c r="AB1123" i="7"/>
  <c r="Z1123" i="7"/>
  <c r="P1155" i="7"/>
  <c r="R1155" i="7" s="1"/>
  <c r="U1171" i="7"/>
  <c r="AB1187" i="7"/>
  <c r="Z1187" i="7"/>
  <c r="P1219" i="7"/>
  <c r="S1219" i="7" s="1"/>
  <c r="P1225" i="7"/>
  <c r="AB1499" i="7"/>
  <c r="Z1499" i="7"/>
  <c r="U1629" i="7"/>
  <c r="W1629" i="7" s="1"/>
  <c r="U1700" i="7"/>
  <c r="Z1788" i="7"/>
  <c r="AC1788" i="7" s="1"/>
  <c r="S55" i="7"/>
  <c r="R55" i="7"/>
  <c r="P55" i="7"/>
  <c r="AB117" i="7"/>
  <c r="Z117" i="7"/>
  <c r="X134" i="7"/>
  <c r="W134" i="7"/>
  <c r="U134" i="7"/>
  <c r="S245" i="7"/>
  <c r="R245" i="7"/>
  <c r="P245" i="7"/>
  <c r="X263" i="7"/>
  <c r="W263" i="7"/>
  <c r="U263" i="7"/>
  <c r="AB327" i="7"/>
  <c r="Z327" i="7"/>
  <c r="P455" i="7"/>
  <c r="S455" i="7" s="1"/>
  <c r="X519" i="7"/>
  <c r="W519" i="7"/>
  <c r="U519" i="7"/>
  <c r="AB572" i="7"/>
  <c r="Z572" i="7"/>
  <c r="P1280" i="7"/>
  <c r="R1280" i="7" s="1"/>
  <c r="U1764" i="7"/>
  <c r="W1764" i="7" s="1"/>
  <c r="X277" i="7"/>
  <c r="W277" i="7"/>
  <c r="U277" i="7"/>
  <c r="P405" i="7"/>
  <c r="AB469" i="7"/>
  <c r="Z469" i="7"/>
  <c r="AB533" i="7"/>
  <c r="Z533" i="7"/>
  <c r="U1038" i="7"/>
  <c r="X1038" i="7" s="1"/>
  <c r="P1054" i="7"/>
  <c r="AB1070" i="7"/>
  <c r="Z1070" i="7"/>
  <c r="U1102" i="7"/>
  <c r="X1102" i="7" s="1"/>
  <c r="P1118" i="7"/>
  <c r="R1118" i="7" s="1"/>
  <c r="AB1134" i="7"/>
  <c r="Z1134" i="7"/>
  <c r="U1166" i="7"/>
  <c r="P1182" i="7"/>
  <c r="R1182" i="7" s="1"/>
  <c r="AB1198" i="7"/>
  <c r="Z1198" i="7"/>
  <c r="P1268" i="7"/>
  <c r="U19" i="7"/>
  <c r="W19" i="7" s="1"/>
  <c r="X41" i="7"/>
  <c r="W41" i="7"/>
  <c r="U41" i="7"/>
  <c r="S83" i="7"/>
  <c r="R83" i="7"/>
  <c r="P83" i="7"/>
  <c r="AB105" i="7"/>
  <c r="Z105" i="7"/>
  <c r="X130" i="7"/>
  <c r="W130" i="7"/>
  <c r="U130" i="7"/>
  <c r="S169" i="7"/>
  <c r="R169" i="7"/>
  <c r="P169" i="7"/>
  <c r="AB194" i="7"/>
  <c r="Z194" i="7"/>
  <c r="AB211" i="7"/>
  <c r="Z211" i="7"/>
  <c r="S258" i="7"/>
  <c r="R258" i="7"/>
  <c r="P258" i="7"/>
  <c r="AB274" i="7"/>
  <c r="Z274" i="7"/>
  <c r="X290" i="7"/>
  <c r="W290" i="7"/>
  <c r="U290" i="7"/>
  <c r="P322" i="7"/>
  <c r="AB338" i="7"/>
  <c r="Z338" i="7"/>
  <c r="X354" i="7"/>
  <c r="W354" i="7"/>
  <c r="U354" i="7"/>
  <c r="P386" i="7"/>
  <c r="S386" i="7" s="1"/>
  <c r="AB402" i="7"/>
  <c r="Z402" i="7"/>
  <c r="X418" i="7"/>
  <c r="W418" i="7"/>
  <c r="U418" i="7"/>
  <c r="P450" i="7"/>
  <c r="R450" i="7" s="1"/>
  <c r="AB466" i="7"/>
  <c r="Z466" i="7"/>
  <c r="X482" i="7"/>
  <c r="W482" i="7"/>
  <c r="U482" i="7"/>
  <c r="P514" i="7"/>
  <c r="R514" i="7" s="1"/>
  <c r="AB530" i="7"/>
  <c r="Z530" i="7"/>
  <c r="X546" i="7"/>
  <c r="W546" i="7"/>
  <c r="U546" i="7"/>
  <c r="X573" i="7"/>
  <c r="W573" i="7"/>
  <c r="U573" i="7"/>
  <c r="P581" i="7"/>
  <c r="AB589" i="7"/>
  <c r="Z589" i="7"/>
  <c r="X605" i="7"/>
  <c r="W605" i="7"/>
  <c r="U605" i="7"/>
  <c r="P613" i="7"/>
  <c r="AB621" i="7"/>
  <c r="Z621" i="7"/>
  <c r="X645" i="7"/>
  <c r="W645" i="7"/>
  <c r="U645" i="7"/>
  <c r="P662" i="7"/>
  <c r="AB669" i="7"/>
  <c r="Z669" i="7"/>
  <c r="X693" i="7"/>
  <c r="W693" i="7"/>
  <c r="U693" i="7"/>
  <c r="P717" i="7"/>
  <c r="AB749" i="7"/>
  <c r="Z749" i="7"/>
  <c r="P856" i="7"/>
  <c r="U895" i="7"/>
  <c r="W895" i="7" s="1"/>
  <c r="AB936" i="7"/>
  <c r="Z936" i="7"/>
  <c r="P1727" i="7"/>
  <c r="U1743" i="7"/>
  <c r="Z1759" i="7"/>
  <c r="AB1759" i="7" s="1"/>
  <c r="P1791" i="7"/>
  <c r="R1791" i="7" s="1"/>
  <c r="U1807" i="7"/>
  <c r="Z1823" i="7"/>
  <c r="AC1823" i="7" s="1"/>
  <c r="P935" i="7"/>
  <c r="S935" i="7" s="1"/>
  <c r="U975" i="7"/>
  <c r="W975" i="7" s="1"/>
  <c r="Z1691" i="7"/>
  <c r="AC1691" i="7" s="1"/>
  <c r="P1839" i="7"/>
  <c r="U12" i="7"/>
  <c r="W12" i="7" s="1"/>
  <c r="Z28" i="7"/>
  <c r="S60" i="7"/>
  <c r="R60" i="7"/>
  <c r="P60" i="7"/>
  <c r="X76" i="7"/>
  <c r="W76" i="7"/>
  <c r="U76" i="7"/>
  <c r="AB92" i="7"/>
  <c r="Z92" i="7"/>
  <c r="S124" i="7"/>
  <c r="R124" i="7"/>
  <c r="P124" i="7"/>
  <c r="X140" i="7"/>
  <c r="W140" i="7"/>
  <c r="U140" i="7"/>
  <c r="AB156" i="7"/>
  <c r="Z156" i="7"/>
  <c r="S188" i="7"/>
  <c r="R188" i="7"/>
  <c r="P188" i="7"/>
  <c r="X204" i="7"/>
  <c r="W204" i="7"/>
  <c r="U204" i="7"/>
  <c r="AB220" i="7"/>
  <c r="Z220" i="7"/>
  <c r="S252" i="7"/>
  <c r="R252" i="7"/>
  <c r="P252" i="7"/>
  <c r="X268" i="7"/>
  <c r="W268" i="7"/>
  <c r="U268" i="7"/>
  <c r="AB284" i="7"/>
  <c r="Z284" i="7"/>
  <c r="P316" i="7"/>
  <c r="X332" i="7"/>
  <c r="W332" i="7"/>
  <c r="U332" i="7"/>
  <c r="AB348" i="7"/>
  <c r="Z348" i="7"/>
  <c r="P380" i="7"/>
  <c r="X396" i="7"/>
  <c r="W396" i="7"/>
  <c r="U396" i="7"/>
  <c r="AB412" i="7"/>
  <c r="Z412" i="7"/>
  <c r="P444" i="7"/>
  <c r="R444" i="7" s="1"/>
  <c r="X460" i="7"/>
  <c r="W460" i="7"/>
  <c r="U460" i="7"/>
  <c r="AB476" i="7"/>
  <c r="Z476" i="7"/>
  <c r="P508" i="7"/>
  <c r="X524" i="7"/>
  <c r="W524" i="7"/>
  <c r="U524" i="7"/>
  <c r="AB540" i="7"/>
  <c r="Z540" i="7"/>
  <c r="U918" i="7"/>
  <c r="X918" i="7" s="1"/>
  <c r="P810" i="7"/>
  <c r="AB1006" i="7"/>
  <c r="Z1006" i="7"/>
  <c r="X762" i="7"/>
  <c r="W762" i="7"/>
  <c r="U762" i="7"/>
  <c r="P814" i="7"/>
  <c r="S814" i="7" s="1"/>
  <c r="AB982" i="7"/>
  <c r="Z982" i="7"/>
  <c r="P1227" i="7"/>
  <c r="S1227" i="7" s="1"/>
  <c r="P1246" i="7"/>
  <c r="AB1259" i="7"/>
  <c r="Z1259" i="7"/>
  <c r="P1291" i="7"/>
  <c r="P1374" i="7"/>
  <c r="AB1296" i="7"/>
  <c r="Z1296" i="7"/>
  <c r="P1312" i="7"/>
  <c r="S1312" i="7" s="1"/>
  <c r="U1320" i="7"/>
  <c r="AB1336" i="7"/>
  <c r="Z1336" i="7"/>
  <c r="U1626" i="7"/>
  <c r="P1330" i="7"/>
  <c r="R1330" i="7" s="1"/>
  <c r="Z1726" i="7"/>
  <c r="AC1726" i="7" s="1"/>
  <c r="P1423" i="7"/>
  <c r="S1423" i="7" s="1"/>
  <c r="AB349" i="7"/>
  <c r="Z349" i="7"/>
  <c r="AB711" i="7"/>
  <c r="Z711" i="7"/>
  <c r="U1450" i="7"/>
  <c r="U1616" i="7"/>
  <c r="W1616" i="7" s="1"/>
  <c r="AB890" i="7"/>
  <c r="Z890" i="7"/>
  <c r="U1017" i="7"/>
  <c r="X1017" i="7" s="1"/>
  <c r="P926" i="7"/>
  <c r="AB1221" i="7"/>
  <c r="Z1221" i="7"/>
  <c r="S223" i="7"/>
  <c r="R223" i="7"/>
  <c r="P223" i="7"/>
  <c r="P649" i="7"/>
  <c r="AB609" i="7"/>
  <c r="Z609" i="7"/>
  <c r="P740" i="7"/>
  <c r="P1394" i="7"/>
  <c r="AB1498" i="7"/>
  <c r="Z1498" i="7"/>
  <c r="X849" i="7"/>
  <c r="W849" i="7"/>
  <c r="U849" i="7"/>
  <c r="P1377" i="7"/>
  <c r="Z1596" i="7"/>
  <c r="AC1596" i="7" s="1"/>
  <c r="P358" i="7"/>
  <c r="S358" i="7" s="1"/>
  <c r="X652" i="7"/>
  <c r="W652" i="7"/>
  <c r="U652" i="7"/>
  <c r="AB758" i="7"/>
  <c r="Z758" i="7"/>
  <c r="P394" i="7"/>
  <c r="R394" i="7" s="1"/>
  <c r="P634" i="7"/>
  <c r="AB906" i="7"/>
  <c r="Z906" i="7"/>
  <c r="X862" i="7"/>
  <c r="W862" i="7"/>
  <c r="U862" i="7"/>
  <c r="P1373" i="7"/>
  <c r="S1373" i="7" s="1"/>
  <c r="Z1685" i="7"/>
  <c r="AC1685" i="7" s="1"/>
  <c r="P1247" i="7"/>
  <c r="P1569" i="7"/>
  <c r="R1569" i="7" s="1"/>
  <c r="AB1409" i="7"/>
  <c r="Z1409" i="7"/>
  <c r="P1824" i="7"/>
  <c r="S1824" i="7" s="1"/>
  <c r="AB509" i="7"/>
  <c r="Z509" i="7"/>
  <c r="AB601" i="7"/>
  <c r="Z601" i="7"/>
  <c r="X889" i="7"/>
  <c r="W889" i="7"/>
  <c r="U889" i="7"/>
  <c r="X39" i="7"/>
  <c r="W39" i="7"/>
  <c r="U39" i="7"/>
  <c r="X170" i="7"/>
  <c r="W170" i="7"/>
  <c r="U170" i="7"/>
  <c r="P490" i="7"/>
  <c r="P625" i="7"/>
  <c r="S625" i="7" s="1"/>
  <c r="AB751" i="7"/>
  <c r="Z751" i="7"/>
  <c r="X618" i="7"/>
  <c r="W618" i="7"/>
  <c r="U618" i="7"/>
  <c r="P702" i="7"/>
  <c r="R702" i="7" s="1"/>
  <c r="AB790" i="7"/>
  <c r="Z790" i="7"/>
  <c r="U913" i="7"/>
  <c r="U1000" i="7"/>
  <c r="AB1080" i="7"/>
  <c r="Z1080" i="7"/>
  <c r="P1176" i="7"/>
  <c r="S1176" i="7" s="1"/>
  <c r="P997" i="7"/>
  <c r="S997" i="7" s="1"/>
  <c r="AB1093" i="7"/>
  <c r="Z1093" i="7"/>
  <c r="U1465" i="7"/>
  <c r="W1465" i="7" s="1"/>
  <c r="U1520" i="7"/>
  <c r="W1520" i="7" s="1"/>
  <c r="AB1313" i="7"/>
  <c r="Z1313" i="7"/>
  <c r="P1632" i="7"/>
  <c r="U1731" i="7"/>
  <c r="W1731" i="7" s="1"/>
  <c r="Z1550" i="7"/>
  <c r="AB1550" i="7" s="1"/>
  <c r="P1687" i="7"/>
  <c r="P1826" i="7"/>
  <c r="X61" i="7"/>
  <c r="W61" i="7"/>
  <c r="U61" i="7"/>
  <c r="X529" i="7"/>
  <c r="W529" i="7"/>
  <c r="U529" i="7"/>
  <c r="X847" i="7"/>
  <c r="W847" i="7"/>
  <c r="U847" i="7"/>
  <c r="Z1780" i="7"/>
  <c r="AC1780" i="7" s="1"/>
  <c r="P1376" i="7"/>
  <c r="R1376" i="7" s="1"/>
  <c r="P1589" i="7"/>
  <c r="AB43" i="7"/>
  <c r="Z43" i="7"/>
  <c r="P406" i="7"/>
  <c r="U1732" i="7"/>
  <c r="W1732" i="7" s="1"/>
  <c r="X421" i="7"/>
  <c r="W421" i="7"/>
  <c r="U421" i="7"/>
  <c r="U1042" i="7"/>
  <c r="X1042" i="7" s="1"/>
  <c r="P1106" i="7"/>
  <c r="AB1154" i="7"/>
  <c r="Z1154" i="7"/>
  <c r="S25" i="7"/>
  <c r="R25" i="7"/>
  <c r="P25" i="7"/>
  <c r="AB89" i="7"/>
  <c r="Z89" i="7"/>
  <c r="AB195" i="7"/>
  <c r="Z195" i="7"/>
  <c r="P307" i="7"/>
  <c r="R307" i="7" s="1"/>
  <c r="X355" i="7"/>
  <c r="W355" i="7"/>
  <c r="U355" i="7"/>
  <c r="AB419" i="7"/>
  <c r="Z419" i="7"/>
  <c r="P499" i="7"/>
  <c r="X563" i="7"/>
  <c r="W563" i="7"/>
  <c r="U563" i="7"/>
  <c r="AB590" i="7"/>
  <c r="Z590" i="7"/>
  <c r="X757" i="7"/>
  <c r="W757" i="7"/>
  <c r="U757" i="7"/>
  <c r="X848" i="7"/>
  <c r="W848" i="7"/>
  <c r="U848" i="7"/>
  <c r="AB924" i="7"/>
  <c r="Z924" i="7"/>
  <c r="U1290" i="7"/>
  <c r="X1290" i="7" s="1"/>
  <c r="U903" i="7"/>
  <c r="Z1699" i="7"/>
  <c r="AC1699" i="7" s="1"/>
  <c r="S40" i="7"/>
  <c r="R40" i="7"/>
  <c r="P40" i="7"/>
  <c r="X88" i="7"/>
  <c r="W88" i="7"/>
  <c r="U88" i="7"/>
  <c r="AB136" i="7"/>
  <c r="Z136" i="7"/>
  <c r="S264" i="7"/>
  <c r="R264" i="7"/>
  <c r="P264" i="7"/>
  <c r="X328" i="7"/>
  <c r="W328" i="7"/>
  <c r="U328" i="7"/>
  <c r="AB376" i="7"/>
  <c r="Z376" i="7"/>
  <c r="P472" i="7"/>
  <c r="S472" i="7" s="1"/>
  <c r="X520" i="7"/>
  <c r="W520" i="7"/>
  <c r="U520" i="7"/>
  <c r="AB966" i="7"/>
  <c r="Z966" i="7"/>
  <c r="X730" i="7"/>
  <c r="W730" i="7"/>
  <c r="U730" i="7"/>
  <c r="P1238" i="7"/>
  <c r="R1238" i="7" s="1"/>
  <c r="AB1366" i="7"/>
  <c r="Z1366" i="7"/>
  <c r="P1315" i="7"/>
  <c r="S1315" i="7" s="1"/>
  <c r="U1339" i="7"/>
  <c r="W1339" i="7" s="1"/>
  <c r="Z1586" i="7"/>
  <c r="AC1586" i="7" s="1"/>
  <c r="U1334" i="7"/>
  <c r="AB190" i="7"/>
  <c r="Z190" i="7"/>
  <c r="AB1425" i="7"/>
  <c r="Z1425" i="7"/>
  <c r="X818" i="7"/>
  <c r="W818" i="7"/>
  <c r="U818" i="7"/>
  <c r="X676" i="7"/>
  <c r="W676" i="7"/>
  <c r="U676" i="7"/>
  <c r="AB701" i="7"/>
  <c r="Z701" i="7"/>
  <c r="P844" i="7"/>
  <c r="S844" i="7" s="1"/>
  <c r="P1454" i="7"/>
  <c r="R1454" i="7" s="1"/>
  <c r="AB1464" i="7"/>
  <c r="Z1464" i="7"/>
  <c r="P1620" i="7"/>
  <c r="P1185" i="7"/>
  <c r="S1185" i="7" s="1"/>
  <c r="Z1521" i="7"/>
  <c r="AC1521" i="7" s="1"/>
  <c r="P298" i="7"/>
  <c r="AB106" i="7"/>
  <c r="Z106" i="7"/>
  <c r="AB459" i="7"/>
  <c r="Z459" i="7"/>
  <c r="U969" i="7"/>
  <c r="P1117" i="7"/>
  <c r="AB95" i="7"/>
  <c r="Z95" i="7"/>
  <c r="U898" i="7"/>
  <c r="U1060" i="7"/>
  <c r="X1060" i="7" s="1"/>
  <c r="AB1400" i="7"/>
  <c r="Z1400" i="7"/>
  <c r="U1461" i="7"/>
  <c r="W1461" i="7" s="1"/>
  <c r="U1591" i="7"/>
  <c r="X1591" i="7" s="1"/>
  <c r="Z1838" i="7"/>
  <c r="AC1838" i="7" s="1"/>
  <c r="P804" i="7"/>
  <c r="P942" i="7"/>
  <c r="AB957" i="7"/>
  <c r="Z957" i="7"/>
  <c r="U1233" i="7"/>
  <c r="P1657" i="7"/>
  <c r="Z1671" i="7"/>
  <c r="AB1671" i="7" s="1"/>
  <c r="S26" i="7"/>
  <c r="R26" i="7"/>
  <c r="P26" i="7"/>
  <c r="X75" i="7"/>
  <c r="W75" i="7"/>
  <c r="U75" i="7"/>
  <c r="X254" i="7"/>
  <c r="W254" i="7"/>
  <c r="U254" i="7"/>
  <c r="P463" i="7"/>
  <c r="R463" i="7" s="1"/>
  <c r="X559" i="7"/>
  <c r="W559" i="7"/>
  <c r="U559" i="7"/>
  <c r="AB688" i="7"/>
  <c r="Z688" i="7"/>
  <c r="P351" i="7"/>
  <c r="X640" i="7"/>
  <c r="W640" i="7"/>
  <c r="U640" i="7"/>
  <c r="AB715" i="7"/>
  <c r="Z715" i="7"/>
  <c r="S139" i="7"/>
  <c r="R139" i="7"/>
  <c r="P139" i="7"/>
  <c r="AB222" i="7"/>
  <c r="Z222" i="7"/>
  <c r="AB491" i="7"/>
  <c r="Z491" i="7"/>
  <c r="P644" i="7"/>
  <c r="R644" i="7" s="1"/>
  <c r="X744" i="7"/>
  <c r="W744" i="7"/>
  <c r="U744" i="7"/>
  <c r="AB1284" i="7"/>
  <c r="Z1284" i="7"/>
  <c r="U1386" i="7"/>
  <c r="W1386" i="7" s="1"/>
  <c r="U1435" i="7"/>
  <c r="W1435" i="7" s="1"/>
  <c r="AB1447" i="7"/>
  <c r="Z1447" i="7"/>
  <c r="P1500" i="7"/>
  <c r="P1721" i="7"/>
  <c r="R1721" i="7" s="1"/>
  <c r="Z1766" i="7"/>
  <c r="AC1766" i="7" s="1"/>
  <c r="X829" i="7"/>
  <c r="W829" i="7"/>
  <c r="U829" i="7"/>
  <c r="X731" i="7"/>
  <c r="W731" i="7"/>
  <c r="U731" i="7"/>
  <c r="AB793" i="7"/>
  <c r="Z793" i="7"/>
  <c r="P1044" i="7"/>
  <c r="S1044" i="7" s="1"/>
  <c r="U1108" i="7"/>
  <c r="AB1197" i="7"/>
  <c r="Z1197" i="7"/>
  <c r="P1355" i="7"/>
  <c r="S1355" i="7" s="1"/>
  <c r="P1385" i="7"/>
  <c r="S1385" i="7" s="1"/>
  <c r="AB1399" i="7"/>
  <c r="Z1399" i="7"/>
  <c r="P1511" i="7"/>
  <c r="U1623" i="7"/>
  <c r="W1623" i="7" s="1"/>
  <c r="Z1635" i="7"/>
  <c r="AB1635" i="7" s="1"/>
  <c r="P1736" i="7"/>
  <c r="S1736" i="7" s="1"/>
  <c r="U23" i="7"/>
  <c r="W23" i="7" s="1"/>
  <c r="AB167" i="7"/>
  <c r="Z167" i="7"/>
  <c r="P331" i="7"/>
  <c r="S331" i="7" s="1"/>
  <c r="AB442" i="7"/>
  <c r="Z442" i="7"/>
  <c r="AB475" i="7"/>
  <c r="Z475" i="7"/>
  <c r="X654" i="7"/>
  <c r="W654" i="7"/>
  <c r="U654" i="7"/>
  <c r="X707" i="7"/>
  <c r="W707" i="7"/>
  <c r="U707" i="7"/>
  <c r="AB752" i="7"/>
  <c r="Z752" i="7"/>
  <c r="P780" i="7"/>
  <c r="P822" i="7"/>
  <c r="R822" i="7" s="1"/>
  <c r="AB664" i="7"/>
  <c r="Z664" i="7"/>
  <c r="S154" i="7"/>
  <c r="R154" i="7"/>
  <c r="P154" i="7"/>
  <c r="X231" i="7"/>
  <c r="W231" i="7"/>
  <c r="U231" i="7"/>
  <c r="AB319" i="7"/>
  <c r="Z319" i="7"/>
  <c r="P427" i="7"/>
  <c r="R427" i="7" s="1"/>
  <c r="AB458" i="7"/>
  <c r="Z458" i="7"/>
  <c r="AB479" i="7"/>
  <c r="Z479" i="7"/>
  <c r="X594" i="7"/>
  <c r="W594" i="7"/>
  <c r="U594" i="7"/>
  <c r="U1380" i="7"/>
  <c r="W1380" i="7" s="1"/>
  <c r="Z1544" i="7"/>
  <c r="AC1544" i="7" s="1"/>
  <c r="U1789" i="7"/>
  <c r="P777" i="7"/>
  <c r="AB813" i="7"/>
  <c r="Z813" i="7"/>
  <c r="U922" i="7"/>
  <c r="X922" i="7" s="1"/>
  <c r="P941" i="7"/>
  <c r="AB980" i="7"/>
  <c r="Z980" i="7"/>
  <c r="U1041" i="7"/>
  <c r="X1041" i="7" s="1"/>
  <c r="P1073" i="7"/>
  <c r="S1073" i="7" s="1"/>
  <c r="AB1105" i="7"/>
  <c r="Z1105" i="7"/>
  <c r="U1173" i="7"/>
  <c r="W1173" i="7" s="1"/>
  <c r="P1205" i="7"/>
  <c r="S1205" i="7" s="1"/>
  <c r="AB1264" i="7"/>
  <c r="Z1264" i="7"/>
  <c r="P1612" i="7"/>
  <c r="P1689" i="7"/>
  <c r="AB868" i="7"/>
  <c r="Z868" i="7"/>
  <c r="P988" i="7"/>
  <c r="S988" i="7" s="1"/>
  <c r="U1052" i="7"/>
  <c r="AB1113" i="7"/>
  <c r="Z1113" i="7"/>
  <c r="U1249" i="7"/>
  <c r="X1249" i="7" s="1"/>
  <c r="P1470" i="7"/>
  <c r="R1470" i="7" s="1"/>
  <c r="AB1478" i="7"/>
  <c r="Z1478" i="7"/>
  <c r="U1609" i="7"/>
  <c r="W1609" i="7" s="1"/>
  <c r="P1674" i="7"/>
  <c r="R1674" i="7" s="1"/>
  <c r="AB1256" i="7"/>
  <c r="Z1256" i="7"/>
  <c r="P1367" i="7"/>
  <c r="P1401" i="7"/>
  <c r="R1401" i="7" s="1"/>
  <c r="AB1418" i="7"/>
  <c r="Z1418" i="7"/>
  <c r="U1481" i="7"/>
  <c r="X1481" i="7" s="1"/>
  <c r="P1506" i="7"/>
  <c r="Z1559" i="7"/>
  <c r="AB1559" i="7" s="1"/>
  <c r="U1610" i="7"/>
  <c r="W1610" i="7" s="1"/>
  <c r="P1693" i="7"/>
  <c r="S1693" i="7" s="1"/>
  <c r="Z1755" i="7"/>
  <c r="AC1755" i="7" s="1"/>
  <c r="U1830" i="7"/>
  <c r="Z13" i="7"/>
  <c r="AB13" i="7" s="1"/>
  <c r="X205" i="7"/>
  <c r="W205" i="7"/>
  <c r="U205" i="7"/>
  <c r="S33" i="7"/>
  <c r="R33" i="7"/>
  <c r="P33" i="7"/>
  <c r="AB125" i="7"/>
  <c r="Z125" i="7"/>
  <c r="X301" i="7"/>
  <c r="W301" i="7"/>
  <c r="U301" i="7"/>
  <c r="P557" i="7"/>
  <c r="S557" i="7" s="1"/>
  <c r="X608" i="7"/>
  <c r="W608" i="7"/>
  <c r="U608" i="7"/>
  <c r="AB632" i="7"/>
  <c r="Z632" i="7"/>
  <c r="X726" i="7"/>
  <c r="W726" i="7"/>
  <c r="U726" i="7"/>
  <c r="X787" i="7"/>
  <c r="W787" i="7"/>
  <c r="U787" i="7"/>
  <c r="AB893" i="7"/>
  <c r="Z893" i="7"/>
  <c r="S14" i="7"/>
  <c r="R14" i="7"/>
  <c r="P14" i="7"/>
  <c r="Z30" i="7"/>
  <c r="X54" i="7"/>
  <c r="W54" i="7"/>
  <c r="U54" i="7"/>
  <c r="S174" i="7"/>
  <c r="R174" i="7"/>
  <c r="P174" i="7"/>
  <c r="X207" i="7"/>
  <c r="W207" i="7"/>
  <c r="U207" i="7"/>
  <c r="X234" i="7"/>
  <c r="W234" i="7"/>
  <c r="U234" i="7"/>
  <c r="S286" i="7"/>
  <c r="R286" i="7"/>
  <c r="P286" i="7"/>
  <c r="AB362" i="7"/>
  <c r="Z362" i="7"/>
  <c r="X398" i="7"/>
  <c r="W398" i="7"/>
  <c r="U398" i="7"/>
  <c r="P439" i="7"/>
  <c r="S439" i="7" s="1"/>
  <c r="AB461" i="7"/>
  <c r="Z461" i="7"/>
  <c r="AB507" i="7"/>
  <c r="Z507" i="7"/>
  <c r="P600" i="7"/>
  <c r="R600" i="7" s="1"/>
  <c r="X668" i="7"/>
  <c r="W668" i="7"/>
  <c r="U668" i="7"/>
  <c r="AB681" i="7"/>
  <c r="Z681" i="7"/>
  <c r="X753" i="7"/>
  <c r="W753" i="7"/>
  <c r="U753" i="7"/>
  <c r="P765" i="7"/>
  <c r="R765" i="7" s="1"/>
  <c r="AB831" i="7"/>
  <c r="Z831" i="7"/>
  <c r="P1116" i="7"/>
  <c r="S1116" i="7" s="1"/>
  <c r="U1132" i="7"/>
  <c r="AB1148" i="7"/>
  <c r="Z1148" i="7"/>
  <c r="P1180" i="7"/>
  <c r="R1180" i="7" s="1"/>
  <c r="U1196" i="7"/>
  <c r="X1196" i="7" s="1"/>
  <c r="AB1212" i="7"/>
  <c r="Z1212" i="7"/>
  <c r="U1266" i="7"/>
  <c r="P970" i="7"/>
  <c r="S970" i="7" s="1"/>
  <c r="AB604" i="7"/>
  <c r="Z604" i="7"/>
  <c r="X633" i="7"/>
  <c r="W633" i="7"/>
  <c r="U633" i="7"/>
  <c r="P677" i="7"/>
  <c r="R677" i="7" s="1"/>
  <c r="AB737" i="7"/>
  <c r="Z737" i="7"/>
  <c r="P796" i="7"/>
  <c r="P805" i="7"/>
  <c r="AB817" i="7"/>
  <c r="Z817" i="7"/>
  <c r="X854" i="7"/>
  <c r="W854" i="7"/>
  <c r="U854" i="7"/>
  <c r="P897" i="7"/>
  <c r="S897" i="7" s="1"/>
  <c r="AB921" i="7"/>
  <c r="Z921" i="7"/>
  <c r="P964" i="7"/>
  <c r="P973" i="7"/>
  <c r="R973" i="7" s="1"/>
  <c r="AB1005" i="7"/>
  <c r="Z1005" i="7"/>
  <c r="U1069" i="7"/>
  <c r="P1101" i="7"/>
  <c r="R1101" i="7" s="1"/>
  <c r="AB1484" i="7"/>
  <c r="Z1484" i="7"/>
  <c r="U1321" i="7"/>
  <c r="U1359" i="7"/>
  <c r="AB1389" i="7"/>
  <c r="Z1389" i="7"/>
  <c r="U1485" i="7"/>
  <c r="W1485" i="7" s="1"/>
  <c r="P1509" i="7"/>
  <c r="S1509" i="7" s="1"/>
  <c r="Z1532" i="7"/>
  <c r="AC1532" i="7" s="1"/>
  <c r="P1604" i="7"/>
  <c r="R1604" i="7" s="1"/>
  <c r="P1274" i="7"/>
  <c r="S1274" i="7" s="1"/>
  <c r="AB1317" i="7"/>
  <c r="Z1317" i="7"/>
  <c r="U1753" i="7"/>
  <c r="U1531" i="7"/>
  <c r="W1531" i="7" s="1"/>
  <c r="Z1595" i="7"/>
  <c r="AC1595" i="7" s="1"/>
  <c r="P1664" i="7"/>
  <c r="P1677" i="7"/>
  <c r="Z1709" i="7"/>
  <c r="AB1709" i="7" s="1"/>
  <c r="U1750" i="7"/>
  <c r="P1786" i="7"/>
  <c r="S1786" i="7" s="1"/>
  <c r="Z1827" i="7"/>
  <c r="AC1827" i="7" s="1"/>
  <c r="U1553" i="7"/>
  <c r="W1553" i="7" s="1"/>
  <c r="U1579" i="7"/>
  <c r="X1579" i="7" s="1"/>
  <c r="Z1592" i="7"/>
  <c r="AC1592" i="7" s="1"/>
  <c r="P1643" i="7"/>
  <c r="U1656" i="7"/>
  <c r="W1656" i="7" s="1"/>
  <c r="Z1705" i="7"/>
  <c r="AC1705" i="7" s="1"/>
  <c r="P1771" i="7"/>
  <c r="S1771" i="7" s="1"/>
  <c r="U1803" i="7"/>
  <c r="Z1833" i="7"/>
  <c r="AB1833" i="7" s="1"/>
  <c r="P931" i="7"/>
  <c r="U991" i="7"/>
  <c r="X991" i="7" s="1"/>
  <c r="AB1007" i="7"/>
  <c r="Z1007" i="7"/>
  <c r="P1039" i="7"/>
  <c r="S1039" i="7" s="1"/>
  <c r="U1055" i="7"/>
  <c r="AB1071" i="7"/>
  <c r="Z1071" i="7"/>
  <c r="P1103" i="7"/>
  <c r="U1119" i="7"/>
  <c r="W1119" i="7" s="1"/>
  <c r="AB1135" i="7"/>
  <c r="Z1135" i="7"/>
  <c r="P1167" i="7"/>
  <c r="R1167" i="7" s="1"/>
  <c r="U1183" i="7"/>
  <c r="AB1199" i="7"/>
  <c r="Z1199" i="7"/>
  <c r="P1379" i="7"/>
  <c r="R1379" i="7" s="1"/>
  <c r="P1697" i="7"/>
  <c r="X65" i="7"/>
  <c r="W65" i="7"/>
  <c r="U65" i="7"/>
  <c r="S213" i="7"/>
  <c r="R213" i="7"/>
  <c r="P213" i="7"/>
  <c r="U1352" i="7"/>
  <c r="W1352" i="7" s="1"/>
  <c r="Z1748" i="7"/>
  <c r="AC1748" i="7" s="1"/>
  <c r="S59" i="7"/>
  <c r="R59" i="7"/>
  <c r="P59" i="7"/>
  <c r="X71" i="7"/>
  <c r="W71" i="7"/>
  <c r="U71" i="7"/>
  <c r="X138" i="7"/>
  <c r="W138" i="7"/>
  <c r="U138" i="7"/>
  <c r="S214" i="7"/>
  <c r="R214" i="7"/>
  <c r="P214" i="7"/>
  <c r="X571" i="7"/>
  <c r="W571" i="7"/>
  <c r="U571" i="7"/>
  <c r="AB623" i="7"/>
  <c r="Z623" i="7"/>
  <c r="P1003" i="7"/>
  <c r="U1019" i="7"/>
  <c r="X1019" i="7" s="1"/>
  <c r="Z1035" i="7"/>
  <c r="P1067" i="7"/>
  <c r="S1067" i="7" s="1"/>
  <c r="U1083" i="7"/>
  <c r="AB1099" i="7"/>
  <c r="Z1099" i="7"/>
  <c r="P1131" i="7"/>
  <c r="U1147" i="7"/>
  <c r="AB1163" i="7"/>
  <c r="Z1163" i="7"/>
  <c r="P1195" i="7"/>
  <c r="R1195" i="7" s="1"/>
  <c r="U1211" i="7"/>
  <c r="AB1440" i="7"/>
  <c r="Z1440" i="7"/>
  <c r="U1533" i="7"/>
  <c r="P1597" i="7"/>
  <c r="S1597" i="7" s="1"/>
  <c r="Z1661" i="7"/>
  <c r="AC1661" i="7" s="1"/>
  <c r="S53" i="7"/>
  <c r="R53" i="7"/>
  <c r="P53" i="7"/>
  <c r="AB70" i="7"/>
  <c r="Z70" i="7"/>
  <c r="AB119" i="7"/>
  <c r="Z119" i="7"/>
  <c r="S198" i="7"/>
  <c r="R198" i="7"/>
  <c r="P198" i="7"/>
  <c r="X247" i="7"/>
  <c r="W247" i="7"/>
  <c r="U247" i="7"/>
  <c r="AB295" i="7"/>
  <c r="Z295" i="7"/>
  <c r="P423" i="7"/>
  <c r="S423" i="7" s="1"/>
  <c r="X487" i="7"/>
  <c r="W487" i="7"/>
  <c r="U487" i="7"/>
  <c r="AB551" i="7"/>
  <c r="Z551" i="7"/>
  <c r="P1427" i="7"/>
  <c r="R1427" i="7" s="1"/>
  <c r="P1501" i="7"/>
  <c r="Z1828" i="7"/>
  <c r="AC1828" i="7" s="1"/>
  <c r="P373" i="7"/>
  <c r="R373" i="7" s="1"/>
  <c r="AB437" i="7"/>
  <c r="Z437" i="7"/>
  <c r="X501" i="7"/>
  <c r="W501" i="7"/>
  <c r="U501" i="7"/>
  <c r="U1014" i="7"/>
  <c r="P1030" i="7"/>
  <c r="S1030" i="7" s="1"/>
  <c r="Z1046" i="7"/>
  <c r="AB1046" i="7" s="1"/>
  <c r="U1078" i="7"/>
  <c r="X1078" i="7" s="1"/>
  <c r="P1094" i="7"/>
  <c r="AB1110" i="7"/>
  <c r="Z1110" i="7"/>
  <c r="U1142" i="7"/>
  <c r="X1142" i="7" s="1"/>
  <c r="P1158" i="7"/>
  <c r="AB1174" i="7"/>
  <c r="Z1174" i="7"/>
  <c r="U1206" i="7"/>
  <c r="W1206" i="7" s="1"/>
  <c r="P1222" i="7"/>
  <c r="R1222" i="7" s="1"/>
  <c r="X9" i="7"/>
  <c r="W9" i="7"/>
  <c r="U9" i="7"/>
  <c r="S51" i="7"/>
  <c r="R51" i="7"/>
  <c r="P51" i="7"/>
  <c r="AB73" i="7"/>
  <c r="Z73" i="7"/>
  <c r="X98" i="7"/>
  <c r="W98" i="7"/>
  <c r="U98" i="7"/>
  <c r="S137" i="7"/>
  <c r="R137" i="7"/>
  <c r="P137" i="7"/>
  <c r="AB162" i="7"/>
  <c r="Z162" i="7"/>
  <c r="AB179" i="7"/>
  <c r="Z179" i="7"/>
  <c r="S226" i="7"/>
  <c r="R226" i="7"/>
  <c r="P226" i="7"/>
  <c r="X243" i="7"/>
  <c r="W243" i="7"/>
  <c r="U243" i="7"/>
  <c r="AB575" i="7"/>
  <c r="Z575" i="7"/>
  <c r="P591" i="7"/>
  <c r="R591" i="7" s="1"/>
  <c r="X599" i="7"/>
  <c r="W599" i="7"/>
  <c r="U599" i="7"/>
  <c r="AB607" i="7"/>
  <c r="Z607" i="7"/>
  <c r="X642" i="7"/>
  <c r="W642" i="7"/>
  <c r="U642" i="7"/>
  <c r="P666" i="7"/>
  <c r="R666" i="7" s="1"/>
  <c r="AB690" i="7"/>
  <c r="Z690" i="7"/>
  <c r="X761" i="7"/>
  <c r="W761" i="7"/>
  <c r="U761" i="7"/>
  <c r="X824" i="7"/>
  <c r="W824" i="7"/>
  <c r="U824" i="7"/>
  <c r="AB904" i="7"/>
  <c r="Z904" i="7"/>
  <c r="P968" i="7"/>
  <c r="U1228" i="7"/>
  <c r="X1228" i="7" s="1"/>
  <c r="AB1260" i="7"/>
  <c r="Z1260" i="7"/>
  <c r="U1397" i="7"/>
  <c r="W1397" i="7" s="1"/>
  <c r="P1413" i="7"/>
  <c r="S1413" i="7" s="1"/>
  <c r="AB1429" i="7"/>
  <c r="Z1429" i="7"/>
  <c r="U1698" i="7"/>
  <c r="U1735" i="7"/>
  <c r="Z1751" i="7"/>
  <c r="AB1751" i="7" s="1"/>
  <c r="P1783" i="7"/>
  <c r="S1783" i="7" s="1"/>
  <c r="U1799" i="7"/>
  <c r="Z1815" i="7"/>
  <c r="AB1815" i="7" s="1"/>
  <c r="P611" i="7"/>
  <c r="R611" i="7" s="1"/>
  <c r="U911" i="7"/>
  <c r="X911" i="7" s="1"/>
  <c r="AB955" i="7"/>
  <c r="Z955" i="7"/>
  <c r="P1679" i="7"/>
  <c r="R1679" i="7" s="1"/>
  <c r="U1703" i="7"/>
  <c r="W1703" i="7" s="1"/>
  <c r="Z1723" i="7"/>
  <c r="AC1723" i="7" s="1"/>
  <c r="S4" i="7"/>
  <c r="R4" i="7"/>
  <c r="P4" i="7"/>
  <c r="U20" i="7"/>
  <c r="X20" i="7" s="1"/>
  <c r="AB36" i="7"/>
  <c r="Z36" i="7"/>
  <c r="S68" i="7"/>
  <c r="R68" i="7"/>
  <c r="P68" i="7"/>
  <c r="X84" i="7"/>
  <c r="W84" i="7"/>
  <c r="U84" i="7"/>
  <c r="AB100" i="7"/>
  <c r="Z100" i="7"/>
  <c r="S132" i="7"/>
  <c r="R132" i="7"/>
  <c r="P132" i="7"/>
  <c r="X148" i="7"/>
  <c r="W148" i="7"/>
  <c r="U148" i="7"/>
  <c r="AB164" i="7"/>
  <c r="Z164" i="7"/>
  <c r="S196" i="7"/>
  <c r="R196" i="7"/>
  <c r="P196" i="7"/>
  <c r="X212" i="7"/>
  <c r="W212" i="7"/>
  <c r="U212" i="7"/>
  <c r="AB228" i="7"/>
  <c r="Z228" i="7"/>
  <c r="S260" i="7"/>
  <c r="R260" i="7"/>
  <c r="P260" i="7"/>
  <c r="X276" i="7"/>
  <c r="W276" i="7"/>
  <c r="U276" i="7"/>
  <c r="AB292" i="7"/>
  <c r="Z292" i="7"/>
  <c r="P324" i="7"/>
  <c r="S324" i="7" s="1"/>
  <c r="X340" i="7"/>
  <c r="W340" i="7"/>
  <c r="U340" i="7"/>
  <c r="AB356" i="7"/>
  <c r="Z356" i="7"/>
  <c r="P388" i="7"/>
  <c r="R388" i="7" s="1"/>
  <c r="X404" i="7"/>
  <c r="W404" i="7"/>
  <c r="U404" i="7"/>
  <c r="AB420" i="7"/>
  <c r="Z420" i="7"/>
  <c r="P452" i="7"/>
  <c r="R452" i="7" s="1"/>
  <c r="X468" i="7"/>
  <c r="W468" i="7"/>
  <c r="U468" i="7"/>
  <c r="AB484" i="7"/>
  <c r="Z484" i="7"/>
  <c r="P516" i="7"/>
  <c r="X532" i="7"/>
  <c r="W532" i="7"/>
  <c r="U532" i="7"/>
  <c r="AB548" i="7"/>
  <c r="Z548" i="7"/>
  <c r="X886" i="7"/>
  <c r="W886" i="7"/>
  <c r="U886" i="7"/>
  <c r="P950" i="7"/>
  <c r="Z994" i="7"/>
  <c r="X706" i="7"/>
  <c r="W706" i="7"/>
  <c r="U706" i="7"/>
  <c r="P1230" i="7"/>
  <c r="R1230" i="7" s="1"/>
  <c r="AB1243" i="7"/>
  <c r="Z1243" i="7"/>
  <c r="P1275" i="7"/>
  <c r="P1358" i="7"/>
  <c r="AB1292" i="7"/>
  <c r="Z1292" i="7"/>
  <c r="P1308" i="7"/>
  <c r="U1316" i="7"/>
  <c r="W1316" i="7" s="1"/>
  <c r="AB1324" i="7"/>
  <c r="Z1324" i="7"/>
  <c r="P1340" i="7"/>
  <c r="S1340" i="7" s="1"/>
  <c r="U1348" i="7"/>
  <c r="Z1530" i="7"/>
  <c r="AB1530" i="7" s="1"/>
  <c r="U1658" i="7"/>
  <c r="P1722" i="7"/>
  <c r="S1722" i="7" s="1"/>
  <c r="AB1306" i="7"/>
  <c r="Z1306" i="7"/>
  <c r="U1338" i="7"/>
  <c r="P1534" i="7"/>
  <c r="S1534" i="7" s="1"/>
  <c r="Z1662" i="7"/>
  <c r="AC1662" i="7" s="1"/>
  <c r="P643" i="7"/>
  <c r="X675" i="7"/>
  <c r="W675" i="7"/>
  <c r="U675" i="7"/>
  <c r="AB691" i="7"/>
  <c r="Z691" i="7"/>
  <c r="U990" i="7"/>
  <c r="U1235" i="7"/>
  <c r="AB1254" i="7"/>
  <c r="Z1254" i="7"/>
  <c r="U1526" i="7"/>
  <c r="X1526" i="7" s="1"/>
  <c r="P1654" i="7"/>
  <c r="R1654" i="7" s="1"/>
  <c r="Z1718" i="7"/>
  <c r="AC1718" i="7" s="1"/>
  <c r="P1311" i="7"/>
  <c r="S1311" i="7" s="1"/>
  <c r="U1319" i="7"/>
  <c r="AB1335" i="7"/>
  <c r="Z1335" i="7"/>
  <c r="U1554" i="7"/>
  <c r="P1618" i="7"/>
  <c r="S1618" i="7" s="1"/>
  <c r="AB1294" i="7"/>
  <c r="Z1294" i="7"/>
  <c r="U1342" i="7"/>
  <c r="P1694" i="7"/>
  <c r="AB1328" i="7"/>
  <c r="Z1328" i="7"/>
  <c r="U1298" i="7"/>
  <c r="W1298" i="7" s="1"/>
  <c r="P1314" i="7"/>
  <c r="Z1598" i="7"/>
  <c r="AC1598" i="7" s="1"/>
  <c r="U1514" i="7"/>
  <c r="P1181" i="7"/>
  <c r="R1181" i="7" s="1"/>
  <c r="Z1551" i="7"/>
  <c r="AC1551" i="7" s="1"/>
  <c r="P896" i="7"/>
  <c r="U1416" i="7"/>
  <c r="AB1457" i="7"/>
  <c r="Z1457" i="7"/>
  <c r="U1273" i="7"/>
  <c r="Z46" i="7"/>
  <c r="X330" i="7"/>
  <c r="W330" i="7"/>
  <c r="U330" i="7"/>
  <c r="P334" i="7"/>
  <c r="R334" i="7" s="1"/>
  <c r="P713" i="7"/>
  <c r="AB91" i="7"/>
  <c r="Z91" i="7"/>
  <c r="P1744" i="7"/>
  <c r="U1384" i="7"/>
  <c r="AB1441" i="7"/>
  <c r="Z1441" i="7"/>
  <c r="X766" i="7"/>
  <c r="W766" i="7"/>
  <c r="U766" i="7"/>
  <c r="X727" i="7"/>
  <c r="W727" i="7"/>
  <c r="U727" i="7"/>
  <c r="AB1137" i="7"/>
  <c r="Z1137" i="7"/>
  <c r="U1633" i="7"/>
  <c r="P1734" i="7"/>
  <c r="X230" i="7"/>
  <c r="W230" i="7"/>
  <c r="U230" i="7"/>
  <c r="P584" i="7"/>
  <c r="S584" i="7" s="1"/>
  <c r="X748" i="7"/>
  <c r="W748" i="7"/>
  <c r="U748" i="7"/>
  <c r="AB820" i="7"/>
  <c r="Z820" i="7"/>
  <c r="P454" i="7"/>
  <c r="R454" i="7" s="1"/>
  <c r="AB477" i="7"/>
  <c r="Z477" i="7"/>
  <c r="AB801" i="7"/>
  <c r="Z801" i="7"/>
  <c r="P1747" i="7"/>
  <c r="P785" i="7"/>
  <c r="AB920" i="7"/>
  <c r="Z920" i="7"/>
  <c r="P1428" i="7"/>
  <c r="S1428" i="7" s="1"/>
  <c r="P865" i="7"/>
  <c r="AB977" i="7"/>
  <c r="Z977" i="7"/>
  <c r="U1417" i="7"/>
  <c r="W1417" i="7" s="1"/>
  <c r="U1224" i="7"/>
  <c r="AB1363" i="7"/>
  <c r="Z1363" i="7"/>
  <c r="P1552" i="7"/>
  <c r="Z45" i="7"/>
  <c r="X269" i="7"/>
  <c r="W269" i="7"/>
  <c r="U269" i="7"/>
  <c r="X630" i="7"/>
  <c r="W630" i="7"/>
  <c r="U630" i="7"/>
  <c r="X859" i="7"/>
  <c r="W859" i="7"/>
  <c r="U859" i="7"/>
  <c r="AB952" i="7"/>
  <c r="Z952" i="7"/>
  <c r="S127" i="7"/>
  <c r="R127" i="7"/>
  <c r="P127" i="7"/>
  <c r="AB206" i="7"/>
  <c r="Z206" i="7"/>
  <c r="X262" i="7"/>
  <c r="W262" i="7"/>
  <c r="U262" i="7"/>
  <c r="P526" i="7"/>
  <c r="P586" i="7"/>
  <c r="S586" i="7" s="1"/>
  <c r="AB679" i="7"/>
  <c r="Z679" i="7"/>
  <c r="P1232" i="7"/>
  <c r="R1232" i="7" s="1"/>
  <c r="P858" i="7"/>
  <c r="AB631" i="7"/>
  <c r="Z631" i="7"/>
  <c r="P812" i="7"/>
  <c r="P885" i="7"/>
  <c r="AB962" i="7"/>
  <c r="Z962" i="7"/>
  <c r="P1032" i="7"/>
  <c r="U1048" i="7"/>
  <c r="AB1096" i="7"/>
  <c r="Z1096" i="7"/>
  <c r="P1192" i="7"/>
  <c r="U1208" i="7"/>
  <c r="X1208" i="7" s="1"/>
  <c r="AB1061" i="7"/>
  <c r="Z1061" i="7"/>
  <c r="P1387" i="7"/>
  <c r="S1387" i="7" s="1"/>
  <c r="P1482" i="7"/>
  <c r="S1482" i="7" s="1"/>
  <c r="Z1507" i="7"/>
  <c r="AC1507" i="7" s="1"/>
  <c r="U1637" i="7"/>
  <c r="P1510" i="7"/>
  <c r="S1510" i="7" s="1"/>
  <c r="Z1574" i="7"/>
  <c r="AC1574" i="7" s="1"/>
  <c r="U1782" i="7"/>
  <c r="U1832" i="7"/>
  <c r="Z1570" i="7"/>
  <c r="AB1570" i="7" s="1"/>
  <c r="U1730" i="7"/>
  <c r="P1762" i="7"/>
  <c r="X37" i="7"/>
  <c r="W37" i="7"/>
  <c r="U37" i="7"/>
  <c r="P401" i="7"/>
  <c r="R401" i="7" s="1"/>
  <c r="AB465" i="7"/>
  <c r="Z465" i="7"/>
  <c r="Z1740" i="7"/>
  <c r="AC1740" i="7" s="1"/>
  <c r="S5" i="7"/>
  <c r="R5" i="7"/>
  <c r="P5" i="7"/>
  <c r="AB113" i="7"/>
  <c r="Z113" i="7"/>
  <c r="X202" i="7"/>
  <c r="W202" i="7"/>
  <c r="U202" i="7"/>
  <c r="U1653" i="7"/>
  <c r="X1653" i="7" s="1"/>
  <c r="U1756" i="7"/>
  <c r="AB171" i="7"/>
  <c r="Z171" i="7"/>
  <c r="P534" i="7"/>
  <c r="X588" i="7"/>
  <c r="W588" i="7"/>
  <c r="U588" i="7"/>
  <c r="X293" i="7"/>
  <c r="W293" i="7"/>
  <c r="U293" i="7"/>
  <c r="P947" i="7"/>
  <c r="P1058" i="7"/>
  <c r="S1058" i="7" s="1"/>
  <c r="AB1090" i="7"/>
  <c r="Z1090" i="7"/>
  <c r="U1170" i="7"/>
  <c r="P1218" i="7"/>
  <c r="AB3" i="7"/>
  <c r="Z3" i="7"/>
  <c r="S131" i="7"/>
  <c r="R131" i="7"/>
  <c r="P131" i="7"/>
  <c r="AB153" i="7"/>
  <c r="Z153" i="7"/>
  <c r="X217" i="7"/>
  <c r="W217" i="7"/>
  <c r="U217" i="7"/>
  <c r="P323" i="7"/>
  <c r="X371" i="7"/>
  <c r="W371" i="7"/>
  <c r="U371" i="7"/>
  <c r="AB387" i="7"/>
  <c r="Z387" i="7"/>
  <c r="P483" i="7"/>
  <c r="X531" i="7"/>
  <c r="W531" i="7"/>
  <c r="U531" i="7"/>
  <c r="AB547" i="7"/>
  <c r="Z547" i="7"/>
  <c r="X606" i="7"/>
  <c r="W606" i="7"/>
  <c r="U606" i="7"/>
  <c r="P665" i="7"/>
  <c r="AB725" i="7"/>
  <c r="Z725" i="7"/>
  <c r="P912" i="7"/>
  <c r="U951" i="7"/>
  <c r="AB976" i="7"/>
  <c r="Z976" i="7"/>
  <c r="P1836" i="7"/>
  <c r="U943" i="7"/>
  <c r="Z1675" i="7"/>
  <c r="AC1675" i="7" s="1"/>
  <c r="S24" i="7"/>
  <c r="R24" i="7"/>
  <c r="P24" i="7"/>
  <c r="X72" i="7"/>
  <c r="W72" i="7"/>
  <c r="U72" i="7"/>
  <c r="AB120" i="7"/>
  <c r="Z120" i="7"/>
  <c r="S200" i="7"/>
  <c r="R200" i="7"/>
  <c r="P200" i="7"/>
  <c r="X232" i="7"/>
  <c r="W232" i="7"/>
  <c r="U232" i="7"/>
  <c r="AB280" i="7"/>
  <c r="Z280" i="7"/>
  <c r="P344" i="7"/>
  <c r="S344" i="7" s="1"/>
  <c r="X392" i="7"/>
  <c r="W392" i="7"/>
  <c r="U392" i="7"/>
  <c r="AB440" i="7"/>
  <c r="Z440" i="7"/>
  <c r="P536" i="7"/>
  <c r="S536" i="7" s="1"/>
  <c r="P902" i="7"/>
  <c r="AB667" i="7"/>
  <c r="Z667" i="7"/>
  <c r="X782" i="7"/>
  <c r="W782" i="7"/>
  <c r="U782" i="7"/>
  <c r="U1251" i="7"/>
  <c r="X1251" i="7" s="1"/>
  <c r="AB1283" i="7"/>
  <c r="Z1283" i="7"/>
  <c r="P1307" i="7"/>
  <c r="U1331" i="7"/>
  <c r="AB1347" i="7"/>
  <c r="Z1347" i="7"/>
  <c r="U1318" i="7"/>
  <c r="P1630" i="7"/>
  <c r="U1419" i="7"/>
  <c r="W1419" i="7" s="1"/>
  <c r="AB1431" i="7"/>
  <c r="Z1431" i="7"/>
  <c r="U1033" i="7"/>
  <c r="X215" i="7"/>
  <c r="W215" i="7"/>
  <c r="U215" i="7"/>
  <c r="AB946" i="7"/>
  <c r="Z946" i="7"/>
  <c r="U1777" i="7"/>
  <c r="X1777" i="7" s="1"/>
  <c r="P678" i="7"/>
  <c r="S678" i="7" s="1"/>
  <c r="AB710" i="7"/>
  <c r="Z710" i="7"/>
  <c r="X866" i="7"/>
  <c r="W866" i="7"/>
  <c r="U866" i="7"/>
  <c r="P1458" i="7"/>
  <c r="AB1466" i="7"/>
  <c r="Z1466" i="7"/>
  <c r="U1642" i="7"/>
  <c r="X155" i="7"/>
  <c r="W155" i="7"/>
  <c r="U155" i="7"/>
  <c r="Z1523" i="7"/>
  <c r="AC1523" i="7" s="1"/>
  <c r="P302" i="7"/>
  <c r="AB110" i="7"/>
  <c r="Z110" i="7"/>
  <c r="X478" i="7"/>
  <c r="W478" i="7"/>
  <c r="U478" i="7"/>
  <c r="U985" i="7"/>
  <c r="X985" i="7" s="1"/>
  <c r="P1121" i="7"/>
  <c r="S1121" i="7" s="1"/>
  <c r="X410" i="7"/>
  <c r="W410" i="7"/>
  <c r="U410" i="7"/>
  <c r="P900" i="7"/>
  <c r="P1149" i="7"/>
  <c r="R1149" i="7" s="1"/>
  <c r="AB1402" i="7"/>
  <c r="Z1402" i="7"/>
  <c r="U1513" i="7"/>
  <c r="P1593" i="7"/>
  <c r="R1593" i="7" s="1"/>
  <c r="AB602" i="7"/>
  <c r="Z602" i="7"/>
  <c r="P996" i="7"/>
  <c r="S996" i="7" s="1"/>
  <c r="P1265" i="7"/>
  <c r="Z1645" i="7"/>
  <c r="AC1645" i="7" s="1"/>
  <c r="U1813" i="7"/>
  <c r="W1813" i="7" s="1"/>
  <c r="AB38" i="7"/>
  <c r="Z38" i="7"/>
  <c r="X142" i="7"/>
  <c r="W142" i="7"/>
  <c r="U142" i="7"/>
  <c r="P347" i="7"/>
  <c r="R347" i="7" s="1"/>
  <c r="AB486" i="7"/>
  <c r="Z486" i="7"/>
  <c r="AB593" i="7"/>
  <c r="Z593" i="7"/>
  <c r="S62" i="7"/>
  <c r="R62" i="7"/>
  <c r="P62" i="7"/>
  <c r="X299" i="7"/>
  <c r="W299" i="7"/>
  <c r="U299" i="7"/>
  <c r="AB411" i="7"/>
  <c r="Z411" i="7"/>
  <c r="P719" i="7"/>
  <c r="S719" i="7" s="1"/>
  <c r="P910" i="7"/>
  <c r="Z1641" i="7"/>
  <c r="AB1641" i="7" s="1"/>
  <c r="S266" i="7"/>
  <c r="R266" i="7"/>
  <c r="P266" i="7"/>
  <c r="X535" i="7"/>
  <c r="W535" i="7"/>
  <c r="U535" i="7"/>
  <c r="AB585" i="7"/>
  <c r="Z585" i="7"/>
  <c r="U1325" i="7"/>
  <c r="P1370" i="7"/>
  <c r="AB1388" i="7"/>
  <c r="Z1388" i="7"/>
  <c r="U1449" i="7"/>
  <c r="P1494" i="7"/>
  <c r="Z1546" i="7"/>
  <c r="AC1546" i="7" s="1"/>
  <c r="P1768" i="7"/>
  <c r="S1768" i="7" s="1"/>
  <c r="X739" i="7"/>
  <c r="W739" i="7"/>
  <c r="U739" i="7"/>
  <c r="AB833" i="7"/>
  <c r="Z833" i="7"/>
  <c r="P803" i="7"/>
  <c r="R803" i="7" s="1"/>
  <c r="P857" i="7"/>
  <c r="S857" i="7" s="1"/>
  <c r="AB1165" i="7"/>
  <c r="Z1165" i="7"/>
  <c r="U1357" i="7"/>
  <c r="W1357" i="7" s="1"/>
  <c r="U1391" i="7"/>
  <c r="AB1477" i="7"/>
  <c r="Z1477" i="7"/>
  <c r="P1639" i="7"/>
  <c r="U1712" i="7"/>
  <c r="W1712" i="7" s="1"/>
  <c r="Z1738" i="7"/>
  <c r="AC1738" i="7" s="1"/>
  <c r="S47" i="7"/>
  <c r="R47" i="7"/>
  <c r="P47" i="7"/>
  <c r="AB218" i="7"/>
  <c r="Z218" i="7"/>
  <c r="AB283" i="7"/>
  <c r="Z283" i="7"/>
  <c r="P407" i="7"/>
  <c r="AB506" i="7"/>
  <c r="Z506" i="7"/>
  <c r="AB656" i="7"/>
  <c r="Z656" i="7"/>
  <c r="X754" i="7"/>
  <c r="W754" i="7"/>
  <c r="U754" i="7"/>
  <c r="X767" i="7"/>
  <c r="W767" i="7"/>
  <c r="U767" i="7"/>
  <c r="X78" i="7"/>
  <c r="W78" i="7"/>
  <c r="U78" i="7"/>
  <c r="S282" i="7"/>
  <c r="R282" i="7"/>
  <c r="P282" i="7"/>
  <c r="X335" i="7"/>
  <c r="W335" i="7"/>
  <c r="U335" i="7"/>
  <c r="X382" i="7"/>
  <c r="W382" i="7"/>
  <c r="U382" i="7"/>
  <c r="P494" i="7"/>
  <c r="X555" i="7"/>
  <c r="W555" i="7"/>
  <c r="U555" i="7"/>
  <c r="AB596" i="7"/>
  <c r="Z596" i="7"/>
  <c r="X718" i="7"/>
  <c r="W718" i="7"/>
  <c r="U718" i="7"/>
  <c r="X819" i="7"/>
  <c r="W819" i="7"/>
  <c r="U819" i="7"/>
  <c r="Z1512" i="7"/>
  <c r="AC1512" i="7" s="1"/>
  <c r="P1383" i="7"/>
  <c r="P1545" i="7"/>
  <c r="R1545" i="7" s="1"/>
  <c r="Z1808" i="7"/>
  <c r="AC1808" i="7" s="1"/>
  <c r="P827" i="7"/>
  <c r="P850" i="7"/>
  <c r="R850" i="7" s="1"/>
  <c r="AB909" i="7"/>
  <c r="Z909" i="7"/>
  <c r="U945" i="7"/>
  <c r="U1272" i="7"/>
  <c r="AB1422" i="7"/>
  <c r="Z1422" i="7"/>
  <c r="U1578" i="7"/>
  <c r="X1578" i="7" s="1"/>
  <c r="U1652" i="7"/>
  <c r="Z1769" i="7"/>
  <c r="AC1769" i="7" s="1"/>
  <c r="U917" i="7"/>
  <c r="U1004" i="7"/>
  <c r="W1004" i="7" s="1"/>
  <c r="AB1068" i="7"/>
  <c r="Z1068" i="7"/>
  <c r="U1193" i="7"/>
  <c r="P1234" i="7"/>
  <c r="S1234" i="7" s="1"/>
  <c r="AB1253" i="7"/>
  <c r="Z1253" i="7"/>
  <c r="P1524" i="7"/>
  <c r="S1524" i="7" s="1"/>
  <c r="U1575" i="7"/>
  <c r="Z1628" i="7"/>
  <c r="AB1628" i="7" s="1"/>
  <c r="U1277" i="7"/>
  <c r="U1356" i="7"/>
  <c r="X1356" i="7" s="1"/>
  <c r="AB1369" i="7"/>
  <c r="Z1369" i="7"/>
  <c r="P1420" i="7"/>
  <c r="R1420" i="7" s="1"/>
  <c r="U1487" i="7"/>
  <c r="X1487" i="7" s="1"/>
  <c r="Z1527" i="7"/>
  <c r="AC1527" i="7" s="1"/>
  <c r="U1605" i="7"/>
  <c r="P1613" i="7"/>
  <c r="R1613" i="7" s="1"/>
  <c r="Z1660" i="7"/>
  <c r="AB1660" i="7" s="1"/>
  <c r="U1806" i="7"/>
  <c r="AB253" i="7"/>
  <c r="Z253" i="7"/>
  <c r="AB525" i="7"/>
  <c r="Z525" i="7"/>
  <c r="S209" i="7"/>
  <c r="R209" i="7"/>
  <c r="P209" i="7"/>
  <c r="AB237" i="7"/>
  <c r="Z237" i="7"/>
  <c r="X429" i="7"/>
  <c r="W429" i="7"/>
  <c r="U429" i="7"/>
  <c r="P592" i="7"/>
  <c r="R592" i="7" s="1"/>
  <c r="X704" i="7"/>
  <c r="W704" i="7"/>
  <c r="U704" i="7"/>
  <c r="AB720" i="7"/>
  <c r="Z720" i="7"/>
  <c r="P764" i="7"/>
  <c r="X835" i="7"/>
  <c r="W835" i="7"/>
  <c r="U835" i="7"/>
  <c r="Z15" i="7"/>
  <c r="AB15" i="7" s="1"/>
  <c r="S109" i="7"/>
  <c r="R109" i="7"/>
  <c r="P109" i="7"/>
  <c r="AB161" i="7"/>
  <c r="Z161" i="7"/>
  <c r="AB175" i="7"/>
  <c r="Z175" i="7"/>
  <c r="S270" i="7"/>
  <c r="R270" i="7"/>
  <c r="P270" i="7"/>
  <c r="X287" i="7"/>
  <c r="W287" i="7"/>
  <c r="U287" i="7"/>
  <c r="AB311" i="7"/>
  <c r="Z311" i="7"/>
  <c r="P379" i="7"/>
  <c r="R379" i="7" s="1"/>
  <c r="X399" i="7"/>
  <c r="W399" i="7"/>
  <c r="U399" i="7"/>
  <c r="X518" i="7"/>
  <c r="W518" i="7"/>
  <c r="U518" i="7"/>
  <c r="X670" i="7"/>
  <c r="W670" i="7"/>
  <c r="U670" i="7"/>
  <c r="X692" i="7"/>
  <c r="W692" i="7"/>
  <c r="U692" i="7"/>
  <c r="AB708" i="7"/>
  <c r="Z708" i="7"/>
  <c r="X773" i="7"/>
  <c r="W773" i="7"/>
  <c r="U773" i="7"/>
  <c r="X871" i="7"/>
  <c r="W871" i="7"/>
  <c r="U871" i="7"/>
  <c r="AB1217" i="7"/>
  <c r="Z1217" i="7"/>
  <c r="X610" i="7"/>
  <c r="W610" i="7"/>
  <c r="U610" i="7"/>
  <c r="P622" i="7"/>
  <c r="S622" i="7" s="1"/>
  <c r="AB653" i="7"/>
  <c r="Z653" i="7"/>
  <c r="X738" i="7"/>
  <c r="W738" i="7"/>
  <c r="U738" i="7"/>
  <c r="P797" i="7"/>
  <c r="S797" i="7" s="1"/>
  <c r="AB807" i="7"/>
  <c r="Z807" i="7"/>
  <c r="P832" i="7"/>
  <c r="X860" i="7"/>
  <c r="W860" i="7"/>
  <c r="U860" i="7"/>
  <c r="AB869" i="7"/>
  <c r="Z869" i="7"/>
  <c r="U958" i="7"/>
  <c r="X958" i="7" s="1"/>
  <c r="P965" i="7"/>
  <c r="AB992" i="7"/>
  <c r="Z992" i="7"/>
  <c r="P1024" i="7"/>
  <c r="R1024" i="7" s="1"/>
  <c r="U1040" i="7"/>
  <c r="AB1056" i="7"/>
  <c r="Z1056" i="7"/>
  <c r="P1088" i="7"/>
  <c r="R1088" i="7" s="1"/>
  <c r="U1104" i="7"/>
  <c r="AB1120" i="7"/>
  <c r="Z1120" i="7"/>
  <c r="P1152" i="7"/>
  <c r="U1168" i="7"/>
  <c r="W1168" i="7" s="1"/>
  <c r="AB1184" i="7"/>
  <c r="Z1184" i="7"/>
  <c r="P1216" i="7"/>
  <c r="S1216" i="7" s="1"/>
  <c r="P981" i="7"/>
  <c r="AB1013" i="7"/>
  <c r="Z1013" i="7"/>
  <c r="U1077" i="7"/>
  <c r="W1077" i="7" s="1"/>
  <c r="P1109" i="7"/>
  <c r="AB1220" i="7"/>
  <c r="Z1220" i="7"/>
  <c r="U1341" i="7"/>
  <c r="W1341" i="7" s="1"/>
  <c r="P1365" i="7"/>
  <c r="AB1403" i="7"/>
  <c r="Z1403" i="7"/>
  <c r="U1502" i="7"/>
  <c r="U1515" i="7"/>
  <c r="W1515" i="7" s="1"/>
  <c r="Z1540" i="7"/>
  <c r="AC1540" i="7" s="1"/>
  <c r="U1793" i="7"/>
  <c r="X1793" i="7" s="1"/>
  <c r="P1669" i="7"/>
  <c r="AB1282" i="7"/>
  <c r="Z1282" i="7"/>
  <c r="P1415" i="7"/>
  <c r="S1415" i="7" s="1"/>
  <c r="U1572" i="7"/>
  <c r="Z1608" i="7"/>
  <c r="AC1608" i="7" s="1"/>
  <c r="P1536" i="7"/>
  <c r="R1536" i="7" s="1"/>
  <c r="U1568" i="7"/>
  <c r="W1568" i="7" s="1"/>
  <c r="Z1627" i="7"/>
  <c r="AC1627" i="7" s="1"/>
  <c r="U1678" i="7"/>
  <c r="P1717" i="7"/>
  <c r="R1717" i="7" s="1"/>
  <c r="Z1754" i="7"/>
  <c r="AB1754" i="7" s="1"/>
  <c r="U1829" i="7"/>
  <c r="P1538" i="7"/>
  <c r="Z1555" i="7"/>
  <c r="AB1555" i="7" s="1"/>
  <c r="U1602" i="7"/>
  <c r="W1602" i="7" s="1"/>
  <c r="U1619" i="7"/>
  <c r="Z1646" i="7"/>
  <c r="AC1646" i="7" s="1"/>
  <c r="U1706" i="7"/>
  <c r="W1706" i="7" s="1"/>
  <c r="P1741" i="7"/>
  <c r="R1741" i="7" s="1"/>
  <c r="Z1773" i="7"/>
  <c r="AC1773" i="7" s="1"/>
  <c r="S17" i="7"/>
  <c r="R17" i="7"/>
  <c r="P17" i="7"/>
  <c r="AB165" i="7"/>
  <c r="Z165" i="7"/>
  <c r="X305" i="7"/>
  <c r="W305" i="7"/>
  <c r="U305" i="7"/>
  <c r="P433" i="7"/>
  <c r="S433" i="7" s="1"/>
  <c r="AB497" i="7"/>
  <c r="Z497" i="7"/>
  <c r="AB561" i="7"/>
  <c r="Z561" i="7"/>
  <c r="P579" i="7"/>
  <c r="R579" i="7" s="1"/>
  <c r="X672" i="7"/>
  <c r="W672" i="7"/>
  <c r="U672" i="7"/>
  <c r="AB879" i="7"/>
  <c r="Z879" i="7"/>
  <c r="P1408" i="7"/>
  <c r="U1443" i="7"/>
  <c r="X1443" i="7" s="1"/>
  <c r="AB1483" i="7"/>
  <c r="Z1483" i="7"/>
  <c r="P1804" i="7"/>
  <c r="AB149" i="7"/>
  <c r="Z149" i="7"/>
  <c r="AB1257" i="7"/>
  <c r="Z1257" i="7"/>
  <c r="S7" i="7"/>
  <c r="R7" i="7"/>
  <c r="P7" i="7"/>
  <c r="AB74" i="7"/>
  <c r="Z74" i="7"/>
  <c r="X133" i="7"/>
  <c r="W133" i="7"/>
  <c r="U133" i="7"/>
  <c r="S241" i="7"/>
  <c r="R241" i="7"/>
  <c r="P241" i="7"/>
  <c r="X251" i="7"/>
  <c r="W251" i="7"/>
  <c r="U251" i="7"/>
  <c r="X289" i="7"/>
  <c r="W289" i="7"/>
  <c r="U289" i="7"/>
  <c r="P353" i="7"/>
  <c r="R353" i="7" s="1"/>
  <c r="AB385" i="7"/>
  <c r="Z385" i="7"/>
  <c r="X417" i="7"/>
  <c r="W417" i="7"/>
  <c r="U417" i="7"/>
  <c r="P481" i="7"/>
  <c r="AB513" i="7"/>
  <c r="Z513" i="7"/>
  <c r="AB545" i="7"/>
  <c r="Z545" i="7"/>
  <c r="P823" i="7"/>
  <c r="P1557" i="7"/>
  <c r="Z1621" i="7"/>
  <c r="AB1621" i="7" s="1"/>
  <c r="P1820" i="7"/>
  <c r="X107" i="7"/>
  <c r="W107" i="7"/>
  <c r="U107" i="7"/>
  <c r="X122" i="7"/>
  <c r="W122" i="7"/>
  <c r="U122" i="7"/>
  <c r="S250" i="7"/>
  <c r="R250" i="7"/>
  <c r="P250" i="7"/>
  <c r="AB310" i="7"/>
  <c r="Z310" i="7"/>
  <c r="X374" i="7"/>
  <c r="W374" i="7"/>
  <c r="U374" i="7"/>
  <c r="P502" i="7"/>
  <c r="P566" i="7"/>
  <c r="AB791" i="7"/>
  <c r="Z791" i="7"/>
  <c r="P1456" i="7"/>
  <c r="S1456" i="7" s="1"/>
  <c r="U1796" i="7"/>
  <c r="X261" i="7"/>
  <c r="W261" i="7"/>
  <c r="U261" i="7"/>
  <c r="P389" i="7"/>
  <c r="AB453" i="7"/>
  <c r="Z453" i="7"/>
  <c r="X517" i="7"/>
  <c r="W517" i="7"/>
  <c r="U517" i="7"/>
  <c r="P979" i="7"/>
  <c r="P1018" i="7"/>
  <c r="R1018" i="7" s="1"/>
  <c r="Z1034" i="7"/>
  <c r="U1066" i="7"/>
  <c r="P1082" i="7"/>
  <c r="S1082" i="7" s="1"/>
  <c r="AB1098" i="7"/>
  <c r="Z1098" i="7"/>
  <c r="U1130" i="7"/>
  <c r="X1130" i="7" s="1"/>
  <c r="P1146" i="7"/>
  <c r="AB1162" i="7"/>
  <c r="Z1162" i="7"/>
  <c r="U1194" i="7"/>
  <c r="W1194" i="7" s="1"/>
  <c r="P1210" i="7"/>
  <c r="R1210" i="7" s="1"/>
  <c r="U18" i="7"/>
  <c r="X18" i="7" s="1"/>
  <c r="S57" i="7"/>
  <c r="R57" i="7"/>
  <c r="P57" i="7"/>
  <c r="AB82" i="7"/>
  <c r="Z82" i="7"/>
  <c r="AB99" i="7"/>
  <c r="Z99" i="7"/>
  <c r="S146" i="7"/>
  <c r="R146" i="7"/>
  <c r="P146" i="7"/>
  <c r="X163" i="7"/>
  <c r="W163" i="7"/>
  <c r="U163" i="7"/>
  <c r="X185" i="7"/>
  <c r="W185" i="7"/>
  <c r="U185" i="7"/>
  <c r="S227" i="7"/>
  <c r="R227" i="7"/>
  <c r="P227" i="7"/>
  <c r="AB249" i="7"/>
  <c r="Z249" i="7"/>
  <c r="X265" i="7"/>
  <c r="W265" i="7"/>
  <c r="U265" i="7"/>
  <c r="S297" i="7"/>
  <c r="R297" i="7"/>
  <c r="P297" i="7"/>
  <c r="AB313" i="7"/>
  <c r="Z313" i="7"/>
  <c r="X329" i="7"/>
  <c r="W329" i="7"/>
  <c r="U329" i="7"/>
  <c r="P361" i="7"/>
  <c r="R361" i="7" s="1"/>
  <c r="AB377" i="7"/>
  <c r="Z377" i="7"/>
  <c r="X393" i="7"/>
  <c r="W393" i="7"/>
  <c r="U393" i="7"/>
  <c r="P425" i="7"/>
  <c r="AB441" i="7"/>
  <c r="Z441" i="7"/>
  <c r="X457" i="7"/>
  <c r="W457" i="7"/>
  <c r="U457" i="7"/>
  <c r="P489" i="7"/>
  <c r="S489" i="7" s="1"/>
  <c r="AB505" i="7"/>
  <c r="Z505" i="7"/>
  <c r="AB521" i="7"/>
  <c r="Z521" i="7"/>
  <c r="X553" i="7"/>
  <c r="W553" i="7"/>
  <c r="U553" i="7"/>
  <c r="X636" i="7"/>
  <c r="W636" i="7"/>
  <c r="U636" i="7"/>
  <c r="AB660" i="7"/>
  <c r="Z660" i="7"/>
  <c r="X709" i="7"/>
  <c r="W709" i="7"/>
  <c r="U709" i="7"/>
  <c r="P741" i="7"/>
  <c r="R741" i="7" s="1"/>
  <c r="AB816" i="7"/>
  <c r="Z816" i="7"/>
  <c r="P892" i="7"/>
  <c r="U907" i="7"/>
  <c r="W907" i="7" s="1"/>
  <c r="AB919" i="7"/>
  <c r="Z919" i="7"/>
  <c r="P956" i="7"/>
  <c r="S956" i="7" s="1"/>
  <c r="U971" i="7"/>
  <c r="AB983" i="7"/>
  <c r="Z983" i="7"/>
  <c r="P1263" i="7"/>
  <c r="R1263" i="7" s="1"/>
  <c r="P1382" i="7"/>
  <c r="R1382" i="7" s="1"/>
  <c r="AB1398" i="7"/>
  <c r="Z1398" i="7"/>
  <c r="U1430" i="7"/>
  <c r="W1430" i="7" s="1"/>
  <c r="P1446" i="7"/>
  <c r="Z1720" i="7"/>
  <c r="AC1720" i="7" s="1"/>
  <c r="P619" i="7"/>
  <c r="U923" i="7"/>
  <c r="AB967" i="7"/>
  <c r="Z967" i="7"/>
  <c r="P1707" i="7"/>
  <c r="S1707" i="7" s="1"/>
  <c r="P1834" i="7"/>
  <c r="AB16" i="7"/>
  <c r="Z16" i="7"/>
  <c r="S48" i="7"/>
  <c r="R48" i="7"/>
  <c r="P48" i="7"/>
  <c r="X64" i="7"/>
  <c r="W64" i="7"/>
  <c r="U64" i="7"/>
  <c r="AB80" i="7"/>
  <c r="Z80" i="7"/>
  <c r="S112" i="7"/>
  <c r="R112" i="7"/>
  <c r="P112" i="7"/>
  <c r="X128" i="7"/>
  <c r="W128" i="7"/>
  <c r="U128" i="7"/>
  <c r="AB144" i="7"/>
  <c r="Z144" i="7"/>
  <c r="S176" i="7"/>
  <c r="R176" i="7"/>
  <c r="P176" i="7"/>
  <c r="X192" i="7"/>
  <c r="W192" i="7"/>
  <c r="U192" i="7"/>
  <c r="AB208" i="7"/>
  <c r="Z208" i="7"/>
  <c r="S240" i="7"/>
  <c r="R240" i="7"/>
  <c r="P240" i="7"/>
  <c r="X256" i="7"/>
  <c r="W256" i="7"/>
  <c r="U256" i="7"/>
  <c r="AB272" i="7"/>
  <c r="Z272" i="7"/>
  <c r="P304" i="7"/>
  <c r="S304" i="7" s="1"/>
  <c r="X320" i="7"/>
  <c r="W320" i="7"/>
  <c r="U320" i="7"/>
  <c r="AB336" i="7"/>
  <c r="Z336" i="7"/>
  <c r="P368" i="7"/>
  <c r="R368" i="7" s="1"/>
  <c r="X384" i="7"/>
  <c r="W384" i="7"/>
  <c r="U384" i="7"/>
  <c r="AB400" i="7"/>
  <c r="Z400" i="7"/>
  <c r="P432" i="7"/>
  <c r="X448" i="7"/>
  <c r="W448" i="7"/>
  <c r="U448" i="7"/>
  <c r="AB464" i="7"/>
  <c r="Z464" i="7"/>
  <c r="P496" i="7"/>
  <c r="S496" i="7" s="1"/>
  <c r="X512" i="7"/>
  <c r="W512" i="7"/>
  <c r="U512" i="7"/>
  <c r="AB528" i="7"/>
  <c r="Z528" i="7"/>
  <c r="P560" i="7"/>
  <c r="S560" i="7" s="1"/>
  <c r="P842" i="7"/>
  <c r="S842" i="7" s="1"/>
  <c r="AB934" i="7"/>
  <c r="Z934" i="7"/>
  <c r="U998" i="7"/>
  <c r="W998" i="7" s="1"/>
  <c r="X659" i="7"/>
  <c r="W659" i="7"/>
  <c r="U659" i="7"/>
  <c r="AB569" i="7"/>
  <c r="Z569" i="7"/>
  <c r="U1590" i="7"/>
  <c r="U1303" i="7"/>
  <c r="W1303" i="7" s="1"/>
  <c r="AB1327" i="7"/>
  <c r="Z1327" i="7"/>
  <c r="U1682" i="7"/>
  <c r="X1682" i="7" s="1"/>
  <c r="P1326" i="7"/>
  <c r="Z1566" i="7"/>
  <c r="AB1566" i="7" s="1"/>
  <c r="U1346" i="7"/>
  <c r="U1692" i="7"/>
  <c r="X1692" i="7" s="1"/>
  <c r="AB1092" i="7"/>
  <c r="Z1092" i="7"/>
  <c r="P1800" i="7"/>
  <c r="R1800" i="7" s="1"/>
  <c r="P733" i="7"/>
  <c r="R733" i="7" s="1"/>
  <c r="AB1462" i="7"/>
  <c r="Z1462" i="7"/>
  <c r="U937" i="7"/>
  <c r="X799" i="7"/>
  <c r="W799" i="7"/>
  <c r="U799" i="7"/>
  <c r="AB1353" i="7"/>
  <c r="Z1353" i="7"/>
  <c r="U1065" i="7"/>
  <c r="X1065" i="7" s="1"/>
  <c r="U1667" i="7"/>
  <c r="X446" i="7"/>
  <c r="W446" i="7"/>
  <c r="U446" i="7"/>
  <c r="P723" i="7"/>
  <c r="S723" i="7" s="1"/>
  <c r="X447" i="7"/>
  <c r="W447" i="7"/>
  <c r="U447" i="7"/>
  <c r="AB639" i="7"/>
  <c r="Z639" i="7"/>
  <c r="U1490" i="7"/>
  <c r="W1490" i="7" s="1"/>
  <c r="U1760" i="7"/>
  <c r="X1760" i="7" s="1"/>
  <c r="AB789" i="7"/>
  <c r="Z789" i="7"/>
  <c r="P1704" i="7"/>
  <c r="AB118" i="7"/>
  <c r="Z118" i="7"/>
  <c r="X430" i="7"/>
  <c r="W430" i="7"/>
  <c r="U430" i="7"/>
  <c r="P772" i="7"/>
  <c r="R772" i="7" s="1"/>
  <c r="AB102" i="7"/>
  <c r="Z102" i="7"/>
  <c r="AB363" i="7"/>
  <c r="Z363" i="7"/>
  <c r="P843" i="7"/>
  <c r="S843" i="7" s="1"/>
  <c r="U1787" i="7"/>
  <c r="X1787" i="7" s="1"/>
  <c r="AB839" i="7"/>
  <c r="Z839" i="7"/>
  <c r="U1541" i="7"/>
  <c r="W1541" i="7" s="1"/>
  <c r="P882" i="7"/>
  <c r="AB1161" i="7"/>
  <c r="Z1161" i="7"/>
  <c r="U1378" i="7"/>
  <c r="U1479" i="7"/>
  <c r="W1479" i="7" s="1"/>
  <c r="Z1601" i="7"/>
  <c r="AC1601" i="7" s="1"/>
  <c r="P413" i="7"/>
  <c r="S413" i="7" s="1"/>
  <c r="P714" i="7"/>
  <c r="AB876" i="7"/>
  <c r="Z876" i="7"/>
  <c r="S145" i="7"/>
  <c r="R145" i="7"/>
  <c r="P145" i="7"/>
  <c r="AB317" i="7"/>
  <c r="Z317" i="7"/>
  <c r="X414" i="7"/>
  <c r="W414" i="7"/>
  <c r="U414" i="7"/>
  <c r="X698" i="7"/>
  <c r="W698" i="7"/>
  <c r="U698" i="7"/>
  <c r="X795" i="7"/>
  <c r="W795" i="7"/>
  <c r="U795" i="7"/>
  <c r="AB1261" i="7"/>
  <c r="Z1261" i="7"/>
  <c r="P776" i="7"/>
  <c r="X852" i="7"/>
  <c r="W852" i="7"/>
  <c r="U852" i="7"/>
  <c r="AB940" i="7"/>
  <c r="Z940" i="7"/>
  <c r="P1064" i="7"/>
  <c r="S1064" i="7" s="1"/>
  <c r="U1112" i="7"/>
  <c r="AB1160" i="7"/>
  <c r="Z1160" i="7"/>
  <c r="U1242" i="7"/>
  <c r="P1410" i="7"/>
  <c r="R1410" i="7" s="1"/>
  <c r="AB1497" i="7"/>
  <c r="Z1497" i="7"/>
  <c r="P1448" i="7"/>
  <c r="R1448" i="7" s="1"/>
  <c r="U1672" i="7"/>
  <c r="X1672" i="7" s="1"/>
  <c r="Z1673" i="7"/>
  <c r="AC1673" i="7" s="1"/>
  <c r="U1818" i="7"/>
  <c r="U1587" i="7"/>
  <c r="W1587" i="7" s="1"/>
  <c r="Z1651" i="7"/>
  <c r="AC1651" i="7" s="1"/>
  <c r="S101" i="7"/>
  <c r="R101" i="7"/>
  <c r="P101" i="7"/>
  <c r="AB273" i="7"/>
  <c r="Z273" i="7"/>
  <c r="AB624" i="7"/>
  <c r="Z624" i="7"/>
  <c r="P1424" i="7"/>
  <c r="S1424" i="7" s="1"/>
  <c r="Z22" i="7"/>
  <c r="AB135" i="7"/>
  <c r="Z135" i="7"/>
  <c r="U1525" i="7"/>
  <c r="W1525" i="7" s="1"/>
  <c r="U1696" i="7"/>
  <c r="W1696" i="7" s="1"/>
  <c r="X58" i="7"/>
  <c r="W58" i="7"/>
  <c r="U58" i="7"/>
  <c r="P470" i="7"/>
  <c r="U1475" i="7"/>
  <c r="W1475" i="7" s="1"/>
  <c r="X357" i="7"/>
  <c r="W357" i="7"/>
  <c r="U357" i="7"/>
  <c r="U1026" i="7"/>
  <c r="W1026" i="7" s="1"/>
  <c r="P1074" i="7"/>
  <c r="R1074" i="7" s="1"/>
  <c r="AB1122" i="7"/>
  <c r="Z1122" i="7"/>
  <c r="P1236" i="7"/>
  <c r="R1236" i="7" s="1"/>
  <c r="AB50" i="7"/>
  <c r="Z50" i="7"/>
  <c r="X114" i="7"/>
  <c r="W114" i="7"/>
  <c r="U114" i="7"/>
  <c r="S242" i="7"/>
  <c r="R242" i="7"/>
  <c r="P242" i="7"/>
  <c r="X291" i="7"/>
  <c r="W291" i="7"/>
  <c r="U291" i="7"/>
  <c r="AB339" i="7"/>
  <c r="Z339" i="7"/>
  <c r="P467" i="7"/>
  <c r="S467" i="7" s="1"/>
  <c r="X515" i="7"/>
  <c r="W515" i="7"/>
  <c r="U515" i="7"/>
  <c r="AB574" i="7"/>
  <c r="Z574" i="7"/>
  <c r="X641" i="7"/>
  <c r="W641" i="7"/>
  <c r="U641" i="7"/>
  <c r="P689" i="7"/>
  <c r="S689" i="7" s="1"/>
  <c r="AB887" i="7"/>
  <c r="Z887" i="7"/>
  <c r="U1237" i="7"/>
  <c r="W1237" i="7" s="1"/>
  <c r="P1269" i="7"/>
  <c r="S1269" i="7" s="1"/>
  <c r="AB603" i="7"/>
  <c r="Z603" i="7"/>
  <c r="S8" i="7"/>
  <c r="R8" i="7"/>
  <c r="P8" i="7"/>
  <c r="X56" i="7"/>
  <c r="W56" i="7"/>
  <c r="U56" i="7"/>
  <c r="AB104" i="7"/>
  <c r="Z104" i="7"/>
  <c r="S184" i="7"/>
  <c r="R184" i="7"/>
  <c r="P184" i="7"/>
  <c r="X248" i="7"/>
  <c r="W248" i="7"/>
  <c r="U248" i="7"/>
  <c r="AB296" i="7"/>
  <c r="Z296" i="7"/>
  <c r="P408" i="7"/>
  <c r="S408" i="7" s="1"/>
  <c r="X456" i="7"/>
  <c r="W456" i="7"/>
  <c r="U456" i="7"/>
  <c r="AB504" i="7"/>
  <c r="Z504" i="7"/>
  <c r="P651" i="7"/>
  <c r="S651" i="7" s="1"/>
  <c r="X699" i="7"/>
  <c r="W699" i="7"/>
  <c r="U699" i="7"/>
  <c r="Z986" i="7"/>
  <c r="U1558" i="7"/>
  <c r="X1558" i="7" s="1"/>
  <c r="U1299" i="7"/>
  <c r="X1299" i="7" s="1"/>
  <c r="AB1323" i="7"/>
  <c r="Z1323" i="7"/>
  <c r="U1714" i="7"/>
  <c r="X1714" i="7" s="1"/>
  <c r="P1350" i="7"/>
  <c r="R1350" i="7" s="1"/>
  <c r="Z1688" i="7"/>
  <c r="AB1688" i="7" s="1"/>
  <c r="U1421" i="7"/>
  <c r="X1421" i="7" s="1"/>
  <c r="P1433" i="7"/>
  <c r="S1433" i="7" s="1"/>
  <c r="AB255" i="7"/>
  <c r="Z255" i="7"/>
  <c r="U1354" i="7"/>
  <c r="X1354" i="7" s="1"/>
  <c r="U1779" i="7"/>
  <c r="X1779" i="7" s="1"/>
  <c r="AB680" i="7"/>
  <c r="Z680" i="7"/>
  <c r="U1434" i="7"/>
  <c r="X1434" i="7" s="1"/>
  <c r="U1460" i="7"/>
  <c r="W1460" i="7" s="1"/>
  <c r="AB1468" i="7"/>
  <c r="Z1468" i="7"/>
  <c r="P1644" i="7"/>
  <c r="S1644" i="7" s="1"/>
  <c r="X159" i="7"/>
  <c r="W159" i="7"/>
  <c r="U159" i="7"/>
  <c r="AB367" i="7"/>
  <c r="Z367" i="7"/>
  <c r="U1549" i="7"/>
  <c r="X1549" i="7" s="1"/>
  <c r="U1583" i="7"/>
  <c r="X1583" i="7" s="1"/>
  <c r="X314" i="7"/>
  <c r="W314" i="7"/>
  <c r="U314" i="7"/>
  <c r="U933" i="7"/>
  <c r="X933" i="7" s="1"/>
  <c r="U1028" i="7"/>
  <c r="X1028" i="7" s="1"/>
  <c r="AB1245" i="7"/>
  <c r="Z1245" i="7"/>
  <c r="X881" i="7"/>
  <c r="W881" i="7"/>
  <c r="U881" i="7"/>
  <c r="P1001" i="7"/>
  <c r="S1001" i="7" s="1"/>
  <c r="AB1153" i="7"/>
  <c r="Z1153" i="7"/>
  <c r="P1455" i="7"/>
  <c r="R1455" i="7" s="1"/>
  <c r="P1745" i="7"/>
  <c r="S1745" i="7" s="1"/>
  <c r="X97" i="7"/>
  <c r="W97" i="7"/>
  <c r="U97" i="7"/>
  <c r="U949" i="7"/>
  <c r="X949" i="7" s="1"/>
  <c r="P1213" i="7"/>
  <c r="S1213" i="7" s="1"/>
  <c r="AB1271" i="7"/>
  <c r="Z1271" i="7"/>
  <c r="U1665" i="7"/>
  <c r="X1665" i="7" s="1"/>
  <c r="P1746" i="7"/>
  <c r="S1746" i="7" s="1"/>
  <c r="X42" i="7"/>
  <c r="W42" i="7"/>
  <c r="U42" i="7"/>
  <c r="P326" i="7"/>
  <c r="S326" i="7" s="1"/>
  <c r="AB366" i="7"/>
  <c r="Z366" i="7"/>
  <c r="X493" i="7"/>
  <c r="W493" i="7"/>
  <c r="U493" i="7"/>
  <c r="X802" i="7"/>
  <c r="W802" i="7"/>
  <c r="U802" i="7"/>
  <c r="X103" i="7"/>
  <c r="W103" i="7"/>
  <c r="U103" i="7"/>
  <c r="AB303" i="7"/>
  <c r="Z303" i="7"/>
  <c r="P687" i="7"/>
  <c r="S687" i="7" s="1"/>
  <c r="P721" i="7"/>
  <c r="S721" i="7" s="1"/>
  <c r="AB916" i="7"/>
  <c r="Z916" i="7"/>
  <c r="S151" i="7"/>
  <c r="R151" i="7"/>
  <c r="P151" i="7"/>
  <c r="X443" i="7"/>
  <c r="W443" i="7"/>
  <c r="U443" i="7"/>
  <c r="X558" i="7"/>
  <c r="W558" i="7"/>
  <c r="U558" i="7"/>
  <c r="X650" i="7"/>
  <c r="W650" i="7"/>
  <c r="U650" i="7"/>
  <c r="P1329" i="7"/>
  <c r="S1329" i="7" s="1"/>
  <c r="AB1372" i="7"/>
  <c r="Z1372" i="7"/>
  <c r="P1439" i="7"/>
  <c r="R1439" i="7" s="1"/>
  <c r="U1488" i="7"/>
  <c r="W1488" i="7" s="1"/>
  <c r="AB1496" i="7"/>
  <c r="Z1496" i="7"/>
  <c r="U1729" i="7"/>
  <c r="X1729" i="7" s="1"/>
  <c r="P1770" i="7"/>
  <c r="S1770" i="7" s="1"/>
  <c r="AB743" i="7"/>
  <c r="Z743" i="7"/>
  <c r="X845" i="7"/>
  <c r="W845" i="7"/>
  <c r="U845" i="7"/>
  <c r="X864" i="7"/>
  <c r="W864" i="7"/>
  <c r="U864" i="7"/>
  <c r="AB1012" i="7"/>
  <c r="Z1012" i="7"/>
  <c r="U1133" i="7"/>
  <c r="W1133" i="7" s="1"/>
  <c r="P1169" i="7"/>
  <c r="S1169" i="7" s="1"/>
  <c r="AB1301" i="7"/>
  <c r="Z1301" i="7"/>
  <c r="U1393" i="7"/>
  <c r="X1393" i="7" s="1"/>
  <c r="P1469" i="7"/>
  <c r="Z1503" i="7"/>
  <c r="AC1503" i="7" s="1"/>
  <c r="P1631" i="7"/>
  <c r="R1631" i="7" s="1"/>
  <c r="P1702" i="7"/>
  <c r="R1702" i="7" s="1"/>
  <c r="Z1728" i="7"/>
  <c r="AB1728" i="7" s="1"/>
  <c r="U1801" i="7"/>
  <c r="X1801" i="7" s="1"/>
  <c r="P1821" i="7"/>
  <c r="S1821" i="7" s="1"/>
  <c r="X94" i="7"/>
  <c r="W94" i="7"/>
  <c r="U94" i="7"/>
  <c r="P375" i="7"/>
  <c r="S375" i="7" s="1"/>
  <c r="AB426" i="7"/>
  <c r="Z426" i="7"/>
  <c r="X462" i="7"/>
  <c r="W462" i="7"/>
  <c r="U462" i="7"/>
  <c r="X637" i="7"/>
  <c r="W637" i="7"/>
  <c r="U637" i="7"/>
  <c r="P658" i="7"/>
  <c r="S658" i="7" s="1"/>
  <c r="AB703" i="7"/>
  <c r="Z703" i="7"/>
  <c r="P756" i="7"/>
  <c r="S756" i="7" s="1"/>
  <c r="P798" i="7"/>
  <c r="S798" i="7" s="1"/>
  <c r="AB79" i="7"/>
  <c r="Z79" i="7"/>
  <c r="S294" i="7"/>
  <c r="R294" i="7"/>
  <c r="P294" i="7"/>
  <c r="AB350" i="7"/>
  <c r="Z350" i="7"/>
  <c r="AB383" i="7"/>
  <c r="Z383" i="7"/>
  <c r="X673" i="7"/>
  <c r="W673" i="7"/>
  <c r="U673" i="7"/>
  <c r="X768" i="7"/>
  <c r="W768" i="7"/>
  <c r="U768" i="7"/>
  <c r="AB826" i="7"/>
  <c r="Z826" i="7"/>
  <c r="X781" i="7"/>
  <c r="W781" i="7"/>
  <c r="U781" i="7"/>
  <c r="P837" i="7"/>
  <c r="R837" i="7" s="1"/>
  <c r="AB914" i="7"/>
  <c r="Z914" i="7"/>
  <c r="U993" i="7"/>
  <c r="X993" i="7" s="1"/>
  <c r="P1025" i="7"/>
  <c r="S1025" i="7" s="1"/>
  <c r="AB1057" i="7"/>
  <c r="Z1057" i="7"/>
  <c r="U1125" i="7"/>
  <c r="X1125" i="7" s="1"/>
  <c r="P1157" i="7"/>
  <c r="S1157" i="7" s="1"/>
  <c r="AB1189" i="7"/>
  <c r="Z1189" i="7"/>
  <c r="U1426" i="7"/>
  <c r="X1426" i="7" s="1"/>
  <c r="U1539" i="7"/>
  <c r="X1539" i="7" s="1"/>
  <c r="Z1580" i="7"/>
  <c r="AC1580" i="7" s="1"/>
  <c r="P863" i="7"/>
  <c r="S863" i="7" s="1"/>
  <c r="X872" i="7"/>
  <c r="W872" i="7"/>
  <c r="U872" i="7"/>
  <c r="AB961" i="7"/>
  <c r="Z961" i="7"/>
  <c r="P1084" i="7"/>
  <c r="S1084" i="7" s="1"/>
  <c r="P1145" i="7"/>
  <c r="S1145" i="7" s="1"/>
  <c r="AB1209" i="7"/>
  <c r="Z1209" i="7"/>
  <c r="P1255" i="7"/>
  <c r="R1255" i="7" s="1"/>
  <c r="P1474" i="7"/>
  <c r="R1474" i="7" s="1"/>
  <c r="Z1567" i="7"/>
  <c r="AC1567" i="7" s="1"/>
  <c r="P1288" i="7"/>
  <c r="S1288" i="7" s="1"/>
  <c r="P1362" i="7"/>
  <c r="R1362" i="7" s="1"/>
  <c r="AB1371" i="7"/>
  <c r="Z1371" i="7"/>
  <c r="U1438" i="7"/>
  <c r="X1438" i="7" s="1"/>
  <c r="P1489" i="7"/>
  <c r="S1489" i="7" s="1"/>
  <c r="Z1529" i="7"/>
  <c r="AB1529" i="7" s="1"/>
  <c r="P1607" i="7"/>
  <c r="R1607" i="7" s="1"/>
  <c r="U1615" i="7"/>
  <c r="X1615" i="7" s="1"/>
  <c r="Z1668" i="7"/>
  <c r="AC1668" i="7" s="1"/>
  <c r="P1752" i="7"/>
  <c r="S1752" i="7" s="1"/>
  <c r="P1761" i="7"/>
  <c r="S1761" i="7" s="1"/>
  <c r="Z1810" i="7"/>
  <c r="AC1810" i="7" s="1"/>
  <c r="S189" i="7"/>
  <c r="R189" i="7"/>
  <c r="P189" i="7"/>
  <c r="AB381" i="7"/>
  <c r="Z381" i="7"/>
  <c r="X141" i="7"/>
  <c r="W141" i="7"/>
  <c r="U141" i="7"/>
  <c r="S221" i="7"/>
  <c r="R221" i="7"/>
  <c r="P221" i="7"/>
  <c r="AB285" i="7"/>
  <c r="Z285" i="7"/>
  <c r="AB541" i="7"/>
  <c r="Z541" i="7"/>
  <c r="X617" i="7"/>
  <c r="W617" i="7"/>
  <c r="U617" i="7"/>
  <c r="P722" i="7"/>
  <c r="S722" i="7" s="1"/>
  <c r="AB735" i="7"/>
  <c r="Z735" i="7"/>
  <c r="S87" i="7"/>
  <c r="R87" i="7"/>
  <c r="P87" i="7"/>
  <c r="AB126" i="7"/>
  <c r="Z126" i="7"/>
  <c r="AB203" i="7"/>
  <c r="Z203" i="7"/>
  <c r="S239" i="7"/>
  <c r="R239" i="7"/>
  <c r="P239" i="7"/>
  <c r="X271" i="7"/>
  <c r="W271" i="7"/>
  <c r="U271" i="7"/>
  <c r="X390" i="7"/>
  <c r="W390" i="7"/>
  <c r="U390" i="7"/>
  <c r="P474" i="7"/>
  <c r="S474" i="7" s="1"/>
  <c r="X523" i="7"/>
  <c r="W523" i="7"/>
  <c r="U523" i="7"/>
  <c r="X542" i="7"/>
  <c r="W542" i="7"/>
  <c r="U542" i="7"/>
  <c r="X674" i="7"/>
  <c r="W674" i="7"/>
  <c r="U674" i="7"/>
  <c r="P694" i="7"/>
  <c r="S694" i="7" s="1"/>
  <c r="AB736" i="7"/>
  <c r="Z736" i="7"/>
  <c r="P759" i="7"/>
  <c r="S759" i="7" s="1"/>
  <c r="P873" i="7"/>
  <c r="S873" i="7" s="1"/>
  <c r="AB1124" i="7"/>
  <c r="Z1124" i="7"/>
  <c r="P1156" i="7"/>
  <c r="S1156" i="7" s="1"/>
  <c r="U1172" i="7"/>
  <c r="X1172" i="7" s="1"/>
  <c r="AB1188" i="7"/>
  <c r="Z1188" i="7"/>
  <c r="U1229" i="7"/>
  <c r="X1229" i="7" s="1"/>
  <c r="P830" i="7"/>
  <c r="S830" i="7" s="1"/>
  <c r="AB612" i="7"/>
  <c r="Z612" i="7"/>
  <c r="P655" i="7"/>
  <c r="S655" i="7" s="1"/>
  <c r="P697" i="7"/>
  <c r="S697" i="7" s="1"/>
  <c r="AB742" i="7"/>
  <c r="Z742" i="7"/>
  <c r="P788" i="7"/>
  <c r="R788" i="7" s="1"/>
  <c r="P809" i="7"/>
  <c r="S809" i="7" s="1"/>
  <c r="AB825" i="7"/>
  <c r="Z825" i="7"/>
  <c r="X861" i="7"/>
  <c r="W861" i="7"/>
  <c r="U861" i="7"/>
  <c r="P877" i="7"/>
  <c r="S877" i="7" s="1"/>
  <c r="AB905" i="7"/>
  <c r="Z905" i="7"/>
  <c r="P960" i="7"/>
  <c r="S960" i="7" s="1"/>
  <c r="P974" i="7"/>
  <c r="S974" i="7" s="1"/>
  <c r="AB989" i="7"/>
  <c r="Z989" i="7"/>
  <c r="U1053" i="7"/>
  <c r="X1053" i="7" s="1"/>
  <c r="P1085" i="7"/>
  <c r="S1085" i="7" s="1"/>
  <c r="AB1412" i="7"/>
  <c r="Z1412" i="7"/>
  <c r="U1281" i="7"/>
  <c r="W1281" i="7" s="1"/>
  <c r="P1345" i="7"/>
  <c r="S1345" i="7" s="1"/>
  <c r="AB1406" i="7"/>
  <c r="Z1406" i="7"/>
  <c r="P1463" i="7"/>
  <c r="S1463" i="7" s="1"/>
  <c r="U1480" i="7"/>
  <c r="X1480" i="7" s="1"/>
  <c r="AB1495" i="7"/>
  <c r="Z1495" i="7"/>
  <c r="U1518" i="7"/>
  <c r="X1518" i="7" s="1"/>
  <c r="U1543" i="7"/>
  <c r="W1543" i="7" s="1"/>
  <c r="Z1636" i="7"/>
  <c r="AC1636" i="7" s="1"/>
  <c r="U1309" i="7"/>
  <c r="X1309" i="7" s="1"/>
  <c r="U1432" i="7"/>
  <c r="X1432" i="7" s="1"/>
  <c r="Z1584" i="7"/>
  <c r="AB1584" i="7" s="1"/>
  <c r="U1817" i="7"/>
  <c r="X1817" i="7" s="1"/>
  <c r="P1542" i="7"/>
  <c r="R1542" i="7" s="1"/>
  <c r="Z1600" i="7"/>
  <c r="AC1600" i="7" s="1"/>
  <c r="U1670" i="7"/>
  <c r="W1670" i="7" s="1"/>
  <c r="U1695" i="7"/>
  <c r="X1695" i="7" s="1"/>
  <c r="Z1724" i="7"/>
  <c r="AC1724" i="7" s="1"/>
  <c r="U1797" i="7"/>
  <c r="X1797" i="7" s="1"/>
  <c r="P1814" i="7"/>
  <c r="R1814" i="7" s="1"/>
  <c r="Z1547" i="7"/>
  <c r="AB1547" i="7" s="1"/>
  <c r="U1585" i="7"/>
  <c r="X1585" i="7" s="1"/>
  <c r="U1611" i="7"/>
  <c r="X1611" i="7" s="1"/>
  <c r="Z1624" i="7"/>
  <c r="AB1624" i="7" s="1"/>
  <c r="P1684" i="7"/>
  <c r="S1684" i="7" s="1"/>
  <c r="P1713" i="7"/>
  <c r="S1713" i="7" s="1"/>
  <c r="Z1758" i="7"/>
  <c r="AC1758" i="7" s="1"/>
  <c r="U1822" i="7"/>
  <c r="W1822" i="7" s="1"/>
  <c r="X595" i="7"/>
  <c r="W595" i="7"/>
  <c r="U595" i="7"/>
  <c r="AB695" i="7"/>
  <c r="Z695" i="7"/>
  <c r="P963" i="7"/>
  <c r="R963" i="7" s="1"/>
  <c r="U999" i="7"/>
  <c r="W999" i="7" s="1"/>
  <c r="AB1015" i="7"/>
  <c r="Z1015" i="7"/>
  <c r="P1047" i="7"/>
  <c r="R1047" i="7" s="1"/>
  <c r="U1063" i="7"/>
  <c r="X1063" i="7" s="1"/>
  <c r="AB1079" i="7"/>
  <c r="Z1079" i="7"/>
  <c r="P1111" i="7"/>
  <c r="R1111" i="7" s="1"/>
  <c r="U1127" i="7"/>
  <c r="X1127" i="7" s="1"/>
  <c r="AB1143" i="7"/>
  <c r="Z1143" i="7"/>
  <c r="P1175" i="7"/>
  <c r="S1175" i="7" s="1"/>
  <c r="U1191" i="7"/>
  <c r="X1191" i="7" s="1"/>
  <c r="AB1207" i="7"/>
  <c r="Z1207" i="7"/>
  <c r="P1248" i="7"/>
  <c r="S1248" i="7" s="1"/>
  <c r="U1360" i="7"/>
  <c r="W1360" i="7" s="1"/>
  <c r="Z1508" i="7"/>
  <c r="AC1508" i="7" s="1"/>
  <c r="S21" i="7"/>
  <c r="R21" i="7"/>
  <c r="P21" i="7"/>
  <c r="AB85" i="7"/>
  <c r="Z85" i="7"/>
  <c r="X257" i="7"/>
  <c r="W257" i="7"/>
  <c r="U257" i="7"/>
  <c r="P1395" i="7"/>
  <c r="U1812" i="7"/>
  <c r="X1812" i="7" s="1"/>
  <c r="X10" i="7"/>
  <c r="W10" i="7"/>
  <c r="U10" i="7"/>
  <c r="S86" i="7"/>
  <c r="R86" i="7"/>
  <c r="P86" i="7"/>
  <c r="AB177" i="7"/>
  <c r="Z177" i="7"/>
  <c r="AB187" i="7"/>
  <c r="Z187" i="7"/>
  <c r="P587" i="7"/>
  <c r="S587" i="7" s="1"/>
  <c r="X671" i="7"/>
  <c r="W671" i="7"/>
  <c r="U671" i="7"/>
  <c r="AB815" i="7"/>
  <c r="Z815" i="7"/>
  <c r="P1011" i="7"/>
  <c r="R1011" i="7" s="1"/>
  <c r="U1027" i="7"/>
  <c r="X1027" i="7" s="1"/>
  <c r="AB1043" i="7"/>
  <c r="Z1043" i="7"/>
  <c r="P1075" i="7"/>
  <c r="R1075" i="7" s="1"/>
  <c r="U1091" i="7"/>
  <c r="X1091" i="7" s="1"/>
  <c r="AB1107" i="7"/>
  <c r="Z1107" i="7"/>
  <c r="P1139" i="7"/>
  <c r="S1139" i="7" s="1"/>
  <c r="U1155" i="7"/>
  <c r="W1155" i="7" s="1"/>
  <c r="AB1171" i="7"/>
  <c r="Z1171" i="7"/>
  <c r="P1203" i="7"/>
  <c r="R1203" i="7" s="1"/>
  <c r="U1219" i="7"/>
  <c r="W1219" i="7" s="1"/>
  <c r="AB1225" i="7"/>
  <c r="Z1225" i="7"/>
  <c r="U1565" i="7"/>
  <c r="X1565" i="7" s="1"/>
  <c r="P1629" i="7"/>
  <c r="S1629" i="7" s="1"/>
  <c r="Z1700" i="7"/>
  <c r="AB1700" i="7" s="1"/>
  <c r="S6" i="7"/>
  <c r="R6" i="7"/>
  <c r="P6" i="7"/>
  <c r="X55" i="7"/>
  <c r="W55" i="7"/>
  <c r="U55" i="7"/>
  <c r="X117" i="7"/>
  <c r="W117" i="7"/>
  <c r="U117" i="7"/>
  <c r="S183" i="7"/>
  <c r="R183" i="7"/>
  <c r="P183" i="7"/>
  <c r="AB245" i="7"/>
  <c r="Z245" i="7"/>
  <c r="AB263" i="7"/>
  <c r="Z263" i="7"/>
  <c r="P391" i="7"/>
  <c r="S391" i="7" s="1"/>
  <c r="X455" i="7"/>
  <c r="W455" i="7"/>
  <c r="U455" i="7"/>
  <c r="AB519" i="7"/>
  <c r="Z519" i="7"/>
  <c r="P783" i="7"/>
  <c r="S783" i="7" s="1"/>
  <c r="U1280" i="7"/>
  <c r="X1280" i="7" s="1"/>
  <c r="Z1764" i="7"/>
  <c r="AB1764" i="7" s="1"/>
  <c r="P341" i="7"/>
  <c r="S341" i="7" s="1"/>
  <c r="AB405" i="7"/>
  <c r="Z405" i="7"/>
  <c r="X469" i="7"/>
  <c r="W469" i="7"/>
  <c r="U469" i="7"/>
  <c r="U1022" i="7"/>
  <c r="W1022" i="7" s="1"/>
  <c r="P1038" i="7"/>
  <c r="R1038" i="7" s="1"/>
  <c r="AB1054" i="7"/>
  <c r="Z1054" i="7"/>
  <c r="U1086" i="7"/>
  <c r="X1086" i="7" s="1"/>
  <c r="P1102" i="7"/>
  <c r="S1102" i="7" s="1"/>
  <c r="AB1118" i="7"/>
  <c r="Z1118" i="7"/>
  <c r="U1150" i="7"/>
  <c r="X1150" i="7" s="1"/>
  <c r="P1166" i="7"/>
  <c r="R1166" i="7" s="1"/>
  <c r="AB1182" i="7"/>
  <c r="Z1182" i="7"/>
  <c r="U1214" i="7"/>
  <c r="W1214" i="7" s="1"/>
  <c r="U1268" i="7"/>
  <c r="X1268" i="7" s="1"/>
  <c r="AB19" i="7"/>
  <c r="Z19" i="7"/>
  <c r="S66" i="7"/>
  <c r="R66" i="7"/>
  <c r="P66" i="7"/>
  <c r="X83" i="7"/>
  <c r="W83" i="7"/>
  <c r="U83" i="7"/>
  <c r="X105" i="7"/>
  <c r="W105" i="7"/>
  <c r="U105" i="7"/>
  <c r="S147" i="7"/>
  <c r="R147" i="7"/>
  <c r="P147" i="7"/>
  <c r="AB169" i="7"/>
  <c r="Z169" i="7"/>
  <c r="X194" i="7"/>
  <c r="W194" i="7"/>
  <c r="U194" i="7"/>
  <c r="S233" i="7"/>
  <c r="R233" i="7"/>
  <c r="P233" i="7"/>
  <c r="AB258" i="7"/>
  <c r="Z258" i="7"/>
  <c r="X274" i="7"/>
  <c r="W274" i="7"/>
  <c r="U274" i="7"/>
  <c r="P306" i="7"/>
  <c r="R306" i="7" s="1"/>
  <c r="AB322" i="7"/>
  <c r="Z322" i="7"/>
  <c r="X338" i="7"/>
  <c r="W338" i="7"/>
  <c r="U338" i="7"/>
  <c r="P370" i="7"/>
  <c r="R370" i="7" s="1"/>
  <c r="AB386" i="7"/>
  <c r="Z386" i="7"/>
  <c r="X402" i="7"/>
  <c r="W402" i="7"/>
  <c r="U402" i="7"/>
  <c r="P434" i="7"/>
  <c r="S434" i="7" s="1"/>
  <c r="AB450" i="7"/>
  <c r="Z450" i="7"/>
  <c r="X466" i="7"/>
  <c r="W466" i="7"/>
  <c r="U466" i="7"/>
  <c r="P498" i="7"/>
  <c r="S498" i="7" s="1"/>
  <c r="AB514" i="7"/>
  <c r="Z514" i="7"/>
  <c r="X530" i="7"/>
  <c r="W530" i="7"/>
  <c r="U530" i="7"/>
  <c r="P562" i="7"/>
  <c r="P573" i="7"/>
  <c r="S573" i="7" s="1"/>
  <c r="AB581" i="7"/>
  <c r="Z581" i="7"/>
  <c r="X597" i="7"/>
  <c r="W597" i="7"/>
  <c r="U597" i="7"/>
  <c r="P605" i="7"/>
  <c r="S605" i="7" s="1"/>
  <c r="AB613" i="7"/>
  <c r="Z613" i="7"/>
  <c r="X638" i="7"/>
  <c r="W638" i="7"/>
  <c r="U638" i="7"/>
  <c r="P645" i="7"/>
  <c r="R645" i="7" s="1"/>
  <c r="AB662" i="7"/>
  <c r="Z662" i="7"/>
  <c r="X686" i="7"/>
  <c r="W686" i="7"/>
  <c r="U686" i="7"/>
  <c r="P693" i="7"/>
  <c r="S693" i="7" s="1"/>
  <c r="AB717" i="7"/>
  <c r="Z717" i="7"/>
  <c r="P792" i="7"/>
  <c r="S792" i="7" s="1"/>
  <c r="X856" i="7"/>
  <c r="W856" i="7"/>
  <c r="U856" i="7"/>
  <c r="AB895" i="7"/>
  <c r="Z895" i="7"/>
  <c r="P959" i="7"/>
  <c r="S959" i="7" s="1"/>
  <c r="U1727" i="7"/>
  <c r="X1727" i="7" s="1"/>
  <c r="Z1743" i="7"/>
  <c r="AC1743" i="7" s="1"/>
  <c r="P1775" i="7"/>
  <c r="S1775" i="7" s="1"/>
  <c r="U1791" i="7"/>
  <c r="W1791" i="7" s="1"/>
  <c r="Z1807" i="7"/>
  <c r="AC1807" i="7" s="1"/>
  <c r="P891" i="7"/>
  <c r="R891" i="7" s="1"/>
  <c r="U935" i="7"/>
  <c r="X935" i="7" s="1"/>
  <c r="AB975" i="7"/>
  <c r="Z975" i="7"/>
  <c r="P1711" i="7"/>
  <c r="S1711" i="7" s="1"/>
  <c r="U1839" i="7"/>
  <c r="X1839" i="7" s="1"/>
  <c r="AB12" i="7"/>
  <c r="Z12" i="7"/>
  <c r="S44" i="7"/>
  <c r="R44" i="7"/>
  <c r="P44" i="7"/>
  <c r="X60" i="7"/>
  <c r="W60" i="7"/>
  <c r="U60" i="7"/>
  <c r="AB76" i="7"/>
  <c r="Z76" i="7"/>
  <c r="S108" i="7"/>
  <c r="R108" i="7"/>
  <c r="P108" i="7"/>
  <c r="X124" i="7"/>
  <c r="W124" i="7"/>
  <c r="U124" i="7"/>
  <c r="AB140" i="7"/>
  <c r="Z140" i="7"/>
  <c r="S172" i="7"/>
  <c r="R172" i="7"/>
  <c r="P172" i="7"/>
  <c r="X188" i="7"/>
  <c r="W188" i="7"/>
  <c r="U188" i="7"/>
  <c r="AB204" i="7"/>
  <c r="Z204" i="7"/>
  <c r="S236" i="7"/>
  <c r="R236" i="7"/>
  <c r="P236" i="7"/>
  <c r="X252" i="7"/>
  <c r="W252" i="7"/>
  <c r="U252" i="7"/>
  <c r="AB268" i="7"/>
  <c r="Z268" i="7"/>
  <c r="P300" i="7"/>
  <c r="R300" i="7" s="1"/>
  <c r="X316" i="7"/>
  <c r="W316" i="7"/>
  <c r="U316" i="7"/>
  <c r="AB332" i="7"/>
  <c r="Z332" i="7"/>
  <c r="P364" i="7"/>
  <c r="S364" i="7" s="1"/>
  <c r="X380" i="7"/>
  <c r="W380" i="7"/>
  <c r="U380" i="7"/>
  <c r="AB396" i="7"/>
  <c r="Z396" i="7"/>
  <c r="P428" i="7"/>
  <c r="S428" i="7" s="1"/>
  <c r="X444" i="7"/>
  <c r="W444" i="7"/>
  <c r="U444" i="7"/>
  <c r="AB460" i="7"/>
  <c r="Z460" i="7"/>
  <c r="P492" i="7"/>
  <c r="S492" i="7" s="1"/>
  <c r="X508" i="7"/>
  <c r="W508" i="7"/>
  <c r="U508" i="7"/>
  <c r="AB524" i="7"/>
  <c r="Z524" i="7"/>
  <c r="P556" i="7"/>
  <c r="R556" i="7" s="1"/>
  <c r="P918" i="7"/>
  <c r="R918" i="7" s="1"/>
  <c r="AB810" i="7"/>
  <c r="Z810" i="7"/>
  <c r="U1002" i="7"/>
  <c r="X1002" i="7" s="1"/>
  <c r="P762" i="7"/>
  <c r="R762" i="7" s="1"/>
  <c r="AB814" i="7"/>
  <c r="Z814" i="7"/>
  <c r="U1010" i="7"/>
  <c r="X1010" i="7" s="1"/>
  <c r="U1227" i="7"/>
  <c r="X1227" i="7" s="1"/>
  <c r="AB1246" i="7"/>
  <c r="Z1246" i="7"/>
  <c r="U1278" i="7"/>
  <c r="X1278" i="7" s="1"/>
  <c r="U1291" i="7"/>
  <c r="X1291" i="7" s="1"/>
  <c r="AB1374" i="7"/>
  <c r="Z1374" i="7"/>
  <c r="P1304" i="7"/>
  <c r="R1304" i="7" s="1"/>
  <c r="U1312" i="7"/>
  <c r="X1312" i="7" s="1"/>
  <c r="AB1320" i="7"/>
  <c r="Z1320" i="7"/>
  <c r="P1344" i="7"/>
  <c r="S1344" i="7" s="1"/>
  <c r="P1626" i="7"/>
  <c r="S1626" i="7" s="1"/>
  <c r="AB1330" i="7"/>
  <c r="Z1330" i="7"/>
  <c r="P1252" i="7"/>
  <c r="S1252" i="7" s="1"/>
  <c r="U1423" i="7"/>
  <c r="X1423" i="7" s="1"/>
  <c r="X349" i="7"/>
  <c r="W349" i="7"/>
  <c r="U349" i="7"/>
  <c r="U1781" i="7"/>
  <c r="X1781" i="7" s="1"/>
  <c r="P1450" i="7"/>
  <c r="R1450" i="7" s="1"/>
  <c r="Z1616" i="7"/>
  <c r="AC1616" i="7" s="1"/>
  <c r="P1287" i="7"/>
  <c r="S1287" i="7" s="1"/>
  <c r="P1017" i="7"/>
  <c r="S1017" i="7" s="1"/>
  <c r="AB926" i="7"/>
  <c r="Z926" i="7"/>
  <c r="P1655" i="7"/>
  <c r="R1655" i="7" s="1"/>
  <c r="X223" i="7"/>
  <c r="W223" i="7"/>
  <c r="U223" i="7"/>
  <c r="AB649" i="7"/>
  <c r="Z649" i="7"/>
  <c r="S191" i="7"/>
  <c r="R191" i="7"/>
  <c r="P191" i="7"/>
  <c r="X740" i="7"/>
  <c r="W740" i="7"/>
  <c r="U740" i="7"/>
  <c r="AB1394" i="7"/>
  <c r="Z1394" i="7"/>
  <c r="U1774" i="7"/>
  <c r="X1774" i="7" s="1"/>
  <c r="P849" i="7"/>
  <c r="S849" i="7" s="1"/>
  <c r="AB1377" i="7"/>
  <c r="Z1377" i="7"/>
  <c r="P1835" i="7"/>
  <c r="R1835" i="7" s="1"/>
  <c r="AB358" i="7"/>
  <c r="Z358" i="7"/>
  <c r="AB652" i="7"/>
  <c r="Z652" i="7"/>
  <c r="P663" i="7"/>
  <c r="S663" i="7" s="1"/>
  <c r="AB394" i="7"/>
  <c r="Z394" i="7"/>
  <c r="AB634" i="7"/>
  <c r="Z634" i="7"/>
  <c r="P775" i="7"/>
  <c r="S775" i="7" s="1"/>
  <c r="P862" i="7"/>
  <c r="S862" i="7" s="1"/>
  <c r="AB1373" i="7"/>
  <c r="Z1373" i="7"/>
  <c r="P1036" i="7"/>
  <c r="S1036" i="7" s="1"/>
  <c r="U1247" i="7"/>
  <c r="X1247" i="7" s="1"/>
  <c r="Z1569" i="7"/>
  <c r="AC1569" i="7" s="1"/>
  <c r="U1493" i="7"/>
  <c r="W1493" i="7" s="1"/>
  <c r="U1824" i="7"/>
  <c r="X1824" i="7" s="1"/>
  <c r="X509" i="7"/>
  <c r="W509" i="7"/>
  <c r="U509" i="7"/>
  <c r="P724" i="7"/>
  <c r="S724" i="7" s="1"/>
  <c r="P889" i="7"/>
  <c r="R889" i="7" s="1"/>
  <c r="AB39" i="7"/>
  <c r="Z39" i="7"/>
  <c r="P346" i="7"/>
  <c r="S346" i="7" s="1"/>
  <c r="AB490" i="7"/>
  <c r="Z490" i="7"/>
  <c r="AB625" i="7"/>
  <c r="Z625" i="7"/>
  <c r="P875" i="7"/>
  <c r="R875" i="7" s="1"/>
  <c r="P618" i="7"/>
  <c r="S618" i="7" s="1"/>
  <c r="AB702" i="7"/>
  <c r="Z702" i="7"/>
  <c r="X838" i="7"/>
  <c r="W838" i="7"/>
  <c r="U838" i="7"/>
  <c r="P913" i="7"/>
  <c r="S913" i="7" s="1"/>
  <c r="AB1000" i="7"/>
  <c r="Z1000" i="7"/>
  <c r="P1128" i="7"/>
  <c r="S1128" i="7" s="1"/>
  <c r="U1176" i="7"/>
  <c r="W1176" i="7" s="1"/>
  <c r="AB997" i="7"/>
  <c r="Z997" i="7"/>
  <c r="U1349" i="7"/>
  <c r="X1349" i="7" s="1"/>
  <c r="P1465" i="7"/>
  <c r="S1465" i="7" s="1"/>
  <c r="Z1520" i="7"/>
  <c r="AB1520" i="7" s="1"/>
  <c r="P1563" i="7"/>
  <c r="R1563" i="7" s="1"/>
  <c r="U1632" i="7"/>
  <c r="X1632" i="7" s="1"/>
  <c r="Z1731" i="7"/>
  <c r="AC1731" i="7" s="1"/>
  <c r="U1614" i="7"/>
  <c r="W1614" i="7" s="1"/>
  <c r="U1687" i="7"/>
  <c r="X1687" i="7" s="1"/>
  <c r="Z1826" i="7"/>
  <c r="AC1826" i="7" s="1"/>
  <c r="P337" i="7"/>
  <c r="S337" i="7" s="1"/>
  <c r="P529" i="7"/>
  <c r="R529" i="7" s="1"/>
  <c r="AB847" i="7"/>
  <c r="Z847" i="7"/>
  <c r="S123" i="7"/>
  <c r="R123" i="7"/>
  <c r="P123" i="7"/>
  <c r="U1376" i="7"/>
  <c r="X1376" i="7" s="1"/>
  <c r="Z1589" i="7"/>
  <c r="AB1589" i="7" s="1"/>
  <c r="S186" i="7"/>
  <c r="R186" i="7"/>
  <c r="P186" i="7"/>
  <c r="AB406" i="7"/>
  <c r="Z406" i="7"/>
  <c r="Z1732" i="7"/>
  <c r="AC1732" i="7" s="1"/>
  <c r="P883" i="7"/>
  <c r="R883" i="7" s="1"/>
  <c r="P1042" i="7"/>
  <c r="S1042" i="7" s="1"/>
  <c r="AB1106" i="7"/>
  <c r="Z1106" i="7"/>
  <c r="U1202" i="7"/>
  <c r="X1202" i="7" s="1"/>
  <c r="Z25" i="7"/>
  <c r="X89" i="7"/>
  <c r="W89" i="7"/>
  <c r="U89" i="7"/>
  <c r="S259" i="7"/>
  <c r="R259" i="7"/>
  <c r="P259" i="7"/>
  <c r="X307" i="7"/>
  <c r="W307" i="7"/>
  <c r="U307" i="7"/>
  <c r="AB355" i="7"/>
  <c r="Z355" i="7"/>
  <c r="P451" i="7"/>
  <c r="S451" i="7" s="1"/>
  <c r="X499" i="7"/>
  <c r="W499" i="7"/>
  <c r="U499" i="7"/>
  <c r="AB563" i="7"/>
  <c r="Z563" i="7"/>
  <c r="X614" i="7"/>
  <c r="W614" i="7"/>
  <c r="U614" i="7"/>
  <c r="P757" i="7"/>
  <c r="S757" i="7" s="1"/>
  <c r="AB848" i="7"/>
  <c r="Z848" i="7"/>
  <c r="U1226" i="7"/>
  <c r="X1226" i="7" s="1"/>
  <c r="P1290" i="7"/>
  <c r="S1290" i="7" s="1"/>
  <c r="AB903" i="7"/>
  <c r="Z903" i="7"/>
  <c r="X874" i="7"/>
  <c r="W874" i="7"/>
  <c r="U874" i="7"/>
  <c r="X40" i="7"/>
  <c r="W40" i="7"/>
  <c r="U40" i="7"/>
  <c r="AB88" i="7"/>
  <c r="Z88" i="7"/>
  <c r="S216" i="7"/>
  <c r="R216" i="7"/>
  <c r="P216" i="7"/>
  <c r="X264" i="7"/>
  <c r="W264" i="7"/>
  <c r="U264" i="7"/>
  <c r="AB328" i="7"/>
  <c r="Z328" i="7"/>
  <c r="P424" i="7"/>
  <c r="R424" i="7" s="1"/>
  <c r="X472" i="7"/>
  <c r="W472" i="7"/>
  <c r="U472" i="7"/>
  <c r="AB520" i="7"/>
  <c r="Z520" i="7"/>
  <c r="P635" i="7"/>
  <c r="S635" i="7" s="1"/>
  <c r="P730" i="7"/>
  <c r="R730" i="7" s="1"/>
  <c r="AB1238" i="7"/>
  <c r="Z1238" i="7"/>
  <c r="U1686" i="7"/>
  <c r="X1686" i="7" s="1"/>
  <c r="U1315" i="7"/>
  <c r="X1315" i="7" s="1"/>
  <c r="AB1339" i="7"/>
  <c r="Z1339" i="7"/>
  <c r="U1302" i="7"/>
  <c r="W1302" i="7" s="1"/>
  <c r="P1334" i="7"/>
  <c r="R1334" i="7" s="1"/>
  <c r="X190" i="7"/>
  <c r="W190" i="7"/>
  <c r="U190" i="7"/>
  <c r="P1792" i="7"/>
  <c r="R1792" i="7" s="1"/>
  <c r="P818" i="7"/>
  <c r="S818" i="7" s="1"/>
  <c r="AB676" i="7"/>
  <c r="Z676" i="7"/>
  <c r="X770" i="7"/>
  <c r="W770" i="7"/>
  <c r="U770" i="7"/>
  <c r="X844" i="7"/>
  <c r="W844" i="7"/>
  <c r="U844" i="7"/>
  <c r="AB1454" i="7"/>
  <c r="Z1454" i="7"/>
  <c r="P1516" i="7"/>
  <c r="S1516" i="7" s="1"/>
  <c r="U1620" i="7"/>
  <c r="X1620" i="7" s="1"/>
  <c r="AB1185" i="7"/>
  <c r="Z1185" i="7"/>
  <c r="U1577" i="7"/>
  <c r="AB298" i="7"/>
  <c r="Z298" i="7"/>
  <c r="X106" i="7"/>
  <c r="W106" i="7"/>
  <c r="U106" i="7"/>
  <c r="U901" i="7"/>
  <c r="P969" i="7"/>
  <c r="S969" i="7" s="1"/>
  <c r="AB1117" i="7"/>
  <c r="Z1117" i="7"/>
  <c r="P828" i="7"/>
  <c r="R828" i="7" s="1"/>
  <c r="P898" i="7"/>
  <c r="S898" i="7" s="1"/>
  <c r="AB1060" i="7"/>
  <c r="Z1060" i="7"/>
  <c r="P1451" i="7"/>
  <c r="R1451" i="7" s="1"/>
  <c r="P1461" i="7"/>
  <c r="S1461" i="7" s="1"/>
  <c r="Z1591" i="7"/>
  <c r="AB1591" i="7" s="1"/>
  <c r="P503" i="7"/>
  <c r="S503" i="7" s="1"/>
  <c r="X804" i="7"/>
  <c r="W804" i="7"/>
  <c r="U804" i="7"/>
  <c r="AB942" i="7"/>
  <c r="Z942" i="7"/>
  <c r="U1081" i="7"/>
  <c r="W1081" i="7" s="1"/>
  <c r="P1233" i="7"/>
  <c r="S1233" i="7" s="1"/>
  <c r="Z1657" i="7"/>
  <c r="AC1657" i="7" s="1"/>
  <c r="P1811" i="7"/>
  <c r="S1811" i="7" s="1"/>
  <c r="Z26" i="7"/>
  <c r="AB75" i="7"/>
  <c r="Z75" i="7"/>
  <c r="P343" i="7"/>
  <c r="S343" i="7" s="1"/>
  <c r="X463" i="7"/>
  <c r="W463" i="7"/>
  <c r="U463" i="7"/>
  <c r="AB559" i="7"/>
  <c r="Z559" i="7"/>
  <c r="S158" i="7"/>
  <c r="R158" i="7"/>
  <c r="P158" i="7"/>
  <c r="X351" i="7"/>
  <c r="W351" i="7"/>
  <c r="U351" i="7"/>
  <c r="AB640" i="7"/>
  <c r="Z640" i="7"/>
  <c r="P908" i="7"/>
  <c r="R908" i="7" s="1"/>
  <c r="X139" i="7"/>
  <c r="W139" i="7"/>
  <c r="U139" i="7"/>
  <c r="X222" i="7"/>
  <c r="W222" i="7"/>
  <c r="U222" i="7"/>
  <c r="P576" i="7"/>
  <c r="S576" i="7" s="1"/>
  <c r="X644" i="7"/>
  <c r="W644" i="7"/>
  <c r="U644" i="7"/>
  <c r="AB744" i="7"/>
  <c r="Z744" i="7"/>
  <c r="P1364" i="7"/>
  <c r="S1364" i="7" s="1"/>
  <c r="P1386" i="7"/>
  <c r="R1386" i="7" s="1"/>
  <c r="AB1435" i="7"/>
  <c r="Z1435" i="7"/>
  <c r="P1492" i="7"/>
  <c r="R1492" i="7" s="1"/>
  <c r="U1500" i="7"/>
  <c r="X1500" i="7" s="1"/>
  <c r="Z1721" i="7"/>
  <c r="AC1721" i="7" s="1"/>
  <c r="U1778" i="7"/>
  <c r="W1778" i="7" s="1"/>
  <c r="P829" i="7"/>
  <c r="R829" i="7" s="1"/>
  <c r="AB731" i="7"/>
  <c r="Z731" i="7"/>
  <c r="X853" i="7"/>
  <c r="W853" i="7"/>
  <c r="U853" i="7"/>
  <c r="U1044" i="7"/>
  <c r="W1044" i="7" s="1"/>
  <c r="AB1108" i="7"/>
  <c r="Z1108" i="7"/>
  <c r="U1293" i="7"/>
  <c r="X1293" i="7" s="1"/>
  <c r="U1355" i="7"/>
  <c r="X1355" i="7" s="1"/>
  <c r="AB1385" i="7"/>
  <c r="Z1385" i="7"/>
  <c r="U1473" i="7"/>
  <c r="W1473" i="7" s="1"/>
  <c r="U1511" i="7"/>
  <c r="X1511" i="7" s="1"/>
  <c r="Z1623" i="7"/>
  <c r="AC1623" i="7" s="1"/>
  <c r="U1710" i="7"/>
  <c r="W1710" i="7" s="1"/>
  <c r="U1736" i="7"/>
  <c r="W1736" i="7" s="1"/>
  <c r="Z23" i="7"/>
  <c r="AB23" i="7" s="1"/>
  <c r="S246" i="7"/>
  <c r="R246" i="7"/>
  <c r="P246" i="7"/>
  <c r="X331" i="7"/>
  <c r="W331" i="7"/>
  <c r="U331" i="7"/>
  <c r="X442" i="7"/>
  <c r="W442" i="7"/>
  <c r="U442" i="7"/>
  <c r="P616" i="7"/>
  <c r="S616" i="7" s="1"/>
  <c r="P654" i="7"/>
  <c r="S654" i="7" s="1"/>
  <c r="AB707" i="7"/>
  <c r="Z707" i="7"/>
  <c r="P760" i="7"/>
  <c r="S760" i="7" s="1"/>
  <c r="X780" i="7"/>
  <c r="W780" i="7"/>
  <c r="U780" i="7"/>
  <c r="AB822" i="7"/>
  <c r="Z822" i="7"/>
  <c r="S63" i="7"/>
  <c r="R63" i="7"/>
  <c r="P63" i="7"/>
  <c r="AB154" i="7"/>
  <c r="Z154" i="7"/>
  <c r="AB231" i="7"/>
  <c r="Z231" i="7"/>
  <c r="P378" i="7"/>
  <c r="S378" i="7" s="1"/>
  <c r="X427" i="7"/>
  <c r="W427" i="7"/>
  <c r="U427" i="7"/>
  <c r="X458" i="7"/>
  <c r="W458" i="7"/>
  <c r="U458" i="7"/>
  <c r="P550" i="7"/>
  <c r="S550" i="7" s="1"/>
  <c r="P594" i="7"/>
  <c r="S594" i="7" s="1"/>
  <c r="AB1380" i="7"/>
  <c r="Z1380" i="7"/>
  <c r="U1749" i="7"/>
  <c r="W1749" i="7" s="1"/>
  <c r="P1789" i="7"/>
  <c r="S1789" i="7" s="1"/>
  <c r="AB777" i="7"/>
  <c r="Z777" i="7"/>
  <c r="X841" i="7"/>
  <c r="W841" i="7"/>
  <c r="U841" i="7"/>
  <c r="P922" i="7"/>
  <c r="S922" i="7" s="1"/>
  <c r="AB941" i="7"/>
  <c r="Z941" i="7"/>
  <c r="U1009" i="7"/>
  <c r="X1009" i="7" s="1"/>
  <c r="P1041" i="7"/>
  <c r="S1041" i="7" s="1"/>
  <c r="AB1073" i="7"/>
  <c r="Z1073" i="7"/>
  <c r="U1141" i="7"/>
  <c r="X1141" i="7" s="1"/>
  <c r="P1173" i="7"/>
  <c r="S1173" i="7" s="1"/>
  <c r="AB1205" i="7"/>
  <c r="Z1205" i="7"/>
  <c r="P1535" i="7"/>
  <c r="R1535" i="7" s="1"/>
  <c r="U1612" i="7"/>
  <c r="X1612" i="7" s="1"/>
  <c r="Z1689" i="7"/>
  <c r="AC1689" i="7" s="1"/>
  <c r="P884" i="7"/>
  <c r="R884" i="7" s="1"/>
  <c r="U988" i="7"/>
  <c r="X988" i="7" s="1"/>
  <c r="Z1052" i="7"/>
  <c r="U1177" i="7"/>
  <c r="X1177" i="7" s="1"/>
  <c r="P1249" i="7"/>
  <c r="S1249" i="7" s="1"/>
  <c r="AB1470" i="7"/>
  <c r="Z1470" i="7"/>
  <c r="P1571" i="7"/>
  <c r="R1571" i="7" s="1"/>
  <c r="P1609" i="7"/>
  <c r="S1609" i="7" s="1"/>
  <c r="Z1674" i="7"/>
  <c r="AB1674" i="7" s="1"/>
  <c r="U1337" i="7"/>
  <c r="X1337" i="7" s="1"/>
  <c r="U1367" i="7"/>
  <c r="X1367" i="7" s="1"/>
  <c r="AB1401" i="7"/>
  <c r="Z1401" i="7"/>
  <c r="P1444" i="7"/>
  <c r="S1444" i="7" s="1"/>
  <c r="P1481" i="7"/>
  <c r="S1481" i="7" s="1"/>
  <c r="Z1506" i="7"/>
  <c r="AC1506" i="7" s="1"/>
  <c r="P1603" i="7"/>
  <c r="R1603" i="7" s="1"/>
  <c r="P1610" i="7"/>
  <c r="R1610" i="7" s="1"/>
  <c r="Z1693" i="7"/>
  <c r="AC1693" i="7" s="1"/>
  <c r="U1802" i="7"/>
  <c r="X1802" i="7" s="1"/>
  <c r="P1830" i="7"/>
  <c r="S1830" i="7" s="1"/>
  <c r="U13" i="7"/>
  <c r="W13" i="7" s="1"/>
  <c r="P397" i="7"/>
  <c r="R397" i="7" s="1"/>
  <c r="AB33" i="7"/>
  <c r="Z33" i="7"/>
  <c r="X125" i="7"/>
  <c r="W125" i="7"/>
  <c r="U125" i="7"/>
  <c r="P510" i="7"/>
  <c r="R510" i="7" s="1"/>
  <c r="X557" i="7"/>
  <c r="W557" i="7"/>
  <c r="U557" i="7"/>
  <c r="AB608" i="7"/>
  <c r="Z608" i="7"/>
  <c r="P716" i="7"/>
  <c r="S716" i="7" s="1"/>
  <c r="P726" i="7"/>
  <c r="R726" i="7" s="1"/>
  <c r="AB787" i="7"/>
  <c r="Z787" i="7"/>
  <c r="U954" i="7"/>
  <c r="X954" i="7" s="1"/>
  <c r="Z14" i="7"/>
  <c r="U30" i="7"/>
  <c r="X30" i="7" s="1"/>
  <c r="S93" i="7"/>
  <c r="R93" i="7"/>
  <c r="P93" i="7"/>
  <c r="AB174" i="7"/>
  <c r="Z174" i="7"/>
  <c r="AB207" i="7"/>
  <c r="Z207" i="7"/>
  <c r="S267" i="7"/>
  <c r="R267" i="7"/>
  <c r="P267" i="7"/>
  <c r="AB286" i="7"/>
  <c r="Z286" i="7"/>
  <c r="X362" i="7"/>
  <c r="W362" i="7"/>
  <c r="U362" i="7"/>
  <c r="P415" i="7"/>
  <c r="S415" i="7" s="1"/>
  <c r="X439" i="7"/>
  <c r="W439" i="7"/>
  <c r="U439" i="7"/>
  <c r="X461" i="7"/>
  <c r="W461" i="7"/>
  <c r="U461" i="7"/>
  <c r="P527" i="7"/>
  <c r="S527" i="7" s="1"/>
  <c r="X600" i="7"/>
  <c r="W600" i="7"/>
  <c r="U600" i="7"/>
  <c r="AB668" i="7"/>
  <c r="Z668" i="7"/>
  <c r="P700" i="7"/>
  <c r="R700" i="7" s="1"/>
  <c r="P753" i="7"/>
  <c r="S753" i="7" s="1"/>
  <c r="AB765" i="7"/>
  <c r="Z765" i="7"/>
  <c r="P851" i="7"/>
  <c r="R851" i="7" s="1"/>
  <c r="U1116" i="7"/>
  <c r="X1116" i="7" s="1"/>
  <c r="AB1132" i="7"/>
  <c r="Z1132" i="7"/>
  <c r="P1164" i="7"/>
  <c r="S1164" i="7" s="1"/>
  <c r="U1180" i="7"/>
  <c r="W1180" i="7" s="1"/>
  <c r="AB1196" i="7"/>
  <c r="Z1196" i="7"/>
  <c r="P1240" i="7"/>
  <c r="S1240" i="7" s="1"/>
  <c r="P1266" i="7"/>
  <c r="R1266" i="7" s="1"/>
  <c r="AB970" i="7"/>
  <c r="Z970" i="7"/>
  <c r="P620" i="7"/>
  <c r="R620" i="7" s="1"/>
  <c r="P633" i="7"/>
  <c r="S633" i="7" s="1"/>
  <c r="AB677" i="7"/>
  <c r="Z677" i="7"/>
  <c r="X750" i="7"/>
  <c r="W750" i="7"/>
  <c r="U750" i="7"/>
  <c r="X796" i="7"/>
  <c r="W796" i="7"/>
  <c r="U796" i="7"/>
  <c r="AB805" i="7"/>
  <c r="Z805" i="7"/>
  <c r="P840" i="7"/>
  <c r="S840" i="7" s="1"/>
  <c r="P854" i="7"/>
  <c r="R854" i="7" s="1"/>
  <c r="AB897" i="7"/>
  <c r="Z897" i="7"/>
  <c r="P948" i="7"/>
  <c r="S948" i="7" s="1"/>
  <c r="U964" i="7"/>
  <c r="X964" i="7" s="1"/>
  <c r="AB973" i="7"/>
  <c r="Z973" i="7"/>
  <c r="U1037" i="7"/>
  <c r="X1037" i="7" s="1"/>
  <c r="P1069" i="7"/>
  <c r="S1069" i="7" s="1"/>
  <c r="AB1101" i="7"/>
  <c r="Z1101" i="7"/>
  <c r="U1250" i="7"/>
  <c r="W1250" i="7" s="1"/>
  <c r="P1321" i="7"/>
  <c r="R1321" i="7" s="1"/>
  <c r="AB1359" i="7"/>
  <c r="Z1359" i="7"/>
  <c r="P1452" i="7"/>
  <c r="S1452" i="7" s="1"/>
  <c r="P1485" i="7"/>
  <c r="R1485" i="7" s="1"/>
  <c r="Z1509" i="7"/>
  <c r="AB1509" i="7" s="1"/>
  <c r="P1784" i="7"/>
  <c r="S1784" i="7" s="1"/>
  <c r="U1604" i="7"/>
  <c r="X1604" i="7" s="1"/>
  <c r="AB1274" i="7"/>
  <c r="Z1274" i="7"/>
  <c r="P1576" i="7"/>
  <c r="S1576" i="7" s="1"/>
  <c r="P1753" i="7"/>
  <c r="S1753" i="7" s="1"/>
  <c r="Z1531" i="7"/>
  <c r="AC1531" i="7" s="1"/>
  <c r="U1606" i="7"/>
  <c r="W1606" i="7" s="1"/>
  <c r="U1664" i="7"/>
  <c r="X1664" i="7" s="1"/>
  <c r="Z1677" i="7"/>
  <c r="AC1677" i="7" s="1"/>
  <c r="U1733" i="7"/>
  <c r="X1733" i="7" s="1"/>
  <c r="P1750" i="7"/>
  <c r="R1750" i="7" s="1"/>
  <c r="Z1786" i="7"/>
  <c r="AC1786" i="7" s="1"/>
  <c r="U1837" i="7"/>
  <c r="X1837" i="7" s="1"/>
  <c r="P1553" i="7"/>
  <c r="S1553" i="7" s="1"/>
  <c r="Z1579" i="7"/>
  <c r="AB1579" i="7" s="1"/>
  <c r="U1617" i="7"/>
  <c r="X1617" i="7" s="1"/>
  <c r="U1643" i="7"/>
  <c r="X1643" i="7" s="1"/>
  <c r="Z1656" i="7"/>
  <c r="AC1656" i="7" s="1"/>
  <c r="P1739" i="7"/>
  <c r="R1739" i="7" s="1"/>
  <c r="U1771" i="7"/>
  <c r="X1771" i="7" s="1"/>
  <c r="Z1803" i="7"/>
  <c r="AC1803" i="7" s="1"/>
  <c r="P647" i="7"/>
  <c r="S647" i="7" s="1"/>
  <c r="U931" i="7"/>
  <c r="W931" i="7" s="1"/>
  <c r="AB991" i="7"/>
  <c r="Z991" i="7"/>
  <c r="P1023" i="7"/>
  <c r="R1023" i="7" s="1"/>
  <c r="U1039" i="7"/>
  <c r="X1039" i="7" s="1"/>
  <c r="AB1055" i="7"/>
  <c r="Z1055" i="7"/>
  <c r="P1087" i="7"/>
  <c r="R1087" i="7" s="1"/>
  <c r="U1103" i="7"/>
  <c r="X1103" i="7" s="1"/>
  <c r="AB1119" i="7"/>
  <c r="Z1119" i="7"/>
  <c r="P1151" i="7"/>
  <c r="S1151" i="7" s="1"/>
  <c r="U1167" i="7"/>
  <c r="W1167" i="7" s="1"/>
  <c r="AB1183" i="7"/>
  <c r="Z1183" i="7"/>
  <c r="P1215" i="7"/>
  <c r="R1215" i="7" s="1"/>
  <c r="U1379" i="7"/>
  <c r="W1379" i="7" s="1"/>
  <c r="Z1697" i="7"/>
  <c r="AC1697" i="7" s="1"/>
  <c r="S129" i="7"/>
  <c r="R129" i="7"/>
  <c r="P129" i="7"/>
  <c r="AB213" i="7"/>
  <c r="Z213" i="7"/>
  <c r="AB1352" i="7"/>
  <c r="Z1352" i="7"/>
  <c r="S49" i="7"/>
  <c r="R49" i="7"/>
  <c r="P49" i="7"/>
  <c r="X59" i="7"/>
  <c r="W59" i="7"/>
  <c r="U59" i="7"/>
  <c r="AB71" i="7"/>
  <c r="Z71" i="7"/>
  <c r="S197" i="7"/>
  <c r="R197" i="7"/>
  <c r="P197" i="7"/>
  <c r="AB214" i="7"/>
  <c r="Z214" i="7"/>
  <c r="AB571" i="7"/>
  <c r="Z571" i="7"/>
  <c r="P987" i="7"/>
  <c r="R987" i="7" s="1"/>
  <c r="U1003" i="7"/>
  <c r="W1003" i="7" s="1"/>
  <c r="AB1019" i="7"/>
  <c r="Z1019" i="7"/>
  <c r="P1051" i="7"/>
  <c r="R1051" i="7" s="1"/>
  <c r="U1067" i="7"/>
  <c r="X1067" i="7" s="1"/>
  <c r="AB1083" i="7"/>
  <c r="Z1083" i="7"/>
  <c r="P1115" i="7"/>
  <c r="U1131" i="7"/>
  <c r="X1131" i="7" s="1"/>
  <c r="AB1147" i="7"/>
  <c r="Z1147" i="7"/>
  <c r="P1179" i="7"/>
  <c r="S1179" i="7" s="1"/>
  <c r="U1195" i="7"/>
  <c r="X1195" i="7" s="1"/>
  <c r="AB1211" i="7"/>
  <c r="Z1211" i="7"/>
  <c r="P1467" i="7"/>
  <c r="R1467" i="7" s="1"/>
  <c r="P1533" i="7"/>
  <c r="Z1597" i="7"/>
  <c r="AC1597" i="7" s="1"/>
  <c r="P1716" i="7"/>
  <c r="S1716" i="7" s="1"/>
  <c r="AB53" i="7"/>
  <c r="Z53" i="7"/>
  <c r="X70" i="7"/>
  <c r="W70" i="7"/>
  <c r="U70" i="7"/>
  <c r="S181" i="7"/>
  <c r="R181" i="7"/>
  <c r="P181" i="7"/>
  <c r="AB198" i="7"/>
  <c r="Z198" i="7"/>
  <c r="AB247" i="7"/>
  <c r="Z247" i="7"/>
  <c r="P359" i="7"/>
  <c r="R359" i="7" s="1"/>
  <c r="X423" i="7"/>
  <c r="W423" i="7"/>
  <c r="U423" i="7"/>
  <c r="AB487" i="7"/>
  <c r="Z487" i="7"/>
  <c r="P1392" i="7"/>
  <c r="S1392" i="7" s="1"/>
  <c r="U1427" i="7"/>
  <c r="W1427" i="7" s="1"/>
  <c r="Z1501" i="7"/>
  <c r="AC1501" i="7" s="1"/>
  <c r="P309" i="7"/>
  <c r="S309" i="7" s="1"/>
  <c r="AB373" i="7"/>
  <c r="Z373" i="7"/>
  <c r="X437" i="7"/>
  <c r="W437" i="7"/>
  <c r="U437" i="7"/>
  <c r="X565" i="7"/>
  <c r="W565" i="7"/>
  <c r="U565" i="7"/>
  <c r="P1014" i="7"/>
  <c r="R1014" i="7" s="1"/>
  <c r="Z1030" i="7"/>
  <c r="AB1030" i="7" s="1"/>
  <c r="U1062" i="7"/>
  <c r="W1062" i="7" s="1"/>
  <c r="P1078" i="7"/>
  <c r="R1078" i="7" s="1"/>
  <c r="AB1094" i="7"/>
  <c r="Z1094" i="7"/>
  <c r="U1126" i="7"/>
  <c r="X1126" i="7" s="1"/>
  <c r="P1142" i="7"/>
  <c r="S1142" i="7" s="1"/>
  <c r="AB1158" i="7"/>
  <c r="Z1158" i="7"/>
  <c r="U1190" i="7"/>
  <c r="X1190" i="7" s="1"/>
  <c r="P1206" i="7"/>
  <c r="R1206" i="7" s="1"/>
  <c r="AB1222" i="7"/>
  <c r="Z1222" i="7"/>
  <c r="S34" i="7"/>
  <c r="R34" i="7"/>
  <c r="P34" i="7"/>
  <c r="X51" i="7"/>
  <c r="W51" i="7"/>
  <c r="U51" i="7"/>
  <c r="X73" i="7"/>
  <c r="W73" i="7"/>
  <c r="U73" i="7"/>
  <c r="S115" i="7"/>
  <c r="R115" i="7"/>
  <c r="P115" i="7"/>
  <c r="AB137" i="7"/>
  <c r="Z137" i="7"/>
  <c r="X162" i="7"/>
  <c r="W162" i="7"/>
  <c r="U162" i="7"/>
  <c r="S201" i="7"/>
  <c r="R201" i="7"/>
  <c r="P201" i="7"/>
  <c r="AB226" i="7"/>
  <c r="Z226" i="7"/>
  <c r="AB243" i="7"/>
  <c r="Z243" i="7"/>
  <c r="P583" i="7"/>
  <c r="S583" i="7" s="1"/>
  <c r="X591" i="7"/>
  <c r="W591" i="7"/>
  <c r="U591" i="7"/>
  <c r="AB599" i="7"/>
  <c r="Z599" i="7"/>
  <c r="P615" i="7"/>
  <c r="R615" i="7" s="1"/>
  <c r="P642" i="7"/>
  <c r="S642" i="7" s="1"/>
  <c r="AB666" i="7"/>
  <c r="Z666" i="7"/>
  <c r="X729" i="7"/>
  <c r="W729" i="7"/>
  <c r="U729" i="7"/>
  <c r="P761" i="7"/>
  <c r="S761" i="7" s="1"/>
  <c r="AB824" i="7"/>
  <c r="Z824" i="7"/>
  <c r="P927" i="7"/>
  <c r="R927" i="7" s="1"/>
  <c r="U968" i="7"/>
  <c r="W968" i="7" s="1"/>
  <c r="AB1228" i="7"/>
  <c r="Z1228" i="7"/>
  <c r="U1381" i="7"/>
  <c r="X1381" i="7" s="1"/>
  <c r="P1397" i="7"/>
  <c r="S1397" i="7" s="1"/>
  <c r="AB1413" i="7"/>
  <c r="Z1413" i="7"/>
  <c r="U1445" i="7"/>
  <c r="W1445" i="7" s="1"/>
  <c r="P1698" i="7"/>
  <c r="R1698" i="7" s="1"/>
  <c r="Z1735" i="7"/>
  <c r="AC1735" i="7" s="1"/>
  <c r="P1767" i="7"/>
  <c r="R1767" i="7" s="1"/>
  <c r="U1783" i="7"/>
  <c r="W1783" i="7" s="1"/>
  <c r="Z1799" i="7"/>
  <c r="AC1799" i="7" s="1"/>
  <c r="P1831" i="7"/>
  <c r="S1831" i="7" s="1"/>
  <c r="X611" i="7"/>
  <c r="W611" i="7"/>
  <c r="U611" i="7"/>
  <c r="AB911" i="7"/>
  <c r="Z911" i="7"/>
  <c r="P1276" i="7"/>
  <c r="S1276" i="7" s="1"/>
  <c r="U1679" i="7"/>
  <c r="X1679" i="7" s="1"/>
  <c r="Z1703" i="7"/>
  <c r="AB1703" i="7" s="1"/>
  <c r="X734" i="7"/>
  <c r="W734" i="7"/>
  <c r="U734" i="7"/>
  <c r="X4" i="7"/>
  <c r="W4" i="7"/>
  <c r="U4" i="7"/>
  <c r="Z20" i="7"/>
  <c r="S52" i="7"/>
  <c r="R52" i="7"/>
  <c r="P52" i="7"/>
  <c r="X68" i="7"/>
  <c r="W68" i="7"/>
  <c r="U68" i="7"/>
  <c r="AB84" i="7"/>
  <c r="Z84" i="7"/>
  <c r="S116" i="7"/>
  <c r="R116" i="7"/>
  <c r="P116" i="7"/>
  <c r="X132" i="7"/>
  <c r="W132" i="7"/>
  <c r="U132" i="7"/>
  <c r="AB148" i="7"/>
  <c r="Z148" i="7"/>
  <c r="S180" i="7"/>
  <c r="R180" i="7"/>
  <c r="P180" i="7"/>
  <c r="X196" i="7"/>
  <c r="W196" i="7"/>
  <c r="U196" i="7"/>
  <c r="AB212" i="7"/>
  <c r="Z212" i="7"/>
  <c r="S244" i="7"/>
  <c r="R244" i="7"/>
  <c r="P244" i="7"/>
  <c r="X260" i="7"/>
  <c r="W260" i="7"/>
  <c r="U260" i="7"/>
  <c r="AB276" i="7"/>
  <c r="Z276" i="7"/>
  <c r="P308" i="7"/>
  <c r="R308" i="7" s="1"/>
  <c r="X324" i="7"/>
  <c r="W324" i="7"/>
  <c r="U324" i="7"/>
  <c r="AB340" i="7"/>
  <c r="Z340" i="7"/>
  <c r="P372" i="7"/>
  <c r="S372" i="7" s="1"/>
  <c r="X388" i="7"/>
  <c r="W388" i="7"/>
  <c r="U388" i="7"/>
  <c r="AB404" i="7"/>
  <c r="Z404" i="7"/>
  <c r="P436" i="7"/>
  <c r="S436" i="7" s="1"/>
  <c r="X452" i="7"/>
  <c r="W452" i="7"/>
  <c r="U452" i="7"/>
  <c r="AB468" i="7"/>
  <c r="Z468" i="7"/>
  <c r="P500" i="7"/>
  <c r="S500" i="7" s="1"/>
  <c r="X516" i="7"/>
  <c r="W516" i="7"/>
  <c r="U516" i="7"/>
  <c r="AB532" i="7"/>
  <c r="Z532" i="7"/>
  <c r="P564" i="7"/>
  <c r="R564" i="7" s="1"/>
  <c r="P886" i="7"/>
  <c r="R886" i="7" s="1"/>
  <c r="AB950" i="7"/>
  <c r="Z950" i="7"/>
  <c r="X878" i="7"/>
  <c r="W878" i="7"/>
  <c r="U878" i="7"/>
  <c r="P706" i="7"/>
  <c r="R706" i="7" s="1"/>
  <c r="AB1230" i="7"/>
  <c r="Z1230" i="7"/>
  <c r="U1262" i="7"/>
  <c r="X1262" i="7" s="1"/>
  <c r="U1275" i="7"/>
  <c r="X1275" i="7" s="1"/>
  <c r="AB1358" i="7"/>
  <c r="Z1358" i="7"/>
  <c r="P1300" i="7"/>
  <c r="R1300" i="7" s="1"/>
  <c r="U1308" i="7"/>
  <c r="X1308" i="7" s="1"/>
  <c r="AB1316" i="7"/>
  <c r="Z1316" i="7"/>
  <c r="P1332" i="7"/>
  <c r="R1332" i="7" s="1"/>
  <c r="U1340" i="7"/>
  <c r="X1340" i="7" s="1"/>
  <c r="AB1348" i="7"/>
  <c r="Z1348" i="7"/>
  <c r="U1594" i="7"/>
  <c r="X1594" i="7" s="1"/>
  <c r="P1658" i="7"/>
  <c r="S1658" i="7" s="1"/>
  <c r="Z1722" i="7"/>
  <c r="AC1722" i="7" s="1"/>
  <c r="U1322" i="7"/>
  <c r="X1322" i="7" s="1"/>
  <c r="P1338" i="7"/>
  <c r="R1338" i="7" s="1"/>
  <c r="Z1534" i="7"/>
  <c r="AB1534" i="7" s="1"/>
  <c r="P627" i="7"/>
  <c r="R627" i="7" s="1"/>
  <c r="X643" i="7"/>
  <c r="W643" i="7"/>
  <c r="U643" i="7"/>
  <c r="AB675" i="7"/>
  <c r="Z675" i="7"/>
  <c r="X846" i="7"/>
  <c r="W846" i="7"/>
  <c r="U846" i="7"/>
  <c r="P990" i="7"/>
  <c r="S990" i="7" s="1"/>
  <c r="AB1235" i="7"/>
  <c r="Z1235" i="7"/>
  <c r="U1286" i="7"/>
  <c r="X1286" i="7" s="1"/>
  <c r="P1526" i="7"/>
  <c r="S1526" i="7" s="1"/>
  <c r="Z1654" i="7"/>
  <c r="AB1654" i="7" s="1"/>
  <c r="P1295" i="7"/>
  <c r="R1295" i="7" s="1"/>
  <c r="U1311" i="7"/>
  <c r="X1311" i="7" s="1"/>
  <c r="AB1319" i="7"/>
  <c r="Z1319" i="7"/>
  <c r="P1343" i="7"/>
  <c r="R1343" i="7" s="1"/>
  <c r="P1554" i="7"/>
  <c r="R1554" i="7" s="1"/>
  <c r="Z1618" i="7"/>
  <c r="AC1618" i="7" s="1"/>
  <c r="U1310" i="7"/>
  <c r="X1310" i="7" s="1"/>
  <c r="P1342" i="7"/>
  <c r="R1342" i="7" s="1"/>
  <c r="Z1694" i="7"/>
  <c r="AC1694" i="7" s="1"/>
  <c r="U1562" i="7"/>
  <c r="X1562" i="7" s="1"/>
  <c r="P1298" i="7"/>
  <c r="S1298" i="7" s="1"/>
  <c r="AB1314" i="7"/>
  <c r="Z1314" i="7"/>
  <c r="X834" i="7"/>
  <c r="W834" i="7"/>
  <c r="U834" i="7"/>
  <c r="P1514" i="7"/>
  <c r="R1514" i="7" s="1"/>
  <c r="AB1181" i="7"/>
  <c r="Z1181" i="7"/>
  <c r="U1097" i="7"/>
  <c r="X1097" i="7" s="1"/>
  <c r="U896" i="7"/>
  <c r="X896" i="7" s="1"/>
  <c r="AB1416" i="7"/>
  <c r="Z1416" i="7"/>
  <c r="U953" i="7"/>
  <c r="W953" i="7" s="1"/>
  <c r="P1273" i="7"/>
  <c r="R1273" i="7" s="1"/>
  <c r="U46" i="7"/>
  <c r="X46" i="7" s="1"/>
  <c r="P522" i="7"/>
  <c r="S522" i="7" s="1"/>
  <c r="AB334" i="7"/>
  <c r="Z334" i="7"/>
  <c r="AB713" i="7"/>
  <c r="Z713" i="7"/>
  <c r="X570" i="7"/>
  <c r="W570" i="7"/>
  <c r="U570" i="7"/>
  <c r="U1744" i="7"/>
  <c r="X1744" i="7" s="1"/>
  <c r="AB1384" i="7"/>
  <c r="Z1384" i="7"/>
  <c r="P1719" i="7"/>
  <c r="R1719" i="7" s="1"/>
  <c r="P766" i="7"/>
  <c r="S766" i="7" s="1"/>
  <c r="AB727" i="7"/>
  <c r="Z727" i="7"/>
  <c r="U1505" i="7"/>
  <c r="W1505" i="7" s="1"/>
  <c r="P1633" i="7"/>
  <c r="S1633" i="7" s="1"/>
  <c r="Z1734" i="7"/>
  <c r="AC1734" i="7" s="1"/>
  <c r="P471" i="7"/>
  <c r="S471" i="7" s="1"/>
  <c r="X584" i="7"/>
  <c r="W584" i="7"/>
  <c r="U584" i="7"/>
  <c r="AB748" i="7"/>
  <c r="Z748" i="7"/>
  <c r="P315" i="7"/>
  <c r="S315" i="7" s="1"/>
  <c r="AB454" i="7"/>
  <c r="Z454" i="7"/>
  <c r="X477" i="7"/>
  <c r="W477" i="7"/>
  <c r="U477" i="7"/>
  <c r="U1809" i="7"/>
  <c r="X1809" i="7" s="1"/>
  <c r="U1747" i="7"/>
  <c r="X1747" i="7" s="1"/>
  <c r="AB785" i="7"/>
  <c r="Z785" i="7"/>
  <c r="U978" i="7"/>
  <c r="W978" i="7" s="1"/>
  <c r="U1428" i="7"/>
  <c r="W1428" i="7" s="1"/>
  <c r="AB865" i="7"/>
  <c r="Z865" i="7"/>
  <c r="P1100" i="7"/>
  <c r="S1100" i="7" s="1"/>
  <c r="P1417" i="7"/>
  <c r="R1417" i="7" s="1"/>
  <c r="AB1224" i="7"/>
  <c r="Z1224" i="7"/>
  <c r="U1442" i="7"/>
  <c r="X1442" i="7" s="1"/>
  <c r="U1552" i="7"/>
  <c r="X1552" i="7" s="1"/>
  <c r="U45" i="7"/>
  <c r="X45" i="7" s="1"/>
  <c r="P580" i="7"/>
  <c r="S580" i="7" s="1"/>
  <c r="P630" i="7"/>
  <c r="S630" i="7" s="1"/>
  <c r="AB859" i="7"/>
  <c r="Z859" i="7"/>
  <c r="S11" i="7"/>
  <c r="R11" i="7"/>
  <c r="P11" i="7"/>
  <c r="X127" i="7"/>
  <c r="W127" i="7"/>
  <c r="U127" i="7"/>
  <c r="X206" i="7"/>
  <c r="W206" i="7"/>
  <c r="U206" i="7"/>
  <c r="P395" i="7"/>
  <c r="S395" i="7" s="1"/>
  <c r="AB526" i="7"/>
  <c r="Z526" i="7"/>
  <c r="AB586" i="7"/>
  <c r="Z586" i="7"/>
  <c r="P763" i="7"/>
  <c r="S763" i="7" s="1"/>
  <c r="U1232" i="7"/>
  <c r="X1232" i="7" s="1"/>
  <c r="AB858" i="7"/>
  <c r="Z858" i="7"/>
  <c r="X745" i="7"/>
  <c r="W745" i="7"/>
  <c r="U745" i="7"/>
  <c r="X812" i="7"/>
  <c r="W812" i="7"/>
  <c r="U812" i="7"/>
  <c r="AB885" i="7"/>
  <c r="Z885" i="7"/>
  <c r="P984" i="7"/>
  <c r="R984" i="7" s="1"/>
  <c r="U1032" i="7"/>
  <c r="X1032" i="7" s="1"/>
  <c r="Z1048" i="7"/>
  <c r="P1144" i="7"/>
  <c r="S1144" i="7" s="1"/>
  <c r="U1192" i="7"/>
  <c r="W1192" i="7" s="1"/>
  <c r="AB1208" i="7"/>
  <c r="Z1208" i="7"/>
  <c r="U1285" i="7"/>
  <c r="X1285" i="7" s="1"/>
  <c r="U1387" i="7"/>
  <c r="X1387" i="7" s="1"/>
  <c r="AB1482" i="7"/>
  <c r="Z1482" i="7"/>
  <c r="U1825" i="7"/>
  <c r="W1825" i="7" s="1"/>
  <c r="P1637" i="7"/>
  <c r="S1637" i="7" s="1"/>
  <c r="Z1510" i="7"/>
  <c r="AC1510" i="7" s="1"/>
  <c r="U1701" i="7"/>
  <c r="W1701" i="7" s="1"/>
  <c r="P1782" i="7"/>
  <c r="R1782" i="7" s="1"/>
  <c r="Z1832" i="7"/>
  <c r="AC1832" i="7" s="1"/>
  <c r="U1634" i="7"/>
  <c r="X1634" i="7" s="1"/>
  <c r="P1730" i="7"/>
  <c r="R1730" i="7" s="1"/>
  <c r="Z1762" i="7"/>
  <c r="AB1762" i="7" s="1"/>
  <c r="S229" i="7"/>
  <c r="R229" i="7"/>
  <c r="P229" i="7"/>
  <c r="AB401" i="7"/>
  <c r="Z401" i="7"/>
  <c r="X465" i="7"/>
  <c r="W465" i="7"/>
  <c r="U465" i="7"/>
  <c r="P1459" i="7"/>
  <c r="S1459" i="7" s="1"/>
  <c r="AB5" i="7"/>
  <c r="Z5" i="7"/>
  <c r="X113" i="7"/>
  <c r="W113" i="7"/>
  <c r="U113" i="7"/>
  <c r="P1411" i="7"/>
  <c r="S1411" i="7" s="1"/>
  <c r="P1653" i="7"/>
  <c r="R1653" i="7" s="1"/>
  <c r="Z1756" i="7"/>
  <c r="AC1756" i="7" s="1"/>
  <c r="P342" i="7"/>
  <c r="S342" i="7" s="1"/>
  <c r="AB534" i="7"/>
  <c r="Z534" i="7"/>
  <c r="AB588" i="7"/>
  <c r="Z588" i="7"/>
  <c r="P485" i="7"/>
  <c r="S485" i="7" s="1"/>
  <c r="U947" i="7"/>
  <c r="X947" i="7" s="1"/>
  <c r="AB1058" i="7"/>
  <c r="Z1058" i="7"/>
  <c r="U1138" i="7"/>
  <c r="X1138" i="7" s="1"/>
  <c r="P1170" i="7"/>
  <c r="R1170" i="7" s="1"/>
  <c r="AB1218" i="7"/>
  <c r="Z1218" i="7"/>
  <c r="S67" i="7"/>
  <c r="R67" i="7"/>
  <c r="P67" i="7"/>
  <c r="X131" i="7"/>
  <c r="W131" i="7"/>
  <c r="U131" i="7"/>
  <c r="X153" i="7"/>
  <c r="W153" i="7"/>
  <c r="U153" i="7"/>
  <c r="S275" i="7"/>
  <c r="R275" i="7"/>
  <c r="P275" i="7"/>
  <c r="X323" i="7"/>
  <c r="W323" i="7"/>
  <c r="U323" i="7"/>
  <c r="AB371" i="7"/>
  <c r="Z371" i="7"/>
  <c r="P435" i="7"/>
  <c r="S435" i="7" s="1"/>
  <c r="X483" i="7"/>
  <c r="W483" i="7"/>
  <c r="U483" i="7"/>
  <c r="AB531" i="7"/>
  <c r="Z531" i="7"/>
  <c r="X582" i="7"/>
  <c r="W582" i="7"/>
  <c r="U582" i="7"/>
  <c r="P606" i="7"/>
  <c r="S606" i="7" s="1"/>
  <c r="AB665" i="7"/>
  <c r="Z665" i="7"/>
  <c r="P784" i="7"/>
  <c r="R784" i="7" s="1"/>
  <c r="U912" i="7"/>
  <c r="X912" i="7" s="1"/>
  <c r="AB951" i="7"/>
  <c r="Z951" i="7"/>
  <c r="U1258" i="7"/>
  <c r="X1258" i="7" s="1"/>
  <c r="U1836" i="7"/>
  <c r="W1836" i="7" s="1"/>
  <c r="AB943" i="7"/>
  <c r="Z943" i="7"/>
  <c r="P1715" i="7"/>
  <c r="S1715" i="7" s="1"/>
  <c r="U24" i="7"/>
  <c r="X24" i="7" s="1"/>
  <c r="AB72" i="7"/>
  <c r="Z72" i="7"/>
  <c r="S168" i="7"/>
  <c r="R168" i="7"/>
  <c r="P168" i="7"/>
  <c r="X200" i="7"/>
  <c r="W200" i="7"/>
  <c r="U200" i="7"/>
  <c r="AB232" i="7"/>
  <c r="Z232" i="7"/>
  <c r="P312" i="7"/>
  <c r="R312" i="7" s="1"/>
  <c r="X344" i="7"/>
  <c r="W344" i="7"/>
  <c r="U344" i="7"/>
  <c r="AB392" i="7"/>
  <c r="Z392" i="7"/>
  <c r="P488" i="7"/>
  <c r="S488" i="7" s="1"/>
  <c r="X536" i="7"/>
  <c r="W536" i="7"/>
  <c r="U536" i="7"/>
  <c r="AB902" i="7"/>
  <c r="Z902" i="7"/>
  <c r="P683" i="7"/>
  <c r="S683" i="7" s="1"/>
  <c r="P782" i="7"/>
  <c r="S782" i="7" s="1"/>
  <c r="AB1251" i="7"/>
  <c r="Z1251" i="7"/>
  <c r="U1622" i="7"/>
  <c r="X1622" i="7" s="1"/>
  <c r="U1307" i="7"/>
  <c r="X1307" i="7" s="1"/>
  <c r="AB1331" i="7"/>
  <c r="Z1331" i="7"/>
  <c r="U1650" i="7"/>
  <c r="W1650" i="7" s="1"/>
  <c r="P1318" i="7"/>
  <c r="R1318" i="7" s="1"/>
  <c r="Z1630" i="7"/>
  <c r="AC1630" i="7" s="1"/>
  <c r="Q77" i="7"/>
  <c r="Q235" i="7"/>
  <c r="Q295" i="7"/>
  <c r="Q210" i="7"/>
  <c r="Q224" i="7"/>
  <c r="Q284" i="7"/>
  <c r="Q152" i="7"/>
  <c r="Q228" i="7" l="1"/>
  <c r="Q164" i="7"/>
  <c r="Q157" i="7"/>
  <c r="AC1654" i="7"/>
  <c r="AC1520" i="7"/>
  <c r="AC1728" i="7"/>
  <c r="AC1621" i="7"/>
  <c r="AA1621" i="7" s="1"/>
  <c r="AC1754" i="7"/>
  <c r="AA1754" i="7" s="1"/>
  <c r="AC1660" i="7"/>
  <c r="AC1641" i="7"/>
  <c r="AC1530" i="7"/>
  <c r="AA1530" i="7" s="1"/>
  <c r="AC1681" i="7"/>
  <c r="AC1537" i="7"/>
  <c r="AC1818" i="7"/>
  <c r="AC1634" i="7"/>
  <c r="AC1831" i="7"/>
  <c r="AC1571" i="7"/>
  <c r="AC1549" i="7"/>
  <c r="AC1730" i="7"/>
  <c r="AA1730" i="7" s="1"/>
  <c r="AC1783" i="7"/>
  <c r="AA1783" i="7" s="1"/>
  <c r="AC1824" i="7"/>
  <c r="AC1727" i="7"/>
  <c r="AC1543" i="7"/>
  <c r="AA1543" i="7" s="1"/>
  <c r="AC1745" i="7"/>
  <c r="AC1587" i="7"/>
  <c r="AC1557" i="7"/>
  <c r="AC1534" i="7"/>
  <c r="AA1534" i="7" s="1"/>
  <c r="AC1589" i="7"/>
  <c r="AC1764" i="7"/>
  <c r="AC1624" i="7"/>
  <c r="AA1624" i="7" s="1"/>
  <c r="AC1584" i="7"/>
  <c r="AA1584" i="7" s="1"/>
  <c r="AC1529" i="7"/>
  <c r="AC1570" i="7"/>
  <c r="AC1635" i="7"/>
  <c r="AA1635" i="7" s="1"/>
  <c r="AC1550" i="7"/>
  <c r="AA1550" i="7" s="1"/>
  <c r="AC1765" i="7"/>
  <c r="AC1556" i="7"/>
  <c r="AC1837" i="7"/>
  <c r="AC1585" i="7"/>
  <c r="AA1585" i="7" s="1"/>
  <c r="AC1631" i="7"/>
  <c r="AC1526" i="7"/>
  <c r="AC1626" i="7"/>
  <c r="AA1626" i="7" s="1"/>
  <c r="AC1814" i="7"/>
  <c r="AC1793" i="7"/>
  <c r="AC1762" i="7"/>
  <c r="AC1674" i="7"/>
  <c r="AA1674" i="7" s="1"/>
  <c r="AC1700" i="7"/>
  <c r="AA1700" i="7" s="1"/>
  <c r="AC1547" i="7"/>
  <c r="AC1688" i="7"/>
  <c r="AC1566" i="7"/>
  <c r="AC1628" i="7"/>
  <c r="AA1628" i="7" s="1"/>
  <c r="AC1815" i="7"/>
  <c r="AA1815" i="7" s="1"/>
  <c r="AC1588" i="7"/>
  <c r="AC1704" i="7"/>
  <c r="AC1804" i="7"/>
  <c r="AA1804" i="7" s="1"/>
  <c r="AC1562" i="7"/>
  <c r="AC1733" i="7"/>
  <c r="AC1802" i="7"/>
  <c r="AC1565" i="7"/>
  <c r="AC1836" i="7"/>
  <c r="AC1658" i="7"/>
  <c r="AC1533" i="7"/>
  <c r="AA1533" i="7" s="1"/>
  <c r="AC1750" i="7"/>
  <c r="AA1750" i="7" s="1"/>
  <c r="AC1593" i="7"/>
  <c r="AA1593" i="7" s="1"/>
  <c r="AC1806" i="7"/>
  <c r="AC1703" i="7"/>
  <c r="AC1579" i="7"/>
  <c r="AA1579" i="7" s="1"/>
  <c r="AC1509" i="7"/>
  <c r="AC1591" i="7"/>
  <c r="AC1555" i="7"/>
  <c r="AA1555" i="7" s="1"/>
  <c r="AC1751" i="7"/>
  <c r="AA1751" i="7" s="1"/>
  <c r="AC1833" i="7"/>
  <c r="AC1709" i="7"/>
  <c r="AC1559" i="7"/>
  <c r="AA1559" i="7" s="1"/>
  <c r="AC1671" i="7"/>
  <c r="AA1671" i="7" s="1"/>
  <c r="AC1759" i="7"/>
  <c r="AC1522" i="7"/>
  <c r="AC1519" i="7"/>
  <c r="AA1519" i="7" s="1"/>
  <c r="AC1666" i="7"/>
  <c r="AC1785" i="7"/>
  <c r="AC1829" i="7"/>
  <c r="AC1715" i="7"/>
  <c r="AC1594" i="7"/>
  <c r="AA1594" i="7" s="1"/>
  <c r="AC1607" i="7"/>
  <c r="AC1771" i="7"/>
  <c r="AC1664" i="7"/>
  <c r="AC1736" i="7"/>
  <c r="AA1736" i="7" s="1"/>
  <c r="AC1791" i="7"/>
  <c r="AC1760" i="7"/>
  <c r="AC1796" i="7"/>
  <c r="AA1796" i="7" s="1"/>
  <c r="AC1538" i="7"/>
  <c r="AA1538" i="7" s="1"/>
  <c r="AC1669" i="7"/>
  <c r="AC1707" i="7"/>
  <c r="AC1524" i="7"/>
  <c r="AA1524" i="7" s="1"/>
  <c r="Q202" i="7"/>
  <c r="Q41" i="7"/>
  <c r="Q27" i="7"/>
  <c r="Q94" i="7"/>
  <c r="Q100" i="7"/>
  <c r="Q119" i="7"/>
  <c r="AB1029" i="7"/>
  <c r="AA1028" i="7"/>
  <c r="AA13" i="7"/>
  <c r="Q60" i="7"/>
  <c r="Q288" i="7"/>
  <c r="AB1026" i="7"/>
  <c r="AA15" i="7"/>
  <c r="AB994" i="7"/>
  <c r="Q140" i="7"/>
  <c r="Q76" i="7"/>
  <c r="Q12" i="7"/>
  <c r="Q263" i="7"/>
  <c r="AB1047" i="7"/>
  <c r="W890" i="7"/>
  <c r="V890" i="7" s="1"/>
  <c r="AB1040" i="7"/>
  <c r="Q249" i="7"/>
  <c r="Q70" i="7"/>
  <c r="Q250" i="7"/>
  <c r="Q203" i="7"/>
  <c r="AA1044" i="7"/>
  <c r="Q208" i="7"/>
  <c r="AB1053" i="7"/>
  <c r="AB996" i="7"/>
  <c r="AA996" i="7" s="1"/>
  <c r="AA1030" i="7"/>
  <c r="Q110" i="7"/>
  <c r="Q72" i="7"/>
  <c r="Q3" i="7"/>
  <c r="Q212" i="7"/>
  <c r="Q268" i="7"/>
  <c r="Q204" i="7"/>
  <c r="Q194" i="7"/>
  <c r="Q114" i="7"/>
  <c r="Q272" i="7"/>
  <c r="Q80" i="7"/>
  <c r="Q289" i="7"/>
  <c r="Q220" i="7"/>
  <c r="AB14" i="7"/>
  <c r="AA14" i="7" s="1"/>
  <c r="AB986" i="7"/>
  <c r="AA986" i="7" s="1"/>
  <c r="AB1035" i="7"/>
  <c r="AA1035" i="7" s="1"/>
  <c r="AB1031" i="7"/>
  <c r="AA1031" i="7" s="1"/>
  <c r="AB1051" i="7"/>
  <c r="Q16" i="7"/>
  <c r="Q133" i="7"/>
  <c r="AB1033" i="7"/>
  <c r="Q36" i="7"/>
  <c r="Q65" i="7"/>
  <c r="AB1041" i="7"/>
  <c r="AA1041" i="7" s="1"/>
  <c r="W891" i="7"/>
  <c r="V891" i="7" s="1"/>
  <c r="AA1038" i="7"/>
  <c r="AB1048" i="7"/>
  <c r="AB1052" i="7"/>
  <c r="AA1052" i="7" s="1"/>
  <c r="AB1034" i="7"/>
  <c r="AA1034" i="7" s="1"/>
  <c r="Q200" i="7"/>
  <c r="AB1049" i="7"/>
  <c r="AA1049" i="7" s="1"/>
  <c r="Q163" i="7"/>
  <c r="AB1050" i="7"/>
  <c r="AA1050" i="7" s="1"/>
  <c r="AB1045" i="7"/>
  <c r="AA1045" i="7" s="1"/>
  <c r="Q232" i="7"/>
  <c r="Q276" i="7"/>
  <c r="Q20" i="7"/>
  <c r="AB987" i="7"/>
  <c r="AB1037" i="7"/>
  <c r="AA1037" i="7" s="1"/>
  <c r="AB993" i="7"/>
  <c r="W27" i="7"/>
  <c r="V27" i="7" s="1"/>
  <c r="Q296" i="7"/>
  <c r="Q175" i="7"/>
  <c r="W892" i="7"/>
  <c r="V892" i="7" s="1"/>
  <c r="Q160" i="7"/>
  <c r="Q64" i="7"/>
  <c r="Q120" i="7"/>
  <c r="Q9" i="7"/>
  <c r="Q136" i="7"/>
  <c r="Q92" i="7"/>
  <c r="Q28" i="7"/>
  <c r="Q130" i="7"/>
  <c r="Q277" i="7"/>
  <c r="Q50" i="7"/>
  <c r="Q147" i="7"/>
  <c r="Q221" i="7"/>
  <c r="AA32" i="7"/>
  <c r="X31" i="7"/>
  <c r="V31" i="7" s="1"/>
  <c r="AB30" i="7"/>
  <c r="Q280" i="7"/>
  <c r="Q37" i="7"/>
  <c r="Q292" i="7"/>
  <c r="Q156" i="7"/>
  <c r="Q29" i="7"/>
  <c r="Q96" i="7"/>
  <c r="Q32" i="7"/>
  <c r="W18" i="7"/>
  <c r="V18" i="7" s="1"/>
  <c r="AA27" i="7"/>
  <c r="X32" i="7"/>
  <c r="V32" i="7" s="1"/>
  <c r="Q18" i="7"/>
  <c r="X12" i="7"/>
  <c r="V12" i="7" s="1"/>
  <c r="W15" i="7"/>
  <c r="V15" i="7" s="1"/>
  <c r="W29" i="7"/>
  <c r="Q128" i="7"/>
  <c r="AA24" i="7"/>
  <c r="W11" i="7"/>
  <c r="V11" i="7" s="1"/>
  <c r="W24" i="7"/>
  <c r="V24" i="7" s="1"/>
  <c r="AB20" i="7"/>
  <c r="AB46" i="7"/>
  <c r="AA46" i="7" s="1"/>
  <c r="X23" i="7"/>
  <c r="V23" i="7" s="1"/>
  <c r="W16" i="7"/>
  <c r="Q117" i="7"/>
  <c r="AB45" i="7"/>
  <c r="AA45" i="7" s="1"/>
  <c r="X19" i="7"/>
  <c r="V19" i="7" s="1"/>
  <c r="Q148" i="7"/>
  <c r="Q247" i="7"/>
  <c r="AA1487" i="7"/>
  <c r="X13" i="7"/>
  <c r="V13" i="7" s="1"/>
  <c r="AA23" i="7"/>
  <c r="W21" i="7"/>
  <c r="AB48" i="7"/>
  <c r="AA48" i="7" s="1"/>
  <c r="AB47" i="7"/>
  <c r="X14" i="7"/>
  <c r="V14" i="7" s="1"/>
  <c r="Q287" i="7"/>
  <c r="AB31" i="7"/>
  <c r="AA31" i="7" s="1"/>
  <c r="AB28" i="7"/>
  <c r="AA28" i="7" s="1"/>
  <c r="X47" i="7"/>
  <c r="V47" i="7" s="1"/>
  <c r="W25" i="7"/>
  <c r="W44" i="7"/>
  <c r="V44" i="7" s="1"/>
  <c r="AB21" i="7"/>
  <c r="AA21" i="7" s="1"/>
  <c r="W45" i="7"/>
  <c r="W46" i="7"/>
  <c r="V46" i="7" s="1"/>
  <c r="W30" i="7"/>
  <c r="V30" i="7" s="1"/>
  <c r="AB26" i="7"/>
  <c r="AA26" i="7" s="1"/>
  <c r="AB25" i="7"/>
  <c r="AB22" i="7"/>
  <c r="W20" i="7"/>
  <c r="Q124" i="7"/>
  <c r="AB29" i="7"/>
  <c r="AA29" i="7" s="1"/>
  <c r="W17" i="7"/>
  <c r="V17" i="7" s="1"/>
  <c r="W48" i="7"/>
  <c r="W26" i="7"/>
  <c r="V26" i="7" s="1"/>
  <c r="W22" i="7"/>
  <c r="Q244" i="7"/>
  <c r="Q253" i="7"/>
  <c r="Q84" i="7"/>
  <c r="Q88" i="7"/>
  <c r="Q274" i="7"/>
  <c r="Q79" i="7"/>
  <c r="Q104" i="7"/>
  <c r="Q144" i="7"/>
  <c r="X1339" i="7"/>
  <c r="Q264" i="7"/>
  <c r="S1376" i="7"/>
  <c r="Q1376" i="7" s="1"/>
  <c r="R1303" i="7"/>
  <c r="Q1303" i="7" s="1"/>
  <c r="S704" i="7"/>
  <c r="Q704" i="7" s="1"/>
  <c r="Q215" i="7"/>
  <c r="Q153" i="7"/>
  <c r="Q112" i="7"/>
  <c r="S334" i="7"/>
  <c r="Q260" i="7"/>
  <c r="Q196" i="7"/>
  <c r="Q4" i="7"/>
  <c r="Q198" i="7"/>
  <c r="Q53" i="7"/>
  <c r="V818" i="7"/>
  <c r="V520" i="7"/>
  <c r="Q188" i="7"/>
  <c r="Q177" i="7"/>
  <c r="Q248" i="7"/>
  <c r="Q56" i="7"/>
  <c r="V882" i="7"/>
  <c r="Q256" i="7"/>
  <c r="Q192" i="7"/>
  <c r="V816" i="7"/>
  <c r="AA393" i="7"/>
  <c r="Q82" i="7"/>
  <c r="Q251" i="7"/>
  <c r="AA1491" i="7"/>
  <c r="Q149" i="7"/>
  <c r="AA925" i="7"/>
  <c r="Q161" i="7"/>
  <c r="V213" i="7"/>
  <c r="AA1039" i="7"/>
  <c r="V647" i="7"/>
  <c r="AA1155" i="7"/>
  <c r="AA805" i="7"/>
  <c r="Q239" i="7"/>
  <c r="Q101" i="7"/>
  <c r="Q240" i="7"/>
  <c r="Q57" i="7"/>
  <c r="Q7" i="7"/>
  <c r="Q109" i="7"/>
  <c r="V748" i="7"/>
  <c r="Q132" i="7"/>
  <c r="V813" i="7"/>
  <c r="Q48" i="7"/>
  <c r="Q146" i="7"/>
  <c r="X972" i="7"/>
  <c r="V972" i="7" s="1"/>
  <c r="S870" i="7"/>
  <c r="AA1101" i="7"/>
  <c r="Q176" i="7"/>
  <c r="V739" i="7"/>
  <c r="V142" i="7"/>
  <c r="AA679" i="7"/>
  <c r="W1149" i="7"/>
  <c r="V1149" i="7" s="1"/>
  <c r="S778" i="7"/>
  <c r="Q778" i="7" s="1"/>
  <c r="X1395" i="7"/>
  <c r="V1395" i="7" s="1"/>
  <c r="AA1348" i="7"/>
  <c r="AA1183" i="7"/>
  <c r="Q21" i="7"/>
  <c r="Q8" i="7"/>
  <c r="AA1263" i="7"/>
  <c r="AA1077" i="7"/>
  <c r="AA365" i="7"/>
  <c r="V143" i="7"/>
  <c r="AA270" i="7"/>
  <c r="S644" i="7"/>
  <c r="Q644" i="7" s="1"/>
  <c r="Q40" i="7"/>
  <c r="Q252" i="7"/>
  <c r="S437" i="7"/>
  <c r="Q437" i="7" s="1"/>
  <c r="X1244" i="7"/>
  <c r="V1244" i="7" s="1"/>
  <c r="X1497" i="7"/>
  <c r="W932" i="7"/>
  <c r="V932" i="7" s="1"/>
  <c r="W1162" i="7"/>
  <c r="Q184" i="7"/>
  <c r="Q68" i="7"/>
  <c r="Q45" i="7"/>
  <c r="AA1100" i="7"/>
  <c r="V691" i="7"/>
  <c r="W1324" i="7"/>
  <c r="V1324" i="7" s="1"/>
  <c r="AA1419" i="7"/>
  <c r="R1069" i="7"/>
  <c r="V201" i="7"/>
  <c r="AA565" i="7"/>
  <c r="V197" i="7"/>
  <c r="S565" i="7"/>
  <c r="Q565" i="7" s="1"/>
  <c r="V776" i="7"/>
  <c r="AA714" i="7"/>
  <c r="V102" i="7"/>
  <c r="AA659" i="7"/>
  <c r="V778" i="7"/>
  <c r="V467" i="7"/>
  <c r="AA291" i="7"/>
  <c r="AA1326" i="7"/>
  <c r="AA512" i="7"/>
  <c r="V304" i="7"/>
  <c r="S1554" i="7"/>
  <c r="S1180" i="7"/>
  <c r="R999" i="7"/>
  <c r="Q999" i="7" s="1"/>
  <c r="AB1649" i="7"/>
  <c r="AA1649" i="7" s="1"/>
  <c r="S1810" i="7"/>
  <c r="Q1810" i="7" s="1"/>
  <c r="W1668" i="7"/>
  <c r="S1004" i="7"/>
  <c r="Q1004" i="7" s="1"/>
  <c r="W1458" i="7"/>
  <c r="V1458" i="7" s="1"/>
  <c r="X1598" i="7"/>
  <c r="V1598" i="7" s="1"/>
  <c r="R1456" i="7"/>
  <c r="Q1456" i="7" s="1"/>
  <c r="R655" i="7"/>
  <c r="Q655" i="7" s="1"/>
  <c r="R1288" i="7"/>
  <c r="W1125" i="7"/>
  <c r="S1448" i="7"/>
  <c r="Q1448" i="7" s="1"/>
  <c r="X1430" i="7"/>
  <c r="V1430" i="7" s="1"/>
  <c r="S741" i="7"/>
  <c r="R489" i="7"/>
  <c r="Q489" i="7" s="1"/>
  <c r="AA593" i="7"/>
  <c r="R1311" i="7"/>
  <c r="Q1311" i="7" s="1"/>
  <c r="W1526" i="7"/>
  <c r="X1703" i="7"/>
  <c r="S973" i="7"/>
  <c r="Q973" i="7" s="1"/>
  <c r="AA749" i="7"/>
  <c r="W1636" i="7"/>
  <c r="V1636" i="7" s="1"/>
  <c r="AA1021" i="7"/>
  <c r="AA728" i="7"/>
  <c r="S1134" i="7"/>
  <c r="V242" i="7"/>
  <c r="AA1242" i="7"/>
  <c r="AA892" i="7"/>
  <c r="AA473" i="7"/>
  <c r="V425" i="7"/>
  <c r="Q265" i="7"/>
  <c r="V146" i="7"/>
  <c r="V35" i="7"/>
  <c r="W1459" i="7"/>
  <c r="V1459" i="7" s="1"/>
  <c r="AA1275" i="7"/>
  <c r="R755" i="7"/>
  <c r="W1643" i="7"/>
  <c r="W1565" i="7"/>
  <c r="V1565" i="7" s="1"/>
  <c r="R1463" i="7"/>
  <c r="AA5" i="7"/>
  <c r="V812" i="7"/>
  <c r="R922" i="7"/>
  <c r="Q922" i="7" s="1"/>
  <c r="AA816" i="7"/>
  <c r="AA791" i="7"/>
  <c r="AA1411" i="7"/>
  <c r="V711" i="7"/>
  <c r="X1036" i="7"/>
  <c r="V1036" i="7" s="1"/>
  <c r="S1396" i="7"/>
  <c r="Q1396" i="7" s="1"/>
  <c r="V732" i="7"/>
  <c r="AA937" i="7"/>
  <c r="AA1346" i="7"/>
  <c r="AA1430" i="7"/>
  <c r="V869" i="7"/>
  <c r="AA738" i="7"/>
  <c r="V488" i="7"/>
  <c r="AA344" i="7"/>
  <c r="V168" i="7"/>
  <c r="V395" i="7"/>
  <c r="V580" i="7"/>
  <c r="V432" i="7"/>
  <c r="AA384" i="7"/>
  <c r="AA256" i="7"/>
  <c r="V176" i="7"/>
  <c r="W1310" i="7"/>
  <c r="V1310" i="7" s="1"/>
  <c r="S1492" i="7"/>
  <c r="W1781" i="7"/>
  <c r="V1781" i="7" s="1"/>
  <c r="X1712" i="7"/>
  <c r="V1712" i="7" s="1"/>
  <c r="W1142" i="7"/>
  <c r="V1142" i="7" s="1"/>
  <c r="R844" i="7"/>
  <c r="Q844" i="7" s="1"/>
  <c r="R997" i="7"/>
  <c r="Q997" i="7" s="1"/>
  <c r="S1137" i="7"/>
  <c r="Q1137" i="7" s="1"/>
  <c r="S1591" i="7"/>
  <c r="Q1591" i="7" s="1"/>
  <c r="S736" i="7"/>
  <c r="Q736" i="7" s="1"/>
  <c r="X1189" i="7"/>
  <c r="R1271" i="7"/>
  <c r="Q1271" i="7" s="1"/>
  <c r="S475" i="7"/>
  <c r="Q475" i="7" s="1"/>
  <c r="W929" i="7"/>
  <c r="V929" i="7" s="1"/>
  <c r="AA885" i="7"/>
  <c r="V509" i="7"/>
  <c r="AA1153" i="7"/>
  <c r="AA1468" i="7"/>
  <c r="S1088" i="7"/>
  <c r="V642" i="7"/>
  <c r="S1222" i="7"/>
  <c r="Q1222" i="7" s="1"/>
  <c r="R1771" i="7"/>
  <c r="Q1771" i="7" s="1"/>
  <c r="W1041" i="7"/>
  <c r="S822" i="7"/>
  <c r="Q822" i="7" s="1"/>
  <c r="AA746" i="7"/>
  <c r="AA462" i="7"/>
  <c r="X1745" i="7"/>
  <c r="V1745" i="7" s="1"/>
  <c r="AA888" i="7"/>
  <c r="R1419" i="7"/>
  <c r="Q1419" i="7" s="1"/>
  <c r="W1347" i="7"/>
  <c r="V1347" i="7" s="1"/>
  <c r="R1294" i="7"/>
  <c r="Q1294" i="7" s="1"/>
  <c r="R1254" i="7"/>
  <c r="Q1254" i="7" s="1"/>
  <c r="AA1164" i="7"/>
  <c r="R957" i="7"/>
  <c r="Q957" i="7" s="1"/>
  <c r="V569" i="7"/>
  <c r="W1013" i="7"/>
  <c r="V1013" i="7" s="1"/>
  <c r="S582" i="7"/>
  <c r="Q582" i="7" s="1"/>
  <c r="Q171" i="7"/>
  <c r="Q91" i="7"/>
  <c r="S1532" i="7"/>
  <c r="Q1532" i="7" s="1"/>
  <c r="X1197" i="7"/>
  <c r="V1197" i="7" s="1"/>
  <c r="Q95" i="7"/>
  <c r="R933" i="7"/>
  <c r="Q933" i="7" s="1"/>
  <c r="AA128" i="7"/>
  <c r="Q31" i="7"/>
  <c r="AA209" i="7"/>
  <c r="AA276" i="7"/>
  <c r="V196" i="7"/>
  <c r="Q116" i="7"/>
  <c r="AA20" i="7"/>
  <c r="Q201" i="7"/>
  <c r="V73" i="7"/>
  <c r="R584" i="7"/>
  <c r="AB1551" i="7"/>
  <c r="AA1551" i="7" s="1"/>
  <c r="V761" i="7"/>
  <c r="V482" i="7"/>
  <c r="AA1008" i="7"/>
  <c r="AA769" i="7"/>
  <c r="V575" i="7"/>
  <c r="Q162" i="7"/>
  <c r="AA554" i="7"/>
  <c r="AA802" i="7"/>
  <c r="V360" i="7"/>
  <c r="AA81" i="7"/>
  <c r="AA1378" i="7"/>
  <c r="S734" i="7"/>
  <c r="Q734" i="7" s="1"/>
  <c r="AA1291" i="7"/>
  <c r="AA498" i="7"/>
  <c r="V863" i="7"/>
  <c r="V151" i="7"/>
  <c r="AB1717" i="7"/>
  <c r="AA1717" i="7" s="1"/>
  <c r="S1395" i="7"/>
  <c r="R1395" i="7"/>
  <c r="AB1523" i="7"/>
  <c r="X1273" i="7"/>
  <c r="W1273" i="7"/>
  <c r="W1735" i="7"/>
  <c r="X1735" i="7"/>
  <c r="W1830" i="7"/>
  <c r="X1830" i="7"/>
  <c r="X1577" i="7"/>
  <c r="W1577" i="7"/>
  <c r="S562" i="7"/>
  <c r="R562" i="7"/>
  <c r="S1032" i="7"/>
  <c r="R1032" i="7"/>
  <c r="W1658" i="7"/>
  <c r="X1658" i="7"/>
  <c r="W1266" i="7"/>
  <c r="X1266" i="7"/>
  <c r="AA865" i="7"/>
  <c r="V834" i="7"/>
  <c r="AA950" i="7"/>
  <c r="R1115" i="7"/>
  <c r="S1115" i="7"/>
  <c r="W901" i="7"/>
  <c r="X901" i="7"/>
  <c r="AB1574" i="7"/>
  <c r="X1319" i="7"/>
  <c r="W1319" i="7"/>
  <c r="X1108" i="7"/>
  <c r="W1108" i="7"/>
  <c r="V483" i="7"/>
  <c r="AA401" i="7"/>
  <c r="AA454" i="7"/>
  <c r="R1533" i="7"/>
  <c r="S1533" i="7"/>
  <c r="S1469" i="7"/>
  <c r="R1469" i="7"/>
  <c r="R665" i="7"/>
  <c r="S665" i="7"/>
  <c r="R1314" i="7"/>
  <c r="S1314" i="7"/>
  <c r="S968" i="7"/>
  <c r="R968" i="7"/>
  <c r="R581" i="7"/>
  <c r="S581" i="7"/>
  <c r="X1385" i="7"/>
  <c r="V1385" i="7" s="1"/>
  <c r="AA1226" i="7"/>
  <c r="S1221" i="7"/>
  <c r="Q1221" i="7" s="1"/>
  <c r="AA1278" i="7"/>
  <c r="V810" i="7"/>
  <c r="X1758" i="7"/>
  <c r="V1758" i="7" s="1"/>
  <c r="R1624" i="7"/>
  <c r="Q1624" i="7" s="1"/>
  <c r="AA182" i="7"/>
  <c r="AA1354" i="7"/>
  <c r="Q255" i="7"/>
  <c r="R1270" i="7"/>
  <c r="Q1270" i="7" s="1"/>
  <c r="S528" i="7"/>
  <c r="Q528" i="7" s="1"/>
  <c r="V828" i="7"/>
  <c r="S1560" i="7"/>
  <c r="Q1560" i="7" s="1"/>
  <c r="X1288" i="7"/>
  <c r="R1020" i="7"/>
  <c r="V407" i="7"/>
  <c r="X1764" i="7"/>
  <c r="V1764" i="7" s="1"/>
  <c r="W1362" i="7"/>
  <c r="V1362" i="7" s="1"/>
  <c r="X1770" i="7"/>
  <c r="R1488" i="7"/>
  <c r="Q1488" i="7" s="1"/>
  <c r="AA1522" i="7"/>
  <c r="R1098" i="7"/>
  <c r="AA429" i="7"/>
  <c r="AA1537" i="7"/>
  <c r="W1523" i="7"/>
  <c r="V1523" i="7" s="1"/>
  <c r="AA1634" i="7"/>
  <c r="AA1562" i="7"/>
  <c r="AA1300" i="7"/>
  <c r="V270" i="7"/>
  <c r="V401" i="7"/>
  <c r="S1363" i="7"/>
  <c r="R955" i="7"/>
  <c r="AB1741" i="7"/>
  <c r="AA1741" i="7" s="1"/>
  <c r="S1008" i="7"/>
  <c r="Q1008" i="7" s="1"/>
  <c r="V806" i="7"/>
  <c r="AA340" i="7"/>
  <c r="Q52" i="7"/>
  <c r="AA487" i="7"/>
  <c r="X1736" i="7"/>
  <c r="AA298" i="7"/>
  <c r="S529" i="7"/>
  <c r="Q529" i="7" s="1"/>
  <c r="R849" i="7"/>
  <c r="Q849" i="7" s="1"/>
  <c r="S762" i="7"/>
  <c r="Q762" i="7" s="1"/>
  <c r="R1711" i="7"/>
  <c r="Q1711" i="7" s="1"/>
  <c r="R959" i="7"/>
  <c r="Q959" i="7" s="1"/>
  <c r="R792" i="7"/>
  <c r="Q792" i="7" s="1"/>
  <c r="AB1636" i="7"/>
  <c r="V699" i="7"/>
  <c r="X1475" i="7"/>
  <c r="X1479" i="7"/>
  <c r="V1479" i="7" s="1"/>
  <c r="AA1398" i="7"/>
  <c r="W1356" i="7"/>
  <c r="V1356" i="7" s="1"/>
  <c r="X1357" i="7"/>
  <c r="V1357" i="7" s="1"/>
  <c r="Q266" i="7"/>
  <c r="X1813" i="7"/>
  <c r="V1813" i="7" s="1"/>
  <c r="V588" i="7"/>
  <c r="AA1335" i="7"/>
  <c r="AB1705" i="7"/>
  <c r="AA1705" i="7" s="1"/>
  <c r="X1623" i="7"/>
  <c r="V1623" i="7" s="1"/>
  <c r="S394" i="7"/>
  <c r="R358" i="7"/>
  <c r="Q358" i="7" s="1"/>
  <c r="AA156" i="7"/>
  <c r="V76" i="7"/>
  <c r="S671" i="7"/>
  <c r="X1025" i="7"/>
  <c r="V1025" i="7" s="1"/>
  <c r="X916" i="7"/>
  <c r="V916" i="7" s="1"/>
  <c r="V303" i="7"/>
  <c r="R366" i="7"/>
  <c r="Q366" i="7" s="1"/>
  <c r="AA808" i="7"/>
  <c r="R1583" i="7"/>
  <c r="V473" i="7"/>
  <c r="V791" i="7"/>
  <c r="AA1486" i="7"/>
  <c r="Q231" i="7"/>
  <c r="AA760" i="7"/>
  <c r="Q23" i="7"/>
  <c r="R1520" i="7"/>
  <c r="Q1520" i="7" s="1"/>
  <c r="X936" i="7"/>
  <c r="V936" i="7" s="1"/>
  <c r="S621" i="7"/>
  <c r="R589" i="7"/>
  <c r="R533" i="7"/>
  <c r="Q533" i="7" s="1"/>
  <c r="AA861" i="7"/>
  <c r="S916" i="7"/>
  <c r="V808" i="7"/>
  <c r="AA112" i="7"/>
  <c r="X1411" i="7"/>
  <c r="R1097" i="7"/>
  <c r="Q1097" i="7" s="1"/>
  <c r="W1306" i="7"/>
  <c r="V1306" i="7" s="1"/>
  <c r="AA452" i="7"/>
  <c r="AA196" i="7"/>
  <c r="V116" i="7"/>
  <c r="R1400" i="7"/>
  <c r="R1577" i="7"/>
  <c r="Q1577" i="7" s="1"/>
  <c r="AA1315" i="7"/>
  <c r="V635" i="7"/>
  <c r="AA472" i="7"/>
  <c r="AA40" i="7"/>
  <c r="X1093" i="7"/>
  <c r="V1093" i="7" s="1"/>
  <c r="AA346" i="7"/>
  <c r="V601" i="7"/>
  <c r="AA434" i="7"/>
  <c r="V386" i="7"/>
  <c r="V258" i="7"/>
  <c r="V147" i="7"/>
  <c r="S572" i="7"/>
  <c r="Q572" i="7" s="1"/>
  <c r="S1788" i="7"/>
  <c r="Q1788" i="7" s="1"/>
  <c r="S1499" i="7"/>
  <c r="Q1499" i="7" s="1"/>
  <c r="S1822" i="7"/>
  <c r="W1684" i="7"/>
  <c r="V1684" i="7" s="1"/>
  <c r="V408" i="7"/>
  <c r="AA941" i="7"/>
  <c r="V114" i="7"/>
  <c r="AA1120" i="7"/>
  <c r="V871" i="7"/>
  <c r="V670" i="7"/>
  <c r="V606" i="7"/>
  <c r="AA1212" i="7"/>
  <c r="V205" i="7"/>
  <c r="AA458" i="7"/>
  <c r="AA475" i="7"/>
  <c r="V75" i="7"/>
  <c r="AA89" i="7"/>
  <c r="AA43" i="7"/>
  <c r="AA711" i="7"/>
  <c r="AA1259" i="7"/>
  <c r="AA476" i="7"/>
  <c r="V605" i="7"/>
  <c r="V573" i="7"/>
  <c r="AA211" i="7"/>
  <c r="AA105" i="7"/>
  <c r="AA771" i="7"/>
  <c r="V81" i="7"/>
  <c r="AA705" i="7"/>
  <c r="AA160" i="7"/>
  <c r="V80" i="7"/>
  <c r="AA1231" i="7"/>
  <c r="AA329" i="7"/>
  <c r="V281" i="7"/>
  <c r="AA185" i="7"/>
  <c r="AA417" i="7"/>
  <c r="V369" i="7"/>
  <c r="X1660" i="7"/>
  <c r="V1660" i="7" s="1"/>
  <c r="V857" i="7"/>
  <c r="AA1258" i="7"/>
  <c r="AA202" i="7"/>
  <c r="V631" i="7"/>
  <c r="V586" i="7"/>
  <c r="AA11" i="7"/>
  <c r="V91" i="7"/>
  <c r="AA501" i="7"/>
  <c r="V295" i="7"/>
  <c r="AA1733" i="7"/>
  <c r="V353" i="7"/>
  <c r="AA150" i="7"/>
  <c r="S1405" i="7"/>
  <c r="Q1405" i="7" s="1"/>
  <c r="AA803" i="7"/>
  <c r="V833" i="7"/>
  <c r="V867" i="7"/>
  <c r="AA985" i="7"/>
  <c r="X946" i="7"/>
  <c r="V946" i="7" s="1"/>
  <c r="R1283" i="7"/>
  <c r="Q1283" i="7" s="1"/>
  <c r="R667" i="7"/>
  <c r="Q667" i="7" s="1"/>
  <c r="V137" i="7"/>
  <c r="AA34" i="7"/>
  <c r="AA1078" i="7"/>
  <c r="AA1116" i="7"/>
  <c r="AA600" i="7"/>
  <c r="Q234" i="7"/>
  <c r="V716" i="7"/>
  <c r="AA557" i="7"/>
  <c r="S1564" i="7"/>
  <c r="Q1564" i="7" s="1"/>
  <c r="AA1443" i="7"/>
  <c r="W1582" i="7"/>
  <c r="S365" i="7"/>
  <c r="Q365" i="7" s="1"/>
  <c r="AA824" i="7"/>
  <c r="V162" i="7"/>
  <c r="V51" i="7"/>
  <c r="AA1094" i="7"/>
  <c r="X1062" i="7"/>
  <c r="V1062" i="7" s="1"/>
  <c r="AA373" i="7"/>
  <c r="V600" i="7"/>
  <c r="V362" i="7"/>
  <c r="AA174" i="7"/>
  <c r="S1571" i="7"/>
  <c r="Q1571" i="7" s="1"/>
  <c r="X1081" i="7"/>
  <c r="V1081" i="7" s="1"/>
  <c r="R503" i="7"/>
  <c r="Q503" i="7" s="1"/>
  <c r="AA322" i="7"/>
  <c r="AA695" i="7"/>
  <c r="X1281" i="7"/>
  <c r="V447" i="7"/>
  <c r="W1346" i="7"/>
  <c r="X1346" i="7"/>
  <c r="X1391" i="7"/>
  <c r="W1391" i="7"/>
  <c r="Q5" i="7"/>
  <c r="R1003" i="7"/>
  <c r="S1003" i="7"/>
  <c r="R964" i="7"/>
  <c r="S964" i="7"/>
  <c r="X1428" i="7"/>
  <c r="S1273" i="7"/>
  <c r="Q1273" i="7" s="1"/>
  <c r="S627" i="7"/>
  <c r="Q627" i="7" s="1"/>
  <c r="X1302" i="7"/>
  <c r="R1042" i="7"/>
  <c r="Q1042" i="7" s="1"/>
  <c r="X1493" i="7"/>
  <c r="R1446" i="7"/>
  <c r="S1446" i="7"/>
  <c r="S1820" i="7"/>
  <c r="R1820" i="7"/>
  <c r="AB1738" i="7"/>
  <c r="AA1738" i="7" s="1"/>
  <c r="W1147" i="7"/>
  <c r="X1147" i="7"/>
  <c r="X1321" i="7"/>
  <c r="W1321" i="7"/>
  <c r="AA392" i="7"/>
  <c r="S1719" i="7"/>
  <c r="R990" i="7"/>
  <c r="Q990" i="7" s="1"/>
  <c r="V643" i="7"/>
  <c r="S1300" i="7"/>
  <c r="Q1300" i="7" s="1"/>
  <c r="X1003" i="7"/>
  <c r="V1003" i="7" s="1"/>
  <c r="X1167" i="7"/>
  <c r="S1023" i="7"/>
  <c r="Q1023" i="7" s="1"/>
  <c r="W1837" i="7"/>
  <c r="V1837" i="7" s="1"/>
  <c r="R1017" i="7"/>
  <c r="R1626" i="7"/>
  <c r="Q1626" i="7" s="1"/>
  <c r="W1278" i="7"/>
  <c r="V1278" i="7" s="1"/>
  <c r="X1822" i="7"/>
  <c r="V1822" i="7" s="1"/>
  <c r="R1684" i="7"/>
  <c r="S1814" i="7"/>
  <c r="W1695" i="7"/>
  <c r="V1695" i="7" s="1"/>
  <c r="R974" i="7"/>
  <c r="Q974" i="7" s="1"/>
  <c r="R759" i="7"/>
  <c r="R658" i="7"/>
  <c r="R1169" i="7"/>
  <c r="Q1169" i="7" s="1"/>
  <c r="R882" i="7"/>
  <c r="S882" i="7"/>
  <c r="W923" i="7"/>
  <c r="X923" i="7"/>
  <c r="S1018" i="7"/>
  <c r="R389" i="7"/>
  <c r="S389" i="7"/>
  <c r="R1524" i="7"/>
  <c r="Q1524" i="7" s="1"/>
  <c r="X1652" i="7"/>
  <c r="W1652" i="7"/>
  <c r="W1325" i="7"/>
  <c r="X1325" i="7"/>
  <c r="W1777" i="7"/>
  <c r="V1777" i="7" s="1"/>
  <c r="X1419" i="7"/>
  <c r="R536" i="7"/>
  <c r="Q536" i="7" s="1"/>
  <c r="R1836" i="7"/>
  <c r="S1836" i="7"/>
  <c r="R1744" i="7"/>
  <c r="S1744" i="7"/>
  <c r="S1275" i="7"/>
  <c r="R1275" i="7"/>
  <c r="X1825" i="7"/>
  <c r="V1825" i="7" s="1"/>
  <c r="AA1048" i="7"/>
  <c r="S984" i="7"/>
  <c r="Q984" i="7" s="1"/>
  <c r="AA1235" i="7"/>
  <c r="AA675" i="7"/>
  <c r="V452" i="7"/>
  <c r="S700" i="7"/>
  <c r="Q700" i="7" s="1"/>
  <c r="R527" i="7"/>
  <c r="S884" i="7"/>
  <c r="AA676" i="7"/>
  <c r="S1792" i="7"/>
  <c r="Q1792" i="7" s="1"/>
  <c r="S424" i="7"/>
  <c r="Q424" i="7" s="1"/>
  <c r="AA514" i="7"/>
  <c r="S306" i="7"/>
  <c r="Q306" i="7" s="1"/>
  <c r="Q233" i="7"/>
  <c r="V105" i="7"/>
  <c r="AA405" i="7"/>
  <c r="Q183" i="7"/>
  <c r="X1155" i="7"/>
  <c r="V1155" i="7" s="1"/>
  <c r="S1011" i="7"/>
  <c r="AA1207" i="7"/>
  <c r="R1175" i="7"/>
  <c r="Q1175" i="7" s="1"/>
  <c r="W1172" i="7"/>
  <c r="V1172" i="7" s="1"/>
  <c r="S837" i="7"/>
  <c r="Q837" i="7" s="1"/>
  <c r="X1488" i="7"/>
  <c r="W1299" i="7"/>
  <c r="V1299" i="7" s="1"/>
  <c r="W1242" i="7"/>
  <c r="X1242" i="7"/>
  <c r="V636" i="7"/>
  <c r="AA377" i="7"/>
  <c r="X1194" i="7"/>
  <c r="V1194" i="7" s="1"/>
  <c r="W958" i="7"/>
  <c r="V958" i="7" s="1"/>
  <c r="R797" i="7"/>
  <c r="Q797" i="7" s="1"/>
  <c r="AB1546" i="7"/>
  <c r="Q127" i="7"/>
  <c r="S454" i="7"/>
  <c r="S1697" i="7"/>
  <c r="R1697" i="7"/>
  <c r="AB1766" i="7"/>
  <c r="AA1766" i="7" s="1"/>
  <c r="X1461" i="7"/>
  <c r="S1238" i="7"/>
  <c r="Q1238" i="7" s="1"/>
  <c r="X1520" i="7"/>
  <c r="R1373" i="7"/>
  <c r="Q1373" i="7" s="1"/>
  <c r="V546" i="7"/>
  <c r="V277" i="7"/>
  <c r="V263" i="7"/>
  <c r="Q55" i="7"/>
  <c r="AA995" i="7"/>
  <c r="V187" i="7"/>
  <c r="S1360" i="7"/>
  <c r="Q1360" i="7" s="1"/>
  <c r="R1063" i="7"/>
  <c r="Q1063" i="7" s="1"/>
  <c r="V695" i="7"/>
  <c r="R1695" i="7"/>
  <c r="Q1695" i="7" s="1"/>
  <c r="AA1239" i="7"/>
  <c r="R989" i="7"/>
  <c r="Q989" i="7" s="1"/>
  <c r="AA626" i="7"/>
  <c r="AA390" i="7"/>
  <c r="Q126" i="7"/>
  <c r="AA578" i="7"/>
  <c r="V554" i="7"/>
  <c r="AA493" i="7"/>
  <c r="R1122" i="7"/>
  <c r="Q1122" i="7" s="1"/>
  <c r="W1651" i="7"/>
  <c r="V1651" i="7" s="1"/>
  <c r="V90" i="7"/>
  <c r="V733" i="7"/>
  <c r="V622" i="7"/>
  <c r="V708" i="7"/>
  <c r="AA312" i="7"/>
  <c r="V120" i="7"/>
  <c r="AA1286" i="7"/>
  <c r="V228" i="7"/>
  <c r="AA52" i="7"/>
  <c r="AA615" i="7"/>
  <c r="R363" i="7"/>
  <c r="S363" i="7"/>
  <c r="S983" i="7"/>
  <c r="R983" i="7"/>
  <c r="S1297" i="7"/>
  <c r="R1297" i="7"/>
  <c r="S575" i="7"/>
  <c r="R575" i="7"/>
  <c r="W921" i="7"/>
  <c r="X921" i="7"/>
  <c r="S1401" i="7"/>
  <c r="Q1401" i="7" s="1"/>
  <c r="W1249" i="7"/>
  <c r="R1073" i="7"/>
  <c r="Q1073" i="7" s="1"/>
  <c r="Q154" i="7"/>
  <c r="R331" i="7"/>
  <c r="R1385" i="7"/>
  <c r="R1044" i="7"/>
  <c r="S1454" i="7"/>
  <c r="Q1454" i="7" s="1"/>
  <c r="AA419" i="7"/>
  <c r="AA1313" i="7"/>
  <c r="R1423" i="7"/>
  <c r="AA982" i="7"/>
  <c r="V332" i="7"/>
  <c r="S1791" i="7"/>
  <c r="X1741" i="7"/>
  <c r="V1741" i="7" s="1"/>
  <c r="W1674" i="7"/>
  <c r="V1674" i="7" s="1"/>
  <c r="X1205" i="7"/>
  <c r="V1205" i="7" s="1"/>
  <c r="R1435" i="7"/>
  <c r="AA1202" i="7"/>
  <c r="W1123" i="7"/>
  <c r="V1123" i="7" s="1"/>
  <c r="S1043" i="7"/>
  <c r="Q1043" i="7" s="1"/>
  <c r="R1143" i="7"/>
  <c r="Q1143" i="7" s="1"/>
  <c r="X1659" i="7"/>
  <c r="V1659" i="7" s="1"/>
  <c r="X1504" i="7"/>
  <c r="X1140" i="7"/>
  <c r="V1140" i="7" s="1"/>
  <c r="AA1438" i="7"/>
  <c r="S1201" i="7"/>
  <c r="Q1201" i="7" s="1"/>
  <c r="AA1125" i="7"/>
  <c r="V495" i="7"/>
  <c r="S629" i="7"/>
  <c r="R629" i="7"/>
  <c r="R314" i="7"/>
  <c r="S314" i="7"/>
  <c r="W1282" i="7"/>
  <c r="X1282" i="7"/>
  <c r="R1809" i="7"/>
  <c r="S1809" i="7"/>
  <c r="R607" i="7"/>
  <c r="S607" i="7"/>
  <c r="V864" i="7"/>
  <c r="W1558" i="7"/>
  <c r="S1236" i="7"/>
  <c r="X1696" i="7"/>
  <c r="X1587" i="7"/>
  <c r="V1587" i="7" s="1"/>
  <c r="S733" i="7"/>
  <c r="Q733" i="7" s="1"/>
  <c r="R842" i="7"/>
  <c r="Q842" i="7" s="1"/>
  <c r="AA313" i="7"/>
  <c r="Q227" i="7"/>
  <c r="AA99" i="7"/>
  <c r="S1210" i="7"/>
  <c r="R1082" i="7"/>
  <c r="Q1082" i="7" s="1"/>
  <c r="V672" i="7"/>
  <c r="AA1056" i="7"/>
  <c r="S1024" i="7"/>
  <c r="AA653" i="7"/>
  <c r="S347" i="7"/>
  <c r="W985" i="7"/>
  <c r="V985" i="7" s="1"/>
  <c r="S401" i="7"/>
  <c r="Q401" i="7" s="1"/>
  <c r="X1417" i="7"/>
  <c r="V1417" i="7" s="1"/>
  <c r="AB1662" i="7"/>
  <c r="AA1662" i="7" s="1"/>
  <c r="R1030" i="7"/>
  <c r="Q1030" i="7" s="1"/>
  <c r="S1427" i="7"/>
  <c r="Q1427" i="7" s="1"/>
  <c r="R1597" i="7"/>
  <c r="Q1597" i="7" s="1"/>
  <c r="V571" i="7"/>
  <c r="Q59" i="7"/>
  <c r="AA604" i="7"/>
  <c r="AA681" i="7"/>
  <c r="V731" i="7"/>
  <c r="AA1400" i="7"/>
  <c r="V618" i="7"/>
  <c r="AA906" i="7"/>
  <c r="V396" i="7"/>
  <c r="AA1499" i="7"/>
  <c r="R1219" i="7"/>
  <c r="Q1219" i="7" s="1"/>
  <c r="AA1059" i="7"/>
  <c r="R1027" i="7"/>
  <c r="Q1027" i="7" s="1"/>
  <c r="V809" i="7"/>
  <c r="V873" i="7"/>
  <c r="AA577" i="7"/>
  <c r="AB1742" i="7"/>
  <c r="AA1742" i="7" s="1"/>
  <c r="R1460" i="7"/>
  <c r="Q1460" i="7" s="1"/>
  <c r="AA1396" i="7"/>
  <c r="R986" i="7"/>
  <c r="Q986" i="7" s="1"/>
  <c r="AA598" i="7"/>
  <c r="V339" i="7"/>
  <c r="V193" i="7"/>
  <c r="W1365" i="7"/>
  <c r="V1365" i="7" s="1"/>
  <c r="S1217" i="7"/>
  <c r="AA1144" i="7"/>
  <c r="R962" i="7"/>
  <c r="Q962" i="7" s="1"/>
  <c r="Q46" i="7"/>
  <c r="V484" i="7"/>
  <c r="V34" i="7"/>
  <c r="AA1452" i="7"/>
  <c r="V805" i="7"/>
  <c r="AA700" i="7"/>
  <c r="R1418" i="7"/>
  <c r="Q1418" i="7" s="1"/>
  <c r="V479" i="7"/>
  <c r="V378" i="7"/>
  <c r="V664" i="7"/>
  <c r="V475" i="7"/>
  <c r="V246" i="7"/>
  <c r="Q222" i="7"/>
  <c r="AA254" i="7"/>
  <c r="AA503" i="7"/>
  <c r="S1731" i="7"/>
  <c r="AA290" i="7"/>
  <c r="V66" i="7"/>
  <c r="AA1139" i="7"/>
  <c r="AA1156" i="7"/>
  <c r="AA1393" i="7"/>
  <c r="AB1729" i="7"/>
  <c r="V487" i="7"/>
  <c r="AA921" i="7"/>
  <c r="R795" i="7"/>
  <c r="Q795" i="7" s="1"/>
  <c r="AA821" i="7"/>
  <c r="AA794" i="7"/>
  <c r="S835" i="7"/>
  <c r="X1545" i="7"/>
  <c r="V1545" i="7" s="1"/>
  <c r="AA431" i="7"/>
  <c r="S1712" i="7"/>
  <c r="Q1712" i="7" s="1"/>
  <c r="S1391" i="7"/>
  <c r="X1494" i="7"/>
  <c r="V1494" i="7" s="1"/>
  <c r="AA142" i="7"/>
  <c r="AA410" i="7"/>
  <c r="AA929" i="7"/>
  <c r="V77" i="7"/>
  <c r="AA1138" i="7"/>
  <c r="AA984" i="7"/>
  <c r="AA745" i="7"/>
  <c r="V679" i="7"/>
  <c r="Q206" i="7"/>
  <c r="AA580" i="7"/>
  <c r="AA878" i="7"/>
  <c r="X1030" i="7"/>
  <c r="V1030" i="7" s="1"/>
  <c r="AA65" i="7"/>
  <c r="AA1215" i="7"/>
  <c r="V510" i="7"/>
  <c r="AA205" i="7"/>
  <c r="AA1444" i="7"/>
  <c r="V868" i="7"/>
  <c r="AA1081" i="7"/>
  <c r="AA770" i="7"/>
  <c r="V625" i="7"/>
  <c r="AA724" i="7"/>
  <c r="AA638" i="7"/>
  <c r="AA597" i="7"/>
  <c r="AA354" i="7"/>
  <c r="V836" i="7"/>
  <c r="AA225" i="7"/>
  <c r="AA781" i="7"/>
  <c r="V771" i="7"/>
  <c r="X1300" i="7"/>
  <c r="W1300" i="7"/>
  <c r="R1617" i="7"/>
  <c r="S1617" i="7"/>
  <c r="V888" i="7"/>
  <c r="AA723" i="7"/>
  <c r="W1776" i="7"/>
  <c r="V1776" i="7" s="1"/>
  <c r="X1267" i="7"/>
  <c r="AA560" i="7"/>
  <c r="AA1066" i="7"/>
  <c r="AA754" i="7"/>
  <c r="AA782" i="7"/>
  <c r="V725" i="7"/>
  <c r="AA1232" i="7"/>
  <c r="AA127" i="7"/>
  <c r="AA886" i="7"/>
  <c r="V372" i="7"/>
  <c r="AA324" i="7"/>
  <c r="V244" i="7"/>
  <c r="AA68" i="7"/>
  <c r="AA201" i="7"/>
  <c r="Q98" i="7"/>
  <c r="AA1206" i="7"/>
  <c r="AA1131" i="7"/>
  <c r="AA59" i="7"/>
  <c r="AA1664" i="7"/>
  <c r="S1037" i="7"/>
  <c r="Q1037" i="7" s="1"/>
  <c r="V840" i="7"/>
  <c r="AA1266" i="7"/>
  <c r="X1105" i="7"/>
  <c r="V1105" i="7" s="1"/>
  <c r="S752" i="7"/>
  <c r="Q752" i="7" s="1"/>
  <c r="W1425" i="7"/>
  <c r="S1699" i="7"/>
  <c r="Q1699" i="7" s="1"/>
  <c r="S1774" i="7"/>
  <c r="Q1774" i="7" s="1"/>
  <c r="S1816" i="7"/>
  <c r="Q1816" i="7" s="1"/>
  <c r="X1420" i="7"/>
  <c r="S558" i="7"/>
  <c r="Q558" i="7" s="1"/>
  <c r="AA422" i="7"/>
  <c r="AA193" i="7"/>
  <c r="AA1448" i="7"/>
  <c r="AA776" i="7"/>
  <c r="V145" i="7"/>
  <c r="AA843" i="7"/>
  <c r="V684" i="7"/>
  <c r="V297" i="7"/>
  <c r="AA210" i="7"/>
  <c r="Q99" i="7"/>
  <c r="AA1194" i="7"/>
  <c r="AA325" i="7"/>
  <c r="AA1408" i="7"/>
  <c r="R879" i="7"/>
  <c r="Q879" i="7" s="1"/>
  <c r="V561" i="7"/>
  <c r="V755" i="7"/>
  <c r="AA670" i="7"/>
  <c r="AA764" i="7"/>
  <c r="AA917" i="7"/>
  <c r="AA1325" i="7"/>
  <c r="AA347" i="7"/>
  <c r="V602" i="7"/>
  <c r="R1675" i="7"/>
  <c r="Q1675" i="7" s="1"/>
  <c r="AA1428" i="7"/>
  <c r="S1505" i="7"/>
  <c r="Q1505" i="7" s="1"/>
  <c r="AA990" i="7"/>
  <c r="AA1338" i="7"/>
  <c r="AA591" i="7"/>
  <c r="AA1067" i="7"/>
  <c r="AA1167" i="7"/>
  <c r="V174" i="7"/>
  <c r="V760" i="7"/>
  <c r="V616" i="7"/>
  <c r="Q167" i="7"/>
  <c r="V663" i="7"/>
  <c r="AA918" i="7"/>
  <c r="V792" i="7"/>
  <c r="V589" i="7"/>
  <c r="S482" i="7"/>
  <c r="Q482" i="7" s="1"/>
  <c r="AA1268" i="7"/>
  <c r="AA877" i="7"/>
  <c r="Q225" i="7"/>
  <c r="S1548" i="7"/>
  <c r="Q1548" i="7" s="1"/>
  <c r="V651" i="7"/>
  <c r="X1186" i="7"/>
  <c r="V1186" i="7" s="1"/>
  <c r="V273" i="7"/>
  <c r="AA971" i="7"/>
  <c r="AA433" i="7"/>
  <c r="AB1568" i="7"/>
  <c r="AA1568" i="7" s="1"/>
  <c r="X1045" i="7"/>
  <c r="AA622" i="7"/>
  <c r="S670" i="7"/>
  <c r="Q670" i="7" s="1"/>
  <c r="AA535" i="7"/>
  <c r="V719" i="7"/>
  <c r="AA1439" i="7"/>
  <c r="AA151" i="7"/>
  <c r="AA579" i="7"/>
  <c r="AA369" i="7"/>
  <c r="AA1341" i="7"/>
  <c r="AA1152" i="7"/>
  <c r="V511" i="7"/>
  <c r="V209" i="7"/>
  <c r="AA77" i="7"/>
  <c r="AA812" i="7"/>
  <c r="AA757" i="7"/>
  <c r="V590" i="7"/>
  <c r="AA1376" i="7"/>
  <c r="X1563" i="7"/>
  <c r="V1563" i="7" s="1"/>
  <c r="V875" i="7"/>
  <c r="V490" i="7"/>
  <c r="V724" i="7"/>
  <c r="AA740" i="7"/>
  <c r="V492" i="7"/>
  <c r="AA188" i="7"/>
  <c r="V108" i="7"/>
  <c r="AA693" i="7"/>
  <c r="V405" i="7"/>
  <c r="V783" i="7"/>
  <c r="V391" i="7"/>
  <c r="V245" i="7"/>
  <c r="AA6" i="7"/>
  <c r="V85" i="7"/>
  <c r="AA595" i="7"/>
  <c r="AA1085" i="7"/>
  <c r="AA697" i="7"/>
  <c r="AA474" i="7"/>
  <c r="AA271" i="7"/>
  <c r="AA722" i="7"/>
  <c r="V578" i="7"/>
  <c r="V381" i="7"/>
  <c r="AA1362" i="7"/>
  <c r="R1647" i="7"/>
  <c r="Q1647" i="7" s="1"/>
  <c r="R1354" i="7"/>
  <c r="Q1354" i="7" s="1"/>
  <c r="S360" i="7"/>
  <c r="Q360" i="7" s="1"/>
  <c r="AA1074" i="7"/>
  <c r="V549" i="7"/>
  <c r="S1016" i="7"/>
  <c r="Q1016" i="7" s="1"/>
  <c r="V657" i="7"/>
  <c r="V317" i="7"/>
  <c r="AA413" i="7"/>
  <c r="R1231" i="7"/>
  <c r="R1066" i="7"/>
  <c r="W1361" i="7"/>
  <c r="V1361" i="7" s="1"/>
  <c r="W1573" i="7"/>
  <c r="V1573" i="7" s="1"/>
  <c r="V821" i="7"/>
  <c r="S1676" i="7"/>
  <c r="S1193" i="7"/>
  <c r="Q1193" i="7" s="1"/>
  <c r="AA819" i="7"/>
  <c r="Q166" i="7"/>
  <c r="AA1149" i="7"/>
  <c r="AA1458" i="7"/>
  <c r="W1622" i="7"/>
  <c r="X1783" i="7"/>
  <c r="V1783" i="7" s="1"/>
  <c r="W988" i="7"/>
  <c r="S1383" i="7"/>
  <c r="R1383" i="7"/>
  <c r="S1218" i="7"/>
  <c r="R1218" i="7"/>
  <c r="R785" i="7"/>
  <c r="S785" i="7"/>
  <c r="R1358" i="7"/>
  <c r="S1358" i="7"/>
  <c r="X1083" i="7"/>
  <c r="W1083" i="7"/>
  <c r="X1055" i="7"/>
  <c r="W1055" i="7"/>
  <c r="AB1592" i="7"/>
  <c r="S1664" i="7"/>
  <c r="R1664" i="7"/>
  <c r="R777" i="7"/>
  <c r="S777" i="7"/>
  <c r="R1620" i="7"/>
  <c r="S1620" i="7"/>
  <c r="R740" i="7"/>
  <c r="S740" i="7"/>
  <c r="R380" i="7"/>
  <c r="S380" i="7"/>
  <c r="AB1640" i="7"/>
  <c r="X1688" i="7"/>
  <c r="W1688" i="7"/>
  <c r="S799" i="7"/>
  <c r="R799" i="7"/>
  <c r="R377" i="7"/>
  <c r="S377" i="7"/>
  <c r="S869" i="7"/>
  <c r="R869" i="7"/>
  <c r="AB1630" i="7"/>
  <c r="AA1630" i="7" s="1"/>
  <c r="AB1722" i="7"/>
  <c r="AA1722" i="7" s="1"/>
  <c r="S510" i="7"/>
  <c r="Q510" i="7" s="1"/>
  <c r="W1141" i="7"/>
  <c r="V1141" i="7" s="1"/>
  <c r="X1749" i="7"/>
  <c r="V1749" i="7" s="1"/>
  <c r="X1473" i="7"/>
  <c r="X1836" i="7"/>
  <c r="V1836" i="7" s="1"/>
  <c r="S1653" i="7"/>
  <c r="Q1653" i="7" s="1"/>
  <c r="AA1762" i="7"/>
  <c r="W1747" i="7"/>
  <c r="V1747" i="7" s="1"/>
  <c r="W896" i="7"/>
  <c r="S1332" i="7"/>
  <c r="Q1332" i="7" s="1"/>
  <c r="X1445" i="7"/>
  <c r="V1445" i="7" s="1"/>
  <c r="S615" i="7"/>
  <c r="Q615" i="7" s="1"/>
  <c r="AB1803" i="7"/>
  <c r="AA1803" i="7" s="1"/>
  <c r="R1753" i="7"/>
  <c r="Q1753" i="7" s="1"/>
  <c r="AA1509" i="7"/>
  <c r="AA1359" i="7"/>
  <c r="S1321" i="7"/>
  <c r="Q1321" i="7" s="1"/>
  <c r="S620" i="7"/>
  <c r="Q620" i="7" s="1"/>
  <c r="AA1132" i="7"/>
  <c r="S851" i="7"/>
  <c r="Q851" i="7" s="1"/>
  <c r="AA33" i="7"/>
  <c r="S397" i="7"/>
  <c r="Q397" i="7" s="1"/>
  <c r="S1610" i="7"/>
  <c r="Q1610" i="7" s="1"/>
  <c r="AB1506" i="7"/>
  <c r="AA1506" i="7" s="1"/>
  <c r="Q246" i="7"/>
  <c r="S829" i="7"/>
  <c r="Q829" i="7" s="1"/>
  <c r="V804" i="7"/>
  <c r="V264" i="7"/>
  <c r="V874" i="7"/>
  <c r="AA848" i="7"/>
  <c r="Q259" i="7"/>
  <c r="X1614" i="7"/>
  <c r="V1614" i="7" s="1"/>
  <c r="X1176" i="7"/>
  <c r="V1176" i="7" s="1"/>
  <c r="R775" i="7"/>
  <c r="Q775" i="7" s="1"/>
  <c r="AA1377" i="7"/>
  <c r="V508" i="7"/>
  <c r="V252" i="7"/>
  <c r="Q172" i="7"/>
  <c r="AA76" i="7"/>
  <c r="V856" i="7"/>
  <c r="AA613" i="7"/>
  <c r="V402" i="7"/>
  <c r="V338" i="7"/>
  <c r="AA258" i="7"/>
  <c r="AA19" i="7"/>
  <c r="X1214" i="7"/>
  <c r="V1214" i="7" s="1"/>
  <c r="AA1054" i="7"/>
  <c r="X1022" i="7"/>
  <c r="V1022" i="7" s="1"/>
  <c r="R341" i="7"/>
  <c r="Q341" i="7" s="1"/>
  <c r="AA1171" i="7"/>
  <c r="AA187" i="7"/>
  <c r="AB1508" i="7"/>
  <c r="W1191" i="7"/>
  <c r="V1191" i="7" s="1"/>
  <c r="W1127" i="7"/>
  <c r="V1127" i="7" s="1"/>
  <c r="X1670" i="7"/>
  <c r="V1670" i="7" s="1"/>
  <c r="W1817" i="7"/>
  <c r="V1817" i="7" s="1"/>
  <c r="R809" i="7"/>
  <c r="Q809" i="7" s="1"/>
  <c r="R1156" i="7"/>
  <c r="Q1156" i="7" s="1"/>
  <c r="V390" i="7"/>
  <c r="AA126" i="7"/>
  <c r="R1761" i="7"/>
  <c r="Q1761" i="7" s="1"/>
  <c r="W1426" i="7"/>
  <c r="V1426" i="7" s="1"/>
  <c r="AA826" i="7"/>
  <c r="AA350" i="7"/>
  <c r="W1801" i="7"/>
  <c r="V1801" i="7" s="1"/>
  <c r="AA1301" i="7"/>
  <c r="R1746" i="7"/>
  <c r="W933" i="7"/>
  <c r="V933" i="7" s="1"/>
  <c r="W1779" i="7"/>
  <c r="V1779" i="7" s="1"/>
  <c r="AA1688" i="7"/>
  <c r="AA1323" i="7"/>
  <c r="AA104" i="7"/>
  <c r="R1269" i="7"/>
  <c r="Q1269" i="7" s="1"/>
  <c r="V641" i="7"/>
  <c r="X1026" i="7"/>
  <c r="X998" i="7"/>
  <c r="V998" i="7" s="1"/>
  <c r="S1382" i="7"/>
  <c r="Q1382" i="7" s="1"/>
  <c r="R956" i="7"/>
  <c r="Q956" i="7" s="1"/>
  <c r="AA660" i="7"/>
  <c r="AA505" i="7"/>
  <c r="V393" i="7"/>
  <c r="V329" i="7"/>
  <c r="AA249" i="7"/>
  <c r="V374" i="7"/>
  <c r="V107" i="7"/>
  <c r="V417" i="7"/>
  <c r="V289" i="7"/>
  <c r="AA74" i="7"/>
  <c r="W1443" i="7"/>
  <c r="V1443" i="7" s="1"/>
  <c r="X1706" i="7"/>
  <c r="V1706" i="7" s="1"/>
  <c r="X1602" i="7"/>
  <c r="S1717" i="7"/>
  <c r="Q1717" i="7" s="1"/>
  <c r="X1568" i="7"/>
  <c r="V1568" i="7" s="1"/>
  <c r="W1793" i="7"/>
  <c r="V1793" i="7" s="1"/>
  <c r="AA1220" i="7"/>
  <c r="X1077" i="7"/>
  <c r="AA1660" i="7"/>
  <c r="S1420" i="7"/>
  <c r="Q1420" i="7" s="1"/>
  <c r="R1234" i="7"/>
  <c r="Q1234" i="7" s="1"/>
  <c r="W1578" i="7"/>
  <c r="V1578" i="7" s="1"/>
  <c r="V78" i="7"/>
  <c r="AA506" i="7"/>
  <c r="R857" i="7"/>
  <c r="Q857" i="7" s="1"/>
  <c r="S1494" i="7"/>
  <c r="R1494" i="7"/>
  <c r="S1149" i="7"/>
  <c r="W1251" i="7"/>
  <c r="V1251" i="7" s="1"/>
  <c r="X943" i="7"/>
  <c r="W943" i="7"/>
  <c r="R1482" i="7"/>
  <c r="Q1482" i="7" s="1"/>
  <c r="R1552" i="7"/>
  <c r="S1552" i="7"/>
  <c r="W1338" i="7"/>
  <c r="X1338" i="7"/>
  <c r="X1533" i="7"/>
  <c r="W1533" i="7"/>
  <c r="X1750" i="7"/>
  <c r="W1750" i="7"/>
  <c r="R796" i="7"/>
  <c r="S796" i="7"/>
  <c r="W898" i="7"/>
  <c r="X898" i="7"/>
  <c r="S717" i="7"/>
  <c r="R717" i="7"/>
  <c r="X1489" i="7"/>
  <c r="W1489" i="7"/>
  <c r="R515" i="7"/>
  <c r="S515" i="7"/>
  <c r="AB1582" i="7"/>
  <c r="R1168" i="7"/>
  <c r="S1168" i="7"/>
  <c r="S399" i="7"/>
  <c r="R399" i="7"/>
  <c r="R299" i="7"/>
  <c r="S299" i="7"/>
  <c r="S946" i="7"/>
  <c r="R946" i="7"/>
  <c r="S1170" i="7"/>
  <c r="Q1170" i="7" s="1"/>
  <c r="S886" i="7"/>
  <c r="Q886" i="7" s="1"/>
  <c r="AB1677" i="7"/>
  <c r="AA1677" i="7" s="1"/>
  <c r="AA232" i="7"/>
  <c r="R1459" i="7"/>
  <c r="Q1459" i="7" s="1"/>
  <c r="Q229" i="7"/>
  <c r="S1782" i="7"/>
  <c r="Q1782" i="7" s="1"/>
  <c r="V206" i="7"/>
  <c r="R630" i="7"/>
  <c r="Q630" i="7" s="1"/>
  <c r="AA785" i="7"/>
  <c r="AB1734" i="7"/>
  <c r="AA1734" i="7" s="1"/>
  <c r="R1298" i="7"/>
  <c r="Q1298" i="7" s="1"/>
  <c r="V878" i="7"/>
  <c r="R1276" i="7"/>
  <c r="Q1276" i="7" s="1"/>
  <c r="V591" i="7"/>
  <c r="R309" i="7"/>
  <c r="AA247" i="7"/>
  <c r="AA53" i="7"/>
  <c r="AA71" i="7"/>
  <c r="AA213" i="7"/>
  <c r="AA608" i="7"/>
  <c r="AA731" i="7"/>
  <c r="V351" i="7"/>
  <c r="AA942" i="7"/>
  <c r="V190" i="7"/>
  <c r="AA520" i="7"/>
  <c r="AA328" i="7"/>
  <c r="V40" i="7"/>
  <c r="AA406" i="7"/>
  <c r="Q123" i="7"/>
  <c r="AA652" i="7"/>
  <c r="V740" i="7"/>
  <c r="R858" i="7"/>
  <c r="S858" i="7"/>
  <c r="X990" i="7"/>
  <c r="W990" i="7"/>
  <c r="S1501" i="7"/>
  <c r="R1501" i="7"/>
  <c r="W1019" i="7"/>
  <c r="V1019" i="7" s="1"/>
  <c r="S1379" i="7"/>
  <c r="R931" i="7"/>
  <c r="S931" i="7"/>
  <c r="R1689" i="7"/>
  <c r="S1689" i="7"/>
  <c r="X903" i="7"/>
  <c r="W903" i="7"/>
  <c r="S1246" i="7"/>
  <c r="R1246" i="7"/>
  <c r="S595" i="7"/>
  <c r="R595" i="7"/>
  <c r="X1412" i="7"/>
  <c r="W1412" i="7"/>
  <c r="S1615" i="7"/>
  <c r="R1615" i="7"/>
  <c r="S872" i="7"/>
  <c r="R872" i="7"/>
  <c r="X1503" i="7"/>
  <c r="W1503" i="7"/>
  <c r="R1497" i="7"/>
  <c r="S1497" i="7"/>
  <c r="AB1776" i="7"/>
  <c r="R692" i="7"/>
  <c r="S692" i="7"/>
  <c r="AA1117" i="7"/>
  <c r="V499" i="7"/>
  <c r="AA1106" i="7"/>
  <c r="AA702" i="7"/>
  <c r="AA926" i="7"/>
  <c r="Q108" i="7"/>
  <c r="Q44" i="7"/>
  <c r="X1791" i="7"/>
  <c r="V1791" i="7" s="1"/>
  <c r="S370" i="7"/>
  <c r="V469" i="7"/>
  <c r="V117" i="7"/>
  <c r="AA85" i="7"/>
  <c r="X1543" i="7"/>
  <c r="V1543" i="7" s="1"/>
  <c r="AA1188" i="7"/>
  <c r="S1474" i="7"/>
  <c r="Q1474" i="7" s="1"/>
  <c r="W1539" i="7"/>
  <c r="R756" i="7"/>
  <c r="Q756" i="7" s="1"/>
  <c r="R375" i="7"/>
  <c r="Q375" i="7" s="1"/>
  <c r="S1631" i="7"/>
  <c r="Q1631" i="7" s="1"/>
  <c r="X1133" i="7"/>
  <c r="V1133" i="7" s="1"/>
  <c r="Q151" i="7"/>
  <c r="V493" i="7"/>
  <c r="X1460" i="7"/>
  <c r="V1460" i="7" s="1"/>
  <c r="R651" i="7"/>
  <c r="Q651" i="7" s="1"/>
  <c r="X1237" i="7"/>
  <c r="V1237" i="7" s="1"/>
  <c r="S1074" i="7"/>
  <c r="Q1074" i="7" s="1"/>
  <c r="AB1673" i="7"/>
  <c r="AA1673" i="7" s="1"/>
  <c r="R843" i="7"/>
  <c r="Q843" i="7" s="1"/>
  <c r="X1490" i="7"/>
  <c r="V1490" i="7" s="1"/>
  <c r="R723" i="7"/>
  <c r="AA569" i="7"/>
  <c r="AA934" i="7"/>
  <c r="R496" i="7"/>
  <c r="Q496" i="7" s="1"/>
  <c r="S1263" i="7"/>
  <c r="Q1263" i="7" s="1"/>
  <c r="S361" i="7"/>
  <c r="S353" i="7"/>
  <c r="Q353" i="7" s="1"/>
  <c r="S579" i="7"/>
  <c r="Q579" i="7" s="1"/>
  <c r="R433" i="7"/>
  <c r="Q433" i="7" s="1"/>
  <c r="Q17" i="7"/>
  <c r="S1741" i="7"/>
  <c r="Q1741" i="7" s="1"/>
  <c r="S1536" i="7"/>
  <c r="Q1536" i="7" s="1"/>
  <c r="R1415" i="7"/>
  <c r="Q1415" i="7" s="1"/>
  <c r="AB1540" i="7"/>
  <c r="AA1540" i="7" s="1"/>
  <c r="AA1403" i="7"/>
  <c r="X1341" i="7"/>
  <c r="V1341" i="7" s="1"/>
  <c r="R1216" i="7"/>
  <c r="Q1216" i="7" s="1"/>
  <c r="V287" i="7"/>
  <c r="S592" i="7"/>
  <c r="Q592" i="7" s="1"/>
  <c r="S1613" i="7"/>
  <c r="Q1613" i="7" s="1"/>
  <c r="W1487" i="7"/>
  <c r="V1487" i="7" s="1"/>
  <c r="X1004" i="7"/>
  <c r="S850" i="7"/>
  <c r="Q850" i="7" s="1"/>
  <c r="S1545" i="7"/>
  <c r="Q1545" i="7" s="1"/>
  <c r="R407" i="7"/>
  <c r="S407" i="7"/>
  <c r="S803" i="7"/>
  <c r="Q803" i="7" s="1"/>
  <c r="AA1641" i="7"/>
  <c r="S1593" i="7"/>
  <c r="Q1593" i="7" s="1"/>
  <c r="R1121" i="7"/>
  <c r="Q1121" i="7" s="1"/>
  <c r="R678" i="7"/>
  <c r="Q678" i="7" s="1"/>
  <c r="W1331" i="7"/>
  <c r="X1331" i="7"/>
  <c r="W1653" i="7"/>
  <c r="V1653" i="7" s="1"/>
  <c r="W1730" i="7"/>
  <c r="X1730" i="7"/>
  <c r="AA1363" i="7"/>
  <c r="X1633" i="7"/>
  <c r="W1633" i="7"/>
  <c r="S1230" i="7"/>
  <c r="Q1230" i="7" s="1"/>
  <c r="R1158" i="7"/>
  <c r="S1158" i="7"/>
  <c r="S942" i="7"/>
  <c r="R942" i="7"/>
  <c r="S316" i="7"/>
  <c r="R316" i="7"/>
  <c r="W1567" i="7"/>
  <c r="X1567" i="7"/>
  <c r="S1601" i="7"/>
  <c r="R1601" i="7"/>
  <c r="W1326" i="7"/>
  <c r="X1326" i="7"/>
  <c r="R1621" i="7"/>
  <c r="S1621" i="7"/>
  <c r="W1540" i="7"/>
  <c r="X1540" i="7"/>
  <c r="R383" i="7"/>
  <c r="S383" i="7"/>
  <c r="W1245" i="7"/>
  <c r="X1245" i="7"/>
  <c r="AB1644" i="7"/>
  <c r="AB1682" i="7"/>
  <c r="W1279" i="7"/>
  <c r="X1279" i="7"/>
  <c r="W1422" i="7"/>
  <c r="X1422" i="7"/>
  <c r="AB1639" i="7"/>
  <c r="AB1768" i="7"/>
  <c r="W1528" i="7"/>
  <c r="X1528" i="7"/>
  <c r="W1718" i="7"/>
  <c r="X1718" i="7"/>
  <c r="AA1369" i="7"/>
  <c r="V555" i="7"/>
  <c r="Q47" i="7"/>
  <c r="V37" i="7"/>
  <c r="AA1243" i="7"/>
  <c r="V886" i="7"/>
  <c r="V404" i="7"/>
  <c r="AA228" i="7"/>
  <c r="V148" i="7"/>
  <c r="AA955" i="7"/>
  <c r="V824" i="7"/>
  <c r="AA575" i="7"/>
  <c r="AA162" i="7"/>
  <c r="Q51" i="7"/>
  <c r="AA119" i="7"/>
  <c r="AA507" i="7"/>
  <c r="AA1284" i="7"/>
  <c r="AA222" i="7"/>
  <c r="V676" i="7"/>
  <c r="V39" i="7"/>
  <c r="AA1498" i="7"/>
  <c r="V815" i="7"/>
  <c r="V741" i="7"/>
  <c r="AA1114" i="7"/>
  <c r="V150" i="7"/>
  <c r="V238" i="7"/>
  <c r="V720" i="7"/>
  <c r="Q237" i="7"/>
  <c r="AA928" i="7"/>
  <c r="AA661" i="7"/>
  <c r="W1058" i="7"/>
  <c r="V1058" i="7" s="1"/>
  <c r="R1574" i="7"/>
  <c r="Q1574" i="7" s="1"/>
  <c r="X1181" i="7"/>
  <c r="V1181" i="7" s="1"/>
  <c r="R994" i="7"/>
  <c r="Q994" i="7" s="1"/>
  <c r="S1703" i="7"/>
  <c r="Q1703" i="7" s="1"/>
  <c r="S1352" i="7"/>
  <c r="Q1352" i="7" s="1"/>
  <c r="X1199" i="7"/>
  <c r="V1199" i="7" s="1"/>
  <c r="R1055" i="7"/>
  <c r="Q1055" i="7" s="1"/>
  <c r="X1595" i="7"/>
  <c r="V1595" i="7" s="1"/>
  <c r="S1389" i="7"/>
  <c r="Q1389" i="7" s="1"/>
  <c r="X973" i="7"/>
  <c r="V973" i="7" s="1"/>
  <c r="X1185" i="7"/>
  <c r="V1185" i="7" s="1"/>
  <c r="S701" i="7"/>
  <c r="Q701" i="7" s="1"/>
  <c r="R1425" i="7"/>
  <c r="Q1425" i="7" s="1"/>
  <c r="X924" i="7"/>
  <c r="V924" i="7" s="1"/>
  <c r="R1154" i="7"/>
  <c r="Q1154" i="7" s="1"/>
  <c r="S601" i="7"/>
  <c r="Q601" i="7" s="1"/>
  <c r="X1377" i="7"/>
  <c r="V1377" i="7" s="1"/>
  <c r="W1394" i="7"/>
  <c r="V1394" i="7" s="1"/>
  <c r="R349" i="7"/>
  <c r="Q349" i="7" s="1"/>
  <c r="W1296" i="7"/>
  <c r="V1296" i="7" s="1"/>
  <c r="S338" i="7"/>
  <c r="Q338" i="7" s="1"/>
  <c r="S469" i="7"/>
  <c r="Q469" i="7" s="1"/>
  <c r="R1764" i="7"/>
  <c r="Q1764" i="7" s="1"/>
  <c r="R1700" i="7"/>
  <c r="Q1700" i="7" s="1"/>
  <c r="X1223" i="7"/>
  <c r="V1223" i="7" s="1"/>
  <c r="R1412" i="7"/>
  <c r="Q1412" i="7" s="1"/>
  <c r="R735" i="7"/>
  <c r="Q735" i="7" s="1"/>
  <c r="W1375" i="7"/>
  <c r="X1375" i="7"/>
  <c r="S887" i="7"/>
  <c r="Q887" i="7" s="1"/>
  <c r="AA1818" i="7"/>
  <c r="S1414" i="7"/>
  <c r="R1414" i="7"/>
  <c r="R517" i="7"/>
  <c r="S517" i="7"/>
  <c r="R1512" i="7"/>
  <c r="S1512" i="7"/>
  <c r="S1445" i="7"/>
  <c r="R1445" i="7"/>
  <c r="AA1061" i="7"/>
  <c r="AA631" i="7"/>
  <c r="AA1292" i="7"/>
  <c r="AA164" i="7"/>
  <c r="V84" i="7"/>
  <c r="AA607" i="7"/>
  <c r="S450" i="7"/>
  <c r="Q450" i="7" s="1"/>
  <c r="R386" i="7"/>
  <c r="Q386" i="7" s="1"/>
  <c r="W1102" i="7"/>
  <c r="V1102" i="7" s="1"/>
  <c r="X1629" i="7"/>
  <c r="V1629" i="7" s="1"/>
  <c r="W1271" i="7"/>
  <c r="V1271" i="7" s="1"/>
  <c r="R1672" i="7"/>
  <c r="Q1672" i="7" s="1"/>
  <c r="S852" i="7"/>
  <c r="Q852" i="7" s="1"/>
  <c r="W1327" i="7"/>
  <c r="V1327" i="7" s="1"/>
  <c r="S1013" i="7"/>
  <c r="Q1013" i="7" s="1"/>
  <c r="X1234" i="7"/>
  <c r="V1234" i="7" s="1"/>
  <c r="W1370" i="7"/>
  <c r="V1370" i="7" s="1"/>
  <c r="X1593" i="7"/>
  <c r="V1593" i="7" s="1"/>
  <c r="AA1715" i="7"/>
  <c r="R725" i="7"/>
  <c r="Q725" i="7" s="1"/>
  <c r="X1534" i="7"/>
  <c r="V1534" i="7" s="1"/>
  <c r="R690" i="7"/>
  <c r="Q690" i="7" s="1"/>
  <c r="R599" i="7"/>
  <c r="Q599" i="7" s="1"/>
  <c r="AA98" i="7"/>
  <c r="W1222" i="7"/>
  <c r="V1222" i="7" s="1"/>
  <c r="AA1126" i="7"/>
  <c r="X1440" i="7"/>
  <c r="V1440" i="7" s="1"/>
  <c r="R1083" i="7"/>
  <c r="Q1083" i="7" s="1"/>
  <c r="AA620" i="7"/>
  <c r="AA234" i="7"/>
  <c r="Q30" i="7"/>
  <c r="AA716" i="7"/>
  <c r="V397" i="7"/>
  <c r="AA884" i="7"/>
  <c r="R813" i="7"/>
  <c r="Q813" i="7" s="1"/>
  <c r="R1380" i="7"/>
  <c r="Q1380" i="7" s="1"/>
  <c r="V158" i="7"/>
  <c r="R1339" i="7"/>
  <c r="Q1339" i="7" s="1"/>
  <c r="R966" i="7"/>
  <c r="Q966" i="7" s="1"/>
  <c r="X1080" i="7"/>
  <c r="V1080" i="7" s="1"/>
  <c r="W1373" i="7"/>
  <c r="V1373" i="7" s="1"/>
  <c r="S890" i="7"/>
  <c r="Q890" i="7" s="1"/>
  <c r="V814" i="7"/>
  <c r="X1759" i="7"/>
  <c r="V1759" i="7" s="1"/>
  <c r="W1054" i="7"/>
  <c r="AA587" i="7"/>
  <c r="AA69" i="7"/>
  <c r="Q257" i="7"/>
  <c r="AA1248" i="7"/>
  <c r="R1079" i="7"/>
  <c r="AB1797" i="7"/>
  <c r="AA1797" i="7" s="1"/>
  <c r="X1436" i="7"/>
  <c r="V1436" i="7" s="1"/>
  <c r="S1305" i="7"/>
  <c r="Q1305" i="7" s="1"/>
  <c r="S624" i="7"/>
  <c r="Q624" i="7" s="1"/>
  <c r="AA1704" i="7"/>
  <c r="R1333" i="7"/>
  <c r="S1333" i="7"/>
  <c r="V1162" i="7"/>
  <c r="R1056" i="7"/>
  <c r="S1056" i="7"/>
  <c r="X1661" i="7"/>
  <c r="W1661" i="7"/>
  <c r="X1119" i="7"/>
  <c r="V1119" i="7" s="1"/>
  <c r="W991" i="7"/>
  <c r="V991" i="7" s="1"/>
  <c r="W1579" i="7"/>
  <c r="V1579" i="7" s="1"/>
  <c r="R1786" i="7"/>
  <c r="Q1786" i="7" s="1"/>
  <c r="AB1595" i="7"/>
  <c r="AA1317" i="7"/>
  <c r="S1604" i="7"/>
  <c r="Q1604" i="7" s="1"/>
  <c r="AA1005" i="7"/>
  <c r="V753" i="7"/>
  <c r="AA362" i="7"/>
  <c r="Q174" i="7"/>
  <c r="AA893" i="7"/>
  <c r="V608" i="7"/>
  <c r="AA1447" i="7"/>
  <c r="X1386" i="7"/>
  <c r="V1386" i="7" s="1"/>
  <c r="W1060" i="7"/>
  <c r="V1060" i="7" s="1"/>
  <c r="AA1464" i="7"/>
  <c r="AA1366" i="7"/>
  <c r="AA136" i="7"/>
  <c r="V848" i="7"/>
  <c r="AA195" i="7"/>
  <c r="AA1093" i="7"/>
  <c r="V652" i="7"/>
  <c r="AA609" i="7"/>
  <c r="R1312" i="7"/>
  <c r="Q1312" i="7" s="1"/>
  <c r="W918" i="7"/>
  <c r="V918" i="7" s="1"/>
  <c r="AA412" i="7"/>
  <c r="X975" i="7"/>
  <c r="V975" i="7" s="1"/>
  <c r="AA669" i="7"/>
  <c r="AA466" i="7"/>
  <c r="AA402" i="7"/>
  <c r="V290" i="7"/>
  <c r="AA194" i="7"/>
  <c r="Q83" i="7"/>
  <c r="AA572" i="7"/>
  <c r="W1547" i="7"/>
  <c r="V1547" i="7" s="1"/>
  <c r="R1480" i="7"/>
  <c r="Q1480" i="7" s="1"/>
  <c r="V877" i="7"/>
  <c r="R541" i="7"/>
  <c r="Q541" i="7" s="1"/>
  <c r="S1189" i="7"/>
  <c r="Q1189" i="7" s="1"/>
  <c r="R426" i="7"/>
  <c r="Q426" i="7" s="1"/>
  <c r="W1329" i="7"/>
  <c r="V1329" i="7" s="1"/>
  <c r="AA1588" i="7"/>
  <c r="S1299" i="7"/>
  <c r="Q1299" i="7" s="1"/>
  <c r="AA939" i="7"/>
  <c r="R574" i="7"/>
  <c r="Q574" i="7" s="1"/>
  <c r="AA1765" i="7"/>
  <c r="X1160" i="7"/>
  <c r="V1160" i="7" s="1"/>
  <c r="R1479" i="7"/>
  <c r="Q1479" i="7" s="1"/>
  <c r="R1667" i="7"/>
  <c r="Q1667" i="7" s="1"/>
  <c r="X1092" i="7"/>
  <c r="V1092" i="7" s="1"/>
  <c r="S1566" i="7"/>
  <c r="Q1566" i="7" s="1"/>
  <c r="AA1351" i="7"/>
  <c r="V842" i="7"/>
  <c r="AA224" i="7"/>
  <c r="X983" i="7"/>
  <c r="V983" i="7" s="1"/>
  <c r="AA457" i="7"/>
  <c r="V409" i="7"/>
  <c r="AA305" i="7"/>
  <c r="AA1361" i="7"/>
  <c r="X1613" i="7"/>
  <c r="V1613" i="7" s="1"/>
  <c r="S1487" i="7"/>
  <c r="Q1487" i="7" s="1"/>
  <c r="X1628" i="7"/>
  <c r="V1628" i="7" s="1"/>
  <c r="AA382" i="7"/>
  <c r="V166" i="7"/>
  <c r="AA800" i="7"/>
  <c r="R486" i="7"/>
  <c r="Q486" i="7" s="1"/>
  <c r="S1645" i="7"/>
  <c r="Q1645" i="7" s="1"/>
  <c r="V280" i="7"/>
  <c r="AA784" i="7"/>
  <c r="AA293" i="7"/>
  <c r="V342" i="7"/>
  <c r="AA1459" i="7"/>
  <c r="AA37" i="7"/>
  <c r="X952" i="7"/>
  <c r="V952" i="7" s="1"/>
  <c r="AA978" i="7"/>
  <c r="V522" i="7"/>
  <c r="AA1343" i="7"/>
  <c r="V548" i="7"/>
  <c r="V292" i="7"/>
  <c r="AA116" i="7"/>
  <c r="V36" i="7"/>
  <c r="AA1831" i="7"/>
  <c r="X1413" i="7"/>
  <c r="V1413" i="7" s="1"/>
  <c r="AA729" i="7"/>
  <c r="V607" i="7"/>
  <c r="Q243" i="7"/>
  <c r="AA115" i="7"/>
  <c r="AA9" i="7"/>
  <c r="AA1062" i="7"/>
  <c r="AA1392" i="7"/>
  <c r="V181" i="7"/>
  <c r="AA1467" i="7"/>
  <c r="AA138" i="7"/>
  <c r="AA851" i="7"/>
  <c r="AA267" i="7"/>
  <c r="AA54" i="7"/>
  <c r="AA1337" i="7"/>
  <c r="AA841" i="7"/>
  <c r="AA908" i="7"/>
  <c r="AA828" i="7"/>
  <c r="AA635" i="7"/>
  <c r="S590" i="7"/>
  <c r="Q590" i="7" s="1"/>
  <c r="AA1128" i="7"/>
  <c r="S1409" i="7"/>
  <c r="Q1409" i="7" s="1"/>
  <c r="S758" i="7"/>
  <c r="Q758" i="7" s="1"/>
  <c r="W1596" i="7"/>
  <c r="V1596" i="7" s="1"/>
  <c r="X1374" i="7"/>
  <c r="V1374" i="7" s="1"/>
  <c r="V284" i="7"/>
  <c r="AA108" i="7"/>
  <c r="R530" i="7"/>
  <c r="Q530" i="7" s="1"/>
  <c r="V341" i="7"/>
  <c r="V572" i="7"/>
  <c r="AA391" i="7"/>
  <c r="AA134" i="7"/>
  <c r="AA1075" i="7"/>
  <c r="V86" i="7"/>
  <c r="R1668" i="7"/>
  <c r="S1668" i="7"/>
  <c r="X1209" i="7"/>
  <c r="V1209" i="7" s="1"/>
  <c r="S1522" i="7"/>
  <c r="R1522" i="7"/>
  <c r="R504" i="7"/>
  <c r="S504" i="7"/>
  <c r="W1646" i="7"/>
  <c r="X1646" i="7"/>
  <c r="R1555" i="7"/>
  <c r="Q1555" i="7" s="1"/>
  <c r="AB1678" i="7"/>
  <c r="W1217" i="7"/>
  <c r="X1217" i="7"/>
  <c r="S1628" i="7"/>
  <c r="Q1628" i="7" s="1"/>
  <c r="Q870" i="7"/>
  <c r="AB1513" i="7"/>
  <c r="X1115" i="7"/>
  <c r="V1115" i="7" s="1"/>
  <c r="S1748" i="7"/>
  <c r="Q1748" i="7" s="1"/>
  <c r="AA1771" i="7"/>
  <c r="S1827" i="7"/>
  <c r="Q1827" i="7" s="1"/>
  <c r="X1576" i="7"/>
  <c r="V1576" i="7" s="1"/>
  <c r="R1250" i="7"/>
  <c r="Q1250" i="7" s="1"/>
  <c r="S1212" i="7"/>
  <c r="Q1212" i="7" s="1"/>
  <c r="X1444" i="7"/>
  <c r="V1444" i="7" s="1"/>
  <c r="AA988" i="7"/>
  <c r="S841" i="7"/>
  <c r="Q841" i="7" s="1"/>
  <c r="AA550" i="7"/>
  <c r="S479" i="7"/>
  <c r="Q479" i="7" s="1"/>
  <c r="AA654" i="7"/>
  <c r="AA246" i="7"/>
  <c r="AA829" i="7"/>
  <c r="S1284" i="7"/>
  <c r="Q1284" i="7" s="1"/>
  <c r="X908" i="7"/>
  <c r="V908" i="7" s="1"/>
  <c r="Q254" i="7"/>
  <c r="AA1233" i="7"/>
  <c r="X1521" i="7"/>
  <c r="V1521" i="7" s="1"/>
  <c r="R1464" i="7"/>
  <c r="Q1464" i="7" s="1"/>
  <c r="X1586" i="7"/>
  <c r="V1586" i="7" s="1"/>
  <c r="V216" i="7"/>
  <c r="AA307" i="7"/>
  <c r="AA186" i="7"/>
  <c r="AA337" i="7"/>
  <c r="V790" i="7"/>
  <c r="X906" i="7"/>
  <c r="V906" i="7" s="1"/>
  <c r="R1599" i="7"/>
  <c r="S1599" i="7"/>
  <c r="R1357" i="7"/>
  <c r="S1357" i="7"/>
  <c r="X1581" i="7"/>
  <c r="W1581" i="7"/>
  <c r="AA759" i="7"/>
  <c r="AA239" i="7"/>
  <c r="V811" i="7"/>
  <c r="AA1288" i="7"/>
  <c r="AA673" i="7"/>
  <c r="V294" i="7"/>
  <c r="AA318" i="7"/>
  <c r="AA8" i="7"/>
  <c r="AA467" i="7"/>
  <c r="AA1236" i="7"/>
  <c r="Q58" i="7"/>
  <c r="V696" i="7"/>
  <c r="V480" i="7"/>
  <c r="AA432" i="7"/>
  <c r="V361" i="7"/>
  <c r="AA979" i="7"/>
  <c r="Q261" i="7"/>
  <c r="V502" i="7"/>
  <c r="V481" i="7"/>
  <c r="V241" i="7"/>
  <c r="V568" i="7"/>
  <c r="AA1088" i="7"/>
  <c r="AA173" i="7"/>
  <c r="AA1420" i="7"/>
  <c r="AA1383" i="7"/>
  <c r="Q78" i="7"/>
  <c r="AA1357" i="7"/>
  <c r="AA483" i="7"/>
  <c r="AA131" i="7"/>
  <c r="Q293" i="7"/>
  <c r="AA229" i="7"/>
  <c r="AA1387" i="7"/>
  <c r="AA630" i="7"/>
  <c r="AA896" i="7"/>
  <c r="AA1308" i="7"/>
  <c r="AA1397" i="7"/>
  <c r="V615" i="7"/>
  <c r="V583" i="7"/>
  <c r="Q179" i="7"/>
  <c r="AA51" i="7"/>
  <c r="AA1014" i="7"/>
  <c r="V53" i="7"/>
  <c r="V214" i="7"/>
  <c r="AA49" i="7"/>
  <c r="AA129" i="7"/>
  <c r="R1071" i="7"/>
  <c r="Q1071" i="7" s="1"/>
  <c r="AA1321" i="7"/>
  <c r="AA964" i="7"/>
  <c r="AA796" i="7"/>
  <c r="V737" i="7"/>
  <c r="V700" i="7"/>
  <c r="V415" i="7"/>
  <c r="V286" i="7"/>
  <c r="AA93" i="7"/>
  <c r="AA1481" i="7"/>
  <c r="AA922" i="7"/>
  <c r="V576" i="7"/>
  <c r="AA139" i="7"/>
  <c r="AA499" i="7"/>
  <c r="V406" i="7"/>
  <c r="AB1687" i="7"/>
  <c r="W1737" i="7"/>
  <c r="X1737" i="7"/>
  <c r="R1801" i="7"/>
  <c r="S1801" i="7"/>
  <c r="R1665" i="7"/>
  <c r="S1665" i="7"/>
  <c r="X1178" i="7"/>
  <c r="W1178" i="7"/>
  <c r="R1706" i="7"/>
  <c r="S1706" i="7"/>
  <c r="S1819" i="7"/>
  <c r="R1819" i="7"/>
  <c r="S1813" i="7"/>
  <c r="R1813" i="7"/>
  <c r="R838" i="7"/>
  <c r="S838" i="7"/>
  <c r="R1823" i="7"/>
  <c r="S1823" i="7"/>
  <c r="S1059" i="7"/>
  <c r="R1059" i="7"/>
  <c r="S1795" i="7"/>
  <c r="R1795" i="7"/>
  <c r="R867" i="7"/>
  <c r="S867" i="7"/>
  <c r="Q141" i="7"/>
  <c r="AA637" i="7"/>
  <c r="V326" i="7"/>
  <c r="Q97" i="7"/>
  <c r="AA881" i="7"/>
  <c r="AA933" i="7"/>
  <c r="AA1434" i="7"/>
  <c r="AA651" i="7"/>
  <c r="AA1237" i="7"/>
  <c r="AA178" i="7"/>
  <c r="V470" i="7"/>
  <c r="AA1424" i="7"/>
  <c r="V789" i="7"/>
  <c r="V352" i="7"/>
  <c r="AA304" i="7"/>
  <c r="V224" i="7"/>
  <c r="AA619" i="7"/>
  <c r="V389" i="7"/>
  <c r="V235" i="7"/>
  <c r="V648" i="7"/>
  <c r="AA321" i="7"/>
  <c r="AA1024" i="7"/>
  <c r="AA832" i="7"/>
  <c r="AA379" i="7"/>
  <c r="AA592" i="7"/>
  <c r="AA1277" i="7"/>
  <c r="AA718" i="7"/>
  <c r="V431" i="7"/>
  <c r="V282" i="7"/>
  <c r="V712" i="7"/>
  <c r="AA407" i="7"/>
  <c r="AA1449" i="7"/>
  <c r="V62" i="7"/>
  <c r="V279" i="7"/>
  <c r="AA900" i="7"/>
  <c r="AA1318" i="7"/>
  <c r="V275" i="7"/>
  <c r="V3" i="7"/>
  <c r="V5" i="7"/>
  <c r="R1507" i="7"/>
  <c r="Q1507" i="7" s="1"/>
  <c r="AA1032" i="7"/>
  <c r="S745" i="7"/>
  <c r="Q745" i="7" s="1"/>
  <c r="V454" i="7"/>
  <c r="AA4" i="7"/>
  <c r="V373" i="7"/>
  <c r="AA423" i="7"/>
  <c r="AA181" i="7"/>
  <c r="S1544" i="7"/>
  <c r="Q1544" i="7" s="1"/>
  <c r="S1778" i="7"/>
  <c r="Q1778" i="7" s="1"/>
  <c r="S1081" i="7"/>
  <c r="Q1081" i="7" s="1"/>
  <c r="S1780" i="7"/>
  <c r="R1780" i="7"/>
  <c r="R1691" i="7"/>
  <c r="S1691" i="7"/>
  <c r="S1095" i="7"/>
  <c r="R1095" i="7"/>
  <c r="R861" i="7"/>
  <c r="S861" i="7"/>
  <c r="AB1545" i="7"/>
  <c r="X1726" i="7"/>
  <c r="V1726" i="7" s="1"/>
  <c r="AA1227" i="7"/>
  <c r="W982" i="7"/>
  <c r="V982" i="7" s="1"/>
  <c r="R638" i="7"/>
  <c r="Q638" i="7" s="1"/>
  <c r="S597" i="7"/>
  <c r="Q597" i="7" s="1"/>
  <c r="AA562" i="7"/>
  <c r="V514" i="7"/>
  <c r="AA1166" i="7"/>
  <c r="W1134" i="7"/>
  <c r="V1134" i="7" s="1"/>
  <c r="V533" i="7"/>
  <c r="AA1280" i="7"/>
  <c r="AA55" i="7"/>
  <c r="S855" i="7"/>
  <c r="Q855" i="7" s="1"/>
  <c r="R1772" i="7"/>
  <c r="Q1772" i="7" s="1"/>
  <c r="W1111" i="7"/>
  <c r="V1111" i="7" s="1"/>
  <c r="R1281" i="7"/>
  <c r="Q1281" i="7" s="1"/>
  <c r="W1021" i="7"/>
  <c r="V1021" i="7" s="1"/>
  <c r="X1156" i="7"/>
  <c r="V1156" i="7" s="1"/>
  <c r="R1426" i="7"/>
  <c r="Q1426" i="7" s="1"/>
  <c r="X930" i="7"/>
  <c r="V930" i="7" s="1"/>
  <c r="V350" i="7"/>
  <c r="V756" i="7"/>
  <c r="R845" i="7"/>
  <c r="Q845" i="7" s="1"/>
  <c r="AA1213" i="7"/>
  <c r="R808" i="7"/>
  <c r="Q808" i="7" s="1"/>
  <c r="S888" i="7"/>
  <c r="Q888" i="7" s="1"/>
  <c r="W1517" i="7"/>
  <c r="V1517" i="7" s="1"/>
  <c r="R1558" i="7"/>
  <c r="Q1558" i="7" s="1"/>
  <c r="R939" i="7"/>
  <c r="Q939" i="7" s="1"/>
  <c r="S1525" i="7"/>
  <c r="Q1525" i="7" s="1"/>
  <c r="S1541" i="7"/>
  <c r="Q1541" i="7" s="1"/>
  <c r="R732" i="7"/>
  <c r="Q732" i="7" s="1"/>
  <c r="S1351" i="7"/>
  <c r="Q1351" i="7" s="1"/>
  <c r="V48" i="7"/>
  <c r="R1683" i="7"/>
  <c r="Q1683" i="7" s="1"/>
  <c r="R944" i="7"/>
  <c r="Q944" i="7" s="1"/>
  <c r="V377" i="7"/>
  <c r="V310" i="7"/>
  <c r="W1820" i="7"/>
  <c r="V1820" i="7" s="1"/>
  <c r="X1289" i="7"/>
  <c r="V1289" i="7" s="1"/>
  <c r="R568" i="7"/>
  <c r="S1602" i="7"/>
  <c r="Q1602" i="7" s="1"/>
  <c r="W1536" i="7"/>
  <c r="V1536" i="7" s="1"/>
  <c r="W1415" i="7"/>
  <c r="V1415" i="7" s="1"/>
  <c r="AB1515" i="7"/>
  <c r="R1279" i="7"/>
  <c r="Q1279" i="7" s="1"/>
  <c r="R1200" i="7"/>
  <c r="Q1200" i="7" s="1"/>
  <c r="S1072" i="7"/>
  <c r="Q1072" i="7" s="1"/>
  <c r="X1405" i="7"/>
  <c r="V1405" i="7" s="1"/>
  <c r="W1725" i="7"/>
  <c r="V1725" i="7" s="1"/>
  <c r="V123" i="7"/>
  <c r="Q61" i="7"/>
  <c r="AA1465" i="7"/>
  <c r="AA913" i="7"/>
  <c r="AA1824" i="7"/>
  <c r="AA862" i="7"/>
  <c r="V191" i="7"/>
  <c r="AA1312" i="7"/>
  <c r="R1278" i="7"/>
  <c r="Q1278" i="7" s="1"/>
  <c r="V428" i="7"/>
  <c r="AA935" i="7"/>
  <c r="AA1727" i="7"/>
  <c r="AA605" i="7"/>
  <c r="R1214" i="7"/>
  <c r="AA1027" i="7"/>
  <c r="V587" i="7"/>
  <c r="Q69" i="7"/>
  <c r="AA1127" i="7"/>
  <c r="AA1063" i="7"/>
  <c r="X1649" i="7"/>
  <c r="V1649" i="7" s="1"/>
  <c r="S1659" i="7"/>
  <c r="Q1659" i="7" s="1"/>
  <c r="AA1172" i="7"/>
  <c r="AA798" i="7"/>
  <c r="AA864" i="7"/>
  <c r="V629" i="7"/>
  <c r="AA721" i="7"/>
  <c r="V366" i="7"/>
  <c r="AA1433" i="7"/>
  <c r="AA1299" i="7"/>
  <c r="S552" i="7"/>
  <c r="Q552" i="7" s="1"/>
  <c r="V50" i="7"/>
  <c r="X1448" i="7"/>
  <c r="AA145" i="7"/>
  <c r="Q81" i="7"/>
  <c r="AA882" i="7"/>
  <c r="AA447" i="7"/>
  <c r="S544" i="7"/>
  <c r="Q544" i="7" s="1"/>
  <c r="R480" i="7"/>
  <c r="Q480" i="7" s="1"/>
  <c r="V619" i="7"/>
  <c r="AA1446" i="7"/>
  <c r="AA741" i="7"/>
  <c r="R553" i="7"/>
  <c r="Q553" i="7" s="1"/>
  <c r="AA489" i="7"/>
  <c r="W1114" i="7"/>
  <c r="V1114" i="7" s="1"/>
  <c r="AA107" i="7"/>
  <c r="AA241" i="7"/>
  <c r="S1491" i="7"/>
  <c r="Q1491" i="7" s="1"/>
  <c r="X1152" i="7"/>
  <c r="V1152" i="7" s="1"/>
  <c r="R738" i="7"/>
  <c r="Q738" i="7" s="1"/>
  <c r="W1757" i="7"/>
  <c r="V1757" i="7" s="1"/>
  <c r="AA494" i="7"/>
  <c r="R754" i="7"/>
  <c r="Q754" i="7" s="1"/>
  <c r="AA266" i="7"/>
  <c r="V685" i="7"/>
  <c r="W900" i="7"/>
  <c r="V900" i="7" s="1"/>
  <c r="R866" i="7"/>
  <c r="AA1370" i="7"/>
  <c r="V153" i="7"/>
  <c r="V58" i="7"/>
  <c r="AA135" i="7"/>
  <c r="AA273" i="7"/>
  <c r="AA940" i="7"/>
  <c r="V414" i="7"/>
  <c r="AA1161" i="7"/>
  <c r="AA839" i="7"/>
  <c r="AA1462" i="7"/>
  <c r="AA1092" i="7"/>
  <c r="V659" i="7"/>
  <c r="V512" i="7"/>
  <c r="AA400" i="7"/>
  <c r="AA336" i="7"/>
  <c r="V256" i="7"/>
  <c r="AA80" i="7"/>
  <c r="AA1483" i="7"/>
  <c r="X1040" i="7"/>
  <c r="W1040" i="7"/>
  <c r="AB1527" i="7"/>
  <c r="X945" i="7"/>
  <c r="W945" i="7"/>
  <c r="R1370" i="7"/>
  <c r="S1370" i="7"/>
  <c r="R902" i="7"/>
  <c r="S902" i="7"/>
  <c r="S534" i="7"/>
  <c r="R534" i="7"/>
  <c r="X1384" i="7"/>
  <c r="W1384" i="7"/>
  <c r="R485" i="7"/>
  <c r="Q485" i="7" s="1"/>
  <c r="AB1832" i="7"/>
  <c r="AA1832" i="7" s="1"/>
  <c r="R1637" i="7"/>
  <c r="Q1637" i="7" s="1"/>
  <c r="W1032" i="7"/>
  <c r="V1032" i="7" s="1"/>
  <c r="W1442" i="7"/>
  <c r="V1442" i="7" s="1"/>
  <c r="X1505" i="7"/>
  <c r="V1505" i="7" s="1"/>
  <c r="S1342" i="7"/>
  <c r="Q1342" i="7" s="1"/>
  <c r="S1295" i="7"/>
  <c r="Q1295" i="7" s="1"/>
  <c r="W1340" i="7"/>
  <c r="V1340" i="7" s="1"/>
  <c r="W1308" i="7"/>
  <c r="V1308" i="7" s="1"/>
  <c r="AA1703" i="7"/>
  <c r="AB1799" i="7"/>
  <c r="AA1799" i="7" s="1"/>
  <c r="S1698" i="7"/>
  <c r="Q1698" i="7" s="1"/>
  <c r="R761" i="7"/>
  <c r="Q761" i="7" s="1"/>
  <c r="R583" i="7"/>
  <c r="Q583" i="7" s="1"/>
  <c r="S1078" i="7"/>
  <c r="Q1078" i="7" s="1"/>
  <c r="S1014" i="7"/>
  <c r="Q1014" i="7" s="1"/>
  <c r="X1427" i="7"/>
  <c r="V1427" i="7" s="1"/>
  <c r="AB1597" i="7"/>
  <c r="AA1597" i="7" s="1"/>
  <c r="R1179" i="7"/>
  <c r="X1379" i="7"/>
  <c r="V1379" i="7" s="1"/>
  <c r="S1087" i="7"/>
  <c r="Q1087" i="7" s="1"/>
  <c r="X931" i="7"/>
  <c r="V931" i="7" s="1"/>
  <c r="S1739" i="7"/>
  <c r="Q1739" i="7" s="1"/>
  <c r="S1750" i="7"/>
  <c r="Q1750" i="7" s="1"/>
  <c r="X1606" i="7"/>
  <c r="V1606" i="7" s="1"/>
  <c r="R1784" i="7"/>
  <c r="Q1784" i="7" s="1"/>
  <c r="R948" i="7"/>
  <c r="Q948" i="7" s="1"/>
  <c r="R633" i="7"/>
  <c r="Q633" i="7" s="1"/>
  <c r="W1116" i="7"/>
  <c r="V1116" i="7" s="1"/>
  <c r="R753" i="7"/>
  <c r="Q753" i="7" s="1"/>
  <c r="W954" i="7"/>
  <c r="V954" i="7" s="1"/>
  <c r="AB1693" i="7"/>
  <c r="AA1693" i="7" s="1"/>
  <c r="R1444" i="7"/>
  <c r="Q1444" i="7" s="1"/>
  <c r="W1337" i="7"/>
  <c r="V1337" i="7" s="1"/>
  <c r="R1249" i="7"/>
  <c r="Q1249" i="7" s="1"/>
  <c r="S1535" i="7"/>
  <c r="Q1535" i="7" s="1"/>
  <c r="R1041" i="7"/>
  <c r="Q1041" i="7" s="1"/>
  <c r="R1789" i="7"/>
  <c r="Q1789" i="7" s="1"/>
  <c r="R616" i="7"/>
  <c r="Q616" i="7" s="1"/>
  <c r="W1511" i="7"/>
  <c r="V1511" i="7" s="1"/>
  <c r="W1500" i="7"/>
  <c r="V1500" i="7" s="1"/>
  <c r="S908" i="7"/>
  <c r="Q908" i="7" s="1"/>
  <c r="R1233" i="7"/>
  <c r="Q1233" i="7" s="1"/>
  <c r="R969" i="7"/>
  <c r="Q969" i="7" s="1"/>
  <c r="R818" i="7"/>
  <c r="Q818" i="7" s="1"/>
  <c r="S1334" i="7"/>
  <c r="Q1334" i="7" s="1"/>
  <c r="Q216" i="7"/>
  <c r="R757" i="7"/>
  <c r="Q757" i="7" s="1"/>
  <c r="R451" i="7"/>
  <c r="Q451" i="7" s="1"/>
  <c r="W1687" i="7"/>
  <c r="V1687" i="7" s="1"/>
  <c r="S1563" i="7"/>
  <c r="Q1563" i="7" s="1"/>
  <c r="S875" i="7"/>
  <c r="Q875" i="7" s="1"/>
  <c r="W1824" i="7"/>
  <c r="V1824" i="7" s="1"/>
  <c r="R1036" i="7"/>
  <c r="Q1036" i="7" s="1"/>
  <c r="S1304" i="7"/>
  <c r="Q1304" i="7" s="1"/>
  <c r="S556" i="7"/>
  <c r="Q556" i="7" s="1"/>
  <c r="R492" i="7"/>
  <c r="Q492" i="7" s="1"/>
  <c r="S300" i="7"/>
  <c r="Q300" i="7" s="1"/>
  <c r="AB1807" i="7"/>
  <c r="AA1807" i="7" s="1"/>
  <c r="W1727" i="7"/>
  <c r="V1727" i="7" s="1"/>
  <c r="S645" i="7"/>
  <c r="Q645" i="7" s="1"/>
  <c r="R605" i="7"/>
  <c r="Q605" i="7" s="1"/>
  <c r="R498" i="7"/>
  <c r="Q498" i="7" s="1"/>
  <c r="W1268" i="7"/>
  <c r="V1268" i="7" s="1"/>
  <c r="S1038" i="7"/>
  <c r="Q1038" i="7" s="1"/>
  <c r="X1219" i="7"/>
  <c r="V1219" i="7" s="1"/>
  <c r="S1075" i="7"/>
  <c r="Q1075" i="7" s="1"/>
  <c r="W1812" i="7"/>
  <c r="V1812" i="7" s="1"/>
  <c r="S1047" i="7"/>
  <c r="Q1047" i="7" s="1"/>
  <c r="W1480" i="7"/>
  <c r="V1480" i="7" s="1"/>
  <c r="R1345" i="7"/>
  <c r="Q1345" i="7" s="1"/>
  <c r="S788" i="7"/>
  <c r="Q788" i="7" s="1"/>
  <c r="R830" i="7"/>
  <c r="Q830" i="7" s="1"/>
  <c r="R873" i="7"/>
  <c r="Q873" i="7" s="1"/>
  <c r="AB1668" i="7"/>
  <c r="AA1668" i="7" s="1"/>
  <c r="S1607" i="7"/>
  <c r="Q1607" i="7" s="1"/>
  <c r="S1362" i="7"/>
  <c r="Q1362" i="7" s="1"/>
  <c r="R1084" i="7"/>
  <c r="Q1084" i="7" s="1"/>
  <c r="R1157" i="7"/>
  <c r="Q1157" i="7" s="1"/>
  <c r="AB1503" i="7"/>
  <c r="AA1503" i="7" s="1"/>
  <c r="R687" i="7"/>
  <c r="Q687" i="7" s="1"/>
  <c r="W949" i="7"/>
  <c r="V949" i="7" s="1"/>
  <c r="R1001" i="7"/>
  <c r="Q1001" i="7" s="1"/>
  <c r="W1421" i="7"/>
  <c r="V1421" i="7" s="1"/>
  <c r="S979" i="7"/>
  <c r="R979" i="7"/>
  <c r="R1408" i="7"/>
  <c r="S1408" i="7"/>
  <c r="X1619" i="7"/>
  <c r="W1619" i="7"/>
  <c r="AB1627" i="7"/>
  <c r="S1109" i="7"/>
  <c r="R1109" i="7"/>
  <c r="X1806" i="7"/>
  <c r="W1806" i="7"/>
  <c r="W917" i="7"/>
  <c r="X917" i="7"/>
  <c r="S494" i="7"/>
  <c r="R494" i="7"/>
  <c r="R900" i="7"/>
  <c r="S900" i="7"/>
  <c r="S323" i="7"/>
  <c r="R323" i="7"/>
  <c r="S947" i="7"/>
  <c r="R947" i="7"/>
  <c r="S1762" i="7"/>
  <c r="R1762" i="7"/>
  <c r="R885" i="7"/>
  <c r="S885" i="7"/>
  <c r="S526" i="7"/>
  <c r="R526" i="7"/>
  <c r="W1416" i="7"/>
  <c r="X1416" i="7"/>
  <c r="X1650" i="7"/>
  <c r="V1650" i="7" s="1"/>
  <c r="R435" i="7"/>
  <c r="Q435" i="7" s="1"/>
  <c r="S1318" i="7"/>
  <c r="Q1318" i="7" s="1"/>
  <c r="W1307" i="7"/>
  <c r="V1307" i="7" s="1"/>
  <c r="S312" i="7"/>
  <c r="Q312" i="7" s="1"/>
  <c r="W912" i="7"/>
  <c r="V912" i="7" s="1"/>
  <c r="R606" i="7"/>
  <c r="Q606" i="7" s="1"/>
  <c r="W1138" i="7"/>
  <c r="V1138" i="7" s="1"/>
  <c r="X1701" i="7"/>
  <c r="R580" i="7"/>
  <c r="Q580" i="7" s="1"/>
  <c r="S1417" i="7"/>
  <c r="Q1417" i="7" s="1"/>
  <c r="W1809" i="7"/>
  <c r="V1809" i="7" s="1"/>
  <c r="R1633" i="7"/>
  <c r="R766" i="7"/>
  <c r="Q766" i="7" s="1"/>
  <c r="W1097" i="7"/>
  <c r="V1097" i="7" s="1"/>
  <c r="S1343" i="7"/>
  <c r="Q1343" i="7" s="1"/>
  <c r="R1526" i="7"/>
  <c r="Q1526" i="7" s="1"/>
  <c r="W1322" i="7"/>
  <c r="V1322" i="7" s="1"/>
  <c r="W1262" i="7"/>
  <c r="V1262" i="7" s="1"/>
  <c r="S564" i="7"/>
  <c r="Q564" i="7" s="1"/>
  <c r="R500" i="7"/>
  <c r="Q500" i="7" s="1"/>
  <c r="S308" i="7"/>
  <c r="Q308" i="7" s="1"/>
  <c r="S1767" i="7"/>
  <c r="Q1767" i="7" s="1"/>
  <c r="W1381" i="7"/>
  <c r="V1381" i="7" s="1"/>
  <c r="R642" i="7"/>
  <c r="Q642" i="7" s="1"/>
  <c r="W1190" i="7"/>
  <c r="V1190" i="7" s="1"/>
  <c r="AB1501" i="7"/>
  <c r="AA1501" i="7" s="1"/>
  <c r="S359" i="7"/>
  <c r="Q359" i="7" s="1"/>
  <c r="W1195" i="7"/>
  <c r="V1195" i="7" s="1"/>
  <c r="W1131" i="7"/>
  <c r="V1131" i="7" s="1"/>
  <c r="AB1697" i="7"/>
  <c r="AA1697" i="7" s="1"/>
  <c r="R1151" i="7"/>
  <c r="Q1151" i="7" s="1"/>
  <c r="W1771" i="7"/>
  <c r="V1771" i="7" s="1"/>
  <c r="W1617" i="7"/>
  <c r="V1617" i="7" s="1"/>
  <c r="AB1786" i="7"/>
  <c r="AA1786" i="7" s="1"/>
  <c r="W1664" i="7"/>
  <c r="V1664" i="7" s="1"/>
  <c r="R1576" i="7"/>
  <c r="Q1576" i="7" s="1"/>
  <c r="S1485" i="7"/>
  <c r="Q1485" i="7" s="1"/>
  <c r="W1037" i="7"/>
  <c r="V1037" i="7" s="1"/>
  <c r="S854" i="7"/>
  <c r="Q854" i="7" s="1"/>
  <c r="R1240" i="7"/>
  <c r="Q1240" i="7" s="1"/>
  <c r="S726" i="7"/>
  <c r="Q726" i="7" s="1"/>
  <c r="R1481" i="7"/>
  <c r="Q1481" i="7" s="1"/>
  <c r="R550" i="7"/>
  <c r="Q550" i="7" s="1"/>
  <c r="R760" i="7"/>
  <c r="Q760" i="7" s="1"/>
  <c r="X1710" i="7"/>
  <c r="V1710" i="7" s="1"/>
  <c r="W1293" i="7"/>
  <c r="V1293" i="7" s="1"/>
  <c r="X1778" i="7"/>
  <c r="V1778" i="7" s="1"/>
  <c r="R1364" i="7"/>
  <c r="Q1364" i="7" s="1"/>
  <c r="R343" i="7"/>
  <c r="Q343" i="7" s="1"/>
  <c r="S1451" i="7"/>
  <c r="Q1451" i="7" s="1"/>
  <c r="W1686" i="7"/>
  <c r="V1686" i="7" s="1"/>
  <c r="S883" i="7"/>
  <c r="Q883" i="7" s="1"/>
  <c r="R913" i="7"/>
  <c r="Q913" i="7" s="1"/>
  <c r="R346" i="7"/>
  <c r="Q346" i="7" s="1"/>
  <c r="W1774" i="7"/>
  <c r="V1774" i="7" s="1"/>
  <c r="S1450" i="7"/>
  <c r="Q1450" i="7" s="1"/>
  <c r="W1312" i="7"/>
  <c r="V1312" i="7" s="1"/>
  <c r="W1291" i="7"/>
  <c r="V1291" i="7" s="1"/>
  <c r="S918" i="7"/>
  <c r="Q918" i="7" s="1"/>
  <c r="R428" i="7"/>
  <c r="Q428" i="7" s="1"/>
  <c r="Q236" i="7"/>
  <c r="W1839" i="7"/>
  <c r="V1839" i="7" s="1"/>
  <c r="R573" i="7"/>
  <c r="Q573" i="7" s="1"/>
  <c r="W1150" i="7"/>
  <c r="V1150" i="7" s="1"/>
  <c r="R783" i="7"/>
  <c r="Q783" i="7" s="1"/>
  <c r="R1139" i="7"/>
  <c r="Q1139" i="7" s="1"/>
  <c r="X1360" i="7"/>
  <c r="V1360" i="7" s="1"/>
  <c r="S1111" i="7"/>
  <c r="Q1111" i="7" s="1"/>
  <c r="X999" i="7"/>
  <c r="V999" i="7" s="1"/>
  <c r="R1713" i="7"/>
  <c r="Q1713" i="7" s="1"/>
  <c r="W1585" i="7"/>
  <c r="V1585" i="7" s="1"/>
  <c r="Q1814" i="7"/>
  <c r="AB1724" i="7"/>
  <c r="AA1724" i="7" s="1"/>
  <c r="S1542" i="7"/>
  <c r="Q1542" i="7" s="1"/>
  <c r="W1309" i="7"/>
  <c r="V1309" i="7" s="1"/>
  <c r="AA1495" i="7"/>
  <c r="W1053" i="7"/>
  <c r="V1053" i="7" s="1"/>
  <c r="R877" i="7"/>
  <c r="Q877" i="7" s="1"/>
  <c r="V674" i="7"/>
  <c r="V617" i="7"/>
  <c r="V141" i="7"/>
  <c r="R1752" i="7"/>
  <c r="Q1752" i="7" s="1"/>
  <c r="R1489" i="7"/>
  <c r="Q1489" i="7" s="1"/>
  <c r="AA1371" i="7"/>
  <c r="S1255" i="7"/>
  <c r="Q1255" i="7" s="1"/>
  <c r="AB1580" i="7"/>
  <c r="AA1580" i="7" s="1"/>
  <c r="W993" i="7"/>
  <c r="V993" i="7" s="1"/>
  <c r="V462" i="7"/>
  <c r="R1821" i="7"/>
  <c r="Q1821" i="7" s="1"/>
  <c r="W1729" i="7"/>
  <c r="V1729" i="7" s="1"/>
  <c r="R1329" i="7"/>
  <c r="Q1329" i="7" s="1"/>
  <c r="R326" i="7"/>
  <c r="Q326" i="7" s="1"/>
  <c r="W1665" i="7"/>
  <c r="V1665" i="7" s="1"/>
  <c r="R1745" i="7"/>
  <c r="Q1745" i="7" s="1"/>
  <c r="W1028" i="7"/>
  <c r="V1028" i="7" s="1"/>
  <c r="W1434" i="7"/>
  <c r="V1434" i="7" s="1"/>
  <c r="W1354" i="7"/>
  <c r="V1354" i="7" s="1"/>
  <c r="S1350" i="7"/>
  <c r="Q1350" i="7" s="1"/>
  <c r="R408" i="7"/>
  <c r="Q408" i="7" s="1"/>
  <c r="X1525" i="7"/>
  <c r="V1525" i="7" s="1"/>
  <c r="R1424" i="7"/>
  <c r="Q1424" i="7" s="1"/>
  <c r="AB1651" i="7"/>
  <c r="AA1651" i="7" s="1"/>
  <c r="W1672" i="7"/>
  <c r="V1672" i="7" s="1"/>
  <c r="R1064" i="7"/>
  <c r="Q1064" i="7" s="1"/>
  <c r="AB1601" i="7"/>
  <c r="AA1601" i="7" s="1"/>
  <c r="X1541" i="7"/>
  <c r="V1541" i="7" s="1"/>
  <c r="S772" i="7"/>
  <c r="Q772" i="7" s="1"/>
  <c r="W1760" i="7"/>
  <c r="V1760" i="7" s="1"/>
  <c r="S1800" i="7"/>
  <c r="Q1800" i="7" s="1"/>
  <c r="X1303" i="7"/>
  <c r="V1303" i="7" s="1"/>
  <c r="R560" i="7"/>
  <c r="Q560" i="7" s="1"/>
  <c r="S368" i="7"/>
  <c r="Q368" i="7" s="1"/>
  <c r="R304" i="7"/>
  <c r="Q304" i="7" s="1"/>
  <c r="X907" i="7"/>
  <c r="V907" i="7" s="1"/>
  <c r="AA453" i="7"/>
  <c r="S823" i="7"/>
  <c r="R823" i="7"/>
  <c r="X1104" i="7"/>
  <c r="W1104" i="7"/>
  <c r="AB1645" i="7"/>
  <c r="R1458" i="7"/>
  <c r="S1458" i="7"/>
  <c r="X1318" i="7"/>
  <c r="W1318" i="7"/>
  <c r="R483" i="7"/>
  <c r="S483" i="7"/>
  <c r="X1782" i="7"/>
  <c r="W1782" i="7"/>
  <c r="S713" i="7"/>
  <c r="R713" i="7"/>
  <c r="W1514" i="7"/>
  <c r="X1514" i="7"/>
  <c r="S784" i="7"/>
  <c r="Q784" i="7" s="1"/>
  <c r="AB1756" i="7"/>
  <c r="AA1756" i="7" s="1"/>
  <c r="S1730" i="7"/>
  <c r="Q1730" i="7" s="1"/>
  <c r="W1285" i="7"/>
  <c r="V1285" i="7" s="1"/>
  <c r="R683" i="7"/>
  <c r="Q683" i="7" s="1"/>
  <c r="V200" i="7"/>
  <c r="Q168" i="7"/>
  <c r="R1715" i="7"/>
  <c r="Q1715" i="7" s="1"/>
  <c r="AA951" i="7"/>
  <c r="AA665" i="7"/>
  <c r="R1411" i="7"/>
  <c r="Q1411" i="7" s="1"/>
  <c r="X1192" i="7"/>
  <c r="V1192" i="7" s="1"/>
  <c r="R763" i="7"/>
  <c r="Q763" i="7" s="1"/>
  <c r="X978" i="7"/>
  <c r="V978" i="7" s="1"/>
  <c r="R315" i="7"/>
  <c r="Q315" i="7" s="1"/>
  <c r="V570" i="7"/>
  <c r="X953" i="7"/>
  <c r="V953" i="7" s="1"/>
  <c r="AB1694" i="7"/>
  <c r="AA1694" i="7" s="1"/>
  <c r="Q1554" i="7"/>
  <c r="R1658" i="7"/>
  <c r="Q1658" i="7" s="1"/>
  <c r="S706" i="7"/>
  <c r="Q706" i="7" s="1"/>
  <c r="V516" i="7"/>
  <c r="R436" i="7"/>
  <c r="Q436" i="7" s="1"/>
  <c r="V260" i="7"/>
  <c r="Q180" i="7"/>
  <c r="AA84" i="7"/>
  <c r="V4" i="7"/>
  <c r="X968" i="7"/>
  <c r="V968" i="7" s="1"/>
  <c r="R1142" i="7"/>
  <c r="Q1142" i="7" s="1"/>
  <c r="AA198" i="7"/>
  <c r="R1716" i="7"/>
  <c r="Q1716" i="7" s="1"/>
  <c r="AA1211" i="7"/>
  <c r="S1051" i="7"/>
  <c r="Q1051" i="7" s="1"/>
  <c r="AA571" i="7"/>
  <c r="V59" i="7"/>
  <c r="Q129" i="7"/>
  <c r="W1103" i="7"/>
  <c r="V1103" i="7" s="1"/>
  <c r="X1250" i="7"/>
  <c r="V1250" i="7" s="1"/>
  <c r="X1180" i="7"/>
  <c r="V1180" i="7" s="1"/>
  <c r="W1802" i="7"/>
  <c r="V1802" i="7" s="1"/>
  <c r="W1367" i="7"/>
  <c r="V1367" i="7" s="1"/>
  <c r="W1612" i="7"/>
  <c r="AA231" i="7"/>
  <c r="V780" i="7"/>
  <c r="X1044" i="7"/>
  <c r="V1044" i="7" s="1"/>
  <c r="V222" i="7"/>
  <c r="AA640" i="7"/>
  <c r="V463" i="7"/>
  <c r="AB1657" i="7"/>
  <c r="AA1657" i="7" s="1"/>
  <c r="AA1591" i="7"/>
  <c r="R898" i="7"/>
  <c r="Q898" i="7" s="1"/>
  <c r="R1516" i="7"/>
  <c r="Q1516" i="7" s="1"/>
  <c r="V770" i="7"/>
  <c r="S730" i="7"/>
  <c r="Q730" i="7" s="1"/>
  <c r="R1290" i="7"/>
  <c r="Q1290" i="7" s="1"/>
  <c r="V307" i="7"/>
  <c r="AA1589" i="7"/>
  <c r="AB1826" i="7"/>
  <c r="AA1826" i="7" s="1"/>
  <c r="W1632" i="7"/>
  <c r="V1632" i="7" s="1"/>
  <c r="AA1520" i="7"/>
  <c r="W1349" i="7"/>
  <c r="V1349" i="7" s="1"/>
  <c r="AA1000" i="7"/>
  <c r="R618" i="7"/>
  <c r="Q618" i="7" s="1"/>
  <c r="AA490" i="7"/>
  <c r="S889" i="7"/>
  <c r="Q889" i="7" s="1"/>
  <c r="V1493" i="7"/>
  <c r="W1247" i="7"/>
  <c r="V1247" i="7" s="1"/>
  <c r="S1835" i="7"/>
  <c r="Q1835" i="7" s="1"/>
  <c r="Q191" i="7"/>
  <c r="R1287" i="7"/>
  <c r="Q1287" i="7" s="1"/>
  <c r="R1252" i="7"/>
  <c r="Q1252" i="7" s="1"/>
  <c r="AA1320" i="7"/>
  <c r="AA1374" i="7"/>
  <c r="W1010" i="7"/>
  <c r="V1010" i="7" s="1"/>
  <c r="AA810" i="7"/>
  <c r="AA524" i="7"/>
  <c r="V444" i="7"/>
  <c r="AA332" i="7"/>
  <c r="AA268" i="7"/>
  <c r="V188" i="7"/>
  <c r="S891" i="7"/>
  <c r="Q891" i="7" s="1"/>
  <c r="AB1743" i="7"/>
  <c r="AA1743" i="7" s="1"/>
  <c r="V686" i="7"/>
  <c r="Q370" i="7"/>
  <c r="R1102" i="7"/>
  <c r="Q1102" i="7" s="1"/>
  <c r="AA1764" i="7"/>
  <c r="AA263" i="7"/>
  <c r="V55" i="7"/>
  <c r="Q6" i="7"/>
  <c r="W1091" i="7"/>
  <c r="V1091" i="7" s="1"/>
  <c r="Q1011" i="7"/>
  <c r="AA905" i="7"/>
  <c r="AA1372" i="7"/>
  <c r="V443" i="7"/>
  <c r="W1549" i="7"/>
  <c r="V1549" i="7" s="1"/>
  <c r="AA22" i="7"/>
  <c r="AA1497" i="7"/>
  <c r="AA1261" i="7"/>
  <c r="AA317" i="7"/>
  <c r="W1787" i="7"/>
  <c r="V1787" i="7" s="1"/>
  <c r="AA102" i="7"/>
  <c r="AA789" i="7"/>
  <c r="AA639" i="7"/>
  <c r="V320" i="7"/>
  <c r="AA144" i="7"/>
  <c r="V64" i="7"/>
  <c r="V517" i="7"/>
  <c r="R566" i="7"/>
  <c r="S566" i="7"/>
  <c r="AB1773" i="7"/>
  <c r="X1829" i="7"/>
  <c r="W1829" i="7"/>
  <c r="X1572" i="7"/>
  <c r="W1572" i="7"/>
  <c r="S1365" i="7"/>
  <c r="R1365" i="7"/>
  <c r="X1277" i="7"/>
  <c r="W1277" i="7"/>
  <c r="AB1808" i="7"/>
  <c r="S302" i="7"/>
  <c r="R302" i="7"/>
  <c r="X1033" i="7"/>
  <c r="W1033" i="7"/>
  <c r="S912" i="7"/>
  <c r="R912" i="7"/>
  <c r="AB1507" i="7"/>
  <c r="S1192" i="7"/>
  <c r="R1192" i="7"/>
  <c r="X1224" i="7"/>
  <c r="W1224" i="7"/>
  <c r="X1342" i="7"/>
  <c r="W1342" i="7"/>
  <c r="AA879" i="7"/>
  <c r="AA497" i="7"/>
  <c r="X1515" i="7"/>
  <c r="V1515" i="7" s="1"/>
  <c r="X1168" i="7"/>
  <c r="V1168" i="7" s="1"/>
  <c r="AA807" i="7"/>
  <c r="S379" i="7"/>
  <c r="AA1068" i="7"/>
  <c r="AA411" i="7"/>
  <c r="AA486" i="7"/>
  <c r="AA38" i="7"/>
  <c r="AA1402" i="7"/>
  <c r="V410" i="7"/>
  <c r="AA710" i="7"/>
  <c r="AA1431" i="7"/>
  <c r="AA1347" i="7"/>
  <c r="AA547" i="7"/>
  <c r="AA387" i="7"/>
  <c r="AA153" i="7"/>
  <c r="AA1090" i="7"/>
  <c r="R1058" i="7"/>
  <c r="Q1058" i="7" s="1"/>
  <c r="V293" i="7"/>
  <c r="AB1740" i="7"/>
  <c r="AA1740" i="7" s="1"/>
  <c r="W1208" i="7"/>
  <c r="V1208" i="7" s="1"/>
  <c r="R586" i="7"/>
  <c r="Q586" i="7" s="1"/>
  <c r="AA206" i="7"/>
  <c r="V630" i="7"/>
  <c r="Q454" i="7"/>
  <c r="V766" i="7"/>
  <c r="S1181" i="7"/>
  <c r="Q1181" i="7" s="1"/>
  <c r="X1298" i="7"/>
  <c r="V1298" i="7" s="1"/>
  <c r="R1534" i="7"/>
  <c r="Q1534" i="7" s="1"/>
  <c r="AA1306" i="7"/>
  <c r="X1316" i="7"/>
  <c r="V1316" i="7" s="1"/>
  <c r="S388" i="7"/>
  <c r="Q388" i="7" s="1"/>
  <c r="R324" i="7"/>
  <c r="Q324" i="7" s="1"/>
  <c r="S1679" i="7"/>
  <c r="Q1679" i="7" s="1"/>
  <c r="S611" i="7"/>
  <c r="Q611" i="7" s="1"/>
  <c r="R1413" i="7"/>
  <c r="Q1413" i="7" s="1"/>
  <c r="W1228" i="7"/>
  <c r="V1228" i="7" s="1"/>
  <c r="S591" i="7"/>
  <c r="Q591" i="7" s="1"/>
  <c r="X1352" i="7"/>
  <c r="R1274" i="7"/>
  <c r="Q1274" i="7" s="1"/>
  <c r="X1485" i="7"/>
  <c r="V1485" i="7" s="1"/>
  <c r="R970" i="7"/>
  <c r="Q970" i="7" s="1"/>
  <c r="R1116" i="7"/>
  <c r="Q1116" i="7" s="1"/>
  <c r="S600" i="7"/>
  <c r="Q600" i="7" s="1"/>
  <c r="R439" i="7"/>
  <c r="Q439" i="7" s="1"/>
  <c r="X1610" i="7"/>
  <c r="V1610" i="7" s="1"/>
  <c r="S1674" i="7"/>
  <c r="Q1674" i="7" s="1"/>
  <c r="S1470" i="7"/>
  <c r="Q1470" i="7" s="1"/>
  <c r="R1205" i="7"/>
  <c r="Q1205" i="7" s="1"/>
  <c r="X1380" i="7"/>
  <c r="V1380" i="7" s="1"/>
  <c r="S427" i="7"/>
  <c r="Q427" i="7" s="1"/>
  <c r="X1435" i="7"/>
  <c r="V1435" i="7" s="1"/>
  <c r="X1233" i="7"/>
  <c r="W1233" i="7"/>
  <c r="S1687" i="7"/>
  <c r="R1687" i="7"/>
  <c r="X1807" i="7"/>
  <c r="W1807" i="7"/>
  <c r="S1225" i="7"/>
  <c r="R1225" i="7"/>
  <c r="X1043" i="7"/>
  <c r="W1043" i="7"/>
  <c r="X1015" i="7"/>
  <c r="W1015" i="7"/>
  <c r="W1600" i="7"/>
  <c r="X1600" i="7"/>
  <c r="R914" i="7"/>
  <c r="S914" i="7"/>
  <c r="W1702" i="7"/>
  <c r="X1702" i="7"/>
  <c r="AA484" i="7"/>
  <c r="AA420" i="7"/>
  <c r="V340" i="7"/>
  <c r="W911" i="7"/>
  <c r="V911" i="7" s="1"/>
  <c r="R1783" i="7"/>
  <c r="Q1783" i="7" s="1"/>
  <c r="V1735" i="7"/>
  <c r="AA1429" i="7"/>
  <c r="AA1260" i="7"/>
  <c r="S666" i="7"/>
  <c r="Q666" i="7" s="1"/>
  <c r="V243" i="7"/>
  <c r="Q137" i="7"/>
  <c r="V9" i="7"/>
  <c r="AA1174" i="7"/>
  <c r="W1078" i="7"/>
  <c r="V1078" i="7" s="1"/>
  <c r="V501" i="7"/>
  <c r="R423" i="7"/>
  <c r="Q423" i="7" s="1"/>
  <c r="R1067" i="7"/>
  <c r="Q1067" i="7" s="1"/>
  <c r="Q214" i="7"/>
  <c r="AB1748" i="7"/>
  <c r="AA1748" i="7" s="1"/>
  <c r="V65" i="7"/>
  <c r="S1167" i="7"/>
  <c r="Q1167" i="7" s="1"/>
  <c r="AA1071" i="7"/>
  <c r="AA1007" i="7"/>
  <c r="AA1833" i="7"/>
  <c r="X1656" i="7"/>
  <c r="V1656" i="7" s="1"/>
  <c r="X1553" i="7"/>
  <c r="V1553" i="7" s="1"/>
  <c r="AA1709" i="7"/>
  <c r="X1531" i="7"/>
  <c r="V1531" i="7" s="1"/>
  <c r="R1509" i="7"/>
  <c r="Q1509" i="7" s="1"/>
  <c r="R897" i="7"/>
  <c r="Q897" i="7" s="1"/>
  <c r="V633" i="7"/>
  <c r="V1266" i="7"/>
  <c r="S765" i="7"/>
  <c r="Q765" i="7" s="1"/>
  <c r="AA461" i="7"/>
  <c r="Q286" i="7"/>
  <c r="V54" i="7"/>
  <c r="V787" i="7"/>
  <c r="R557" i="7"/>
  <c r="Q557" i="7" s="1"/>
  <c r="Q33" i="7"/>
  <c r="R1693" i="7"/>
  <c r="Q1693" i="7" s="1"/>
  <c r="W1481" i="7"/>
  <c r="V1481" i="7" s="1"/>
  <c r="AA1256" i="7"/>
  <c r="AA1478" i="7"/>
  <c r="R988" i="7"/>
  <c r="Q988" i="7" s="1"/>
  <c r="AA1264" i="7"/>
  <c r="AA1105" i="7"/>
  <c r="W922" i="7"/>
  <c r="V922" i="7" s="1"/>
  <c r="AB1544" i="7"/>
  <c r="AA1544" i="7" s="1"/>
  <c r="AA479" i="7"/>
  <c r="V231" i="7"/>
  <c r="AA752" i="7"/>
  <c r="AA442" i="7"/>
  <c r="R1736" i="7"/>
  <c r="Q1736" i="7" s="1"/>
  <c r="AA1399" i="7"/>
  <c r="AA1197" i="7"/>
  <c r="S1721" i="7"/>
  <c r="Q1721" i="7" s="1"/>
  <c r="AA688" i="7"/>
  <c r="V254" i="7"/>
  <c r="W1591" i="7"/>
  <c r="V1591" i="7" s="1"/>
  <c r="R1185" i="7"/>
  <c r="Q1185" i="7" s="1"/>
  <c r="R1394" i="7"/>
  <c r="S1394" i="7"/>
  <c r="S1374" i="7"/>
  <c r="R1374" i="7"/>
  <c r="S1727" i="7"/>
  <c r="R1727" i="7"/>
  <c r="R1758" i="7"/>
  <c r="S1758" i="7"/>
  <c r="R1432" i="7"/>
  <c r="S1432" i="7"/>
  <c r="S1406" i="7"/>
  <c r="R1406" i="7"/>
  <c r="W1145" i="7"/>
  <c r="X1145" i="7"/>
  <c r="X1169" i="7"/>
  <c r="W1169" i="7"/>
  <c r="V122" i="7"/>
  <c r="V251" i="7"/>
  <c r="V773" i="7"/>
  <c r="V518" i="7"/>
  <c r="AA311" i="7"/>
  <c r="AA161" i="7"/>
  <c r="V704" i="7"/>
  <c r="AA237" i="7"/>
  <c r="AA1253" i="7"/>
  <c r="V819" i="7"/>
  <c r="Q282" i="7"/>
  <c r="AA656" i="7"/>
  <c r="AA218" i="7"/>
  <c r="AA1477" i="7"/>
  <c r="AA1165" i="7"/>
  <c r="V535" i="7"/>
  <c r="Q62" i="7"/>
  <c r="AA1283" i="7"/>
  <c r="V392" i="7"/>
  <c r="AA280" i="7"/>
  <c r="V72" i="7"/>
  <c r="Q24" i="7"/>
  <c r="S1589" i="7"/>
  <c r="R1589" i="7"/>
  <c r="X913" i="7"/>
  <c r="W913" i="7"/>
  <c r="R490" i="7"/>
  <c r="S490" i="7"/>
  <c r="S634" i="7"/>
  <c r="R634" i="7"/>
  <c r="R1377" i="7"/>
  <c r="S1377" i="7"/>
  <c r="W1166" i="7"/>
  <c r="X1166" i="7"/>
  <c r="X1700" i="7"/>
  <c r="W1700" i="7"/>
  <c r="X1508" i="7"/>
  <c r="W1508" i="7"/>
  <c r="X1079" i="7"/>
  <c r="W1079" i="7"/>
  <c r="S1611" i="7"/>
  <c r="R1611" i="7"/>
  <c r="AB1504" i="7"/>
  <c r="S1172" i="7"/>
  <c r="R1172" i="7"/>
  <c r="S1057" i="7"/>
  <c r="R1057" i="7"/>
  <c r="AB1647" i="7"/>
  <c r="AA720" i="7"/>
  <c r="V429" i="7"/>
  <c r="AA253" i="7"/>
  <c r="AA1388" i="7"/>
  <c r="AA585" i="7"/>
  <c r="Q1149" i="7"/>
  <c r="AA110" i="7"/>
  <c r="AA1466" i="7"/>
  <c r="V215" i="7"/>
  <c r="AA667" i="7"/>
  <c r="AA120" i="7"/>
  <c r="V371" i="7"/>
  <c r="Q131" i="7"/>
  <c r="AA1570" i="7"/>
  <c r="R1510" i="7"/>
  <c r="Q1510" i="7" s="1"/>
  <c r="R1387" i="7"/>
  <c r="S1232" i="7"/>
  <c r="Q1232" i="7" s="1"/>
  <c r="V269" i="7"/>
  <c r="R1428" i="7"/>
  <c r="Q1428" i="7" s="1"/>
  <c r="AA801" i="7"/>
  <c r="AA820" i="7"/>
  <c r="AA1441" i="7"/>
  <c r="AA91" i="7"/>
  <c r="R1618" i="7"/>
  <c r="Q1618" i="7" s="1"/>
  <c r="S1654" i="7"/>
  <c r="Q1654" i="7" s="1"/>
  <c r="R1722" i="7"/>
  <c r="Q1722" i="7" s="1"/>
  <c r="R1340" i="7"/>
  <c r="Q1340" i="7" s="1"/>
  <c r="S452" i="7"/>
  <c r="Q452" i="7" s="1"/>
  <c r="AB1723" i="7"/>
  <c r="AA1723" i="7" s="1"/>
  <c r="X1397" i="7"/>
  <c r="V1397" i="7" s="1"/>
  <c r="X1206" i="7"/>
  <c r="V1206" i="7" s="1"/>
  <c r="S373" i="7"/>
  <c r="Q373" i="7" s="1"/>
  <c r="S1195" i="7"/>
  <c r="Q1195" i="7" s="1"/>
  <c r="AA1099" i="7"/>
  <c r="Q1379" i="7"/>
  <c r="R1039" i="7"/>
  <c r="Q1039" i="7" s="1"/>
  <c r="S1101" i="7"/>
  <c r="Q1101" i="7" s="1"/>
  <c r="S677" i="7"/>
  <c r="Q677" i="7" s="1"/>
  <c r="W1196" i="7"/>
  <c r="V1196" i="7" s="1"/>
  <c r="X1609" i="7"/>
  <c r="V1609" i="7" s="1"/>
  <c r="X1173" i="7"/>
  <c r="V1173" i="7" s="1"/>
  <c r="R1355" i="7"/>
  <c r="Q1355" i="7" s="1"/>
  <c r="V829" i="7"/>
  <c r="V744" i="7"/>
  <c r="Q139" i="7"/>
  <c r="S463" i="7"/>
  <c r="Q463" i="7" s="1"/>
  <c r="X969" i="7"/>
  <c r="W969" i="7"/>
  <c r="AB1586" i="7"/>
  <c r="S649" i="7"/>
  <c r="R649" i="7"/>
  <c r="X1626" i="7"/>
  <c r="W1626" i="7"/>
  <c r="AB1691" i="7"/>
  <c r="S662" i="7"/>
  <c r="R662" i="7"/>
  <c r="AB1763" i="7"/>
  <c r="X974" i="7"/>
  <c r="W974" i="7"/>
  <c r="W1001" i="7"/>
  <c r="V1001" i="7" s="1"/>
  <c r="W1350" i="7"/>
  <c r="V1350" i="7" s="1"/>
  <c r="S456" i="7"/>
  <c r="Q456" i="7" s="1"/>
  <c r="X1074" i="7"/>
  <c r="V1074" i="7" s="1"/>
  <c r="S1475" i="7"/>
  <c r="Q1475" i="7" s="1"/>
  <c r="S1587" i="7"/>
  <c r="Q1587" i="7" s="1"/>
  <c r="AB1648" i="7"/>
  <c r="AA1648" i="7" s="1"/>
  <c r="S1112" i="7"/>
  <c r="Q1112" i="7" s="1"/>
  <c r="R1760" i="7"/>
  <c r="Q1760" i="7" s="1"/>
  <c r="R1353" i="7"/>
  <c r="Q1353" i="7" s="1"/>
  <c r="R659" i="7"/>
  <c r="Q659" i="7" s="1"/>
  <c r="S512" i="7"/>
  <c r="Q512" i="7" s="1"/>
  <c r="R448" i="7"/>
  <c r="Q448" i="7" s="1"/>
  <c r="S1422" i="7"/>
  <c r="R1422" i="7"/>
  <c r="R1641" i="7"/>
  <c r="S1641" i="7"/>
  <c r="W1096" i="7"/>
  <c r="X1096" i="7"/>
  <c r="R977" i="7"/>
  <c r="S977" i="7"/>
  <c r="R1319" i="7"/>
  <c r="S1319" i="7"/>
  <c r="R1656" i="7"/>
  <c r="S1656" i="7"/>
  <c r="AB1784" i="7"/>
  <c r="W1559" i="7"/>
  <c r="X1559" i="7"/>
  <c r="S1623" i="7"/>
  <c r="R1623" i="7"/>
  <c r="W1671" i="7"/>
  <c r="X1671" i="7"/>
  <c r="AB1516" i="7"/>
  <c r="R328" i="7"/>
  <c r="S328" i="7"/>
  <c r="R1550" i="7"/>
  <c r="S1550" i="7"/>
  <c r="AB1655" i="7"/>
  <c r="R975" i="7"/>
  <c r="S975" i="7"/>
  <c r="X1182" i="7"/>
  <c r="W1182" i="7"/>
  <c r="X1159" i="7"/>
  <c r="W1159" i="7"/>
  <c r="S1790" i="7"/>
  <c r="R1790" i="7"/>
  <c r="AB1518" i="7"/>
  <c r="W1290" i="7"/>
  <c r="V1290" i="7" s="1"/>
  <c r="W1042" i="7"/>
  <c r="V1042" i="7" s="1"/>
  <c r="X1731" i="7"/>
  <c r="V1731" i="7" s="1"/>
  <c r="R1176" i="7"/>
  <c r="Q1176" i="7" s="1"/>
  <c r="S702" i="7"/>
  <c r="Q702" i="7" s="1"/>
  <c r="R625" i="7"/>
  <c r="Q625" i="7" s="1"/>
  <c r="R1824" i="7"/>
  <c r="Q1824" i="7" s="1"/>
  <c r="AB1685" i="7"/>
  <c r="AA1685" i="7" s="1"/>
  <c r="AB1596" i="7"/>
  <c r="AA1596" i="7" s="1"/>
  <c r="W1017" i="7"/>
  <c r="V1017" i="7" s="1"/>
  <c r="R1227" i="7"/>
  <c r="Q1227" i="7" s="1"/>
  <c r="R935" i="7"/>
  <c r="Q935" i="7" s="1"/>
  <c r="AA1759" i="7"/>
  <c r="X895" i="7"/>
  <c r="V895" i="7" s="1"/>
  <c r="S1182" i="7"/>
  <c r="Q1182" i="7" s="1"/>
  <c r="S1118" i="7"/>
  <c r="Q1118" i="7" s="1"/>
  <c r="S1280" i="7"/>
  <c r="Q1280" i="7" s="1"/>
  <c r="R455" i="7"/>
  <c r="Q455" i="7" s="1"/>
  <c r="S1155" i="7"/>
  <c r="Q1155" i="7" s="1"/>
  <c r="S1191" i="7"/>
  <c r="Q1191" i="7" s="1"/>
  <c r="AA1095" i="7"/>
  <c r="AB1790" i="7"/>
  <c r="AA1790" i="7" s="1"/>
  <c r="W1624" i="7"/>
  <c r="V1624" i="7" s="1"/>
  <c r="W1814" i="7"/>
  <c r="V1814" i="7" s="1"/>
  <c r="AB1659" i="7"/>
  <c r="AA1659" i="7" s="1"/>
  <c r="W1584" i="7"/>
  <c r="V1584" i="7" s="1"/>
  <c r="S1543" i="7"/>
  <c r="Q1543" i="7" s="1"/>
  <c r="X1085" i="7"/>
  <c r="V1085" i="7" s="1"/>
  <c r="S825" i="7"/>
  <c r="Q825" i="7" s="1"/>
  <c r="R742" i="7"/>
  <c r="Q742" i="7" s="1"/>
  <c r="X1124" i="7"/>
  <c r="V1124" i="7" s="1"/>
  <c r="R523" i="7"/>
  <c r="Q523" i="7" s="1"/>
  <c r="R381" i="7"/>
  <c r="Q381" i="7" s="1"/>
  <c r="AB1737" i="7"/>
  <c r="AA1737" i="7" s="1"/>
  <c r="R1529" i="7"/>
  <c r="Q1529" i="7" s="1"/>
  <c r="R1209" i="7"/>
  <c r="Q1209" i="7" s="1"/>
  <c r="R961" i="7"/>
  <c r="Q961" i="7" s="1"/>
  <c r="AA1681" i="7"/>
  <c r="S1539" i="7"/>
  <c r="Q1539" i="7" s="1"/>
  <c r="AA1089" i="7"/>
  <c r="AA930" i="7"/>
  <c r="R768" i="7"/>
  <c r="Q768" i="7" s="1"/>
  <c r="W1728" i="7"/>
  <c r="V1728" i="7" s="1"/>
  <c r="W1469" i="7"/>
  <c r="V1469" i="7" s="1"/>
  <c r="X1012" i="7"/>
  <c r="V1012" i="7" s="1"/>
  <c r="V1770" i="7"/>
  <c r="W1496" i="7"/>
  <c r="V1496" i="7" s="1"/>
  <c r="X1213" i="7"/>
  <c r="V1213" i="7" s="1"/>
  <c r="S1245" i="7"/>
  <c r="Q1245" i="7" s="1"/>
  <c r="V367" i="7"/>
  <c r="X1433" i="7"/>
  <c r="V1433" i="7" s="1"/>
  <c r="V296" i="7"/>
  <c r="AA357" i="7"/>
  <c r="R1696" i="7"/>
  <c r="Q1696" i="7" s="1"/>
  <c r="Q22" i="7"/>
  <c r="W940" i="7"/>
  <c r="V940" i="7" s="1"/>
  <c r="AA111" i="7"/>
  <c r="AA732" i="7"/>
  <c r="AB1690" i="7"/>
  <c r="AA1690" i="7" s="1"/>
  <c r="R934" i="7"/>
  <c r="Q934" i="7" s="1"/>
  <c r="V464" i="7"/>
  <c r="R384" i="7"/>
  <c r="Q384" i="7" s="1"/>
  <c r="R923" i="7"/>
  <c r="Q923" i="7" s="1"/>
  <c r="W1446" i="7"/>
  <c r="V1446" i="7" s="1"/>
  <c r="R907" i="7"/>
  <c r="Q907" i="7" s="1"/>
  <c r="W1018" i="7"/>
  <c r="V1018" i="7" s="1"/>
  <c r="R310" i="7"/>
  <c r="Q310" i="7" s="1"/>
  <c r="AB1708" i="7"/>
  <c r="AA1708" i="7" s="1"/>
  <c r="S513" i="7"/>
  <c r="Q513" i="7" s="1"/>
  <c r="R385" i="7"/>
  <c r="Q385" i="7" s="1"/>
  <c r="R1257" i="7"/>
  <c r="Q1257" i="7" s="1"/>
  <c r="S1443" i="7"/>
  <c r="Q1443" i="7" s="1"/>
  <c r="X1717" i="7"/>
  <c r="V1717" i="7" s="1"/>
  <c r="R1568" i="7"/>
  <c r="Q1568" i="7" s="1"/>
  <c r="W1184" i="7"/>
  <c r="V1184" i="7" s="1"/>
  <c r="X992" i="7"/>
  <c r="V992" i="7" s="1"/>
  <c r="S1738" i="7"/>
  <c r="Q1738" i="7" s="1"/>
  <c r="X1431" i="7"/>
  <c r="V1431" i="7" s="1"/>
  <c r="R1331" i="7"/>
  <c r="Q1331" i="7" s="1"/>
  <c r="S1251" i="7"/>
  <c r="Q1251" i="7" s="1"/>
  <c r="S477" i="7"/>
  <c r="R477" i="7"/>
  <c r="R1416" i="7"/>
  <c r="S1416" i="7"/>
  <c r="X1358" i="7"/>
  <c r="W1358" i="7"/>
  <c r="AB1716" i="7"/>
  <c r="S1119" i="7"/>
  <c r="R1119" i="7"/>
  <c r="W1101" i="7"/>
  <c r="X1101" i="7"/>
  <c r="S668" i="7"/>
  <c r="R668" i="7"/>
  <c r="AB1686" i="7"/>
  <c r="S355" i="7"/>
  <c r="R355" i="7"/>
  <c r="S790" i="7"/>
  <c r="R790" i="7"/>
  <c r="R1616" i="7"/>
  <c r="S1616" i="7"/>
  <c r="W899" i="7"/>
  <c r="X899" i="7"/>
  <c r="W1406" i="7"/>
  <c r="X1406" i="7"/>
  <c r="AB1838" i="7"/>
  <c r="AA1838" i="7" s="1"/>
  <c r="V1461" i="7"/>
  <c r="AB1521" i="7"/>
  <c r="AA1521" i="7" s="1"/>
  <c r="R1315" i="7"/>
  <c r="Q1315" i="7" s="1"/>
  <c r="R472" i="7"/>
  <c r="Q472" i="7" s="1"/>
  <c r="V757" i="7"/>
  <c r="S307" i="7"/>
  <c r="Q307" i="7" s="1"/>
  <c r="X1732" i="7"/>
  <c r="V1732" i="7" s="1"/>
  <c r="V847" i="7"/>
  <c r="X1465" i="7"/>
  <c r="V1465" i="7" s="1"/>
  <c r="AA751" i="7"/>
  <c r="V170" i="7"/>
  <c r="AA509" i="7"/>
  <c r="S1569" i="7"/>
  <c r="Q1569" i="7" s="1"/>
  <c r="V849" i="7"/>
  <c r="X1616" i="7"/>
  <c r="V1616" i="7" s="1"/>
  <c r="S1330" i="7"/>
  <c r="Q1330" i="7" s="1"/>
  <c r="R814" i="7"/>
  <c r="Q814" i="7" s="1"/>
  <c r="S444" i="7"/>
  <c r="Q444" i="7" s="1"/>
  <c r="AA220" i="7"/>
  <c r="V140" i="7"/>
  <c r="S514" i="7"/>
  <c r="Q514" i="7" s="1"/>
  <c r="AA1198" i="7"/>
  <c r="AA1134" i="7"/>
  <c r="W1038" i="7"/>
  <c r="V1038" i="7" s="1"/>
  <c r="V519" i="7"/>
  <c r="Q245" i="7"/>
  <c r="AB1788" i="7"/>
  <c r="AA1788" i="7" s="1"/>
  <c r="X1107" i="7"/>
  <c r="V1107" i="7" s="1"/>
  <c r="AA855" i="7"/>
  <c r="X1143" i="7"/>
  <c r="V1143" i="7" s="1"/>
  <c r="AA774" i="7"/>
  <c r="V612" i="7"/>
  <c r="AA747" i="7"/>
  <c r="AA542" i="7"/>
  <c r="Q271" i="7"/>
  <c r="AA811" i="7"/>
  <c r="AA141" i="7"/>
  <c r="AA1241" i="7"/>
  <c r="AA1020" i="7"/>
  <c r="V182" i="7"/>
  <c r="V703" i="7"/>
  <c r="AA97" i="7"/>
  <c r="AA552" i="7"/>
  <c r="AA360" i="7"/>
  <c r="V104" i="7"/>
  <c r="Q291" i="7"/>
  <c r="AA1186" i="7"/>
  <c r="AA549" i="7"/>
  <c r="AA58" i="7"/>
  <c r="AA1029" i="7"/>
  <c r="AA1016" i="7"/>
  <c r="V538" i="7"/>
  <c r="AA430" i="7"/>
  <c r="AA544" i="7"/>
  <c r="AA480" i="7"/>
  <c r="V400" i="7"/>
  <c r="V336" i="7"/>
  <c r="AA288" i="7"/>
  <c r="V208" i="7"/>
  <c r="W967" i="7"/>
  <c r="V967" i="7" s="1"/>
  <c r="W919" i="7"/>
  <c r="V919" i="7" s="1"/>
  <c r="S521" i="7"/>
  <c r="Q521" i="7" s="1"/>
  <c r="V210" i="7"/>
  <c r="V99" i="7"/>
  <c r="R1162" i="7"/>
  <c r="Q1162" i="7" s="1"/>
  <c r="AA1368" i="7"/>
  <c r="AA374" i="7"/>
  <c r="Q107" i="7"/>
  <c r="R545" i="7"/>
  <c r="Q545" i="7" s="1"/>
  <c r="S561" i="7"/>
  <c r="Q561" i="7" s="1"/>
  <c r="X1555" i="7"/>
  <c r="V1555" i="7" s="1"/>
  <c r="R1754" i="7"/>
  <c r="Q1754" i="7" s="1"/>
  <c r="R1515" i="7"/>
  <c r="Q1515" i="7" s="1"/>
  <c r="AA1200" i="7"/>
  <c r="AA1136" i="7"/>
  <c r="R1104" i="7"/>
  <c r="Q1104" i="7" s="1"/>
  <c r="R860" i="7"/>
  <c r="Q860" i="7" s="1"/>
  <c r="V797" i="7"/>
  <c r="AA567" i="7"/>
  <c r="V311" i="7"/>
  <c r="S525" i="7"/>
  <c r="Q525" i="7" s="1"/>
  <c r="AB1676" i="7"/>
  <c r="AA1676" i="7" s="1"/>
  <c r="S1253" i="7"/>
  <c r="Q1253" i="7" s="1"/>
  <c r="AA1129" i="7"/>
  <c r="R909" i="7"/>
  <c r="Q909" i="7" s="1"/>
  <c r="AA1556" i="7"/>
  <c r="R335" i="7"/>
  <c r="S335" i="7"/>
  <c r="S767" i="7"/>
  <c r="Q767" i="7" s="1"/>
  <c r="R833" i="7"/>
  <c r="S833" i="7"/>
  <c r="R1546" i="7"/>
  <c r="Q1546" i="7" s="1"/>
  <c r="AA1437" i="7"/>
  <c r="AA143" i="7"/>
  <c r="V411" i="7"/>
  <c r="AB1663" i="7"/>
  <c r="AA1663" i="7" s="1"/>
  <c r="S602" i="7"/>
  <c r="Q602" i="7" s="1"/>
  <c r="AA1453" i="7"/>
  <c r="S531" i="7"/>
  <c r="R531" i="7"/>
  <c r="R675" i="7"/>
  <c r="S675" i="7"/>
  <c r="S468" i="7"/>
  <c r="R468" i="7"/>
  <c r="S1147" i="7"/>
  <c r="R1147" i="7"/>
  <c r="W1148" i="7"/>
  <c r="X1148" i="7"/>
  <c r="R563" i="7"/>
  <c r="S563" i="7"/>
  <c r="X1589" i="7"/>
  <c r="W1589" i="7"/>
  <c r="W1569" i="7"/>
  <c r="X1569" i="7"/>
  <c r="X1246" i="7"/>
  <c r="W1246" i="7"/>
  <c r="S460" i="7"/>
  <c r="R460" i="7"/>
  <c r="AB1775" i="7"/>
  <c r="Q589" i="7"/>
  <c r="S1070" i="7"/>
  <c r="R1070" i="7"/>
  <c r="S1584" i="7"/>
  <c r="R1584" i="7"/>
  <c r="V144" i="7"/>
  <c r="AA944" i="7"/>
  <c r="AA880" i="7"/>
  <c r="V660" i="7"/>
  <c r="AA537" i="7"/>
  <c r="S441" i="7"/>
  <c r="Q441" i="7" s="1"/>
  <c r="V121" i="7"/>
  <c r="AA18" i="7"/>
  <c r="AA1178" i="7"/>
  <c r="X1082" i="7"/>
  <c r="V1082" i="7" s="1"/>
  <c r="AA517" i="7"/>
  <c r="V325" i="7"/>
  <c r="V438" i="7"/>
  <c r="AA122" i="7"/>
  <c r="AA648" i="7"/>
  <c r="V449" i="7"/>
  <c r="AA289" i="7"/>
  <c r="Q74" i="7"/>
  <c r="V879" i="7"/>
  <c r="AA568" i="7"/>
  <c r="AA1666" i="7"/>
  <c r="AA1785" i="7"/>
  <c r="R1282" i="7"/>
  <c r="Q1282" i="7" s="1"/>
  <c r="V807" i="7"/>
  <c r="V173" i="7"/>
  <c r="AA1472" i="7"/>
  <c r="AA78" i="7"/>
  <c r="V656" i="7"/>
  <c r="V365" i="7"/>
  <c r="X920" i="7"/>
  <c r="W920" i="7"/>
  <c r="R532" i="7"/>
  <c r="S532" i="7"/>
  <c r="R1735" i="7"/>
  <c r="S1735" i="7"/>
  <c r="R1046" i="7"/>
  <c r="S1046" i="7"/>
  <c r="R1579" i="7"/>
  <c r="S1579" i="7"/>
  <c r="W1721" i="7"/>
  <c r="X1721" i="7"/>
  <c r="R1732" i="7"/>
  <c r="S1732" i="7"/>
  <c r="R524" i="7"/>
  <c r="S524" i="7"/>
  <c r="S895" i="7"/>
  <c r="R895" i="7"/>
  <c r="W1187" i="7"/>
  <c r="X1187" i="7"/>
  <c r="R1600" i="7"/>
  <c r="S1600" i="7"/>
  <c r="W1810" i="7"/>
  <c r="X1810" i="7"/>
  <c r="X1648" i="7"/>
  <c r="W1648" i="7"/>
  <c r="R657" i="7"/>
  <c r="S657" i="7"/>
  <c r="S705" i="7"/>
  <c r="R705" i="7"/>
  <c r="AB1590" i="7"/>
  <c r="R1805" i="7"/>
  <c r="S1805" i="7"/>
  <c r="R1608" i="7"/>
  <c r="S1608" i="7"/>
  <c r="X1641" i="7"/>
  <c r="W1641" i="7"/>
  <c r="AB1653" i="7"/>
  <c r="V337" i="7"/>
  <c r="AA663" i="7"/>
  <c r="AA1304" i="7"/>
  <c r="V28" i="7"/>
  <c r="AA546" i="7"/>
  <c r="V370" i="7"/>
  <c r="V306" i="7"/>
  <c r="V211" i="7"/>
  <c r="Q105" i="7"/>
  <c r="AA1214" i="7"/>
  <c r="V855" i="7"/>
  <c r="X1204" i="7"/>
  <c r="V1204" i="7" s="1"/>
  <c r="X1407" i="7"/>
  <c r="V1407" i="7" s="1"/>
  <c r="R1567" i="7"/>
  <c r="Q1567" i="7" s="1"/>
  <c r="R1681" i="7"/>
  <c r="S1681" i="7"/>
  <c r="R894" i="7"/>
  <c r="Q894" i="7" s="1"/>
  <c r="S1728" i="7"/>
  <c r="R1728" i="7"/>
  <c r="S1012" i="7"/>
  <c r="Q1012" i="7" s="1"/>
  <c r="R743" i="7"/>
  <c r="Q743" i="7" s="1"/>
  <c r="Q916" i="7"/>
  <c r="V219" i="7"/>
  <c r="AA1455" i="7"/>
  <c r="AB1714" i="7"/>
  <c r="AA1714" i="7" s="1"/>
  <c r="X1462" i="7"/>
  <c r="W1462" i="7"/>
  <c r="W1840" i="7"/>
  <c r="X1840" i="7"/>
  <c r="V1282" i="7"/>
  <c r="S478" i="7"/>
  <c r="R478" i="7"/>
  <c r="W1090" i="7"/>
  <c r="X1090" i="7"/>
  <c r="S1825" i="7"/>
  <c r="R1825" i="7"/>
  <c r="W984" i="7"/>
  <c r="X984" i="7"/>
  <c r="X1218" i="7"/>
  <c r="V1218" i="7" s="1"/>
  <c r="R465" i="7"/>
  <c r="Q465" i="7" s="1"/>
  <c r="X1510" i="7"/>
  <c r="V1510" i="7" s="1"/>
  <c r="W1482" i="7"/>
  <c r="V1482" i="7" s="1"/>
  <c r="S859" i="7"/>
  <c r="Q859" i="7" s="1"/>
  <c r="S727" i="7"/>
  <c r="R1384" i="7"/>
  <c r="Q1384" i="7" s="1"/>
  <c r="R1457" i="7"/>
  <c r="Q1457" i="7" s="1"/>
  <c r="X1328" i="7"/>
  <c r="V1328" i="7" s="1"/>
  <c r="R1530" i="7"/>
  <c r="Q1530" i="7" s="1"/>
  <c r="X1815" i="7"/>
  <c r="V1815" i="7" s="1"/>
  <c r="W1751" i="7"/>
  <c r="V1751" i="7" s="1"/>
  <c r="X904" i="7"/>
  <c r="V904" i="7" s="1"/>
  <c r="W1163" i="7"/>
  <c r="V1163" i="7" s="1"/>
  <c r="W1135" i="7"/>
  <c r="V1135" i="7" s="1"/>
  <c r="S1833" i="7"/>
  <c r="Q1833" i="7" s="1"/>
  <c r="R1705" i="7"/>
  <c r="Q1705" i="7" s="1"/>
  <c r="R1531" i="7"/>
  <c r="Q1531" i="7" s="1"/>
  <c r="W1274" i="7"/>
  <c r="V1274" i="7" s="1"/>
  <c r="W1484" i="7"/>
  <c r="V1484" i="7" s="1"/>
  <c r="S817" i="7"/>
  <c r="Q817" i="7" s="1"/>
  <c r="R737" i="7"/>
  <c r="Q737" i="7" s="1"/>
  <c r="W970" i="7"/>
  <c r="V970" i="7" s="1"/>
  <c r="AA1802" i="7"/>
  <c r="AB1603" i="7"/>
  <c r="AA1603" i="7" s="1"/>
  <c r="X1401" i="7"/>
  <c r="V1401" i="7" s="1"/>
  <c r="S1113" i="7"/>
  <c r="Q1113" i="7" s="1"/>
  <c r="X980" i="7"/>
  <c r="V980" i="7" s="1"/>
  <c r="R707" i="7"/>
  <c r="Q707" i="7" s="1"/>
  <c r="W1635" i="7"/>
  <c r="V1635" i="7" s="1"/>
  <c r="S793" i="7"/>
  <c r="Q793" i="7" s="1"/>
  <c r="R1766" i="7"/>
  <c r="Q1766" i="7" s="1"/>
  <c r="S640" i="7"/>
  <c r="Q640" i="7" s="1"/>
  <c r="R559" i="7"/>
  <c r="Q559" i="7" s="1"/>
  <c r="AB1811" i="7"/>
  <c r="AA1811" i="7" s="1"/>
  <c r="X942" i="7"/>
  <c r="V942" i="7" s="1"/>
  <c r="V459" i="7"/>
  <c r="AA1302" i="7"/>
  <c r="V376" i="7"/>
  <c r="V136" i="7"/>
  <c r="V419" i="7"/>
  <c r="Q89" i="7"/>
  <c r="AA421" i="7"/>
  <c r="V43" i="7"/>
  <c r="AA838" i="7"/>
  <c r="V751" i="7"/>
  <c r="Q39" i="7"/>
  <c r="V634" i="7"/>
  <c r="V649" i="7"/>
  <c r="X1336" i="7"/>
  <c r="V1336" i="7" s="1"/>
  <c r="R1006" i="7"/>
  <c r="Q1006" i="7" s="1"/>
  <c r="V540" i="7"/>
  <c r="V476" i="7"/>
  <c r="AA300" i="7"/>
  <c r="V220" i="7"/>
  <c r="AA44" i="7"/>
  <c r="V662" i="7"/>
  <c r="V613" i="7"/>
  <c r="V562" i="7"/>
  <c r="AA482" i="7"/>
  <c r="V434" i="7"/>
  <c r="Q1134" i="7"/>
  <c r="AA1086" i="7"/>
  <c r="AA1565" i="7"/>
  <c r="AA1203" i="7"/>
  <c r="R1107" i="7"/>
  <c r="Q1107" i="7" s="1"/>
  <c r="Q187" i="7"/>
  <c r="AA1395" i="7"/>
  <c r="AA1175" i="7"/>
  <c r="AA1111" i="7"/>
  <c r="AA963" i="7"/>
  <c r="X1763" i="7"/>
  <c r="V1763" i="7" s="1"/>
  <c r="R938" i="7"/>
  <c r="Q938" i="7" s="1"/>
  <c r="AA788" i="7"/>
  <c r="V742" i="7"/>
  <c r="AA1229" i="7"/>
  <c r="S1124" i="7"/>
  <c r="Q1124" i="7" s="1"/>
  <c r="V474" i="7"/>
  <c r="AA87" i="7"/>
  <c r="V221" i="7"/>
  <c r="AA1607" i="7"/>
  <c r="AA1631" i="7"/>
  <c r="V552" i="7"/>
  <c r="R660" i="7"/>
  <c r="S660" i="7"/>
  <c r="S1289" i="7"/>
  <c r="R1289" i="7"/>
  <c r="S682" i="7"/>
  <c r="R682" i="7"/>
  <c r="R1561" i="7"/>
  <c r="S1561" i="7"/>
  <c r="S646" i="7"/>
  <c r="R646" i="7"/>
  <c r="X1645" i="7"/>
  <c r="W1645" i="7"/>
  <c r="R1622" i="7"/>
  <c r="S1622" i="7"/>
  <c r="R1701" i="7"/>
  <c r="S1701" i="7"/>
  <c r="AA779" i="7"/>
  <c r="Q218" i="7"/>
  <c r="Q38" i="7"/>
  <c r="V667" i="7"/>
  <c r="AA488" i="7"/>
  <c r="AA168" i="7"/>
  <c r="X976" i="7"/>
  <c r="V976" i="7" s="1"/>
  <c r="AA582" i="7"/>
  <c r="V387" i="7"/>
  <c r="AA275" i="7"/>
  <c r="R1570" i="7"/>
  <c r="Q1570" i="7" s="1"/>
  <c r="V858" i="7"/>
  <c r="AA395" i="7"/>
  <c r="AA269" i="7"/>
  <c r="V865" i="7"/>
  <c r="V820" i="7"/>
  <c r="AA471" i="7"/>
  <c r="AA1097" i="7"/>
  <c r="X1618" i="7"/>
  <c r="V1618" i="7" s="1"/>
  <c r="AA627" i="7"/>
  <c r="S1316" i="7"/>
  <c r="Q1316" i="7" s="1"/>
  <c r="AA500" i="7"/>
  <c r="V420" i="7"/>
  <c r="AA372" i="7"/>
  <c r="AA244" i="7"/>
  <c r="V164" i="7"/>
  <c r="AA734" i="7"/>
  <c r="AA1445" i="7"/>
  <c r="AA927" i="7"/>
  <c r="R1110" i="7"/>
  <c r="Q1110" i="7" s="1"/>
  <c r="AA359" i="7"/>
  <c r="V119" i="7"/>
  <c r="AA1179" i="7"/>
  <c r="AA1115" i="7"/>
  <c r="AA987" i="7"/>
  <c r="V49" i="7"/>
  <c r="AA1151" i="7"/>
  <c r="AA1087" i="7"/>
  <c r="AA647" i="7"/>
  <c r="S1709" i="7"/>
  <c r="Q1709" i="7" s="1"/>
  <c r="AA1250" i="7"/>
  <c r="AA840" i="7"/>
  <c r="AA750" i="7"/>
  <c r="V604" i="7"/>
  <c r="V831" i="7"/>
  <c r="V507" i="7"/>
  <c r="AA415" i="7"/>
  <c r="V93" i="7"/>
  <c r="AA301" i="7"/>
  <c r="Q13" i="7"/>
  <c r="AA1571" i="7"/>
  <c r="AA1177" i="7"/>
  <c r="X1689" i="7"/>
  <c r="V1689" i="7" s="1"/>
  <c r="AA1009" i="7"/>
  <c r="AA63" i="7"/>
  <c r="V752" i="7"/>
  <c r="AA1473" i="7"/>
  <c r="AA853" i="7"/>
  <c r="AA1492" i="7"/>
  <c r="AA576" i="7"/>
  <c r="V715" i="7"/>
  <c r="V688" i="7"/>
  <c r="Q75" i="7"/>
  <c r="AA901" i="7"/>
  <c r="AA424" i="7"/>
  <c r="AA216" i="7"/>
  <c r="AA614" i="7"/>
  <c r="AA451" i="7"/>
  <c r="V195" i="7"/>
  <c r="AA883" i="7"/>
  <c r="V186" i="7"/>
  <c r="AA875" i="7"/>
  <c r="AA170" i="7"/>
  <c r="AA1493" i="7"/>
  <c r="AA1036" i="7"/>
  <c r="AA1287" i="7"/>
  <c r="AA1344" i="7"/>
  <c r="AA1002" i="7"/>
  <c r="AA556" i="7"/>
  <c r="AA492" i="7"/>
  <c r="V412" i="7"/>
  <c r="AA364" i="7"/>
  <c r="AA236" i="7"/>
  <c r="V156" i="7"/>
  <c r="AA959" i="7"/>
  <c r="AA792" i="7"/>
  <c r="V717" i="7"/>
  <c r="AA147" i="7"/>
  <c r="AA41" i="7"/>
  <c r="V6" i="7"/>
  <c r="AA1281" i="7"/>
  <c r="AA960" i="7"/>
  <c r="V747" i="7"/>
  <c r="V541" i="7"/>
  <c r="V189" i="7"/>
  <c r="AA1255" i="7"/>
  <c r="AA863" i="7"/>
  <c r="X1057" i="7"/>
  <c r="W1057" i="7"/>
  <c r="X1076" i="7"/>
  <c r="W1076" i="7"/>
  <c r="W1588" i="7"/>
  <c r="X1588" i="7"/>
  <c r="X1161" i="7"/>
  <c r="W1161" i="7"/>
  <c r="X1566" i="7"/>
  <c r="W1566" i="7"/>
  <c r="X915" i="7"/>
  <c r="W915" i="7"/>
  <c r="R1666" i="7"/>
  <c r="S1666" i="7"/>
  <c r="S1486" i="7"/>
  <c r="R1486" i="7"/>
  <c r="X1072" i="7"/>
  <c r="W1072" i="7"/>
  <c r="X1556" i="7"/>
  <c r="W1556" i="7"/>
  <c r="AB1642" i="7"/>
  <c r="S1310" i="7"/>
  <c r="R1310" i="7"/>
  <c r="S1335" i="7"/>
  <c r="R1335" i="7"/>
  <c r="R1243" i="7"/>
  <c r="S1243" i="7"/>
  <c r="X1087" i="7"/>
  <c r="W1087" i="7"/>
  <c r="X1719" i="7"/>
  <c r="W1719" i="7"/>
  <c r="R846" i="7"/>
  <c r="S846" i="7"/>
  <c r="X1831" i="7"/>
  <c r="W1831" i="7"/>
  <c r="S1260" i="7"/>
  <c r="R1260" i="7"/>
  <c r="AB1553" i="7"/>
  <c r="R1595" i="7"/>
  <c r="S1595" i="7"/>
  <c r="R1264" i="7"/>
  <c r="S1264" i="7"/>
  <c r="S603" i="7"/>
  <c r="Q603" i="7" s="1"/>
  <c r="W1122" i="7"/>
  <c r="V1122" i="7" s="1"/>
  <c r="R1160" i="7"/>
  <c r="Q1160" i="7" s="1"/>
  <c r="S414" i="7"/>
  <c r="Q414" i="7" s="1"/>
  <c r="R876" i="7"/>
  <c r="Q876" i="7" s="1"/>
  <c r="S639" i="7"/>
  <c r="Q639" i="7" s="1"/>
  <c r="R446" i="7"/>
  <c r="Q446" i="7" s="1"/>
  <c r="W1351" i="7"/>
  <c r="V1351" i="7" s="1"/>
  <c r="AA1707" i="7"/>
  <c r="X1398" i="7"/>
  <c r="V1398" i="7" s="1"/>
  <c r="S329" i="7"/>
  <c r="Q329" i="7" s="1"/>
  <c r="W1621" i="7"/>
  <c r="V1621" i="7" s="1"/>
  <c r="R1638" i="7"/>
  <c r="Q1638" i="7" s="1"/>
  <c r="R1785" i="7"/>
  <c r="Q1785" i="7" s="1"/>
  <c r="AA1793" i="7"/>
  <c r="AB1502" i="7"/>
  <c r="AA1502" i="7" s="1"/>
  <c r="S1220" i="7"/>
  <c r="Q1220" i="7" s="1"/>
  <c r="R992" i="7"/>
  <c r="Q992" i="7" s="1"/>
  <c r="S311" i="7"/>
  <c r="Q311" i="7" s="1"/>
  <c r="AA1806" i="7"/>
  <c r="AB1605" i="7"/>
  <c r="AA1605" i="7" s="1"/>
  <c r="X1369" i="7"/>
  <c r="V1369" i="7" s="1"/>
  <c r="S1129" i="7"/>
  <c r="Q1129" i="7" s="1"/>
  <c r="R596" i="7"/>
  <c r="Q596" i="7" s="1"/>
  <c r="S1625" i="7"/>
  <c r="Q1625" i="7" s="1"/>
  <c r="S1453" i="7"/>
  <c r="Q1453" i="7" s="1"/>
  <c r="R786" i="7"/>
  <c r="Q786" i="7" s="1"/>
  <c r="S547" i="7"/>
  <c r="Q547" i="7" s="1"/>
  <c r="R387" i="7"/>
  <c r="Q387" i="7" s="1"/>
  <c r="S1138" i="7"/>
  <c r="Q1138" i="7" s="1"/>
  <c r="AB1782" i="7"/>
  <c r="AA1782" i="7" s="1"/>
  <c r="W1061" i="7"/>
  <c r="V1061" i="7" s="1"/>
  <c r="S631" i="7"/>
  <c r="Q631" i="7" s="1"/>
  <c r="R679" i="7"/>
  <c r="Q679" i="7" s="1"/>
  <c r="AB1633" i="7"/>
  <c r="AA1633" i="7" s="1"/>
  <c r="R729" i="7"/>
  <c r="S729" i="7"/>
  <c r="AB1610" i="7"/>
  <c r="X1478" i="7"/>
  <c r="W1478" i="7"/>
  <c r="V826" i="7"/>
  <c r="AA375" i="7"/>
  <c r="AA1133" i="7"/>
  <c r="AA845" i="7"/>
  <c r="R1390" i="7"/>
  <c r="Q1390" i="7" s="1"/>
  <c r="X1404" i="7"/>
  <c r="V1404" i="7" s="1"/>
  <c r="AA1549" i="7"/>
  <c r="S680" i="7"/>
  <c r="Q680" i="7" s="1"/>
  <c r="X986" i="7"/>
  <c r="V986" i="7" s="1"/>
  <c r="AA184" i="7"/>
  <c r="V574" i="7"/>
  <c r="S1765" i="7"/>
  <c r="Q1765" i="7" s="1"/>
  <c r="V543" i="7"/>
  <c r="AA90" i="7"/>
  <c r="X1476" i="7"/>
  <c r="V1476" i="7" s="1"/>
  <c r="S839" i="7"/>
  <c r="Q839" i="7" s="1"/>
  <c r="X1471" i="7"/>
  <c r="V1471" i="7" s="1"/>
  <c r="X1519" i="7"/>
  <c r="V1519" i="7" s="1"/>
  <c r="S1092" i="7"/>
  <c r="Q1092" i="7" s="1"/>
  <c r="X934" i="7"/>
  <c r="V934" i="7" s="1"/>
  <c r="R400" i="7"/>
  <c r="Q400" i="7" s="1"/>
  <c r="S336" i="7"/>
  <c r="Q336" i="7" s="1"/>
  <c r="AA176" i="7"/>
  <c r="V96" i="7"/>
  <c r="AA709" i="7"/>
  <c r="AA553" i="7"/>
  <c r="V521" i="7"/>
  <c r="AA345" i="7"/>
  <c r="AA281" i="7"/>
  <c r="Q185" i="7"/>
  <c r="V57" i="7"/>
  <c r="R1050" i="7"/>
  <c r="Q1050" i="7" s="1"/>
  <c r="V250" i="7"/>
  <c r="V545" i="7"/>
  <c r="X1680" i="7"/>
  <c r="V1680" i="7" s="1"/>
  <c r="AA1829" i="7"/>
  <c r="AA1415" i="7"/>
  <c r="X1136" i="7"/>
  <c r="V1136" i="7" s="1"/>
  <c r="S821" i="7"/>
  <c r="Q821" i="7" s="1"/>
  <c r="AA610" i="7"/>
  <c r="AA333" i="7"/>
  <c r="AA238" i="7"/>
  <c r="Q15" i="7"/>
  <c r="S429" i="7"/>
  <c r="Q429" i="7" s="1"/>
  <c r="V525" i="7"/>
  <c r="AA1193" i="7"/>
  <c r="X1769" i="7"/>
  <c r="V1769" i="7" s="1"/>
  <c r="AA827" i="7"/>
  <c r="S656" i="7"/>
  <c r="Q656" i="7" s="1"/>
  <c r="Q283" i="7"/>
  <c r="X1165" i="7"/>
  <c r="V1165" i="7" s="1"/>
  <c r="S1437" i="7"/>
  <c r="Q1437" i="7" s="1"/>
  <c r="V266" i="7"/>
  <c r="V593" i="7"/>
  <c r="S410" i="7"/>
  <c r="Q410" i="7" s="1"/>
  <c r="AA866" i="7"/>
  <c r="R1650" i="7"/>
  <c r="Q1650" i="7" s="1"/>
  <c r="AA1836" i="7"/>
  <c r="AA912" i="7"/>
  <c r="AA947" i="7"/>
  <c r="AA342" i="7"/>
  <c r="S1740" i="7"/>
  <c r="Q1740" i="7" s="1"/>
  <c r="V763" i="7"/>
  <c r="Q262" i="7"/>
  <c r="R978" i="7"/>
  <c r="Q978" i="7" s="1"/>
  <c r="S820" i="7"/>
  <c r="Q820" i="7" s="1"/>
  <c r="X1441" i="7"/>
  <c r="V1441" i="7" s="1"/>
  <c r="R953" i="7"/>
  <c r="S953" i="7"/>
  <c r="S1751" i="7"/>
  <c r="R1751" i="7"/>
  <c r="S1062" i="7"/>
  <c r="R1062" i="7"/>
  <c r="R1035" i="7"/>
  <c r="S1035" i="7"/>
  <c r="X1705" i="7"/>
  <c r="W1705" i="7"/>
  <c r="S1733" i="7"/>
  <c r="R1733" i="7"/>
  <c r="AB1604" i="7"/>
  <c r="R1256" i="7"/>
  <c r="S1256" i="7"/>
  <c r="S1009" i="7"/>
  <c r="R1009" i="7"/>
  <c r="S1125" i="7"/>
  <c r="R1125" i="7"/>
  <c r="R1749" i="7"/>
  <c r="Q1749" i="7" s="1"/>
  <c r="R1399" i="7"/>
  <c r="Q1399" i="7" s="1"/>
  <c r="R1447" i="7"/>
  <c r="Q1447" i="7" s="1"/>
  <c r="S688" i="7"/>
  <c r="Q688" i="7" s="1"/>
  <c r="X1838" i="7"/>
  <c r="V1838" i="7" s="1"/>
  <c r="AB1620" i="7"/>
  <c r="AA1620" i="7" s="1"/>
  <c r="S1302" i="7"/>
  <c r="Q1302" i="7" s="1"/>
  <c r="S711" i="7"/>
  <c r="Q711" i="7" s="1"/>
  <c r="X1304" i="7"/>
  <c r="V1304" i="7" s="1"/>
  <c r="S476" i="7"/>
  <c r="Q476" i="7" s="1"/>
  <c r="R412" i="7"/>
  <c r="Q412" i="7" s="1"/>
  <c r="W1711" i="7"/>
  <c r="V1711" i="7" s="1"/>
  <c r="W1075" i="7"/>
  <c r="V1075" i="7" s="1"/>
  <c r="S1031" i="7"/>
  <c r="Q1031" i="7" s="1"/>
  <c r="R1670" i="7"/>
  <c r="Q1670" i="7" s="1"/>
  <c r="S1640" i="7"/>
  <c r="Q1640" i="7" s="1"/>
  <c r="X1463" i="7"/>
  <c r="V1463" i="7" s="1"/>
  <c r="R1229" i="7"/>
  <c r="Q1229" i="7" s="1"/>
  <c r="R1140" i="7"/>
  <c r="Q1140" i="7" s="1"/>
  <c r="S747" i="7"/>
  <c r="Q747" i="7" s="1"/>
  <c r="X1241" i="7"/>
  <c r="V1241" i="7" s="1"/>
  <c r="AB1539" i="7"/>
  <c r="AA1539" i="7" s="1"/>
  <c r="R673" i="7"/>
  <c r="S673" i="7"/>
  <c r="V315" i="7"/>
  <c r="Q230" i="7"/>
  <c r="W1343" i="7"/>
  <c r="V1343" i="7" s="1"/>
  <c r="AA1526" i="7"/>
  <c r="X1662" i="7"/>
  <c r="V1662" i="7" s="1"/>
  <c r="X1332" i="7"/>
  <c r="V1332" i="7" s="1"/>
  <c r="S484" i="7"/>
  <c r="Q484" i="7" s="1"/>
  <c r="R420" i="7"/>
  <c r="Q420" i="7" s="1"/>
  <c r="AA761" i="7"/>
  <c r="W1174" i="7"/>
  <c r="V1174" i="7" s="1"/>
  <c r="S501" i="7"/>
  <c r="Q501" i="7" s="1"/>
  <c r="R1828" i="7"/>
  <c r="Q1828" i="7" s="1"/>
  <c r="X1179" i="7"/>
  <c r="V1179" i="7" s="1"/>
  <c r="S1007" i="7"/>
  <c r="Q1007" i="7" s="1"/>
  <c r="W1452" i="7"/>
  <c r="V1452" i="7" s="1"/>
  <c r="R1484" i="7"/>
  <c r="Q1484" i="7" s="1"/>
  <c r="X1005" i="7"/>
  <c r="V1005" i="7" s="1"/>
  <c r="S604" i="7"/>
  <c r="Q604" i="7" s="1"/>
  <c r="R507" i="7"/>
  <c r="Q507" i="7" s="1"/>
  <c r="W893" i="7"/>
  <c r="V893" i="7" s="1"/>
  <c r="AA397" i="7"/>
  <c r="R1755" i="7"/>
  <c r="Q1755" i="7" s="1"/>
  <c r="R1337" i="7"/>
  <c r="Q1337" i="7" s="1"/>
  <c r="W1535" i="7"/>
  <c r="V1535" i="7" s="1"/>
  <c r="AA594" i="7"/>
  <c r="AA378" i="7"/>
  <c r="V154" i="7"/>
  <c r="S1710" i="7"/>
  <c r="Q1710" i="7" s="1"/>
  <c r="R1473" i="7"/>
  <c r="Q1473" i="7" s="1"/>
  <c r="W1492" i="7"/>
  <c r="V1492" i="7" s="1"/>
  <c r="AA158" i="7"/>
  <c r="V343" i="7"/>
  <c r="V503" i="7"/>
  <c r="S901" i="7"/>
  <c r="Q901" i="7" s="1"/>
  <c r="R770" i="7"/>
  <c r="Q770" i="7" s="1"/>
  <c r="X1792" i="7"/>
  <c r="V1792" i="7" s="1"/>
  <c r="W1366" i="7"/>
  <c r="V1366" i="7" s="1"/>
  <c r="S419" i="7"/>
  <c r="Q419" i="7" s="1"/>
  <c r="Q195" i="7"/>
  <c r="AA1042" i="7"/>
  <c r="X1313" i="7"/>
  <c r="V1313" i="7" s="1"/>
  <c r="W1128" i="7"/>
  <c r="V1128" i="7" s="1"/>
  <c r="S1493" i="7"/>
  <c r="Q1493" i="7" s="1"/>
  <c r="X1835" i="7"/>
  <c r="V1835" i="7" s="1"/>
  <c r="X1287" i="7"/>
  <c r="V1287" i="7" s="1"/>
  <c r="R1781" i="7"/>
  <c r="Q1781" i="7" s="1"/>
  <c r="R1259" i="7"/>
  <c r="Q1259" i="7" s="1"/>
  <c r="X959" i="7"/>
  <c r="V959" i="7" s="1"/>
  <c r="V669" i="7"/>
  <c r="X1198" i="7"/>
  <c r="V1198" i="7" s="1"/>
  <c r="AA1091" i="7"/>
  <c r="S995" i="7"/>
  <c r="Q995" i="7" s="1"/>
  <c r="V177" i="7"/>
  <c r="X1175" i="7"/>
  <c r="V1175" i="7" s="1"/>
  <c r="AB1695" i="7"/>
  <c r="AA1695" i="7" s="1"/>
  <c r="R1817" i="7"/>
  <c r="Q1817" i="7" s="1"/>
  <c r="AA1480" i="7"/>
  <c r="R1239" i="7"/>
  <c r="Q1239" i="7" s="1"/>
  <c r="W960" i="7"/>
  <c r="V960" i="7" s="1"/>
  <c r="S836" i="7"/>
  <c r="Q836" i="7" s="1"/>
  <c r="V759" i="7"/>
  <c r="X1752" i="7"/>
  <c r="W1752" i="7"/>
  <c r="X1089" i="7"/>
  <c r="V1089" i="7" s="1"/>
  <c r="R1133" i="7"/>
  <c r="S1133" i="7"/>
  <c r="S554" i="7"/>
  <c r="R554" i="7"/>
  <c r="V471" i="7"/>
  <c r="AA766" i="7"/>
  <c r="AA522" i="7"/>
  <c r="AA1273" i="7"/>
  <c r="R1551" i="7"/>
  <c r="Q1551" i="7" s="1"/>
  <c r="AA1342" i="7"/>
  <c r="AA1311" i="7"/>
  <c r="V627" i="7"/>
  <c r="AA1658" i="7"/>
  <c r="AA1340" i="7"/>
  <c r="S1292" i="7"/>
  <c r="Q1292" i="7" s="1"/>
  <c r="V500" i="7"/>
  <c r="V436" i="7"/>
  <c r="S1723" i="7"/>
  <c r="Q1723" i="7" s="1"/>
  <c r="X1767" i="7"/>
  <c r="V1767" i="7" s="1"/>
  <c r="X1429" i="7"/>
  <c r="V1429" i="7" s="1"/>
  <c r="W927" i="7"/>
  <c r="V927" i="7" s="1"/>
  <c r="V690" i="7"/>
  <c r="AA309" i="7"/>
  <c r="V198" i="7"/>
  <c r="AA1195" i="7"/>
  <c r="R1099" i="7"/>
  <c r="Q1099" i="7" s="1"/>
  <c r="Q138" i="7"/>
  <c r="X1151" i="7"/>
  <c r="V1151" i="7" s="1"/>
  <c r="X1739" i="7"/>
  <c r="V1739" i="7" s="1"/>
  <c r="S1592" i="7"/>
  <c r="Q1592" i="7" s="1"/>
  <c r="R1606" i="7"/>
  <c r="Q1606" i="7" s="1"/>
  <c r="X1317" i="7"/>
  <c r="V1317" i="7" s="1"/>
  <c r="S750" i="7"/>
  <c r="Q750" i="7" s="1"/>
  <c r="V620" i="7"/>
  <c r="AA753" i="7"/>
  <c r="V527" i="7"/>
  <c r="V33" i="7"/>
  <c r="AA1367" i="7"/>
  <c r="S868" i="7"/>
  <c r="Q868" i="7" s="1"/>
  <c r="AA1173" i="7"/>
  <c r="AA1355" i="7"/>
  <c r="AA1386" i="7"/>
  <c r="AA351" i="7"/>
  <c r="AA463" i="7"/>
  <c r="AA1461" i="7"/>
  <c r="Q1400" i="7"/>
  <c r="AA969" i="7"/>
  <c r="AA818" i="7"/>
  <c r="S614" i="7"/>
  <c r="Q614" i="7" s="1"/>
  <c r="V451" i="7"/>
  <c r="V259" i="7"/>
  <c r="R1614" i="7"/>
  <c r="Q1614" i="7" s="1"/>
  <c r="S751" i="7"/>
  <c r="Q751" i="7" s="1"/>
  <c r="Q170" i="7"/>
  <c r="X1685" i="7"/>
  <c r="V1685" i="7" s="1"/>
  <c r="V358" i="7"/>
  <c r="X1498" i="7"/>
  <c r="V1498" i="7" s="1"/>
  <c r="V609" i="7"/>
  <c r="AA1017" i="7"/>
  <c r="AA1450" i="7"/>
  <c r="AA1423" i="7"/>
  <c r="AA508" i="7"/>
  <c r="AA444" i="7"/>
  <c r="V364" i="7"/>
  <c r="AA316" i="7"/>
  <c r="V236" i="7"/>
  <c r="AA60" i="7"/>
  <c r="AA1791" i="7"/>
  <c r="S546" i="7"/>
  <c r="Q546" i="7" s="1"/>
  <c r="AA306" i="7"/>
  <c r="Q211" i="7"/>
  <c r="AA83" i="7"/>
  <c r="R1022" i="7"/>
  <c r="Q1022" i="7" s="1"/>
  <c r="AA341" i="7"/>
  <c r="Q134" i="7"/>
  <c r="X1139" i="7"/>
  <c r="V1139" i="7" s="1"/>
  <c r="Q199" i="7"/>
  <c r="AA1191" i="7"/>
  <c r="AA1432" i="7"/>
  <c r="V788" i="7"/>
  <c r="V626" i="7"/>
  <c r="AA694" i="7"/>
  <c r="V577" i="7"/>
  <c r="R811" i="7"/>
  <c r="S811" i="7"/>
  <c r="X1255" i="7"/>
  <c r="W1255" i="7"/>
  <c r="AA294" i="7"/>
  <c r="V746" i="7"/>
  <c r="V426" i="7"/>
  <c r="R650" i="7"/>
  <c r="S650" i="7"/>
  <c r="Q219" i="7"/>
  <c r="AA1001" i="7"/>
  <c r="AA1460" i="7"/>
  <c r="AA56" i="7"/>
  <c r="AA470" i="7"/>
  <c r="V22" i="7"/>
  <c r="X1424" i="7"/>
  <c r="V1424" i="7" s="1"/>
  <c r="AA101" i="7"/>
  <c r="X1794" i="7"/>
  <c r="V1794" i="7" s="1"/>
  <c r="V1448" i="7"/>
  <c r="AA1410" i="7"/>
  <c r="R1242" i="7"/>
  <c r="Q1242" i="7" s="1"/>
  <c r="AA1112" i="7"/>
  <c r="AA795" i="7"/>
  <c r="V843" i="7"/>
  <c r="V772" i="7"/>
  <c r="AA1760" i="7"/>
  <c r="V723" i="7"/>
  <c r="AA733" i="7"/>
  <c r="R1346" i="7"/>
  <c r="Q1346" i="7" s="1"/>
  <c r="R473" i="7"/>
  <c r="Q473" i="7" s="1"/>
  <c r="V313" i="7"/>
  <c r="V227" i="7"/>
  <c r="AA1018" i="7"/>
  <c r="X979" i="7"/>
  <c r="V979" i="7" s="1"/>
  <c r="V453" i="7"/>
  <c r="R1368" i="7"/>
  <c r="Q1368" i="7" s="1"/>
  <c r="S1708" i="7"/>
  <c r="Q1708" i="7" s="1"/>
  <c r="V823" i="7"/>
  <c r="V385" i="7"/>
  <c r="AA251" i="7"/>
  <c r="V7" i="7"/>
  <c r="X1804" i="7"/>
  <c r="V1804" i="7" s="1"/>
  <c r="X1666" i="7"/>
  <c r="V1666" i="7" s="1"/>
  <c r="R1678" i="7"/>
  <c r="Q1678" i="7" s="1"/>
  <c r="X1785" i="7"/>
  <c r="V1785" i="7" s="1"/>
  <c r="AA1669" i="7"/>
  <c r="R1502" i="7"/>
  <c r="Q1502" i="7" s="1"/>
  <c r="AA704" i="7"/>
  <c r="AB1613" i="7"/>
  <c r="AA1613" i="7" s="1"/>
  <c r="S1605" i="7"/>
  <c r="Q1605" i="7" s="1"/>
  <c r="AB1575" i="7"/>
  <c r="AA1575" i="7" s="1"/>
  <c r="R1472" i="7"/>
  <c r="Q1472" i="7" s="1"/>
  <c r="R917" i="7"/>
  <c r="Q917" i="7" s="1"/>
  <c r="R928" i="7"/>
  <c r="Q928" i="7" s="1"/>
  <c r="X1383" i="7"/>
  <c r="V1383" i="7" s="1"/>
  <c r="AA1391" i="7"/>
  <c r="R1325" i="7"/>
  <c r="Q1325" i="7" s="1"/>
  <c r="Q866" i="7"/>
  <c r="W1236" i="7"/>
  <c r="V1236" i="7" s="1"/>
  <c r="W1263" i="7"/>
  <c r="V1263" i="7" s="1"/>
  <c r="S333" i="7"/>
  <c r="Q333" i="7" s="1"/>
  <c r="AA1004" i="7"/>
  <c r="W1537" i="7"/>
  <c r="V1537" i="7" s="1"/>
  <c r="AA767" i="7"/>
  <c r="X1639" i="7"/>
  <c r="V1639" i="7" s="1"/>
  <c r="S1663" i="7"/>
  <c r="Q1663" i="7" s="1"/>
  <c r="R985" i="7"/>
  <c r="Q985" i="7" s="1"/>
  <c r="S1642" i="7"/>
  <c r="Q1642" i="7" s="1"/>
  <c r="AA221" i="7"/>
  <c r="X1049" i="7"/>
  <c r="V1049" i="7" s="1"/>
  <c r="AA699" i="7"/>
  <c r="AA456" i="7"/>
  <c r="V184" i="7"/>
  <c r="R1237" i="7"/>
  <c r="Q1237" i="7" s="1"/>
  <c r="AB1696" i="7"/>
  <c r="AA1696" i="7" s="1"/>
  <c r="AA1587" i="7"/>
  <c r="AB1672" i="7"/>
  <c r="AA1672" i="7" s="1"/>
  <c r="X1029" i="7"/>
  <c r="V1029" i="7" s="1"/>
  <c r="R1490" i="7"/>
  <c r="Q1490" i="7" s="1"/>
  <c r="X1690" i="7"/>
  <c r="V1690" i="7" s="1"/>
  <c r="AA636" i="7"/>
  <c r="R915" i="7"/>
  <c r="Q915" i="7" s="1"/>
  <c r="R325" i="7"/>
  <c r="Q325" i="7" s="1"/>
  <c r="AA1557" i="7"/>
  <c r="S321" i="7"/>
  <c r="Q321" i="7" s="1"/>
  <c r="W1408" i="7"/>
  <c r="V1408" i="7" s="1"/>
  <c r="V579" i="7"/>
  <c r="R369" i="7"/>
  <c r="Q369" i="7" s="1"/>
  <c r="R1341" i="7"/>
  <c r="Q1341" i="7" s="1"/>
  <c r="R1077" i="7"/>
  <c r="Q1077" i="7" s="1"/>
  <c r="W1088" i="7"/>
  <c r="V1088" i="7" s="1"/>
  <c r="W1024" i="7"/>
  <c r="V1024" i="7" s="1"/>
  <c r="AA797" i="7"/>
  <c r="R610" i="7"/>
  <c r="Q610" i="7" s="1"/>
  <c r="R511" i="7"/>
  <c r="Q511" i="7" s="1"/>
  <c r="S1556" i="7"/>
  <c r="Q1556" i="7" s="1"/>
  <c r="R431" i="7"/>
  <c r="Q431" i="7" s="1"/>
  <c r="AB1712" i="7"/>
  <c r="AA1712" i="7" s="1"/>
  <c r="X1297" i="7"/>
  <c r="V1297" i="7" s="1"/>
  <c r="S1449" i="7"/>
  <c r="Q1449" i="7" s="1"/>
  <c r="S1513" i="7"/>
  <c r="Q1513" i="7" s="1"/>
  <c r="AA678" i="7"/>
  <c r="V87" i="7"/>
  <c r="V1288" i="7"/>
  <c r="AA1474" i="7"/>
  <c r="AA1145" i="7"/>
  <c r="Q1020" i="7"/>
  <c r="AA1157" i="7"/>
  <c r="AA1025" i="7"/>
  <c r="AA768" i="7"/>
  <c r="X1742" i="7"/>
  <c r="V1742" i="7" s="1"/>
  <c r="AA1169" i="7"/>
  <c r="S771" i="7"/>
  <c r="Q771" i="7" s="1"/>
  <c r="AA1329" i="7"/>
  <c r="AA443" i="7"/>
  <c r="V687" i="7"/>
  <c r="AA1745" i="7"/>
  <c r="S881" i="7"/>
  <c r="Q881" i="7" s="1"/>
  <c r="R1434" i="7"/>
  <c r="Q1434" i="7" s="1"/>
  <c r="AA689" i="7"/>
  <c r="V598" i="7"/>
  <c r="Q178" i="7"/>
  <c r="Q278" i="7"/>
  <c r="S698" i="7"/>
  <c r="Q698" i="7" s="1"/>
  <c r="S538" i="7"/>
  <c r="Q538" i="7" s="1"/>
  <c r="V705" i="7"/>
  <c r="X1800" i="7"/>
  <c r="V1800" i="7" s="1"/>
  <c r="R998" i="7"/>
  <c r="Q998" i="7" s="1"/>
  <c r="V560" i="7"/>
  <c r="V496" i="7"/>
  <c r="AA320" i="7"/>
  <c r="V240" i="7"/>
  <c r="AA64" i="7"/>
  <c r="R1430" i="7"/>
  <c r="Q1430" i="7" s="1"/>
  <c r="S709" i="7"/>
  <c r="Q709" i="7" s="1"/>
  <c r="AA297" i="7"/>
  <c r="V82" i="7"/>
  <c r="S1194" i="7"/>
  <c r="Q1194" i="7" s="1"/>
  <c r="AA389" i="7"/>
  <c r="R648" i="7"/>
  <c r="Q648" i="7" s="1"/>
  <c r="AA1365" i="7"/>
  <c r="AA1104" i="7"/>
  <c r="W925" i="7"/>
  <c r="V925" i="7" s="1"/>
  <c r="AA399" i="7"/>
  <c r="R1277" i="7"/>
  <c r="Q1277" i="7" s="1"/>
  <c r="S1578" i="7"/>
  <c r="Q1578" i="7" s="1"/>
  <c r="R718" i="7"/>
  <c r="Q718" i="7" s="1"/>
  <c r="S712" i="7"/>
  <c r="Q712" i="7" s="1"/>
  <c r="V803" i="7"/>
  <c r="V486" i="7"/>
  <c r="X1158" i="7"/>
  <c r="W1158" i="7"/>
  <c r="X1501" i="7"/>
  <c r="W1501" i="7"/>
  <c r="X1786" i="7"/>
  <c r="W1786" i="7"/>
  <c r="X1256" i="7"/>
  <c r="W1256" i="7"/>
  <c r="X1544" i="7"/>
  <c r="W1544" i="7"/>
  <c r="S442" i="7"/>
  <c r="R442" i="7"/>
  <c r="S1838" i="7"/>
  <c r="R1838" i="7"/>
  <c r="S1060" i="7"/>
  <c r="R1060" i="7"/>
  <c r="AB1792" i="7"/>
  <c r="S1313" i="7"/>
  <c r="R1313" i="7"/>
  <c r="X997" i="7"/>
  <c r="W997" i="7"/>
  <c r="AB1835" i="7"/>
  <c r="X1059" i="7"/>
  <c r="W1059" i="7"/>
  <c r="S815" i="7"/>
  <c r="R815" i="7"/>
  <c r="S1508" i="7"/>
  <c r="R1508" i="7"/>
  <c r="S1649" i="7"/>
  <c r="R1649" i="7"/>
  <c r="X1529" i="7"/>
  <c r="W1529" i="7"/>
  <c r="S1089" i="7"/>
  <c r="R1089" i="7"/>
  <c r="X914" i="7"/>
  <c r="W914" i="7"/>
  <c r="S1742" i="7"/>
  <c r="R1742" i="7"/>
  <c r="S303" i="7"/>
  <c r="R303" i="7"/>
  <c r="R1186" i="7"/>
  <c r="S1186" i="7"/>
  <c r="S357" i="7"/>
  <c r="R357" i="7"/>
  <c r="S1029" i="7"/>
  <c r="R1029" i="7"/>
  <c r="S940" i="7"/>
  <c r="R940" i="7"/>
  <c r="R967" i="7"/>
  <c r="S967" i="7"/>
  <c r="X1708" i="7"/>
  <c r="W1708" i="7"/>
  <c r="S305" i="7"/>
  <c r="R305" i="7"/>
  <c r="AB1536" i="7"/>
  <c r="S1540" i="7"/>
  <c r="R1540" i="7"/>
  <c r="X1008" i="7"/>
  <c r="W1008" i="7"/>
  <c r="S1660" i="7"/>
  <c r="R1660" i="7"/>
  <c r="S661" i="7"/>
  <c r="R661" i="7"/>
  <c r="S440" i="7"/>
  <c r="R440" i="7"/>
  <c r="X1570" i="7"/>
  <c r="W1570" i="7"/>
  <c r="S1285" i="7"/>
  <c r="R1285" i="7"/>
  <c r="S1096" i="7"/>
  <c r="R1096" i="7"/>
  <c r="R1322" i="7"/>
  <c r="S1322" i="7"/>
  <c r="S356" i="7"/>
  <c r="R356" i="7"/>
  <c r="S1815" i="7"/>
  <c r="R1815" i="7"/>
  <c r="AB1698" i="7"/>
  <c r="X1716" i="7"/>
  <c r="W1716" i="7"/>
  <c r="R1199" i="7"/>
  <c r="S1199" i="7"/>
  <c r="X1833" i="7"/>
  <c r="W1833" i="7"/>
  <c r="AB1643" i="7"/>
  <c r="S1837" i="7"/>
  <c r="R1837" i="7"/>
  <c r="X1709" i="7"/>
  <c r="W1709" i="7"/>
  <c r="AB1753" i="7"/>
  <c r="X1784" i="7"/>
  <c r="W1784" i="7"/>
  <c r="X948" i="7"/>
  <c r="W948" i="7"/>
  <c r="X1240" i="7"/>
  <c r="W1240" i="7"/>
  <c r="S1148" i="7"/>
  <c r="R1148" i="7"/>
  <c r="S398" i="7"/>
  <c r="R398" i="7"/>
  <c r="S632" i="7"/>
  <c r="R632" i="7"/>
  <c r="S980" i="7"/>
  <c r="R980" i="7"/>
  <c r="X1516" i="7"/>
  <c r="W1516" i="7"/>
  <c r="X966" i="7"/>
  <c r="W966" i="7"/>
  <c r="S874" i="7"/>
  <c r="R874" i="7"/>
  <c r="S924" i="7"/>
  <c r="R924" i="7"/>
  <c r="S1349" i="7"/>
  <c r="R1349" i="7"/>
  <c r="R1010" i="7"/>
  <c r="S1010" i="7"/>
  <c r="X1006" i="7"/>
  <c r="W1006" i="7"/>
  <c r="R1150" i="7"/>
  <c r="S1150" i="7"/>
  <c r="X1070" i="7"/>
  <c r="W1070" i="7"/>
  <c r="S1565" i="7"/>
  <c r="R1565" i="7"/>
  <c r="R1187" i="7"/>
  <c r="S1187" i="7"/>
  <c r="AB1812" i="7"/>
  <c r="AB1713" i="7"/>
  <c r="S1053" i="7"/>
  <c r="R1053" i="7"/>
  <c r="V896" i="7"/>
  <c r="V1643" i="7"/>
  <c r="S502" i="7"/>
  <c r="R502" i="7"/>
  <c r="X1575" i="7"/>
  <c r="W1575" i="7"/>
  <c r="X1449" i="7"/>
  <c r="W1449" i="7"/>
  <c r="R910" i="7"/>
  <c r="S910" i="7"/>
  <c r="AB1827" i="7"/>
  <c r="X1132" i="7"/>
  <c r="W1132" i="7"/>
  <c r="R1106" i="7"/>
  <c r="S1106" i="7"/>
  <c r="X1761" i="7"/>
  <c r="W1761" i="7"/>
  <c r="X1157" i="7"/>
  <c r="W1157" i="7"/>
  <c r="S826" i="7"/>
  <c r="R826" i="7"/>
  <c r="AB1517" i="7"/>
  <c r="S447" i="7"/>
  <c r="R447" i="7"/>
  <c r="S1692" i="7"/>
  <c r="R1692" i="7"/>
  <c r="X1720" i="7"/>
  <c r="W1720" i="7"/>
  <c r="R1034" i="7"/>
  <c r="S1034" i="7"/>
  <c r="X1483" i="7"/>
  <c r="W1483" i="7"/>
  <c r="S1652" i="7"/>
  <c r="R1652" i="7"/>
  <c r="S535" i="7"/>
  <c r="R535" i="7"/>
  <c r="R1466" i="7"/>
  <c r="S1466" i="7"/>
  <c r="AA1331" i="7"/>
  <c r="R782" i="7"/>
  <c r="Q782" i="7" s="1"/>
  <c r="R488" i="7"/>
  <c r="Q488" i="7" s="1"/>
  <c r="W1258" i="7"/>
  <c r="V1258" i="7" s="1"/>
  <c r="Q275" i="7"/>
  <c r="AA1218" i="7"/>
  <c r="W947" i="7"/>
  <c r="V947" i="7" s="1"/>
  <c r="R342" i="7"/>
  <c r="Q342" i="7" s="1"/>
  <c r="V113" i="7"/>
  <c r="W1634" i="7"/>
  <c r="V1634" i="7" s="1"/>
  <c r="AB1510" i="7"/>
  <c r="AA1510" i="7" s="1"/>
  <c r="W1387" i="7"/>
  <c r="V1387" i="7" s="1"/>
  <c r="R1144" i="7"/>
  <c r="Q1144" i="7" s="1"/>
  <c r="W1232" i="7"/>
  <c r="V1232" i="7" s="1"/>
  <c r="R395" i="7"/>
  <c r="Q395" i="7" s="1"/>
  <c r="AA859" i="7"/>
  <c r="W1552" i="7"/>
  <c r="V1552" i="7" s="1"/>
  <c r="R1100" i="7"/>
  <c r="Q1100" i="7" s="1"/>
  <c r="R471" i="7"/>
  <c r="Q471" i="7" s="1"/>
  <c r="AA727" i="7"/>
  <c r="W1744" i="7"/>
  <c r="V1744" i="7" s="1"/>
  <c r="R522" i="7"/>
  <c r="Q522" i="7" s="1"/>
  <c r="AA1416" i="7"/>
  <c r="S1514" i="7"/>
  <c r="Q1514" i="7" s="1"/>
  <c r="W1562" i="7"/>
  <c r="V1562" i="7" s="1"/>
  <c r="AB1618" i="7"/>
  <c r="AA1618" i="7" s="1"/>
  <c r="W1311" i="7"/>
  <c r="V1311" i="7" s="1"/>
  <c r="W1286" i="7"/>
  <c r="V1286" i="7" s="1"/>
  <c r="S1338" i="7"/>
  <c r="Q1338" i="7" s="1"/>
  <c r="W1594" i="7"/>
  <c r="V1594" i="7" s="1"/>
  <c r="AA1316" i="7"/>
  <c r="W1275" i="7"/>
  <c r="V1275" i="7" s="1"/>
  <c r="AA532" i="7"/>
  <c r="R372" i="7"/>
  <c r="Q372" i="7" s="1"/>
  <c r="W1679" i="7"/>
  <c r="V1679" i="7" s="1"/>
  <c r="R1831" i="7"/>
  <c r="Q1831" i="7" s="1"/>
  <c r="AB1735" i="7"/>
  <c r="AA1735" i="7" s="1"/>
  <c r="R1397" i="7"/>
  <c r="Q1397" i="7" s="1"/>
  <c r="S927" i="7"/>
  <c r="Q927" i="7" s="1"/>
  <c r="AA666" i="7"/>
  <c r="S1206" i="7"/>
  <c r="Q1206" i="7" s="1"/>
  <c r="W1126" i="7"/>
  <c r="V1126" i="7" s="1"/>
  <c r="R1392" i="7"/>
  <c r="Q1392" i="7" s="1"/>
  <c r="S1467" i="7"/>
  <c r="Q1467" i="7" s="1"/>
  <c r="AA1147" i="7"/>
  <c r="W1067" i="7"/>
  <c r="V1067" i="7" s="1"/>
  <c r="S987" i="7"/>
  <c r="Q987" i="7" s="1"/>
  <c r="S1215" i="7"/>
  <c r="Q1215" i="7" s="1"/>
  <c r="AA1119" i="7"/>
  <c r="W1039" i="7"/>
  <c r="V1039" i="7" s="1"/>
  <c r="R647" i="7"/>
  <c r="Q647" i="7" s="1"/>
  <c r="AB1656" i="7"/>
  <c r="AA1656" i="7" s="1"/>
  <c r="R1553" i="7"/>
  <c r="Q1553" i="7" s="1"/>
  <c r="W1733" i="7"/>
  <c r="V1733" i="7" s="1"/>
  <c r="AB1531" i="7"/>
  <c r="AA1531" i="7" s="1"/>
  <c r="W1604" i="7"/>
  <c r="V1604" i="7" s="1"/>
  <c r="R1452" i="7"/>
  <c r="Q1452" i="7" s="1"/>
  <c r="W964" i="7"/>
  <c r="V964" i="7" s="1"/>
  <c r="R840" i="7"/>
  <c r="Q840" i="7" s="1"/>
  <c r="AA677" i="7"/>
  <c r="S1266" i="7"/>
  <c r="Q1266" i="7" s="1"/>
  <c r="R1164" i="7"/>
  <c r="Q1164" i="7" s="1"/>
  <c r="AA765" i="7"/>
  <c r="R415" i="7"/>
  <c r="Q415" i="7" s="1"/>
  <c r="AA207" i="7"/>
  <c r="R716" i="7"/>
  <c r="Q716" i="7" s="1"/>
  <c r="V125" i="7"/>
  <c r="R1830" i="7"/>
  <c r="Q1830" i="7" s="1"/>
  <c r="S1603" i="7"/>
  <c r="Q1603" i="7" s="1"/>
  <c r="AA1401" i="7"/>
  <c r="R1609" i="7"/>
  <c r="Q1609" i="7" s="1"/>
  <c r="W1177" i="7"/>
  <c r="V1177" i="7" s="1"/>
  <c r="AB1689" i="7"/>
  <c r="AA1689" i="7" s="1"/>
  <c r="R1173" i="7"/>
  <c r="Q1173" i="7" s="1"/>
  <c r="W1009" i="7"/>
  <c r="V1009" i="7" s="1"/>
  <c r="AA777" i="7"/>
  <c r="R594" i="7"/>
  <c r="Q594" i="7" s="1"/>
  <c r="R378" i="7"/>
  <c r="Q378" i="7" s="1"/>
  <c r="AA822" i="7"/>
  <c r="R654" i="7"/>
  <c r="Q654" i="7" s="1"/>
  <c r="AB1623" i="7"/>
  <c r="AA1623" i="7" s="1"/>
  <c r="W1355" i="7"/>
  <c r="V1355" i="7" s="1"/>
  <c r="V853" i="7"/>
  <c r="AB1721" i="7"/>
  <c r="AA1721" i="7" s="1"/>
  <c r="S1386" i="7"/>
  <c r="Q1386" i="7" s="1"/>
  <c r="R576" i="7"/>
  <c r="Q576" i="7" s="1"/>
  <c r="R1811" i="7"/>
  <c r="Q1811" i="7" s="1"/>
  <c r="R1461" i="7"/>
  <c r="Q1461" i="7" s="1"/>
  <c r="S828" i="7"/>
  <c r="Q828" i="7" s="1"/>
  <c r="V106" i="7"/>
  <c r="W1620" i="7"/>
  <c r="V1620" i="7" s="1"/>
  <c r="W1315" i="7"/>
  <c r="V1315" i="7" s="1"/>
  <c r="R635" i="7"/>
  <c r="Q635" i="7" s="1"/>
  <c r="W1226" i="7"/>
  <c r="V1226" i="7" s="1"/>
  <c r="AA563" i="7"/>
  <c r="W1202" i="7"/>
  <c r="V1202" i="7" s="1"/>
  <c r="AB1732" i="7"/>
  <c r="AA1732" i="7" s="1"/>
  <c r="W1376" i="7"/>
  <c r="V1376" i="7" s="1"/>
  <c r="R337" i="7"/>
  <c r="Q337" i="7" s="1"/>
  <c r="AB1731" i="7"/>
  <c r="AA1731" i="7" s="1"/>
  <c r="R1465" i="7"/>
  <c r="Q1465" i="7" s="1"/>
  <c r="R1128" i="7"/>
  <c r="Q1128" i="7" s="1"/>
  <c r="R724" i="7"/>
  <c r="Q724" i="7" s="1"/>
  <c r="AB1569" i="7"/>
  <c r="AA1569" i="7" s="1"/>
  <c r="R862" i="7"/>
  <c r="Q862" i="7" s="1"/>
  <c r="R663" i="7"/>
  <c r="Q663" i="7" s="1"/>
  <c r="S1655" i="7"/>
  <c r="Q1655" i="7" s="1"/>
  <c r="AB1616" i="7"/>
  <c r="AA1616" i="7" s="1"/>
  <c r="W1423" i="7"/>
  <c r="V1423" i="7" s="1"/>
  <c r="R1344" i="7"/>
  <c r="Q1344" i="7" s="1"/>
  <c r="W1227" i="7"/>
  <c r="V1227" i="7" s="1"/>
  <c r="W1002" i="7"/>
  <c r="V1002" i="7" s="1"/>
  <c r="R364" i="7"/>
  <c r="Q364" i="7" s="1"/>
  <c r="AA12" i="7"/>
  <c r="W935" i="7"/>
  <c r="V935" i="7" s="1"/>
  <c r="R1775" i="7"/>
  <c r="Q1775" i="7" s="1"/>
  <c r="AA895" i="7"/>
  <c r="R693" i="7"/>
  <c r="Q693" i="7" s="1"/>
  <c r="V638" i="7"/>
  <c r="AA581" i="7"/>
  <c r="R434" i="7"/>
  <c r="Q434" i="7" s="1"/>
  <c r="S1166" i="7"/>
  <c r="Q1166" i="7" s="1"/>
  <c r="W1086" i="7"/>
  <c r="V1086" i="7" s="1"/>
  <c r="W1280" i="7"/>
  <c r="V1280" i="7" s="1"/>
  <c r="R391" i="7"/>
  <c r="Q391" i="7" s="1"/>
  <c r="R1629" i="7"/>
  <c r="Q1629" i="7" s="1"/>
  <c r="S1203" i="7"/>
  <c r="Q1203" i="7" s="1"/>
  <c r="AA1107" i="7"/>
  <c r="W1027" i="7"/>
  <c r="V1027" i="7" s="1"/>
  <c r="R587" i="7"/>
  <c r="Q587" i="7" s="1"/>
  <c r="V10" i="7"/>
  <c r="R1248" i="7"/>
  <c r="Q1248" i="7" s="1"/>
  <c r="AA1143" i="7"/>
  <c r="W1063" i="7"/>
  <c r="V1063" i="7" s="1"/>
  <c r="S963" i="7"/>
  <c r="Q963" i="7" s="1"/>
  <c r="AB1758" i="7"/>
  <c r="AA1758" i="7" s="1"/>
  <c r="W1611" i="7"/>
  <c r="V1611" i="7" s="1"/>
  <c r="W1797" i="7"/>
  <c r="V1797" i="7" s="1"/>
  <c r="AB1600" i="7"/>
  <c r="AA1600" i="7" s="1"/>
  <c r="W1432" i="7"/>
  <c r="V1432" i="7" s="1"/>
  <c r="W1518" i="7"/>
  <c r="V1518" i="7" s="1"/>
  <c r="AA1406" i="7"/>
  <c r="R1085" i="7"/>
  <c r="Q1085" i="7" s="1"/>
  <c r="R960" i="7"/>
  <c r="Q960" i="7" s="1"/>
  <c r="AA825" i="7"/>
  <c r="R697" i="7"/>
  <c r="Q697" i="7" s="1"/>
  <c r="W1229" i="7"/>
  <c r="V1229" i="7" s="1"/>
  <c r="AA1124" i="7"/>
  <c r="R694" i="7"/>
  <c r="Q694" i="7" s="1"/>
  <c r="R474" i="7"/>
  <c r="Q474" i="7" s="1"/>
  <c r="AA203" i="7"/>
  <c r="R722" i="7"/>
  <c r="Q722" i="7" s="1"/>
  <c r="AB1810" i="7"/>
  <c r="AA1810" i="7" s="1"/>
  <c r="W1615" i="7"/>
  <c r="V1615" i="7" s="1"/>
  <c r="W1438" i="7"/>
  <c r="V1438" i="7" s="1"/>
  <c r="AB1567" i="7"/>
  <c r="AA1567" i="7" s="1"/>
  <c r="R1145" i="7"/>
  <c r="Q1145" i="7" s="1"/>
  <c r="R863" i="7"/>
  <c r="Q863" i="7" s="1"/>
  <c r="AA1189" i="7"/>
  <c r="R1025" i="7"/>
  <c r="Q1025" i="7" s="1"/>
  <c r="V781" i="7"/>
  <c r="AA383" i="7"/>
  <c r="R798" i="7"/>
  <c r="Q798" i="7" s="1"/>
  <c r="V637" i="7"/>
  <c r="V94" i="7"/>
  <c r="S1702" i="7"/>
  <c r="Q1702" i="7" s="1"/>
  <c r="W1393" i="7"/>
  <c r="V1393" i="7" s="1"/>
  <c r="AA1012" i="7"/>
  <c r="R1770" i="7"/>
  <c r="Q1770" i="7" s="1"/>
  <c r="S1439" i="7"/>
  <c r="Q1439" i="7" s="1"/>
  <c r="V558" i="7"/>
  <c r="R721" i="7"/>
  <c r="Q721" i="7" s="1"/>
  <c r="V802" i="7"/>
  <c r="V42" i="7"/>
  <c r="R1213" i="7"/>
  <c r="Q1213" i="7" s="1"/>
  <c r="S1455" i="7"/>
  <c r="Q1455" i="7" s="1"/>
  <c r="AA1245" i="7"/>
  <c r="W1583" i="7"/>
  <c r="V1583" i="7" s="1"/>
  <c r="R1644" i="7"/>
  <c r="Q1644" i="7" s="1"/>
  <c r="AA680" i="7"/>
  <c r="R1433" i="7"/>
  <c r="Q1433" i="7" s="1"/>
  <c r="W1714" i="7"/>
  <c r="V1714" i="7" s="1"/>
  <c r="V456" i="7"/>
  <c r="AA603" i="7"/>
  <c r="R689" i="7"/>
  <c r="Q689" i="7" s="1"/>
  <c r="R467" i="7"/>
  <c r="Q467" i="7" s="1"/>
  <c r="V357" i="7"/>
  <c r="S470" i="7"/>
  <c r="R470" i="7"/>
  <c r="X1818" i="7"/>
  <c r="W1818" i="7"/>
  <c r="S1410" i="7"/>
  <c r="Q1410" i="7" s="1"/>
  <c r="S776" i="7"/>
  <c r="R776" i="7"/>
  <c r="R413" i="7"/>
  <c r="Q413" i="7" s="1"/>
  <c r="V430" i="7"/>
  <c r="W1065" i="7"/>
  <c r="V1065" i="7" s="1"/>
  <c r="W1692" i="7"/>
  <c r="V1692" i="7" s="1"/>
  <c r="AA1566" i="7"/>
  <c r="W1682" i="7"/>
  <c r="V1682" i="7" s="1"/>
  <c r="AA464" i="7"/>
  <c r="R1707" i="7"/>
  <c r="Q1707" i="7" s="1"/>
  <c r="AB1720" i="7"/>
  <c r="AA1720" i="7" s="1"/>
  <c r="W1130" i="7"/>
  <c r="V1130" i="7" s="1"/>
  <c r="Q1018" i="7"/>
  <c r="AA310" i="7"/>
  <c r="S1557" i="7"/>
  <c r="R1557" i="7"/>
  <c r="AA545" i="7"/>
  <c r="AB1646" i="7"/>
  <c r="V1602" i="7"/>
  <c r="R1538" i="7"/>
  <c r="S1538" i="7"/>
  <c r="X1678" i="7"/>
  <c r="W1678" i="7"/>
  <c r="AB1608" i="7"/>
  <c r="V1077" i="7"/>
  <c r="Q1088" i="7"/>
  <c r="Q1024" i="7"/>
  <c r="R622" i="7"/>
  <c r="Q622" i="7" s="1"/>
  <c r="Q379" i="7"/>
  <c r="V1004" i="7"/>
  <c r="AB1769" i="7"/>
  <c r="R996" i="7"/>
  <c r="Q996" i="7" s="1"/>
  <c r="AA1523" i="7"/>
  <c r="R1630" i="7"/>
  <c r="S1630" i="7"/>
  <c r="R1307" i="7"/>
  <c r="S1307" i="7"/>
  <c r="AB1675" i="7"/>
  <c r="X1756" i="7"/>
  <c r="W1756" i="7"/>
  <c r="X1048" i="7"/>
  <c r="W1048" i="7"/>
  <c r="R812" i="7"/>
  <c r="S812" i="7"/>
  <c r="S896" i="7"/>
  <c r="R896" i="7"/>
  <c r="AB1598" i="7"/>
  <c r="S643" i="7"/>
  <c r="R643" i="7"/>
  <c r="S516" i="7"/>
  <c r="R516" i="7"/>
  <c r="X1799" i="7"/>
  <c r="W1799" i="7"/>
  <c r="X1698" i="7"/>
  <c r="W1698" i="7"/>
  <c r="R1094" i="7"/>
  <c r="S1094" i="7"/>
  <c r="X1014" i="7"/>
  <c r="W1014" i="7"/>
  <c r="X1183" i="7"/>
  <c r="W1183" i="7"/>
  <c r="R1103" i="7"/>
  <c r="S1103" i="7"/>
  <c r="AB1532" i="7"/>
  <c r="AB1755" i="7"/>
  <c r="R1506" i="7"/>
  <c r="S1506" i="7"/>
  <c r="R1367" i="7"/>
  <c r="S1367" i="7"/>
  <c r="X1052" i="7"/>
  <c r="W1052" i="7"/>
  <c r="S1612" i="7"/>
  <c r="R1612" i="7"/>
  <c r="S941" i="7"/>
  <c r="R941" i="7"/>
  <c r="X1789" i="7"/>
  <c r="W1789" i="7"/>
  <c r="R780" i="7"/>
  <c r="S780" i="7"/>
  <c r="R1511" i="7"/>
  <c r="S1511" i="7"/>
  <c r="S351" i="7"/>
  <c r="R351" i="7"/>
  <c r="S1657" i="7"/>
  <c r="R1657" i="7"/>
  <c r="R804" i="7"/>
  <c r="S804" i="7"/>
  <c r="S298" i="7"/>
  <c r="R298" i="7"/>
  <c r="AB1780" i="7"/>
  <c r="AB1726" i="7"/>
  <c r="S1268" i="7"/>
  <c r="R1268" i="7"/>
  <c r="R1054" i="7"/>
  <c r="S1054" i="7"/>
  <c r="S1812" i="7"/>
  <c r="R1812" i="7"/>
  <c r="X1371" i="7"/>
  <c r="W1371" i="7"/>
  <c r="X1474" i="7"/>
  <c r="W1474" i="7"/>
  <c r="S350" i="7"/>
  <c r="R350" i="7"/>
  <c r="X1372" i="7"/>
  <c r="W1372" i="7"/>
  <c r="X1468" i="7"/>
  <c r="W1468" i="7"/>
  <c r="X1323" i="7"/>
  <c r="W1323" i="7"/>
  <c r="S699" i="7"/>
  <c r="R699" i="7"/>
  <c r="AB1794" i="7"/>
  <c r="S1673" i="7"/>
  <c r="R1673" i="7"/>
  <c r="X1410" i="7"/>
  <c r="W1410" i="7"/>
  <c r="S1261" i="7"/>
  <c r="R1261" i="7"/>
  <c r="S1787" i="7"/>
  <c r="R1787" i="7"/>
  <c r="S320" i="7"/>
  <c r="R320" i="7"/>
  <c r="AB1683" i="7"/>
  <c r="AB1795" i="7"/>
  <c r="X1120" i="7"/>
  <c r="W1120" i="7"/>
  <c r="S1040" i="7"/>
  <c r="R1040" i="7"/>
  <c r="S506" i="7"/>
  <c r="R506" i="7"/>
  <c r="X1283" i="7"/>
  <c r="W1283" i="7"/>
  <c r="S801" i="7"/>
  <c r="R801" i="7"/>
  <c r="X1335" i="7"/>
  <c r="W1335" i="7"/>
  <c r="X1654" i="7"/>
  <c r="W1654" i="7"/>
  <c r="X1292" i="7"/>
  <c r="W1292" i="7"/>
  <c r="X1230" i="7"/>
  <c r="W1230" i="7"/>
  <c r="X1597" i="7"/>
  <c r="W1597" i="7"/>
  <c r="X1697" i="7"/>
  <c r="W1697" i="7"/>
  <c r="X1592" i="7"/>
  <c r="W1592" i="7"/>
  <c r="AA1837" i="7"/>
  <c r="X1509" i="7"/>
  <c r="W1509" i="7"/>
  <c r="S681" i="7"/>
  <c r="R681" i="7"/>
  <c r="S787" i="7"/>
  <c r="R787" i="7"/>
  <c r="X1454" i="7"/>
  <c r="W1454" i="7"/>
  <c r="X1238" i="7"/>
  <c r="W1238" i="7"/>
  <c r="R903" i="7"/>
  <c r="S903" i="7"/>
  <c r="S847" i="7"/>
  <c r="R847" i="7"/>
  <c r="AB1614" i="7"/>
  <c r="Q1731" i="7"/>
  <c r="X1259" i="7"/>
  <c r="W1259" i="7"/>
  <c r="X1691" i="7"/>
  <c r="W1691" i="7"/>
  <c r="S1807" i="7"/>
  <c r="R1807" i="7"/>
  <c r="Q621" i="7"/>
  <c r="R1198" i="7"/>
  <c r="S1198" i="7"/>
  <c r="S519" i="7"/>
  <c r="R519" i="7"/>
  <c r="AB1822" i="7"/>
  <c r="X1640" i="7"/>
  <c r="W1640" i="7"/>
  <c r="S1636" i="7"/>
  <c r="R1636" i="7"/>
  <c r="V1504" i="7"/>
  <c r="S1737" i="7"/>
  <c r="R1737" i="7"/>
  <c r="S367" i="7"/>
  <c r="R367" i="7"/>
  <c r="S537" i="7"/>
  <c r="R537" i="7"/>
  <c r="X1754" i="7"/>
  <c r="W1754" i="7"/>
  <c r="S1361" i="7"/>
  <c r="R1361" i="7"/>
  <c r="S794" i="7"/>
  <c r="R794" i="7"/>
  <c r="X1253" i="7"/>
  <c r="W1253" i="7"/>
  <c r="S1537" i="7"/>
  <c r="R1537" i="7"/>
  <c r="X909" i="7"/>
  <c r="W909" i="7"/>
  <c r="X1738" i="7"/>
  <c r="W1738" i="7"/>
  <c r="S976" i="7"/>
  <c r="R976" i="7"/>
  <c r="AB1747" i="7"/>
  <c r="S570" i="7"/>
  <c r="R570" i="7"/>
  <c r="R1262" i="7"/>
  <c r="S1262" i="7"/>
  <c r="X994" i="7"/>
  <c r="W994" i="7"/>
  <c r="S1381" i="7"/>
  <c r="R1381" i="7"/>
  <c r="X1051" i="7"/>
  <c r="W1051" i="7"/>
  <c r="S623" i="7"/>
  <c r="R623" i="7"/>
  <c r="X1389" i="7"/>
  <c r="W1389" i="7"/>
  <c r="R1559" i="7"/>
  <c r="S1559" i="7"/>
  <c r="X1571" i="7"/>
  <c r="W1571" i="7"/>
  <c r="X1113" i="7"/>
  <c r="W1113" i="7"/>
  <c r="AB1789" i="7"/>
  <c r="S491" i="7"/>
  <c r="R491" i="7"/>
  <c r="S1671" i="7"/>
  <c r="R1671" i="7"/>
  <c r="S1080" i="7"/>
  <c r="R1080" i="7"/>
  <c r="AB1839" i="7"/>
  <c r="S418" i="7"/>
  <c r="R418" i="7"/>
  <c r="S327" i="7"/>
  <c r="R327" i="7"/>
  <c r="X1047" i="7"/>
  <c r="W1047" i="7"/>
  <c r="R899" i="7"/>
  <c r="S899" i="7"/>
  <c r="Q1822" i="7"/>
  <c r="Q527" i="7"/>
  <c r="X1796" i="7"/>
  <c r="W1796" i="7"/>
  <c r="X1193" i="7"/>
  <c r="W1193" i="7"/>
  <c r="X1170" i="7"/>
  <c r="W1170" i="7"/>
  <c r="S1734" i="7"/>
  <c r="R1734" i="7"/>
  <c r="R1643" i="7"/>
  <c r="S1643" i="7"/>
  <c r="S1117" i="7"/>
  <c r="R1117" i="7"/>
  <c r="X1450" i="7"/>
  <c r="W1450" i="7"/>
  <c r="X1171" i="7"/>
  <c r="W1171" i="7"/>
  <c r="R1127" i="7"/>
  <c r="S1127" i="7"/>
  <c r="AB1599" i="7"/>
  <c r="AB1548" i="7"/>
  <c r="S313" i="7"/>
  <c r="R313" i="7"/>
  <c r="X1068" i="7"/>
  <c r="W1068" i="7"/>
  <c r="R1402" i="7"/>
  <c r="S1402" i="7"/>
  <c r="AA1251" i="7"/>
  <c r="V536" i="7"/>
  <c r="AA72" i="7"/>
  <c r="AA531" i="7"/>
  <c r="V323" i="7"/>
  <c r="Q67" i="7"/>
  <c r="AA1058" i="7"/>
  <c r="AA534" i="7"/>
  <c r="V465" i="7"/>
  <c r="AA1482" i="7"/>
  <c r="AA858" i="7"/>
  <c r="AA526" i="7"/>
  <c r="Q11" i="7"/>
  <c r="V45" i="7"/>
  <c r="V477" i="7"/>
  <c r="V584" i="7"/>
  <c r="AA1384" i="7"/>
  <c r="AA334" i="7"/>
  <c r="AA1181" i="7"/>
  <c r="AA1319" i="7"/>
  <c r="V846" i="7"/>
  <c r="AA1358" i="7"/>
  <c r="AA468" i="7"/>
  <c r="V388" i="7"/>
  <c r="AA212" i="7"/>
  <c r="V132" i="7"/>
  <c r="V611" i="7"/>
  <c r="AA1413" i="7"/>
  <c r="V729" i="7"/>
  <c r="AA599" i="7"/>
  <c r="AA226" i="7"/>
  <c r="Q115" i="7"/>
  <c r="AA1222" i="7"/>
  <c r="V437" i="7"/>
  <c r="V70" i="7"/>
  <c r="AA1083" i="7"/>
  <c r="Q197" i="7"/>
  <c r="AA1352" i="7"/>
  <c r="AA1055" i="7"/>
  <c r="AA1274" i="7"/>
  <c r="AA973" i="7"/>
  <c r="V750" i="7"/>
  <c r="AA970" i="7"/>
  <c r="AA668" i="7"/>
  <c r="V439" i="7"/>
  <c r="Q267" i="7"/>
  <c r="Q884" i="7"/>
  <c r="AA1205" i="7"/>
  <c r="V841" i="7"/>
  <c r="AA1380" i="7"/>
  <c r="V427" i="7"/>
  <c r="Q63" i="7"/>
  <c r="AA707" i="7"/>
  <c r="V331" i="7"/>
  <c r="AA1385" i="7"/>
  <c r="AA1435" i="7"/>
  <c r="V644" i="7"/>
  <c r="AA559" i="7"/>
  <c r="AA1185" i="7"/>
  <c r="V844" i="7"/>
  <c r="AA1339" i="7"/>
  <c r="AA88" i="7"/>
  <c r="V614" i="7"/>
  <c r="AA355" i="7"/>
  <c r="AA25" i="7"/>
  <c r="V838" i="7"/>
  <c r="AA625" i="7"/>
  <c r="AA1373" i="7"/>
  <c r="AA394" i="7"/>
  <c r="AA1394" i="7"/>
  <c r="V223" i="7"/>
  <c r="V349" i="7"/>
  <c r="AA1246" i="7"/>
  <c r="AA460" i="7"/>
  <c r="V380" i="7"/>
  <c r="AA204" i="7"/>
  <c r="V124" i="7"/>
  <c r="AA975" i="7"/>
  <c r="AA717" i="7"/>
  <c r="V597" i="7"/>
  <c r="V530" i="7"/>
  <c r="AA450" i="7"/>
  <c r="V274" i="7"/>
  <c r="AA169" i="7"/>
  <c r="Q66" i="7"/>
  <c r="AA1182" i="7"/>
  <c r="V455" i="7"/>
  <c r="AA1043" i="7"/>
  <c r="V671" i="7"/>
  <c r="Q86" i="7"/>
  <c r="V257" i="7"/>
  <c r="AA1079" i="7"/>
  <c r="AA1412" i="7"/>
  <c r="V861" i="7"/>
  <c r="AA742" i="7"/>
  <c r="AA736" i="7"/>
  <c r="V523" i="7"/>
  <c r="AA735" i="7"/>
  <c r="AA285" i="7"/>
  <c r="Q189" i="7"/>
  <c r="Q1288" i="7"/>
  <c r="AA1209" i="7"/>
  <c r="V872" i="7"/>
  <c r="AA1057" i="7"/>
  <c r="V673" i="7"/>
  <c r="AA79" i="7"/>
  <c r="Q658" i="7"/>
  <c r="AA1728" i="7"/>
  <c r="AA743" i="7"/>
  <c r="V1488" i="7"/>
  <c r="V650" i="7"/>
  <c r="AA916" i="7"/>
  <c r="V103" i="7"/>
  <c r="AA1271" i="7"/>
  <c r="V881" i="7"/>
  <c r="V314" i="7"/>
  <c r="V159" i="7"/>
  <c r="AA255" i="7"/>
  <c r="V1558" i="7"/>
  <c r="AA504" i="7"/>
  <c r="V248" i="7"/>
  <c r="AA887" i="7"/>
  <c r="V291" i="7"/>
  <c r="Q1236" i="7"/>
  <c r="V1026" i="7"/>
  <c r="V1696" i="7"/>
  <c r="V795" i="7"/>
  <c r="Q145" i="7"/>
  <c r="S1704" i="7"/>
  <c r="R1704" i="7"/>
  <c r="Q723" i="7"/>
  <c r="S432" i="7"/>
  <c r="R432" i="7"/>
  <c r="AA208" i="7"/>
  <c r="V128" i="7"/>
  <c r="X971" i="7"/>
  <c r="W971" i="7"/>
  <c r="AA919" i="7"/>
  <c r="S892" i="7"/>
  <c r="R892" i="7"/>
  <c r="V457" i="7"/>
  <c r="Q361" i="7"/>
  <c r="S481" i="7"/>
  <c r="R481" i="7"/>
  <c r="Q241" i="7"/>
  <c r="AA1257" i="7"/>
  <c r="V305" i="7"/>
  <c r="S1669" i="7"/>
  <c r="R1669" i="7"/>
  <c r="X1502" i="7"/>
  <c r="W1502" i="7"/>
  <c r="S981" i="7"/>
  <c r="R981" i="7"/>
  <c r="AA1184" i="7"/>
  <c r="S1152" i="7"/>
  <c r="R1152" i="7"/>
  <c r="S965" i="7"/>
  <c r="R965" i="7"/>
  <c r="AA869" i="7"/>
  <c r="Q270" i="7"/>
  <c r="X1605" i="7"/>
  <c r="W1605" i="7"/>
  <c r="X1272" i="7"/>
  <c r="W1272" i="7"/>
  <c r="AA909" i="7"/>
  <c r="S827" i="7"/>
  <c r="R827" i="7"/>
  <c r="AB1512" i="7"/>
  <c r="V382" i="7"/>
  <c r="V767" i="7"/>
  <c r="R1639" i="7"/>
  <c r="S1639" i="7"/>
  <c r="R1768" i="7"/>
  <c r="Q1768" i="7" s="1"/>
  <c r="R719" i="7"/>
  <c r="Q719" i="7" s="1"/>
  <c r="Q347" i="7"/>
  <c r="X1642" i="7"/>
  <c r="W1642" i="7"/>
  <c r="R344" i="7"/>
  <c r="Q344" i="7" s="1"/>
  <c r="X951" i="7"/>
  <c r="W951" i="7"/>
  <c r="X1832" i="7"/>
  <c r="W1832" i="7"/>
  <c r="X1637" i="7"/>
  <c r="W1637" i="7"/>
  <c r="R1694" i="7"/>
  <c r="S1694" i="7"/>
  <c r="X1554" i="7"/>
  <c r="W1554" i="7"/>
  <c r="AB1828" i="7"/>
  <c r="AB1661" i="7"/>
  <c r="X1359" i="7"/>
  <c r="W1359" i="7"/>
  <c r="X1069" i="7"/>
  <c r="W1069" i="7"/>
  <c r="S805" i="7"/>
  <c r="R805" i="7"/>
  <c r="V1108" i="7"/>
  <c r="AB1699" i="7"/>
  <c r="X1320" i="7"/>
  <c r="W1320" i="7"/>
  <c r="R1291" i="7"/>
  <c r="S1291" i="7"/>
  <c r="S810" i="7"/>
  <c r="R810" i="7"/>
  <c r="S405" i="7"/>
  <c r="R405" i="7"/>
  <c r="X1713" i="7"/>
  <c r="W1713" i="7"/>
  <c r="AB1560" i="7"/>
  <c r="X1724" i="7"/>
  <c r="W1724" i="7"/>
  <c r="X1542" i="7"/>
  <c r="W1542" i="7"/>
  <c r="AB1816" i="7"/>
  <c r="X1495" i="7"/>
  <c r="W1495" i="7"/>
  <c r="X1345" i="7"/>
  <c r="W1345" i="7"/>
  <c r="S905" i="7"/>
  <c r="R905" i="7"/>
  <c r="X1821" i="7"/>
  <c r="W1821" i="7"/>
  <c r="AB1564" i="7"/>
  <c r="S443" i="7"/>
  <c r="R443" i="7"/>
  <c r="S1779" i="7"/>
  <c r="R1779" i="7"/>
  <c r="X1269" i="7"/>
  <c r="W1269" i="7"/>
  <c r="S317" i="7"/>
  <c r="R317" i="7"/>
  <c r="S636" i="7"/>
  <c r="R636" i="7"/>
  <c r="X1210" i="7"/>
  <c r="W1210" i="7"/>
  <c r="S453" i="7"/>
  <c r="R453" i="7"/>
  <c r="S672" i="7"/>
  <c r="R672" i="7"/>
  <c r="R1619" i="7"/>
  <c r="S1619" i="7"/>
  <c r="AB1573" i="7"/>
  <c r="X1527" i="7"/>
  <c r="W1527" i="7"/>
  <c r="S1356" i="7"/>
  <c r="R1356" i="7"/>
  <c r="S819" i="7"/>
  <c r="R819" i="7"/>
  <c r="S1477" i="7"/>
  <c r="R1477" i="7"/>
  <c r="S593" i="7"/>
  <c r="R593" i="7"/>
  <c r="X1121" i="7"/>
  <c r="W1121" i="7"/>
  <c r="AB1650" i="7"/>
  <c r="S588" i="7"/>
  <c r="R588" i="7"/>
  <c r="X1740" i="7"/>
  <c r="W1740" i="7"/>
  <c r="X1507" i="7"/>
  <c r="W1507" i="7"/>
  <c r="S1208" i="7"/>
  <c r="R1208" i="7"/>
  <c r="S1224" i="7"/>
  <c r="R1224" i="7"/>
  <c r="S1441" i="7"/>
  <c r="R1441" i="7"/>
  <c r="AB1767" i="7"/>
  <c r="AB1739" i="7"/>
  <c r="S1317" i="7"/>
  <c r="R1317" i="7"/>
  <c r="S1196" i="7"/>
  <c r="R1196" i="7"/>
  <c r="X1693" i="7"/>
  <c r="W1693" i="7"/>
  <c r="S458" i="7"/>
  <c r="R458" i="7"/>
  <c r="AB1710" i="7"/>
  <c r="AB1778" i="7"/>
  <c r="S1521" i="7"/>
  <c r="R1521" i="7"/>
  <c r="R1586" i="7"/>
  <c r="S1586" i="7"/>
  <c r="S466" i="7"/>
  <c r="R466" i="7"/>
  <c r="X1118" i="7"/>
  <c r="W1118" i="7"/>
  <c r="X1225" i="7"/>
  <c r="W1225" i="7"/>
  <c r="X1095" i="7"/>
  <c r="W1095" i="7"/>
  <c r="R1015" i="7"/>
  <c r="S1015" i="7"/>
  <c r="AB1670" i="7"/>
  <c r="S774" i="7"/>
  <c r="R774" i="7"/>
  <c r="S612" i="7"/>
  <c r="R612" i="7"/>
  <c r="S542" i="7"/>
  <c r="R542" i="7"/>
  <c r="S1241" i="7"/>
  <c r="R1241" i="7"/>
  <c r="X961" i="7"/>
  <c r="W961" i="7"/>
  <c r="S703" i="7"/>
  <c r="R703" i="7"/>
  <c r="S1496" i="7"/>
  <c r="R1496" i="7"/>
  <c r="X1647" i="7"/>
  <c r="W1647" i="7"/>
  <c r="AB1558" i="7"/>
  <c r="X939" i="7"/>
  <c r="W939" i="7"/>
  <c r="AB1525" i="7"/>
  <c r="R1651" i="7"/>
  <c r="S1651" i="7"/>
  <c r="X1601" i="7"/>
  <c r="W1601" i="7"/>
  <c r="AB1541" i="7"/>
  <c r="S430" i="7"/>
  <c r="R430" i="7"/>
  <c r="X1353" i="7"/>
  <c r="W1353" i="7"/>
  <c r="AB1800" i="7"/>
  <c r="X1231" i="7"/>
  <c r="W1231" i="7"/>
  <c r="R919" i="7"/>
  <c r="S919" i="7"/>
  <c r="R1178" i="7"/>
  <c r="S1178" i="7"/>
  <c r="X1098" i="7"/>
  <c r="W1098" i="7"/>
  <c r="S791" i="7"/>
  <c r="R791" i="7"/>
  <c r="X1257" i="7"/>
  <c r="W1257" i="7"/>
  <c r="R1582" i="7"/>
  <c r="S1582" i="7"/>
  <c r="S1045" i="7"/>
  <c r="R1045" i="7"/>
  <c r="S1184" i="7"/>
  <c r="R1184" i="7"/>
  <c r="X1676" i="7"/>
  <c r="W1676" i="7"/>
  <c r="S382" i="7"/>
  <c r="R382" i="7"/>
  <c r="X1546" i="7"/>
  <c r="W1546" i="7"/>
  <c r="R1431" i="7"/>
  <c r="S1431" i="7"/>
  <c r="X1715" i="7"/>
  <c r="W1715" i="7"/>
  <c r="R1442" i="7"/>
  <c r="S1442" i="7"/>
  <c r="X977" i="7"/>
  <c r="W977" i="7"/>
  <c r="AB1554" i="7"/>
  <c r="X1254" i="7"/>
  <c r="W1254" i="7"/>
  <c r="S904" i="7"/>
  <c r="R904" i="7"/>
  <c r="R1190" i="7"/>
  <c r="S1190" i="7"/>
  <c r="X1110" i="7"/>
  <c r="W1110" i="7"/>
  <c r="S551" i="7"/>
  <c r="R551" i="7"/>
  <c r="X1023" i="7"/>
  <c r="W1023" i="7"/>
  <c r="R954" i="7"/>
  <c r="S954" i="7"/>
  <c r="S1802" i="7"/>
  <c r="R1802" i="7"/>
  <c r="AB1612" i="7"/>
  <c r="S319" i="7"/>
  <c r="R319" i="7"/>
  <c r="AB1511" i="7"/>
  <c r="R1686" i="7"/>
  <c r="S1686" i="7"/>
  <c r="X1154" i="7"/>
  <c r="W1154" i="7"/>
  <c r="S1336" i="7"/>
  <c r="R1336" i="7"/>
  <c r="S686" i="7"/>
  <c r="R686" i="7"/>
  <c r="X1011" i="7"/>
  <c r="W1011" i="7"/>
  <c r="S1763" i="7"/>
  <c r="R1763" i="7"/>
  <c r="AB1542" i="7"/>
  <c r="S1504" i="7"/>
  <c r="R1504" i="7"/>
  <c r="Q309" i="7"/>
  <c r="Q1069" i="7"/>
  <c r="V1612" i="7"/>
  <c r="Q1746" i="7"/>
  <c r="X1112" i="7"/>
  <c r="W1112" i="7"/>
  <c r="X937" i="7"/>
  <c r="W937" i="7"/>
  <c r="X1235" i="7"/>
  <c r="W1235" i="7"/>
  <c r="X1803" i="7"/>
  <c r="W1803" i="7"/>
  <c r="S1677" i="7"/>
  <c r="R1677" i="7"/>
  <c r="X1753" i="7"/>
  <c r="W1753" i="7"/>
  <c r="S1500" i="7"/>
  <c r="R1500" i="7"/>
  <c r="X1334" i="7"/>
  <c r="W1334" i="7"/>
  <c r="S406" i="7"/>
  <c r="R406" i="7"/>
  <c r="R1247" i="7"/>
  <c r="S1247" i="7"/>
  <c r="R926" i="7"/>
  <c r="S926" i="7"/>
  <c r="S613" i="7"/>
  <c r="R613" i="7"/>
  <c r="R1091" i="7"/>
  <c r="S1091" i="7"/>
  <c r="X1207" i="7"/>
  <c r="W1207" i="7"/>
  <c r="X1580" i="7"/>
  <c r="W1580" i="7"/>
  <c r="X1382" i="7"/>
  <c r="W1382" i="7"/>
  <c r="X1627" i="7"/>
  <c r="W1627" i="7"/>
  <c r="X1388" i="7"/>
  <c r="W1388" i="7"/>
  <c r="AB1581" i="7"/>
  <c r="R943" i="7"/>
  <c r="S943" i="7"/>
  <c r="R1090" i="7"/>
  <c r="S1090" i="7"/>
  <c r="X1762" i="7"/>
  <c r="W1762" i="7"/>
  <c r="V1622" i="7"/>
  <c r="AA902" i="7"/>
  <c r="V344" i="7"/>
  <c r="AA943" i="7"/>
  <c r="V582" i="7"/>
  <c r="AA371" i="7"/>
  <c r="V131" i="7"/>
  <c r="AA588" i="7"/>
  <c r="V1701" i="7"/>
  <c r="AA1208" i="7"/>
  <c r="V745" i="7"/>
  <c r="AA586" i="7"/>
  <c r="V127" i="7"/>
  <c r="AA1224" i="7"/>
  <c r="V1428" i="7"/>
  <c r="AA748" i="7"/>
  <c r="Q1633" i="7"/>
  <c r="Q1719" i="7"/>
  <c r="AA713" i="7"/>
  <c r="AA1314" i="7"/>
  <c r="AA1654" i="7"/>
  <c r="AA1230" i="7"/>
  <c r="AA404" i="7"/>
  <c r="V324" i="7"/>
  <c r="AA148" i="7"/>
  <c r="V68" i="7"/>
  <c r="V734" i="7"/>
  <c r="AA911" i="7"/>
  <c r="AA1228" i="7"/>
  <c r="AA243" i="7"/>
  <c r="AA137" i="7"/>
  <c r="Q34" i="7"/>
  <c r="AA1158" i="7"/>
  <c r="V565" i="7"/>
  <c r="V423" i="7"/>
  <c r="Q181" i="7"/>
  <c r="Q1179" i="7"/>
  <c r="AA1019" i="7"/>
  <c r="AA214" i="7"/>
  <c r="Q49" i="7"/>
  <c r="V1167" i="7"/>
  <c r="AA991" i="7"/>
  <c r="AA897" i="7"/>
  <c r="V796" i="7"/>
  <c r="AA1196" i="7"/>
  <c r="V461" i="7"/>
  <c r="AA286" i="7"/>
  <c r="Q93" i="7"/>
  <c r="AA787" i="7"/>
  <c r="V557" i="7"/>
  <c r="AA1470" i="7"/>
  <c r="V988" i="7"/>
  <c r="AA1073" i="7"/>
  <c r="V458" i="7"/>
  <c r="AA154" i="7"/>
  <c r="V442" i="7"/>
  <c r="V1736" i="7"/>
  <c r="V1473" i="7"/>
  <c r="AA1108" i="7"/>
  <c r="Q1492" i="7"/>
  <c r="AA744" i="7"/>
  <c r="V139" i="7"/>
  <c r="Q158" i="7"/>
  <c r="AA75" i="7"/>
  <c r="AA1060" i="7"/>
  <c r="AA1454" i="7"/>
  <c r="V1302" i="7"/>
  <c r="AA1238" i="7"/>
  <c r="V472" i="7"/>
  <c r="AA903" i="7"/>
  <c r="V89" i="7"/>
  <c r="Q186" i="7"/>
  <c r="AA847" i="7"/>
  <c r="AA997" i="7"/>
  <c r="AA39" i="7"/>
  <c r="AA634" i="7"/>
  <c r="AA358" i="7"/>
  <c r="AA649" i="7"/>
  <c r="Q1017" i="7"/>
  <c r="AA1330" i="7"/>
  <c r="AA814" i="7"/>
  <c r="AA396" i="7"/>
  <c r="V316" i="7"/>
  <c r="AA140" i="7"/>
  <c r="V60" i="7"/>
  <c r="AA662" i="7"/>
  <c r="V466" i="7"/>
  <c r="AA386" i="7"/>
  <c r="V194" i="7"/>
  <c r="V83" i="7"/>
  <c r="AA1118" i="7"/>
  <c r="AA519" i="7"/>
  <c r="AA245" i="7"/>
  <c r="AA1225" i="7"/>
  <c r="AA815" i="7"/>
  <c r="AA177" i="7"/>
  <c r="AA1508" i="7"/>
  <c r="AA1015" i="7"/>
  <c r="V595" i="7"/>
  <c r="Q1684" i="7"/>
  <c r="AA1547" i="7"/>
  <c r="AA1636" i="7"/>
  <c r="Q1463" i="7"/>
  <c r="V1281" i="7"/>
  <c r="AA989" i="7"/>
  <c r="AA612" i="7"/>
  <c r="Q759" i="7"/>
  <c r="V542" i="7"/>
  <c r="V271" i="7"/>
  <c r="Q87" i="7"/>
  <c r="AA541" i="7"/>
  <c r="AA381" i="7"/>
  <c r="AA1529" i="7"/>
  <c r="AA961" i="7"/>
  <c r="V1539" i="7"/>
  <c r="V1125" i="7"/>
  <c r="AA914" i="7"/>
  <c r="V768" i="7"/>
  <c r="Q294" i="7"/>
  <c r="AA703" i="7"/>
  <c r="AA426" i="7"/>
  <c r="V845" i="7"/>
  <c r="AA1496" i="7"/>
  <c r="AA303" i="7"/>
  <c r="AA366" i="7"/>
  <c r="V97" i="7"/>
  <c r="AA367" i="7"/>
  <c r="AA296" i="7"/>
  <c r="V56" i="7"/>
  <c r="AA574" i="7"/>
  <c r="AA339" i="7"/>
  <c r="AA50" i="7"/>
  <c r="V1475" i="7"/>
  <c r="S714" i="7"/>
  <c r="R714" i="7"/>
  <c r="X1378" i="7"/>
  <c r="W1378" i="7"/>
  <c r="X1667" i="7"/>
  <c r="W1667" i="7"/>
  <c r="AA1353" i="7"/>
  <c r="R1326" i="7"/>
  <c r="S1326" i="7"/>
  <c r="AA1327" i="7"/>
  <c r="X1590" i="7"/>
  <c r="W1590" i="7"/>
  <c r="V384" i="7"/>
  <c r="S1834" i="7"/>
  <c r="R1834" i="7"/>
  <c r="AA967" i="7"/>
  <c r="S619" i="7"/>
  <c r="R619" i="7"/>
  <c r="Q741" i="7"/>
  <c r="V553" i="7"/>
  <c r="S425" i="7"/>
  <c r="R425" i="7"/>
  <c r="Q297" i="7"/>
  <c r="V185" i="7"/>
  <c r="AA82" i="7"/>
  <c r="Q1210" i="7"/>
  <c r="R1146" i="7"/>
  <c r="S1146" i="7"/>
  <c r="AA1098" i="7"/>
  <c r="X1066" i="7"/>
  <c r="W1066" i="7"/>
  <c r="AA385" i="7"/>
  <c r="S1804" i="7"/>
  <c r="R1804" i="7"/>
  <c r="S832" i="7"/>
  <c r="R832" i="7"/>
  <c r="V610" i="7"/>
  <c r="AA708" i="7"/>
  <c r="V399" i="7"/>
  <c r="R764" i="7"/>
  <c r="S764" i="7"/>
  <c r="Q209" i="7"/>
  <c r="V718" i="7"/>
  <c r="S1265" i="7"/>
  <c r="R1265" i="7"/>
  <c r="AA602" i="7"/>
  <c r="X1513" i="7"/>
  <c r="W1513" i="7"/>
  <c r="V1419" i="7"/>
  <c r="S865" i="7"/>
  <c r="R865" i="7"/>
  <c r="S1747" i="7"/>
  <c r="R1747" i="7"/>
  <c r="AB1718" i="7"/>
  <c r="X1348" i="7"/>
  <c r="W1348" i="7"/>
  <c r="S1308" i="7"/>
  <c r="R1308" i="7"/>
  <c r="R950" i="7"/>
  <c r="S950" i="7"/>
  <c r="X1211" i="7"/>
  <c r="W1211" i="7"/>
  <c r="R1131" i="7"/>
  <c r="S1131" i="7"/>
  <c r="S499" i="7"/>
  <c r="R499" i="7"/>
  <c r="S1826" i="7"/>
  <c r="R1826" i="7"/>
  <c r="S1632" i="7"/>
  <c r="R1632" i="7"/>
  <c r="X1000" i="7"/>
  <c r="W1000" i="7"/>
  <c r="S508" i="7"/>
  <c r="R508" i="7"/>
  <c r="S1839" i="7"/>
  <c r="R1839" i="7"/>
  <c r="AB1823" i="7"/>
  <c r="X1743" i="7"/>
  <c r="W1743" i="7"/>
  <c r="S856" i="7"/>
  <c r="R856" i="7"/>
  <c r="S322" i="7"/>
  <c r="R322" i="7"/>
  <c r="AB1772" i="7"/>
  <c r="X1188" i="7"/>
  <c r="W1188" i="7"/>
  <c r="S1301" i="7"/>
  <c r="R1301" i="7"/>
  <c r="S864" i="7"/>
  <c r="R864" i="7"/>
  <c r="X1746" i="7"/>
  <c r="W1746" i="7"/>
  <c r="S1153" i="7"/>
  <c r="R1153" i="7"/>
  <c r="S1028" i="7"/>
  <c r="R1028" i="7"/>
  <c r="S1161" i="7"/>
  <c r="R1161" i="7"/>
  <c r="S789" i="7"/>
  <c r="R789" i="7"/>
  <c r="R1462" i="7"/>
  <c r="S1462" i="7"/>
  <c r="S569" i="7"/>
  <c r="R569" i="7"/>
  <c r="S1773" i="7"/>
  <c r="R1773" i="7"/>
  <c r="S1572" i="7"/>
  <c r="R1572" i="7"/>
  <c r="X1403" i="7"/>
  <c r="W1403" i="7"/>
  <c r="X1109" i="7"/>
  <c r="W1109" i="7"/>
  <c r="Q1217" i="7"/>
  <c r="Q835" i="7"/>
  <c r="AB1757" i="7"/>
  <c r="X1808" i="7"/>
  <c r="W1808" i="7"/>
  <c r="AB1819" i="7"/>
  <c r="AB1725" i="7"/>
  <c r="AB1798" i="7"/>
  <c r="X902" i="7"/>
  <c r="W902" i="7"/>
  <c r="S371" i="7"/>
  <c r="R371" i="7"/>
  <c r="AB1701" i="7"/>
  <c r="R748" i="7"/>
  <c r="S748" i="7"/>
  <c r="AB1505" i="7"/>
  <c r="Q727" i="7"/>
  <c r="X1551" i="7"/>
  <c r="W1551" i="7"/>
  <c r="X1314" i="7"/>
  <c r="W1314" i="7"/>
  <c r="R1662" i="7"/>
  <c r="S1662" i="7"/>
  <c r="X1722" i="7"/>
  <c r="W1722" i="7"/>
  <c r="S404" i="7"/>
  <c r="R404" i="7"/>
  <c r="X1723" i="7"/>
  <c r="W1723" i="7"/>
  <c r="R911" i="7"/>
  <c r="S911" i="7"/>
  <c r="S1429" i="7"/>
  <c r="R1429" i="7"/>
  <c r="S1228" i="7"/>
  <c r="R1228" i="7"/>
  <c r="X1099" i="7"/>
  <c r="W1099" i="7"/>
  <c r="R1019" i="7"/>
  <c r="S1019" i="7"/>
  <c r="X1748" i="7"/>
  <c r="W1748" i="7"/>
  <c r="X1071" i="7"/>
  <c r="W1071" i="7"/>
  <c r="R991" i="7"/>
  <c r="S991" i="7"/>
  <c r="AB1606" i="7"/>
  <c r="S1005" i="7"/>
  <c r="R1005" i="7"/>
  <c r="X897" i="7"/>
  <c r="W897" i="7"/>
  <c r="S461" i="7"/>
  <c r="R461" i="7"/>
  <c r="X1470" i="7"/>
  <c r="W1470" i="7"/>
  <c r="X1264" i="7"/>
  <c r="W1264" i="7"/>
  <c r="X1073" i="7"/>
  <c r="W1073" i="7"/>
  <c r="X1399" i="7"/>
  <c r="W1399" i="7"/>
  <c r="S1108" i="7"/>
  <c r="R1108" i="7"/>
  <c r="X1447" i="7"/>
  <c r="W1447" i="7"/>
  <c r="S744" i="7"/>
  <c r="R744" i="7"/>
  <c r="S1685" i="7"/>
  <c r="R1685" i="7"/>
  <c r="R1498" i="7"/>
  <c r="S1498" i="7"/>
  <c r="X1330" i="7"/>
  <c r="W1330" i="7"/>
  <c r="S396" i="7"/>
  <c r="R396" i="7"/>
  <c r="S749" i="7"/>
  <c r="R749" i="7"/>
  <c r="X1788" i="7"/>
  <c r="W1788" i="7"/>
  <c r="R1547" i="7"/>
  <c r="S1547" i="7"/>
  <c r="X1239" i="7"/>
  <c r="W1239" i="7"/>
  <c r="X989" i="7"/>
  <c r="W989" i="7"/>
  <c r="V1189" i="7"/>
  <c r="R1503" i="7"/>
  <c r="S1503" i="7"/>
  <c r="S1049" i="7"/>
  <c r="R1049" i="7"/>
  <c r="S1688" i="7"/>
  <c r="R1688" i="7"/>
  <c r="V1497" i="7"/>
  <c r="R1690" i="7"/>
  <c r="S1690" i="7"/>
  <c r="R1327" i="7"/>
  <c r="S1327" i="7"/>
  <c r="V1267" i="7"/>
  <c r="S464" i="7"/>
  <c r="R464" i="7"/>
  <c r="S457" i="7"/>
  <c r="R457" i="7"/>
  <c r="AB1706" i="7"/>
  <c r="S708" i="7"/>
  <c r="R708" i="7"/>
  <c r="S769" i="7"/>
  <c r="R769" i="7"/>
  <c r="S411" i="7"/>
  <c r="R411" i="7"/>
  <c r="X1663" i="7"/>
  <c r="W1663" i="7"/>
  <c r="S929" i="7"/>
  <c r="R929" i="7"/>
  <c r="R1523" i="7"/>
  <c r="S1523" i="7"/>
  <c r="V1411" i="7"/>
  <c r="AB1637" i="7"/>
  <c r="S330" i="7"/>
  <c r="R330" i="7"/>
  <c r="S834" i="7"/>
  <c r="R834" i="7"/>
  <c r="S1328" i="7"/>
  <c r="R1328" i="7"/>
  <c r="X1295" i="7"/>
  <c r="W1295" i="7"/>
  <c r="X1530" i="7"/>
  <c r="W1530" i="7"/>
  <c r="X1276" i="7"/>
  <c r="W1276" i="7"/>
  <c r="S1440" i="7"/>
  <c r="R1440" i="7"/>
  <c r="S1141" i="7"/>
  <c r="R1141" i="7"/>
  <c r="S1293" i="7"/>
  <c r="R1293" i="7"/>
  <c r="X1364" i="7"/>
  <c r="W1364" i="7"/>
  <c r="X1451" i="7"/>
  <c r="W1451" i="7"/>
  <c r="AB1632" i="7"/>
  <c r="X1221" i="7"/>
  <c r="W1221" i="7"/>
  <c r="X1252" i="7"/>
  <c r="W1252" i="7"/>
  <c r="S348" i="7"/>
  <c r="R348" i="7"/>
  <c r="S1759" i="7"/>
  <c r="R1759" i="7"/>
  <c r="R1223" i="7"/>
  <c r="S1223" i="7"/>
  <c r="S1585" i="7"/>
  <c r="R1585" i="7"/>
  <c r="AA1814" i="7"/>
  <c r="S1309" i="7"/>
  <c r="R1309" i="7"/>
  <c r="Q1098" i="7"/>
  <c r="AA755" i="7"/>
  <c r="AA518" i="7"/>
  <c r="Q1391" i="7"/>
  <c r="AA685" i="7"/>
  <c r="AA806" i="7"/>
  <c r="V678" i="7"/>
  <c r="V547" i="7"/>
  <c r="AA67" i="7"/>
  <c r="V713" i="7"/>
  <c r="AA953" i="7"/>
  <c r="AA1310" i="7"/>
  <c r="AA846" i="7"/>
  <c r="AA1332" i="7"/>
  <c r="AA564" i="7"/>
  <c r="AA308" i="7"/>
  <c r="Q1435" i="7"/>
  <c r="AA1022" i="7"/>
  <c r="AA277" i="7"/>
  <c r="AA183" i="7"/>
  <c r="Q1079" i="7"/>
  <c r="AA1463" i="7"/>
  <c r="AA1426" i="7"/>
  <c r="AA650" i="7"/>
  <c r="AA698" i="7"/>
  <c r="AA538" i="7"/>
  <c r="AA1490" i="7"/>
  <c r="V111" i="7"/>
  <c r="AA998" i="7"/>
  <c r="V544" i="7"/>
  <c r="AA368" i="7"/>
  <c r="V288" i="7"/>
  <c r="AA1307" i="7"/>
  <c r="V683" i="7"/>
  <c r="AA200" i="7"/>
  <c r="AA606" i="7"/>
  <c r="V435" i="7"/>
  <c r="Q217" i="7"/>
  <c r="AA1170" i="7"/>
  <c r="AA485" i="7"/>
  <c r="Q1363" i="7"/>
  <c r="AA643" i="7"/>
  <c r="AA516" i="7"/>
  <c r="AA260" i="7"/>
  <c r="V180" i="7"/>
  <c r="Q955" i="7"/>
  <c r="AA642" i="7"/>
  <c r="AA1103" i="7"/>
  <c r="AA1069" i="7"/>
  <c r="V817" i="7"/>
  <c r="AA633" i="7"/>
  <c r="AA780" i="7"/>
  <c r="V793" i="7"/>
  <c r="AA1500" i="7"/>
  <c r="AA804" i="7"/>
  <c r="V298" i="7"/>
  <c r="V701" i="7"/>
  <c r="AA1334" i="7"/>
  <c r="AA264" i="7"/>
  <c r="AA618" i="7"/>
  <c r="AA1247" i="7"/>
  <c r="V775" i="7"/>
  <c r="V758" i="7"/>
  <c r="AA849" i="7"/>
  <c r="AA252" i="7"/>
  <c r="V172" i="7"/>
  <c r="AA856" i="7"/>
  <c r="V621" i="7"/>
  <c r="AA573" i="7"/>
  <c r="V322" i="7"/>
  <c r="AA233" i="7"/>
  <c r="Q1214" i="7"/>
  <c r="AA1345" i="7"/>
  <c r="W938" i="7"/>
  <c r="V938" i="7" s="1"/>
  <c r="AA809" i="7"/>
  <c r="V655" i="7"/>
  <c r="R1204" i="7"/>
  <c r="Q1204" i="7" s="1"/>
  <c r="AA873" i="7"/>
  <c r="R674" i="7"/>
  <c r="Q674" i="7" s="1"/>
  <c r="R445" i="7"/>
  <c r="Q445" i="7" s="1"/>
  <c r="V126" i="7"/>
  <c r="R617" i="7"/>
  <c r="Q617" i="7" s="1"/>
  <c r="AB1761" i="7"/>
  <c r="AA1761" i="7" s="1"/>
  <c r="W1607" i="7"/>
  <c r="V1607" i="7" s="1"/>
  <c r="S1407" i="7"/>
  <c r="Q1407" i="7" s="1"/>
  <c r="W1084" i="7"/>
  <c r="V1084" i="7" s="1"/>
  <c r="W1681" i="7"/>
  <c r="V1681" i="7" s="1"/>
  <c r="R993" i="7"/>
  <c r="Q993" i="7" s="1"/>
  <c r="W894" i="7"/>
  <c r="V894" i="7" s="1"/>
  <c r="R539" i="7"/>
  <c r="Q539" i="7" s="1"/>
  <c r="AB1821" i="7"/>
  <c r="AA1821" i="7" s="1"/>
  <c r="W1631" i="7"/>
  <c r="V1631" i="7" s="1"/>
  <c r="S1375" i="7"/>
  <c r="Q1375" i="7" s="1"/>
  <c r="R1729" i="7"/>
  <c r="Q1729" i="7" s="1"/>
  <c r="W1390" i="7"/>
  <c r="V1390" i="7" s="1"/>
  <c r="R628" i="7"/>
  <c r="Q628" i="7" s="1"/>
  <c r="AB1746" i="7"/>
  <c r="AA1746" i="7" s="1"/>
  <c r="R949" i="7"/>
  <c r="Q949" i="7" s="1"/>
  <c r="R1404" i="7"/>
  <c r="Q1404" i="7" s="1"/>
  <c r="R1549" i="7"/>
  <c r="Q1549" i="7" s="1"/>
  <c r="R1588" i="7"/>
  <c r="Q1588" i="7" s="1"/>
  <c r="AB1779" i="7"/>
  <c r="AA1779" i="7" s="1"/>
  <c r="R1421" i="7"/>
  <c r="Q1421" i="7" s="1"/>
  <c r="W1522" i="7"/>
  <c r="V1522" i="7" s="1"/>
  <c r="AA1269" i="7"/>
  <c r="R641" i="7"/>
  <c r="Q641" i="7" s="1"/>
  <c r="R403" i="7"/>
  <c r="Q403" i="7" s="1"/>
  <c r="S1026" i="7"/>
  <c r="Q1026" i="7" s="1"/>
  <c r="W1765" i="7"/>
  <c r="V1765" i="7" s="1"/>
  <c r="W1064" i="7"/>
  <c r="V1064" i="7" s="1"/>
  <c r="R1476" i="7"/>
  <c r="Q1476" i="7" s="1"/>
  <c r="AB1787" i="7"/>
  <c r="AA1787" i="7" s="1"/>
  <c r="S1471" i="7"/>
  <c r="Q1471" i="7" s="1"/>
  <c r="R1065" i="7"/>
  <c r="Q1065" i="7" s="1"/>
  <c r="S1519" i="7"/>
  <c r="Q1519" i="7" s="1"/>
  <c r="AB1692" i="7"/>
  <c r="AA1692" i="7" s="1"/>
  <c r="S1682" i="7"/>
  <c r="Q1682" i="7" s="1"/>
  <c r="S1267" i="7"/>
  <c r="Q1267" i="7" s="1"/>
  <c r="AA842" i="7"/>
  <c r="R416" i="7"/>
  <c r="Q416" i="7" s="1"/>
  <c r="W1707" i="7"/>
  <c r="V1707" i="7" s="1"/>
  <c r="R1840" i="7"/>
  <c r="Q1840" i="7" s="1"/>
  <c r="AA1382" i="7"/>
  <c r="W956" i="7"/>
  <c r="V956" i="7" s="1"/>
  <c r="S880" i="7"/>
  <c r="Q880" i="7" s="1"/>
  <c r="R409" i="7"/>
  <c r="Q409" i="7" s="1"/>
  <c r="Q121" i="7"/>
  <c r="AA1210" i="7"/>
  <c r="S1130" i="7"/>
  <c r="Q1130" i="7" s="1"/>
  <c r="W1050" i="7"/>
  <c r="V1050" i="7" s="1"/>
  <c r="W1456" i="7"/>
  <c r="V1456" i="7" s="1"/>
  <c r="R438" i="7"/>
  <c r="Q438" i="7" s="1"/>
  <c r="R449" i="7"/>
  <c r="Q449" i="7" s="1"/>
  <c r="R1680" i="7"/>
  <c r="Q1680" i="7" s="1"/>
  <c r="AA672" i="7"/>
  <c r="W1805" i="7"/>
  <c r="V1805" i="7" s="1"/>
  <c r="AB1619" i="7"/>
  <c r="AA1619" i="7" s="1"/>
  <c r="R1829" i="7"/>
  <c r="Q1829" i="7" s="1"/>
  <c r="W1638" i="7"/>
  <c r="V1638" i="7" s="1"/>
  <c r="AB1572" i="7"/>
  <c r="AA1572" i="7" s="1"/>
  <c r="R1793" i="7"/>
  <c r="Q1793" i="7" s="1"/>
  <c r="W1486" i="7"/>
  <c r="V1486" i="7" s="1"/>
  <c r="AA1109" i="7"/>
  <c r="W1216" i="7"/>
  <c r="V1216" i="7" s="1"/>
  <c r="R1136" i="7"/>
  <c r="Q1136" i="7" s="1"/>
  <c r="AA1040" i="7"/>
  <c r="S958" i="7"/>
  <c r="Q958" i="7" s="1"/>
  <c r="R773" i="7"/>
  <c r="Q773" i="7" s="1"/>
  <c r="R567" i="7"/>
  <c r="Q567" i="7" s="1"/>
  <c r="AA287" i="7"/>
  <c r="AA109" i="7"/>
  <c r="R728" i="7"/>
  <c r="Q728" i="7" s="1"/>
  <c r="V237" i="7"/>
  <c r="R1806" i="7"/>
  <c r="Q1806" i="7" s="1"/>
  <c r="W1561" i="7"/>
  <c r="V1561" i="7" s="1"/>
  <c r="AA1356" i="7"/>
  <c r="W1524" i="7"/>
  <c r="V1524" i="7" s="1"/>
  <c r="W1129" i="7"/>
  <c r="V1129" i="7" s="1"/>
  <c r="AB1652" i="7"/>
  <c r="AA1652" i="7" s="1"/>
  <c r="R945" i="7"/>
  <c r="Q945" i="7" s="1"/>
  <c r="R779" i="7"/>
  <c r="Q779" i="7" s="1"/>
  <c r="V506" i="7"/>
  <c r="W1625" i="7"/>
  <c r="V1625" i="7" s="1"/>
  <c r="AA857" i="7"/>
  <c r="W1768" i="7"/>
  <c r="V1768" i="7" s="1"/>
  <c r="W1437" i="7"/>
  <c r="V1437" i="7" s="1"/>
  <c r="R800" i="7"/>
  <c r="Q800" i="7" s="1"/>
  <c r="V38" i="7"/>
  <c r="W996" i="7"/>
  <c r="V996" i="7" s="1"/>
  <c r="W1453" i="7"/>
  <c r="V1453" i="7" s="1"/>
  <c r="AA1121" i="7"/>
  <c r="AA302" i="7"/>
  <c r="R1528" i="7"/>
  <c r="Q1528" i="7" s="1"/>
  <c r="S1777" i="7"/>
  <c r="Q1777" i="7" s="1"/>
  <c r="R1033" i="7"/>
  <c r="Q1033" i="7" s="1"/>
  <c r="X1798" i="7"/>
  <c r="V1798" i="7" s="1"/>
  <c r="V515" i="7"/>
  <c r="Q242" i="7"/>
  <c r="AA1122" i="7"/>
  <c r="AA624" i="7"/>
  <c r="AA1160" i="7"/>
  <c r="V852" i="7"/>
  <c r="V698" i="7"/>
  <c r="AA876" i="7"/>
  <c r="AA363" i="7"/>
  <c r="AA118" i="7"/>
  <c r="V446" i="7"/>
  <c r="V799" i="7"/>
  <c r="AA528" i="7"/>
  <c r="V448" i="7"/>
  <c r="AA272" i="7"/>
  <c r="V192" i="7"/>
  <c r="AA16" i="7"/>
  <c r="AA983" i="7"/>
  <c r="V709" i="7"/>
  <c r="AA521" i="7"/>
  <c r="AA441" i="7"/>
  <c r="V265" i="7"/>
  <c r="V163" i="7"/>
  <c r="AA1162" i="7"/>
  <c r="V261" i="7"/>
  <c r="AA513" i="7"/>
  <c r="V133" i="7"/>
  <c r="AA149" i="7"/>
  <c r="AA561" i="7"/>
  <c r="AA165" i="7"/>
  <c r="AA1282" i="7"/>
  <c r="AA1013" i="7"/>
  <c r="AA992" i="7"/>
  <c r="V860" i="7"/>
  <c r="V738" i="7"/>
  <c r="AA1217" i="7"/>
  <c r="V692" i="7"/>
  <c r="AA175" i="7"/>
  <c r="V835" i="7"/>
  <c r="AA525" i="7"/>
  <c r="AA1422" i="7"/>
  <c r="AA596" i="7"/>
  <c r="V335" i="7"/>
  <c r="V754" i="7"/>
  <c r="AA283" i="7"/>
  <c r="AA833" i="7"/>
  <c r="V299" i="7"/>
  <c r="V478" i="7"/>
  <c r="V155" i="7"/>
  <c r="V866" i="7"/>
  <c r="AA946" i="7"/>
  <c r="V782" i="7"/>
  <c r="AA440" i="7"/>
  <c r="V232" i="7"/>
  <c r="AA976" i="7"/>
  <c r="V217" i="7"/>
  <c r="AA171" i="7"/>
  <c r="AA113" i="7"/>
  <c r="AA1096" i="7"/>
  <c r="V262" i="7"/>
  <c r="V859" i="7"/>
  <c r="AA977" i="7"/>
  <c r="V230" i="7"/>
  <c r="V727" i="7"/>
  <c r="V330" i="7"/>
  <c r="AA1328" i="7"/>
  <c r="AA1254" i="7"/>
  <c r="V675" i="7"/>
  <c r="AA994" i="7"/>
  <c r="V532" i="7"/>
  <c r="AA356" i="7"/>
  <c r="V276" i="7"/>
  <c r="AA100" i="7"/>
  <c r="V20" i="7"/>
  <c r="AA904" i="7"/>
  <c r="AA179" i="7"/>
  <c r="AA73" i="7"/>
  <c r="AA1110" i="7"/>
  <c r="AA551" i="7"/>
  <c r="V247" i="7"/>
  <c r="AA1440" i="7"/>
  <c r="AA623" i="7"/>
  <c r="V71" i="7"/>
  <c r="Q213" i="7"/>
  <c r="AA1199" i="7"/>
  <c r="AA1389" i="7"/>
  <c r="AA817" i="7"/>
  <c r="AA1148" i="7"/>
  <c r="V398" i="7"/>
  <c r="V207" i="7"/>
  <c r="Q14" i="7"/>
  <c r="AA632" i="7"/>
  <c r="AA125" i="7"/>
  <c r="AA1113" i="7"/>
  <c r="AA980" i="7"/>
  <c r="V594" i="7"/>
  <c r="AA319" i="7"/>
  <c r="V654" i="7"/>
  <c r="AA167" i="7"/>
  <c r="AA793" i="7"/>
  <c r="AA491" i="7"/>
  <c r="V640" i="7"/>
  <c r="AA95" i="7"/>
  <c r="AA106" i="7"/>
  <c r="AA701" i="7"/>
  <c r="AA190" i="7"/>
  <c r="AA966" i="7"/>
  <c r="V328" i="7"/>
  <c r="AA924" i="7"/>
  <c r="V563" i="7"/>
  <c r="AA1154" i="7"/>
  <c r="V61" i="7"/>
  <c r="AA1080" i="7"/>
  <c r="AA601" i="7"/>
  <c r="V862" i="7"/>
  <c r="AA758" i="7"/>
  <c r="AA1221" i="7"/>
  <c r="AA1336" i="7"/>
  <c r="AA1006" i="7"/>
  <c r="V524" i="7"/>
  <c r="AA348" i="7"/>
  <c r="V268" i="7"/>
  <c r="AA92" i="7"/>
  <c r="V693" i="7"/>
  <c r="AA621" i="7"/>
  <c r="V418" i="7"/>
  <c r="AA338" i="7"/>
  <c r="Q258" i="7"/>
  <c r="V130" i="7"/>
  <c r="AA1070" i="7"/>
  <c r="AA469" i="7"/>
  <c r="AA327" i="7"/>
  <c r="AA117" i="7"/>
  <c r="AA1187" i="7"/>
  <c r="AA199" i="7"/>
  <c r="AA10" i="7"/>
  <c r="Q85" i="7"/>
  <c r="AA1223" i="7"/>
  <c r="AA899" i="7"/>
  <c r="AA938" i="7"/>
  <c r="V697" i="7"/>
  <c r="AA1204" i="7"/>
  <c r="V694" i="7"/>
  <c r="V445" i="7"/>
  <c r="V203" i="7"/>
  <c r="V722" i="7"/>
  <c r="V157" i="7"/>
  <c r="AA1407" i="7"/>
  <c r="AA894" i="7"/>
  <c r="V383" i="7"/>
  <c r="V798" i="7"/>
  <c r="AA539" i="7"/>
  <c r="AA94" i="7"/>
  <c r="AA1375" i="7"/>
  <c r="AA1390" i="7"/>
  <c r="AA558" i="7"/>
  <c r="V721" i="7"/>
  <c r="AA628" i="7"/>
  <c r="AA42" i="7"/>
  <c r="AA1404" i="7"/>
  <c r="V680" i="7"/>
  <c r="AA152" i="7"/>
  <c r="V603" i="7"/>
  <c r="V689" i="7"/>
  <c r="AA403" i="7"/>
  <c r="AA114" i="7"/>
  <c r="V278" i="7"/>
  <c r="V135" i="7"/>
  <c r="Q273" i="7"/>
  <c r="AA657" i="7"/>
  <c r="AA414" i="7"/>
  <c r="V714" i="7"/>
  <c r="AA1476" i="7"/>
  <c r="V839" i="7"/>
  <c r="Q102" i="7"/>
  <c r="AA1471" i="7"/>
  <c r="V639" i="7"/>
  <c r="AA1267" i="7"/>
  <c r="AA416" i="7"/>
  <c r="W1834" i="7"/>
  <c r="V1834" i="7" s="1"/>
  <c r="AB1840" i="7"/>
  <c r="AA1840" i="7" s="1"/>
  <c r="S1398" i="7"/>
  <c r="Q1398" i="7" s="1"/>
  <c r="S971" i="7"/>
  <c r="Q971" i="7" s="1"/>
  <c r="R505" i="7"/>
  <c r="Q505" i="7" s="1"/>
  <c r="W1146" i="7"/>
  <c r="V1146" i="7" s="1"/>
  <c r="R1796" i="7"/>
  <c r="Q1796" i="7" s="1"/>
  <c r="W1557" i="7"/>
  <c r="V1557" i="7" s="1"/>
  <c r="AB1680" i="7"/>
  <c r="AA1680" i="7" s="1"/>
  <c r="R497" i="7"/>
  <c r="Q497" i="7" s="1"/>
  <c r="AB1805" i="7"/>
  <c r="AA1805" i="7" s="1"/>
  <c r="S1646" i="7"/>
  <c r="Q1646" i="7" s="1"/>
  <c r="W1538" i="7"/>
  <c r="V1538" i="7" s="1"/>
  <c r="AB1638" i="7"/>
  <c r="AA1638" i="7" s="1"/>
  <c r="W1608" i="7"/>
  <c r="V1608" i="7" s="1"/>
  <c r="W1669" i="7"/>
  <c r="V1669" i="7" s="1"/>
  <c r="W1220" i="7"/>
  <c r="V1220" i="7" s="1"/>
  <c r="W981" i="7"/>
  <c r="V981" i="7" s="1"/>
  <c r="W1056" i="7"/>
  <c r="V1056" i="7" s="1"/>
  <c r="W965" i="7"/>
  <c r="V965" i="7" s="1"/>
  <c r="R653" i="7"/>
  <c r="Q653" i="7" s="1"/>
  <c r="R871" i="7"/>
  <c r="Q871" i="7" s="1"/>
  <c r="AB1561" i="7"/>
  <c r="AA1561" i="7" s="1"/>
  <c r="R1369" i="7"/>
  <c r="Q1369" i="7" s="1"/>
  <c r="S1575" i="7"/>
  <c r="Q1575" i="7" s="1"/>
  <c r="R1769" i="7"/>
  <c r="Q1769" i="7" s="1"/>
  <c r="R1272" i="7"/>
  <c r="Q1272" i="7" s="1"/>
  <c r="W1512" i="7"/>
  <c r="V1512" i="7" s="1"/>
  <c r="R555" i="7"/>
  <c r="Q555" i="7" s="1"/>
  <c r="AB1625" i="7"/>
  <c r="AA1625" i="7" s="1"/>
  <c r="R1165" i="7"/>
  <c r="Q1165" i="7" s="1"/>
  <c r="R739" i="7"/>
  <c r="Q739" i="7" s="1"/>
  <c r="R585" i="7"/>
  <c r="Q585" i="7" s="1"/>
  <c r="W910" i="7"/>
  <c r="V910" i="7" s="1"/>
  <c r="W1265" i="7"/>
  <c r="V1265" i="7" s="1"/>
  <c r="AB1528" i="7"/>
  <c r="AA1528" i="7" s="1"/>
  <c r="R710" i="7"/>
  <c r="Q710" i="7" s="1"/>
  <c r="W1630" i="7"/>
  <c r="V1630" i="7" s="1"/>
  <c r="AB1622" i="7"/>
  <c r="AA1622" i="7" s="1"/>
  <c r="R392" i="7"/>
  <c r="Q392" i="7" s="1"/>
  <c r="W1675" i="7"/>
  <c r="V1675" i="7" s="1"/>
  <c r="S951" i="7"/>
  <c r="Q951" i="7" s="1"/>
  <c r="R1756" i="7"/>
  <c r="Q1756" i="7" s="1"/>
  <c r="R1832" i="7"/>
  <c r="Q1832" i="7" s="1"/>
  <c r="AB1825" i="7"/>
  <c r="AA1825" i="7" s="1"/>
  <c r="R1061" i="7"/>
  <c r="Q1061" i="7" s="1"/>
  <c r="R1048" i="7"/>
  <c r="Q1048" i="7" s="1"/>
  <c r="W1363" i="7"/>
  <c r="V1363" i="7" s="1"/>
  <c r="AB1809" i="7"/>
  <c r="AA1809" i="7" s="1"/>
  <c r="W1734" i="7"/>
  <c r="V1734" i="7" s="1"/>
  <c r="AB1719" i="7"/>
  <c r="AA1719" i="7" s="1"/>
  <c r="S1598" i="7"/>
  <c r="Q1598" i="7" s="1"/>
  <c r="W1694" i="7"/>
  <c r="V1694" i="7" s="1"/>
  <c r="R1718" i="7"/>
  <c r="Q1718" i="7" s="1"/>
  <c r="S1235" i="7"/>
  <c r="Q1235" i="7" s="1"/>
  <c r="S1306" i="7"/>
  <c r="Q1306" i="7" s="1"/>
  <c r="R1348" i="7"/>
  <c r="Q1348" i="7" s="1"/>
  <c r="W1243" i="7"/>
  <c r="V1243" i="7" s="1"/>
  <c r="W950" i="7"/>
  <c r="V950" i="7" s="1"/>
  <c r="R340" i="7"/>
  <c r="Q340" i="7" s="1"/>
  <c r="W955" i="7"/>
  <c r="V955" i="7" s="1"/>
  <c r="R1799" i="7"/>
  <c r="Q1799" i="7" s="1"/>
  <c r="W1260" i="7"/>
  <c r="V1260" i="7" s="1"/>
  <c r="R824" i="7"/>
  <c r="Q824" i="7" s="1"/>
  <c r="S1174" i="7"/>
  <c r="Q1174" i="7" s="1"/>
  <c r="W1094" i="7"/>
  <c r="V1094" i="7" s="1"/>
  <c r="W1828" i="7"/>
  <c r="V1828" i="7" s="1"/>
  <c r="R487" i="7"/>
  <c r="Q487" i="7" s="1"/>
  <c r="R1661" i="7"/>
  <c r="Q1661" i="7" s="1"/>
  <c r="S1211" i="7"/>
  <c r="Q1211" i="7" s="1"/>
  <c r="W1035" i="7"/>
  <c r="V1035" i="7" s="1"/>
  <c r="R571" i="7"/>
  <c r="Q571" i="7" s="1"/>
  <c r="S1183" i="7"/>
  <c r="Q1183" i="7" s="1"/>
  <c r="W1007" i="7"/>
  <c r="V1007" i="7" s="1"/>
  <c r="R1803" i="7"/>
  <c r="Q1803" i="7" s="1"/>
  <c r="AB1617" i="7"/>
  <c r="AA1617" i="7" s="1"/>
  <c r="W1827" i="7"/>
  <c r="V1827" i="7" s="1"/>
  <c r="W1677" i="7"/>
  <c r="V1677" i="7" s="1"/>
  <c r="AB1576" i="7"/>
  <c r="AA1576" i="7" s="1"/>
  <c r="W1532" i="7"/>
  <c r="V1532" i="7" s="1"/>
  <c r="S1359" i="7"/>
  <c r="Q1359" i="7" s="1"/>
  <c r="R921" i="7"/>
  <c r="Q921" i="7" s="1"/>
  <c r="W1212" i="7"/>
  <c r="V1212" i="7" s="1"/>
  <c r="R1132" i="7"/>
  <c r="Q1132" i="7" s="1"/>
  <c r="R362" i="7"/>
  <c r="Q362" i="7" s="1"/>
  <c r="R893" i="7"/>
  <c r="Q893" i="7" s="1"/>
  <c r="R608" i="7"/>
  <c r="Q608" i="7" s="1"/>
  <c r="W1755" i="7"/>
  <c r="V1755" i="7" s="1"/>
  <c r="W1506" i="7"/>
  <c r="V1506" i="7" s="1"/>
  <c r="S1478" i="7"/>
  <c r="Q1478" i="7" s="1"/>
  <c r="R1052" i="7"/>
  <c r="Q1052" i="7" s="1"/>
  <c r="AB1535" i="7"/>
  <c r="AA1535" i="7" s="1"/>
  <c r="R1105" i="7"/>
  <c r="Q1105" i="7" s="1"/>
  <c r="W941" i="7"/>
  <c r="V941" i="7" s="1"/>
  <c r="AB1749" i="7"/>
  <c r="AA1749" i="7" s="1"/>
  <c r="R1197" i="7"/>
  <c r="Q1197" i="7" s="1"/>
  <c r="R731" i="7"/>
  <c r="Q731" i="7" s="1"/>
  <c r="W1284" i="7"/>
  <c r="V1284" i="7" s="1"/>
  <c r="W1657" i="7"/>
  <c r="V1657" i="7" s="1"/>
  <c r="W1400" i="7"/>
  <c r="V1400" i="7" s="1"/>
  <c r="W1117" i="7"/>
  <c r="V1117" i="7" s="1"/>
  <c r="AB1577" i="7"/>
  <c r="AA1577" i="7" s="1"/>
  <c r="W1464" i="7"/>
  <c r="V1464" i="7" s="1"/>
  <c r="R676" i="7"/>
  <c r="Q676" i="7" s="1"/>
  <c r="S1366" i="7"/>
  <c r="Q1366" i="7" s="1"/>
  <c r="R520" i="7"/>
  <c r="Q520" i="7" s="1"/>
  <c r="W1699" i="7"/>
  <c r="V1699" i="7" s="1"/>
  <c r="R848" i="7"/>
  <c r="Q848" i="7" s="1"/>
  <c r="W1106" i="7"/>
  <c r="V1106" i="7" s="1"/>
  <c r="W1780" i="7"/>
  <c r="V1780" i="7" s="1"/>
  <c r="W1826" i="7"/>
  <c r="V1826" i="7" s="1"/>
  <c r="AB1563" i="7"/>
  <c r="AA1563" i="7" s="1"/>
  <c r="R1093" i="7"/>
  <c r="Q1093" i="7" s="1"/>
  <c r="R1000" i="7"/>
  <c r="Q1000" i="7" s="1"/>
  <c r="R509" i="7"/>
  <c r="Q509" i="7" s="1"/>
  <c r="S906" i="7"/>
  <c r="Q906" i="7" s="1"/>
  <c r="R652" i="7"/>
  <c r="Q652" i="7" s="1"/>
  <c r="AB1774" i="7"/>
  <c r="AA1774" i="7" s="1"/>
  <c r="R609" i="7"/>
  <c r="Q609" i="7" s="1"/>
  <c r="W926" i="7"/>
  <c r="V926" i="7" s="1"/>
  <c r="AB1781" i="7"/>
  <c r="AA1781" i="7" s="1"/>
  <c r="R1726" i="7"/>
  <c r="Q1726" i="7" s="1"/>
  <c r="R1320" i="7"/>
  <c r="Q1320" i="7" s="1"/>
  <c r="S982" i="7"/>
  <c r="Q982" i="7" s="1"/>
  <c r="R332" i="7"/>
  <c r="Q332" i="7" s="1"/>
  <c r="AB1711" i="7"/>
  <c r="AA1711" i="7" s="1"/>
  <c r="W1823" i="7"/>
  <c r="V1823" i="7" s="1"/>
  <c r="R1743" i="7"/>
  <c r="Q1743" i="7" s="1"/>
  <c r="R669" i="7"/>
  <c r="Q669" i="7" s="1"/>
  <c r="R402" i="7"/>
  <c r="Q402" i="7" s="1"/>
  <c r="V1054" i="7"/>
  <c r="W1499" i="7"/>
  <c r="V1499" i="7" s="1"/>
  <c r="S1171" i="7"/>
  <c r="Q1171" i="7" s="1"/>
  <c r="W995" i="7"/>
  <c r="V995" i="7" s="1"/>
  <c r="W1772" i="7"/>
  <c r="V1772" i="7" s="1"/>
  <c r="S1207" i="7"/>
  <c r="Q1207" i="7" s="1"/>
  <c r="W1031" i="7"/>
  <c r="V1031" i="7" s="1"/>
  <c r="R695" i="7"/>
  <c r="Q695" i="7" s="1"/>
  <c r="AB1684" i="7"/>
  <c r="AA1684" i="7" s="1"/>
  <c r="W1560" i="7"/>
  <c r="V1560" i="7" s="1"/>
  <c r="R1724" i="7"/>
  <c r="Q1724" i="7" s="1"/>
  <c r="AB1817" i="7"/>
  <c r="AA1817" i="7" s="1"/>
  <c r="W1816" i="7"/>
  <c r="V1816" i="7" s="1"/>
  <c r="S1495" i="7"/>
  <c r="Q1495" i="7" s="1"/>
  <c r="R1021" i="7"/>
  <c r="Q1021" i="7" s="1"/>
  <c r="W905" i="7"/>
  <c r="V905" i="7" s="1"/>
  <c r="R626" i="7"/>
  <c r="Q626" i="7" s="1"/>
  <c r="R1188" i="7"/>
  <c r="Q1188" i="7" s="1"/>
  <c r="R577" i="7"/>
  <c r="Q577" i="7" s="1"/>
  <c r="R390" i="7"/>
  <c r="Q390" i="7" s="1"/>
  <c r="R578" i="7"/>
  <c r="Q578" i="7" s="1"/>
  <c r="AB1752" i="7"/>
  <c r="AA1752" i="7" s="1"/>
  <c r="W1599" i="7"/>
  <c r="V1599" i="7" s="1"/>
  <c r="S1371" i="7"/>
  <c r="Q1371" i="7" s="1"/>
  <c r="W1020" i="7"/>
  <c r="V1020" i="7" s="1"/>
  <c r="R1580" i="7"/>
  <c r="Q1580" i="7" s="1"/>
  <c r="S930" i="7"/>
  <c r="Q930" i="7" s="1"/>
  <c r="R746" i="7"/>
  <c r="Q746" i="7" s="1"/>
  <c r="R462" i="7"/>
  <c r="Q462" i="7" s="1"/>
  <c r="AB1801" i="7"/>
  <c r="AA1801" i="7" s="1"/>
  <c r="W1564" i="7"/>
  <c r="V1564" i="7" s="1"/>
  <c r="W1301" i="7"/>
  <c r="V1301" i="7" s="1"/>
  <c r="W1548" i="7"/>
  <c r="V1548" i="7" s="1"/>
  <c r="R1372" i="7"/>
  <c r="Q1372" i="7" s="1"/>
  <c r="R493" i="7"/>
  <c r="Q493" i="7" s="1"/>
  <c r="AB1665" i="7"/>
  <c r="AA1665" i="7" s="1"/>
  <c r="W1153" i="7"/>
  <c r="V1153" i="7" s="1"/>
  <c r="R1517" i="7"/>
  <c r="Q1517" i="7" s="1"/>
  <c r="R1468" i="7"/>
  <c r="Q1468" i="7" s="1"/>
  <c r="W1396" i="7"/>
  <c r="V1396" i="7" s="1"/>
  <c r="S1323" i="7"/>
  <c r="Q1323" i="7" s="1"/>
  <c r="R598" i="7"/>
  <c r="Q598" i="7" s="1"/>
  <c r="R339" i="7"/>
  <c r="Q339" i="7" s="1"/>
  <c r="R549" i="7"/>
  <c r="Q549" i="7" s="1"/>
  <c r="R1794" i="7"/>
  <c r="Q1794" i="7" s="1"/>
  <c r="W1673" i="7"/>
  <c r="V1673" i="7" s="1"/>
  <c r="W1016" i="7"/>
  <c r="V1016" i="7" s="1"/>
  <c r="W1261" i="7"/>
  <c r="V1261" i="7" s="1"/>
  <c r="W1683" i="7"/>
  <c r="V1683" i="7" s="1"/>
  <c r="R1720" i="7"/>
  <c r="Q1720" i="7" s="1"/>
  <c r="W944" i="7"/>
  <c r="V944" i="7" s="1"/>
  <c r="R816" i="7"/>
  <c r="Q816" i="7" s="1"/>
  <c r="R393" i="7"/>
  <c r="Q393" i="7" s="1"/>
  <c r="S1114" i="7"/>
  <c r="Q1114" i="7" s="1"/>
  <c r="W1034" i="7"/>
  <c r="V1034" i="7" s="1"/>
  <c r="W1368" i="7"/>
  <c r="V1368" i="7" s="1"/>
  <c r="R374" i="7"/>
  <c r="Q374" i="7" s="1"/>
  <c r="AB1820" i="7"/>
  <c r="AA1820" i="7" s="1"/>
  <c r="R417" i="7"/>
  <c r="Q417" i="7" s="1"/>
  <c r="W1491" i="7"/>
  <c r="V1491" i="7" s="1"/>
  <c r="S1483" i="7"/>
  <c r="Q1483" i="7" s="1"/>
  <c r="W1773" i="7"/>
  <c r="V1773" i="7" s="1"/>
  <c r="AB1602" i="7"/>
  <c r="AA1602" i="7" s="1"/>
  <c r="W1795" i="7"/>
  <c r="V1795" i="7" s="1"/>
  <c r="S1627" i="7"/>
  <c r="Q1627" i="7" s="1"/>
  <c r="R1573" i="7"/>
  <c r="Q1573" i="7" s="1"/>
  <c r="S1403" i="7"/>
  <c r="Q1403" i="7" s="1"/>
  <c r="W1200" i="7"/>
  <c r="V1200" i="7" s="1"/>
  <c r="R1120" i="7"/>
  <c r="Q1120" i="7" s="1"/>
  <c r="R925" i="7"/>
  <c r="Q925" i="7" s="1"/>
  <c r="R807" i="7"/>
  <c r="Q807" i="7" s="1"/>
  <c r="R518" i="7"/>
  <c r="Q518" i="7" s="1"/>
  <c r="R720" i="7"/>
  <c r="Q720" i="7" s="1"/>
  <c r="R1757" i="7"/>
  <c r="Q1757" i="7" s="1"/>
  <c r="S1527" i="7"/>
  <c r="Q1527" i="7" s="1"/>
  <c r="W1472" i="7"/>
  <c r="V1472" i="7" s="1"/>
  <c r="R1068" i="7"/>
  <c r="Q1068" i="7" s="1"/>
  <c r="AB1578" i="7"/>
  <c r="AA1578" i="7" s="1"/>
  <c r="W928" i="7"/>
  <c r="V928" i="7" s="1"/>
  <c r="R1808" i="7"/>
  <c r="Q1808" i="7" s="1"/>
  <c r="W1819" i="7"/>
  <c r="V1819" i="7" s="1"/>
  <c r="W1477" i="7"/>
  <c r="V1477" i="7" s="1"/>
  <c r="R1725" i="7"/>
  <c r="Q1725" i="7" s="1"/>
  <c r="R1388" i="7"/>
  <c r="Q1388" i="7" s="1"/>
  <c r="R685" i="7"/>
  <c r="Q685" i="7" s="1"/>
  <c r="AB1813" i="7"/>
  <c r="AA1813" i="7" s="1"/>
  <c r="R806" i="7"/>
  <c r="Q806" i="7" s="1"/>
  <c r="W1402" i="7"/>
  <c r="V1402" i="7" s="1"/>
  <c r="R1581" i="7"/>
  <c r="Q1581" i="7" s="1"/>
  <c r="W1466" i="7"/>
  <c r="V1466" i="7" s="1"/>
  <c r="AB1777" i="7"/>
  <c r="AA1777" i="7" s="1"/>
  <c r="R1798" i="7"/>
  <c r="Q1798" i="7" s="1"/>
  <c r="S1347" i="7"/>
  <c r="Q1347" i="7" s="1"/>
  <c r="S1258" i="7"/>
  <c r="Q1258" i="7" s="1"/>
  <c r="S1634" i="7"/>
  <c r="Q1634" i="7" s="1"/>
  <c r="W1574" i="7"/>
  <c r="V1574" i="7" s="1"/>
  <c r="W1144" i="7"/>
  <c r="V1144" i="7" s="1"/>
  <c r="W962" i="7"/>
  <c r="V962" i="7" s="1"/>
  <c r="R952" i="7"/>
  <c r="Q952" i="7" s="1"/>
  <c r="AB1552" i="7"/>
  <c r="AA1552" i="7" s="1"/>
  <c r="W1100" i="7"/>
  <c r="V1100" i="7" s="1"/>
  <c r="R920" i="7"/>
  <c r="Q920" i="7" s="1"/>
  <c r="W1137" i="7"/>
  <c r="V1137" i="7" s="1"/>
  <c r="AB1744" i="7"/>
  <c r="AA1744" i="7" s="1"/>
  <c r="W1457" i="7"/>
  <c r="V1457" i="7" s="1"/>
  <c r="AB1514" i="7"/>
  <c r="AA1514" i="7" s="1"/>
  <c r="S1562" i="7"/>
  <c r="Q1562" i="7" s="1"/>
  <c r="W1294" i="7"/>
  <c r="V1294" i="7" s="1"/>
  <c r="S1286" i="7"/>
  <c r="Q1286" i="7" s="1"/>
  <c r="R691" i="7"/>
  <c r="Q691" i="7" s="1"/>
  <c r="S1594" i="7"/>
  <c r="Q1594" i="7" s="1"/>
  <c r="R1324" i="7"/>
  <c r="Q1324" i="7" s="1"/>
  <c r="R878" i="7"/>
  <c r="Q878" i="7" s="1"/>
  <c r="R548" i="7"/>
  <c r="Q548" i="7" s="1"/>
  <c r="AB1679" i="7"/>
  <c r="AA1679" i="7" s="1"/>
  <c r="S1126" i="7"/>
  <c r="Q1126" i="7" s="1"/>
  <c r="W1046" i="7"/>
  <c r="V1046" i="7" s="1"/>
  <c r="W1392" i="7"/>
  <c r="V1392" i="7" s="1"/>
  <c r="W1467" i="7"/>
  <c r="V1467" i="7" s="1"/>
  <c r="S1163" i="7"/>
  <c r="Q1163" i="7" s="1"/>
  <c r="W987" i="7"/>
  <c r="V987" i="7" s="1"/>
  <c r="W1215" i="7"/>
  <c r="V1215" i="7" s="1"/>
  <c r="S1135" i="7"/>
  <c r="Q1135" i="7" s="1"/>
  <c r="W1164" i="7"/>
  <c r="V1164" i="7" s="1"/>
  <c r="R831" i="7"/>
  <c r="Q831" i="7" s="1"/>
  <c r="R301" i="7"/>
  <c r="Q301" i="7" s="1"/>
  <c r="AB1830" i="7"/>
  <c r="AA1830" i="7" s="1"/>
  <c r="W1603" i="7"/>
  <c r="V1603" i="7" s="1"/>
  <c r="W1418" i="7"/>
  <c r="V1418" i="7" s="1"/>
  <c r="AB1609" i="7"/>
  <c r="AA1609" i="7" s="1"/>
  <c r="R1177" i="7"/>
  <c r="Q1177" i="7" s="1"/>
  <c r="R664" i="7"/>
  <c r="Q664" i="7" s="1"/>
  <c r="S1635" i="7"/>
  <c r="Q1635" i="7" s="1"/>
  <c r="R853" i="7"/>
  <c r="Q853" i="7" s="1"/>
  <c r="W1766" i="7"/>
  <c r="V1766" i="7" s="1"/>
  <c r="R715" i="7"/>
  <c r="Q715" i="7" s="1"/>
  <c r="W1811" i="7"/>
  <c r="V1811" i="7" s="1"/>
  <c r="W957" i="7"/>
  <c r="V957" i="7" s="1"/>
  <c r="R459" i="7"/>
  <c r="Q459" i="7" s="1"/>
  <c r="V1425" i="7"/>
  <c r="R376" i="7"/>
  <c r="Q376" i="7" s="1"/>
  <c r="S1226" i="7"/>
  <c r="Q1226" i="7" s="1"/>
  <c r="S1202" i="7"/>
  <c r="Q1202" i="7" s="1"/>
  <c r="R421" i="7"/>
  <c r="Q421" i="7" s="1"/>
  <c r="W1550" i="7"/>
  <c r="V1550" i="7" s="1"/>
  <c r="W1409" i="7"/>
  <c r="V1409" i="7" s="1"/>
  <c r="R1596" i="7"/>
  <c r="Q1596" i="7" s="1"/>
  <c r="W1655" i="7"/>
  <c r="V1655" i="7" s="1"/>
  <c r="W1344" i="7"/>
  <c r="V1344" i="7" s="1"/>
  <c r="R1296" i="7"/>
  <c r="Q1296" i="7" s="1"/>
  <c r="S1002" i="7"/>
  <c r="Q1002" i="7" s="1"/>
  <c r="R540" i="7"/>
  <c r="Q540" i="7" s="1"/>
  <c r="W1775" i="7"/>
  <c r="V1775" i="7" s="1"/>
  <c r="R936" i="7"/>
  <c r="Q936" i="7" s="1"/>
  <c r="R354" i="7"/>
  <c r="Q354" i="7" s="1"/>
  <c r="S1086" i="7"/>
  <c r="Q1086" i="7" s="1"/>
  <c r="AB1629" i="7"/>
  <c r="AA1629" i="7" s="1"/>
  <c r="W1203" i="7"/>
  <c r="V1203" i="7" s="1"/>
  <c r="S1123" i="7"/>
  <c r="Q1123" i="7" s="1"/>
  <c r="W1248" i="7"/>
  <c r="V1248" i="7" s="1"/>
  <c r="S1159" i="7"/>
  <c r="Q1159" i="7" s="1"/>
  <c r="W963" i="7"/>
  <c r="V963" i="7" s="1"/>
  <c r="W1790" i="7"/>
  <c r="V1790" i="7" s="1"/>
  <c r="AB1611" i="7"/>
  <c r="AA1611" i="7" s="1"/>
  <c r="R1797" i="7"/>
  <c r="Q1797" i="7" s="1"/>
  <c r="S1518" i="7"/>
  <c r="Q1518" i="7" s="1"/>
  <c r="R1436" i="7"/>
  <c r="Q1436" i="7" s="1"/>
  <c r="AB1615" i="7"/>
  <c r="AA1615" i="7" s="1"/>
  <c r="S1438" i="7"/>
  <c r="Q1438" i="7" s="1"/>
  <c r="W1201" i="7"/>
  <c r="V1201" i="7" s="1"/>
  <c r="W1305" i="7"/>
  <c r="V1305" i="7" s="1"/>
  <c r="R781" i="7"/>
  <c r="Q781" i="7" s="1"/>
  <c r="R495" i="7"/>
  <c r="Q495" i="7" s="1"/>
  <c r="R637" i="7"/>
  <c r="Q637" i="7" s="1"/>
  <c r="R318" i="7"/>
  <c r="Q318" i="7" s="1"/>
  <c r="AB1702" i="7"/>
  <c r="AA1702" i="7" s="1"/>
  <c r="R1393" i="7"/>
  <c r="Q1393" i="7" s="1"/>
  <c r="R1076" i="7"/>
  <c r="Q1076" i="7" s="1"/>
  <c r="AB1770" i="7"/>
  <c r="AA1770" i="7" s="1"/>
  <c r="W1439" i="7"/>
  <c r="V1439" i="7" s="1"/>
  <c r="R802" i="7"/>
  <c r="Q802" i="7" s="1"/>
  <c r="W1455" i="7"/>
  <c r="V1455" i="7" s="1"/>
  <c r="R422" i="7"/>
  <c r="Q422" i="7" s="1"/>
  <c r="AB1583" i="7"/>
  <c r="AA1583" i="7" s="1"/>
  <c r="W1644" i="7"/>
  <c r="V1644" i="7" s="1"/>
  <c r="R972" i="7"/>
  <c r="Q972" i="7" s="1"/>
  <c r="R1714" i="7"/>
  <c r="Q1714" i="7" s="1"/>
  <c r="W1270" i="7"/>
  <c r="V1270" i="7" s="1"/>
  <c r="R1244" i="7"/>
  <c r="Q1244" i="7" s="1"/>
  <c r="R696" i="7"/>
  <c r="Q696" i="7" s="1"/>
  <c r="R1818" i="7"/>
  <c r="Q1818" i="7" s="1"/>
  <c r="R1648" i="7"/>
  <c r="Q1648" i="7" s="1"/>
  <c r="R543" i="7"/>
  <c r="Q543" i="7" s="1"/>
  <c r="S1378" i="7"/>
  <c r="Q1378" i="7" s="1"/>
  <c r="R932" i="7"/>
  <c r="Q932" i="7" s="1"/>
  <c r="W1704" i="7"/>
  <c r="V1704" i="7" s="1"/>
  <c r="W1333" i="7"/>
  <c r="V1333" i="7" s="1"/>
  <c r="AB1667" i="7"/>
  <c r="AA1667" i="7" s="1"/>
  <c r="R937" i="7"/>
  <c r="Q937" i="7" s="1"/>
  <c r="R1776" i="7"/>
  <c r="Q1776" i="7" s="1"/>
  <c r="S1590" i="7"/>
  <c r="Q1590" i="7" s="1"/>
  <c r="R352" i="7"/>
  <c r="Q352" i="7" s="1"/>
  <c r="AB1834" i="7"/>
  <c r="AA1834" i="7" s="1"/>
  <c r="W1414" i="7"/>
  <c r="V1414" i="7" s="1"/>
  <c r="R684" i="7"/>
  <c r="Q684" i="7" s="1"/>
  <c r="V505" i="7"/>
  <c r="AA425" i="7"/>
  <c r="R345" i="7"/>
  <c r="Q345" i="7" s="1"/>
  <c r="V249" i="7"/>
  <c r="AA146" i="7"/>
  <c r="Q35" i="7"/>
  <c r="AA1146" i="7"/>
  <c r="AA502" i="7"/>
  <c r="AA481" i="7"/>
  <c r="V74" i="7"/>
  <c r="V497" i="7"/>
  <c r="AA17" i="7"/>
  <c r="AA981" i="7"/>
  <c r="AA965" i="7"/>
  <c r="V832" i="7"/>
  <c r="V682" i="7"/>
  <c r="AA871" i="7"/>
  <c r="V161" i="7"/>
  <c r="V764" i="7"/>
  <c r="V253" i="7"/>
  <c r="V870" i="7"/>
  <c r="AA1272" i="7"/>
  <c r="V827" i="7"/>
  <c r="AA555" i="7"/>
  <c r="AA282" i="7"/>
  <c r="V218" i="7"/>
  <c r="AA739" i="7"/>
  <c r="V646" i="7"/>
  <c r="AA910" i="7"/>
  <c r="AA62" i="7"/>
  <c r="Q279" i="7"/>
  <c r="AA1265" i="7"/>
  <c r="V110" i="7"/>
  <c r="V786" i="7"/>
  <c r="AA215" i="7"/>
  <c r="AA725" i="7"/>
  <c r="V531" i="7"/>
  <c r="AA3" i="7"/>
  <c r="V202" i="7"/>
  <c r="AA465" i="7"/>
  <c r="Q1387" i="7"/>
  <c r="AA962" i="7"/>
  <c r="AA952" i="7"/>
  <c r="AA920" i="7"/>
  <c r="AA477" i="7"/>
  <c r="Q584" i="7"/>
  <c r="AA1137" i="7"/>
  <c r="Q334" i="7"/>
  <c r="AA1457" i="7"/>
  <c r="AA1294" i="7"/>
  <c r="V1526" i="7"/>
  <c r="AA691" i="7"/>
  <c r="AA1324" i="7"/>
  <c r="V706" i="7"/>
  <c r="AA548" i="7"/>
  <c r="V468" i="7"/>
  <c r="AA292" i="7"/>
  <c r="V212" i="7"/>
  <c r="AA36" i="7"/>
  <c r="V1703" i="7"/>
  <c r="AA690" i="7"/>
  <c r="V599" i="7"/>
  <c r="Q226" i="7"/>
  <c r="V98" i="7"/>
  <c r="AA1046" i="7"/>
  <c r="AA437" i="7"/>
  <c r="AA295" i="7"/>
  <c r="AA70" i="7"/>
  <c r="AA1163" i="7"/>
  <c r="V138" i="7"/>
  <c r="V1352" i="7"/>
  <c r="AA1135" i="7"/>
  <c r="AA1595" i="7"/>
  <c r="AA1484" i="7"/>
  <c r="V854" i="7"/>
  <c r="AA737" i="7"/>
  <c r="Q1180" i="7"/>
  <c r="AA831" i="7"/>
  <c r="V668" i="7"/>
  <c r="V234" i="7"/>
  <c r="AA30" i="7"/>
  <c r="V726" i="7"/>
  <c r="V301" i="7"/>
  <c r="AA1418" i="7"/>
  <c r="V1249" i="7"/>
  <c r="AA868" i="7"/>
  <c r="V1041" i="7"/>
  <c r="AA813" i="7"/>
  <c r="AA664" i="7"/>
  <c r="V707" i="7"/>
  <c r="Q331" i="7"/>
  <c r="Q1385" i="7"/>
  <c r="Q1044" i="7"/>
  <c r="AA715" i="7"/>
  <c r="V559" i="7"/>
  <c r="Q26" i="7"/>
  <c r="AA957" i="7"/>
  <c r="AA459" i="7"/>
  <c r="AA1425" i="7"/>
  <c r="V1339" i="7"/>
  <c r="V730" i="7"/>
  <c r="AA376" i="7"/>
  <c r="V88" i="7"/>
  <c r="AA590" i="7"/>
  <c r="V355" i="7"/>
  <c r="Q25" i="7"/>
  <c r="V421" i="7"/>
  <c r="V529" i="7"/>
  <c r="V1520" i="7"/>
  <c r="AA790" i="7"/>
  <c r="V889" i="7"/>
  <c r="AA1409" i="7"/>
  <c r="Q394" i="7"/>
  <c r="Q223" i="7"/>
  <c r="AA890" i="7"/>
  <c r="AA349" i="7"/>
  <c r="Q1423" i="7"/>
  <c r="AA1296" i="7"/>
  <c r="V762" i="7"/>
  <c r="AA540" i="7"/>
  <c r="V460" i="7"/>
  <c r="AA284" i="7"/>
  <c r="V204" i="7"/>
  <c r="Q1791" i="7"/>
  <c r="AA936" i="7"/>
  <c r="V645" i="7"/>
  <c r="AA589" i="7"/>
  <c r="AA530" i="7"/>
  <c r="V354" i="7"/>
  <c r="AA274" i="7"/>
  <c r="Q169" i="7"/>
  <c r="V41" i="7"/>
  <c r="AA533" i="7"/>
  <c r="V134" i="7"/>
  <c r="AA1123" i="7"/>
  <c r="Q671" i="7"/>
  <c r="V69" i="7"/>
  <c r="AA257" i="7"/>
  <c r="AA1159" i="7"/>
  <c r="AA1436" i="7"/>
  <c r="AA836" i="7"/>
  <c r="V830" i="7"/>
  <c r="AA1140" i="7"/>
  <c r="V736" i="7"/>
  <c r="V225" i="7"/>
  <c r="V735" i="7"/>
  <c r="Q285" i="7"/>
  <c r="V29" i="7"/>
  <c r="V1668" i="7"/>
  <c r="AA1201" i="7"/>
  <c r="AA1305" i="7"/>
  <c r="V837" i="7"/>
  <c r="AA495" i="7"/>
  <c r="V79" i="7"/>
  <c r="V658" i="7"/>
  <c r="V318" i="7"/>
  <c r="AA1076" i="7"/>
  <c r="V743" i="7"/>
  <c r="AA629" i="7"/>
  <c r="Q103" i="7"/>
  <c r="AA219" i="7"/>
  <c r="V422" i="7"/>
  <c r="AA314" i="7"/>
  <c r="Q1583" i="7"/>
  <c r="Q159" i="7"/>
  <c r="AA972" i="7"/>
  <c r="V255" i="7"/>
  <c r="AA1270" i="7"/>
  <c r="V504" i="7"/>
  <c r="AA1244" i="7"/>
  <c r="V887" i="7"/>
  <c r="V178" i="7"/>
  <c r="AA696" i="7"/>
  <c r="V624" i="7"/>
  <c r="AA543" i="7"/>
  <c r="V876" i="7"/>
  <c r="AA932" i="7"/>
  <c r="V363" i="7"/>
  <c r="Q118" i="7"/>
  <c r="AA1333" i="7"/>
  <c r="AA446" i="7"/>
  <c r="AA778" i="7"/>
  <c r="V528" i="7"/>
  <c r="AA352" i="7"/>
  <c r="V272" i="7"/>
  <c r="AA96" i="7"/>
  <c r="V16" i="7"/>
  <c r="AA1414" i="7"/>
  <c r="AA684" i="7"/>
  <c r="V345" i="7"/>
  <c r="AA265" i="7"/>
  <c r="AA35" i="7"/>
  <c r="AA915" i="7"/>
  <c r="AA261" i="7"/>
  <c r="V566" i="7"/>
  <c r="AA235" i="7"/>
  <c r="V321" i="7"/>
  <c r="AA133" i="7"/>
  <c r="AA1289" i="7"/>
  <c r="Q165" i="7"/>
  <c r="AA1279" i="7"/>
  <c r="AA1072" i="7"/>
  <c r="AA682" i="7"/>
  <c r="V333" i="7"/>
  <c r="V175" i="7"/>
  <c r="AA511" i="7"/>
  <c r="AA1405" i="7"/>
  <c r="AA870" i="7"/>
  <c r="V850" i="7"/>
  <c r="V596" i="7"/>
  <c r="AA712" i="7"/>
  <c r="V283" i="7"/>
  <c r="AA1297" i="7"/>
  <c r="AA646" i="7"/>
  <c r="AA279" i="7"/>
  <c r="AA867" i="7"/>
  <c r="AA478" i="7"/>
  <c r="Q155" i="7"/>
  <c r="AA786" i="7"/>
  <c r="AA683" i="7"/>
  <c r="V440" i="7"/>
  <c r="V665" i="7"/>
  <c r="AA435" i="7"/>
  <c r="AA217" i="7"/>
  <c r="V485" i="7"/>
  <c r="V171" i="7"/>
  <c r="Q113" i="7"/>
  <c r="V229" i="7"/>
  <c r="AA1285" i="7"/>
  <c r="V885" i="7"/>
  <c r="AA763" i="7"/>
  <c r="AA262" i="7"/>
  <c r="AA1442" i="7"/>
  <c r="V785" i="7"/>
  <c r="AA315" i="7"/>
  <c r="AA230" i="7"/>
  <c r="AA570" i="7"/>
  <c r="AA330" i="7"/>
  <c r="AA834" i="7"/>
  <c r="AA1295" i="7"/>
  <c r="AA1322" i="7"/>
  <c r="AA1262" i="7"/>
  <c r="AA436" i="7"/>
  <c r="V356" i="7"/>
  <c r="AA180" i="7"/>
  <c r="V100" i="7"/>
  <c r="AA1276" i="7"/>
  <c r="AA1381" i="7"/>
  <c r="V666" i="7"/>
  <c r="AA583" i="7"/>
  <c r="V179" i="7"/>
  <c r="Q73" i="7"/>
  <c r="AA1190" i="7"/>
  <c r="V309" i="7"/>
  <c r="V551" i="7"/>
  <c r="AA1051" i="7"/>
  <c r="V623" i="7"/>
  <c r="Q71" i="7"/>
  <c r="V129" i="7"/>
  <c r="AA1023" i="7"/>
  <c r="AA948" i="7"/>
  <c r="V677" i="7"/>
  <c r="AA1240" i="7"/>
  <c r="V765" i="7"/>
  <c r="AA527" i="7"/>
  <c r="AA398" i="7"/>
  <c r="Q207" i="7"/>
  <c r="AA954" i="7"/>
  <c r="V632" i="7"/>
  <c r="Q125" i="7"/>
  <c r="AA1141" i="7"/>
  <c r="V777" i="7"/>
  <c r="V550" i="7"/>
  <c r="V319" i="7"/>
  <c r="V822" i="7"/>
  <c r="AA616" i="7"/>
  <c r="V167" i="7"/>
  <c r="AA1293" i="7"/>
  <c r="AA1364" i="7"/>
  <c r="V491" i="7"/>
  <c r="AA343" i="7"/>
  <c r="AA1451" i="7"/>
  <c r="V95" i="7"/>
  <c r="Q106" i="7"/>
  <c r="Q190" i="7"/>
  <c r="AA874" i="7"/>
  <c r="AA259" i="7"/>
  <c r="AA123" i="7"/>
  <c r="AA61" i="7"/>
  <c r="AA1349" i="7"/>
  <c r="V702" i="7"/>
  <c r="V346" i="7"/>
  <c r="AA775" i="7"/>
  <c r="AA191" i="7"/>
  <c r="AA1252" i="7"/>
  <c r="AA1010" i="7"/>
  <c r="AA428" i="7"/>
  <c r="V348" i="7"/>
  <c r="AA172" i="7"/>
  <c r="V92" i="7"/>
  <c r="AA891" i="7"/>
  <c r="AA686" i="7"/>
  <c r="V581" i="7"/>
  <c r="V498" i="7"/>
  <c r="AA418" i="7"/>
  <c r="V233" i="7"/>
  <c r="AA130" i="7"/>
  <c r="Q19" i="7"/>
  <c r="AA1150" i="7"/>
  <c r="AA783" i="7"/>
  <c r="V327" i="7"/>
  <c r="AA1011" i="7"/>
  <c r="V199" i="7"/>
  <c r="Q10" i="7"/>
  <c r="V21" i="7"/>
  <c r="AA1047" i="7"/>
  <c r="AA1309" i="7"/>
  <c r="AA1053" i="7"/>
  <c r="V825" i="7"/>
  <c r="AA655" i="7"/>
  <c r="AA674" i="7"/>
  <c r="AA445" i="7"/>
  <c r="AA617" i="7"/>
  <c r="AA157" i="7"/>
  <c r="AA1084" i="7"/>
  <c r="AA993" i="7"/>
  <c r="AA756" i="7"/>
  <c r="V539" i="7"/>
  <c r="AA687" i="7"/>
  <c r="V628" i="7"/>
  <c r="Q42" i="7"/>
  <c r="AA949" i="7"/>
  <c r="AA1421" i="7"/>
  <c r="AA408" i="7"/>
  <c r="V152" i="7"/>
  <c r="AA641" i="7"/>
  <c r="V403" i="7"/>
  <c r="AA1026" i="7"/>
  <c r="AA278" i="7"/>
  <c r="Q135" i="7"/>
  <c r="V101" i="7"/>
  <c r="AA1064" i="7"/>
  <c r="V413" i="7"/>
  <c r="AA772" i="7"/>
  <c r="AA1065" i="7"/>
  <c r="AA496" i="7"/>
  <c r="V416" i="7"/>
  <c r="AA240" i="7"/>
  <c r="V160" i="7"/>
  <c r="AA956" i="7"/>
  <c r="V880" i="7"/>
  <c r="V489" i="7"/>
  <c r="AA409" i="7"/>
  <c r="AA227" i="7"/>
  <c r="AA121" i="7"/>
  <c r="AA1130" i="7"/>
  <c r="AA1456" i="7"/>
  <c r="AA438" i="7"/>
  <c r="Q122" i="7"/>
  <c r="AA823" i="7"/>
  <c r="AA449" i="7"/>
  <c r="AA7" i="7"/>
  <c r="V433" i="7"/>
  <c r="AA1216" i="7"/>
  <c r="AA958" i="7"/>
  <c r="V653" i="7"/>
  <c r="AA773" i="7"/>
  <c r="V567" i="7"/>
  <c r="V109" i="7"/>
  <c r="V728" i="7"/>
  <c r="AA945" i="7"/>
  <c r="V779" i="7"/>
  <c r="V494" i="7"/>
  <c r="AA166" i="7"/>
  <c r="AA47" i="7"/>
  <c r="V585" i="7"/>
  <c r="AA719" i="7"/>
  <c r="V800" i="7"/>
  <c r="Q142" i="7"/>
  <c r="V302" i="7"/>
  <c r="V710" i="7"/>
  <c r="AA1033" i="7"/>
  <c r="AA536" i="7"/>
  <c r="V312" i="7"/>
  <c r="V784" i="7"/>
  <c r="AA323" i="7"/>
  <c r="V67" i="7"/>
  <c r="V534" i="7"/>
  <c r="AA1192" i="7"/>
  <c r="V526" i="7"/>
  <c r="Q269" i="7"/>
  <c r="AA1417" i="7"/>
  <c r="V801" i="7"/>
  <c r="AA584" i="7"/>
  <c r="V334" i="7"/>
  <c r="AA1298" i="7"/>
  <c r="AA706" i="7"/>
  <c r="V564" i="7"/>
  <c r="AA388" i="7"/>
  <c r="V308" i="7"/>
  <c r="AA132" i="7"/>
  <c r="V52" i="7"/>
  <c r="AA611" i="7"/>
  <c r="AA968" i="7"/>
  <c r="V226" i="7"/>
  <c r="V115" i="7"/>
  <c r="AA1142" i="7"/>
  <c r="AA1427" i="7"/>
  <c r="V359" i="7"/>
  <c r="AA1003" i="7"/>
  <c r="AA197" i="7"/>
  <c r="AA1379" i="7"/>
  <c r="AA931" i="7"/>
  <c r="AA1485" i="7"/>
  <c r="AA854" i="7"/>
  <c r="AA1180" i="7"/>
  <c r="V851" i="7"/>
  <c r="V681" i="7"/>
  <c r="AA439" i="7"/>
  <c r="V267" i="7"/>
  <c r="Q54" i="7"/>
  <c r="AA726" i="7"/>
  <c r="AA510" i="7"/>
  <c r="Q205" i="7"/>
  <c r="AA1249" i="7"/>
  <c r="V884" i="7"/>
  <c r="AA427" i="7"/>
  <c r="V63" i="7"/>
  <c r="AA331" i="7"/>
  <c r="AA644" i="7"/>
  <c r="AA898" i="7"/>
  <c r="AA844" i="7"/>
  <c r="AA730" i="7"/>
  <c r="V424" i="7"/>
  <c r="AA1290" i="7"/>
  <c r="V25" i="7"/>
  <c r="V883" i="7"/>
  <c r="Q43" i="7"/>
  <c r="AA529" i="7"/>
  <c r="AA1176" i="7"/>
  <c r="AA889" i="7"/>
  <c r="V394" i="7"/>
  <c r="AA223" i="7"/>
  <c r="AA762" i="7"/>
  <c r="V556" i="7"/>
  <c r="AA380" i="7"/>
  <c r="V300" i="7"/>
  <c r="AA124" i="7"/>
  <c r="V749" i="7"/>
  <c r="AA645" i="7"/>
  <c r="V450" i="7"/>
  <c r="AA370" i="7"/>
  <c r="Q290" i="7"/>
  <c r="V169" i="7"/>
  <c r="AA66" i="7"/>
  <c r="AA1102" i="7"/>
  <c r="AA455" i="7"/>
  <c r="V183" i="7"/>
  <c r="AA1219" i="7"/>
  <c r="AA671" i="7"/>
  <c r="AA86" i="7"/>
  <c r="AA1360" i="7"/>
  <c r="AA999" i="7"/>
  <c r="AA974" i="7"/>
  <c r="V774" i="7"/>
  <c r="AA830" i="7"/>
  <c r="AA523" i="7"/>
  <c r="V239" i="7"/>
  <c r="V285" i="7"/>
  <c r="AA189" i="7"/>
  <c r="AA1489" i="7"/>
  <c r="AA872" i="7"/>
  <c r="AA837" i="7"/>
  <c r="Q182" i="7"/>
  <c r="AA658" i="7"/>
  <c r="V375" i="7"/>
  <c r="AA1469" i="7"/>
  <c r="AA1488" i="7"/>
  <c r="AA103" i="7"/>
  <c r="AA326" i="7"/>
  <c r="AA159" i="7"/>
  <c r="AA1350" i="7"/>
  <c r="AA248" i="7"/>
  <c r="V8" i="7"/>
  <c r="AA515" i="7"/>
  <c r="AA242" i="7"/>
  <c r="AA1475" i="7"/>
  <c r="Q193" i="7"/>
  <c r="AA852" i="7"/>
  <c r="Q90" i="7"/>
  <c r="AA1479" i="7"/>
  <c r="V118" i="7"/>
  <c r="Q111" i="7"/>
  <c r="AA799" i="7"/>
  <c r="AA1303" i="7"/>
  <c r="AA448" i="7"/>
  <c r="V368" i="7"/>
  <c r="AA192" i="7"/>
  <c r="V112" i="7"/>
  <c r="AA923" i="7"/>
  <c r="AA907" i="7"/>
  <c r="V537" i="7"/>
  <c r="V441" i="7"/>
  <c r="AA361" i="7"/>
  <c r="Q281" i="7"/>
  <c r="AA163" i="7"/>
  <c r="AA57" i="7"/>
  <c r="AA1082" i="7"/>
  <c r="Q1066" i="7"/>
  <c r="AA566" i="7"/>
  <c r="AA250" i="7"/>
  <c r="V513" i="7"/>
  <c r="AA353" i="7"/>
  <c r="Q150" i="7"/>
  <c r="V149" i="7"/>
  <c r="Q568" i="7"/>
  <c r="V165" i="7"/>
  <c r="V1582" i="7"/>
  <c r="AA1515" i="7"/>
  <c r="V1045" i="7"/>
  <c r="AA1168" i="7"/>
  <c r="AA860" i="7"/>
  <c r="V794" i="7"/>
  <c r="AA692" i="7"/>
  <c r="V379" i="7"/>
  <c r="Q238" i="7"/>
  <c r="AA835" i="7"/>
  <c r="V592" i="7"/>
  <c r="Q173" i="7"/>
  <c r="V1420" i="7"/>
  <c r="Q1676" i="7"/>
  <c r="AA1234" i="7"/>
  <c r="AA850" i="7"/>
  <c r="V661" i="7"/>
  <c r="AA335" i="7"/>
  <c r="V769" i="7"/>
  <c r="AA1494" i="7"/>
  <c r="Q143" i="7"/>
  <c r="AA299" i="7"/>
  <c r="V347" i="7"/>
  <c r="AA155" i="7"/>
  <c r="Q1231" i="7"/>
  <c r="Q755" i="7"/>
  <c r="V923" i="7" l="1"/>
  <c r="Q581" i="7"/>
  <c r="V1319" i="7"/>
  <c r="V1391" i="7"/>
  <c r="Q1469" i="7"/>
  <c r="Q799" i="7"/>
  <c r="Q389" i="7"/>
  <c r="Q796" i="7"/>
  <c r="Q968" i="7"/>
  <c r="E30" i="16"/>
  <c r="D30" i="16"/>
  <c r="G30" i="16"/>
  <c r="F30" i="16"/>
  <c r="I53" i="16"/>
  <c r="H53" i="16"/>
  <c r="G53" i="16"/>
  <c r="F53" i="16"/>
  <c r="D53" i="16"/>
  <c r="E53" i="16"/>
  <c r="V1245" i="7"/>
  <c r="V1730" i="7"/>
  <c r="V1325" i="7"/>
  <c r="V1346" i="7"/>
  <c r="Q1809" i="7"/>
  <c r="Q562" i="7"/>
  <c r="V1147" i="7"/>
  <c r="V1577" i="7"/>
  <c r="Q1246" i="7"/>
  <c r="Q1689" i="7"/>
  <c r="Q1836" i="7"/>
  <c r="AA1574" i="7"/>
  <c r="Q1115" i="7"/>
  <c r="Q607" i="7"/>
  <c r="Q1744" i="7"/>
  <c r="Q515" i="7"/>
  <c r="V1242" i="7"/>
  <c r="Q882" i="7"/>
  <c r="V1658" i="7"/>
  <c r="Q575" i="7"/>
  <c r="Q983" i="7"/>
  <c r="V1375" i="7"/>
  <c r="Q1218" i="7"/>
  <c r="Q1533" i="7"/>
  <c r="V1043" i="7"/>
  <c r="AA1644" i="7"/>
  <c r="Q383" i="7"/>
  <c r="Q1158" i="7"/>
  <c r="Q407" i="7"/>
  <c r="AA1776" i="7"/>
  <c r="Q1046" i="7"/>
  <c r="V1829" i="7"/>
  <c r="Q964" i="7"/>
  <c r="Q953" i="7"/>
  <c r="Q1813" i="7"/>
  <c r="Q1357" i="7"/>
  <c r="AA1729" i="7"/>
  <c r="Q705" i="7"/>
  <c r="V1718" i="7"/>
  <c r="AA1768" i="7"/>
  <c r="V1422" i="7"/>
  <c r="AA1682" i="7"/>
  <c r="Q1615" i="7"/>
  <c r="V1326" i="7"/>
  <c r="V1567" i="7"/>
  <c r="Q942" i="7"/>
  <c r="Q1009" i="7"/>
  <c r="AA1604" i="7"/>
  <c r="Q1062" i="7"/>
  <c r="AA1553" i="7"/>
  <c r="V1831" i="7"/>
  <c r="Q1579" i="7"/>
  <c r="Q858" i="7"/>
  <c r="Q1820" i="7"/>
  <c r="Q1003" i="7"/>
  <c r="Q1070" i="7"/>
  <c r="Q692" i="7"/>
  <c r="Q1497" i="7"/>
  <c r="Q872" i="7"/>
  <c r="V1412" i="7"/>
  <c r="V990" i="7"/>
  <c r="AA1516" i="7"/>
  <c r="Q1422" i="7"/>
  <c r="V974" i="7"/>
  <c r="Q1057" i="7"/>
  <c r="V1079" i="7"/>
  <c r="V1700" i="7"/>
  <c r="Q1589" i="7"/>
  <c r="V1661" i="7"/>
  <c r="Q1512" i="7"/>
  <c r="Q1414" i="7"/>
  <c r="V1331" i="7"/>
  <c r="V1489" i="7"/>
  <c r="V898" i="7"/>
  <c r="V1750" i="7"/>
  <c r="V1083" i="7"/>
  <c r="Q1383" i="7"/>
  <c r="Q665" i="7"/>
  <c r="V1830" i="7"/>
  <c r="V1273" i="7"/>
  <c r="Q1395" i="7"/>
  <c r="Q867" i="7"/>
  <c r="Q1059" i="7"/>
  <c r="Q1819" i="7"/>
  <c r="Q1265" i="7"/>
  <c r="Q660" i="7"/>
  <c r="V1641" i="7"/>
  <c r="Q895" i="7"/>
  <c r="V984" i="7"/>
  <c r="V1626" i="7"/>
  <c r="Q1611" i="7"/>
  <c r="Q1192" i="7"/>
  <c r="V1384" i="7"/>
  <c r="Q1691" i="7"/>
  <c r="Q1668" i="7"/>
  <c r="Q517" i="7"/>
  <c r="Q1733" i="7"/>
  <c r="V1178" i="7"/>
  <c r="V1104" i="7"/>
  <c r="Q323" i="7"/>
  <c r="Q1408" i="7"/>
  <c r="Q1795" i="7"/>
  <c r="Q299" i="7"/>
  <c r="Q1168" i="7"/>
  <c r="Q1552" i="7"/>
  <c r="Q1620" i="7"/>
  <c r="V1055" i="7"/>
  <c r="Q1656" i="7"/>
  <c r="V1528" i="7"/>
  <c r="Q1621" i="7"/>
  <c r="AA1725" i="7"/>
  <c r="AA1757" i="7"/>
  <c r="Q1773" i="7"/>
  <c r="Q1751" i="7"/>
  <c r="Q1666" i="7"/>
  <c r="V1589" i="7"/>
  <c r="Q404" i="7"/>
  <c r="AA1505" i="7"/>
  <c r="V1257" i="7"/>
  <c r="V1098" i="7"/>
  <c r="AA1800" i="7"/>
  <c r="Q430" i="7"/>
  <c r="AA1525" i="7"/>
  <c r="AA1558" i="7"/>
  <c r="Q1496" i="7"/>
  <c r="V961" i="7"/>
  <c r="Q542" i="7"/>
  <c r="Q774" i="7"/>
  <c r="V1161" i="7"/>
  <c r="Q563" i="7"/>
  <c r="Q947" i="7"/>
  <c r="Q900" i="7"/>
  <c r="V917" i="7"/>
  <c r="Q1823" i="7"/>
  <c r="Q1706" i="7"/>
  <c r="Q1550" i="7"/>
  <c r="V1096" i="7"/>
  <c r="V1807" i="7"/>
  <c r="Q534" i="7"/>
  <c r="AA1545" i="7"/>
  <c r="Q1665" i="7"/>
  <c r="V1737" i="7"/>
  <c r="Q1599" i="7"/>
  <c r="V1217" i="7"/>
  <c r="V1462" i="7"/>
  <c r="Q1735" i="7"/>
  <c r="AA1691" i="7"/>
  <c r="V1068" i="7"/>
  <c r="AA1548" i="7"/>
  <c r="V1450" i="7"/>
  <c r="V1170" i="7"/>
  <c r="V1796" i="7"/>
  <c r="V1372" i="7"/>
  <c r="Q526" i="7"/>
  <c r="Q1801" i="7"/>
  <c r="AA1687" i="7"/>
  <c r="Q1406" i="7"/>
  <c r="Q1687" i="7"/>
  <c r="V1090" i="7"/>
  <c r="Q1095" i="7"/>
  <c r="AA1513" i="7"/>
  <c r="V1762" i="7"/>
  <c r="V1388" i="7"/>
  <c r="V1382" i="7"/>
  <c r="V1207" i="7"/>
  <c r="Q613" i="7"/>
  <c r="V1334" i="7"/>
  <c r="V1803" i="7"/>
  <c r="V937" i="7"/>
  <c r="Q805" i="7"/>
  <c r="V1359" i="7"/>
  <c r="V1554" i="7"/>
  <c r="V1671" i="7"/>
  <c r="V1559" i="7"/>
  <c r="V1342" i="7"/>
  <c r="Q912" i="7"/>
  <c r="Q302" i="7"/>
  <c r="V1277" i="7"/>
  <c r="AA1582" i="7"/>
  <c r="V1338" i="7"/>
  <c r="Q740" i="7"/>
  <c r="Q785" i="7"/>
  <c r="Q714" i="7"/>
  <c r="Q650" i="7"/>
  <c r="V1406" i="7"/>
  <c r="Q314" i="7"/>
  <c r="Q1297" i="7"/>
  <c r="Q363" i="7"/>
  <c r="AA1546" i="7"/>
  <c r="Q1446" i="7"/>
  <c r="V901" i="7"/>
  <c r="Q335" i="7"/>
  <c r="V1101" i="7"/>
  <c r="Q975" i="7"/>
  <c r="AA1784" i="7"/>
  <c r="Q662" i="7"/>
  <c r="Q649" i="7"/>
  <c r="V1169" i="7"/>
  <c r="Q1441" i="7"/>
  <c r="Q1657" i="7"/>
  <c r="V1187" i="7"/>
  <c r="Q355" i="7"/>
  <c r="Q668" i="7"/>
  <c r="AA1586" i="7"/>
  <c r="Q1032" i="7"/>
  <c r="Q832" i="7"/>
  <c r="V1272" i="7"/>
  <c r="Q524" i="7"/>
  <c r="V1015" i="7"/>
  <c r="Q1225" i="7"/>
  <c r="AA1645" i="7"/>
  <c r="Q1622" i="7"/>
  <c r="Q1805" i="7"/>
  <c r="Q1727" i="7"/>
  <c r="Q1365" i="7"/>
  <c r="Q566" i="7"/>
  <c r="AA1678" i="7"/>
  <c r="Q1522" i="7"/>
  <c r="V1645" i="7"/>
  <c r="Q425" i="7"/>
  <c r="Q619" i="7"/>
  <c r="V1572" i="7"/>
  <c r="AA1773" i="7"/>
  <c r="Q1600" i="7"/>
  <c r="V899" i="7"/>
  <c r="Q1616" i="7"/>
  <c r="Q1358" i="7"/>
  <c r="Q1825" i="7"/>
  <c r="Q478" i="7"/>
  <c r="V1721" i="7"/>
  <c r="AA1686" i="7"/>
  <c r="AA1716" i="7"/>
  <c r="V1633" i="7"/>
  <c r="V1503" i="7"/>
  <c r="Q595" i="7"/>
  <c r="V903" i="7"/>
  <c r="Q931" i="7"/>
  <c r="Q1501" i="7"/>
  <c r="V943" i="7"/>
  <c r="Q869" i="7"/>
  <c r="AA1640" i="7"/>
  <c r="Q777" i="7"/>
  <c r="AA1592" i="7"/>
  <c r="Q1697" i="7"/>
  <c r="Q1275" i="7"/>
  <c r="V1321" i="7"/>
  <c r="Q1256" i="7"/>
  <c r="Q1035" i="7"/>
  <c r="Q1416" i="7"/>
  <c r="Q1333" i="7"/>
  <c r="V1300" i="7"/>
  <c r="Q1010" i="7"/>
  <c r="V1646" i="7"/>
  <c r="V921" i="7"/>
  <c r="V1832" i="7"/>
  <c r="V951" i="7"/>
  <c r="Q981" i="7"/>
  <c r="Q1374" i="7"/>
  <c r="V1702" i="7"/>
  <c r="V1688" i="7"/>
  <c r="Q1664" i="7"/>
  <c r="V1364" i="7"/>
  <c r="AA1767" i="7"/>
  <c r="Q977" i="7"/>
  <c r="Q1328" i="7"/>
  <c r="AA1637" i="7"/>
  <c r="Q1108" i="7"/>
  <c r="AA1763" i="7"/>
  <c r="AA1647" i="7"/>
  <c r="V1508" i="7"/>
  <c r="V913" i="7"/>
  <c r="V1642" i="7"/>
  <c r="Q481" i="7"/>
  <c r="V909" i="7"/>
  <c r="V1255" i="7"/>
  <c r="V1148" i="7"/>
  <c r="AA1518" i="7"/>
  <c r="Q1056" i="7"/>
  <c r="Q1314" i="7"/>
  <c r="AA1683" i="7"/>
  <c r="Q1261" i="7"/>
  <c r="Q1673" i="7"/>
  <c r="Q699" i="7"/>
  <c r="V1468" i="7"/>
  <c r="Q1054" i="7"/>
  <c r="V1708" i="7"/>
  <c r="V1705" i="7"/>
  <c r="Q1701" i="7"/>
  <c r="Q657" i="7"/>
  <c r="Q1732" i="7"/>
  <c r="Q838" i="7"/>
  <c r="V1581" i="7"/>
  <c r="AA1639" i="7"/>
  <c r="V1279" i="7"/>
  <c r="V1788" i="7"/>
  <c r="V1330" i="7"/>
  <c r="Q1685" i="7"/>
  <c r="Q744" i="7"/>
  <c r="V1264" i="7"/>
  <c r="Q1005" i="7"/>
  <c r="Q1228" i="7"/>
  <c r="V1314" i="7"/>
  <c r="V902" i="7"/>
  <c r="V1403" i="7"/>
  <c r="AA1739" i="7"/>
  <c r="V1507" i="7"/>
  <c r="Q588" i="7"/>
  <c r="Q940" i="7"/>
  <c r="Q357" i="7"/>
  <c r="Q303" i="7"/>
  <c r="V914" i="7"/>
  <c r="Q1508" i="7"/>
  <c r="V1059" i="7"/>
  <c r="V1544" i="7"/>
  <c r="V1786" i="7"/>
  <c r="V1158" i="7"/>
  <c r="V1478" i="7"/>
  <c r="Q1260" i="7"/>
  <c r="V1087" i="7"/>
  <c r="Q1335" i="7"/>
  <c r="AA1642" i="7"/>
  <c r="V1072" i="7"/>
  <c r="V1566" i="7"/>
  <c r="V1588" i="7"/>
  <c r="V1057" i="7"/>
  <c r="Q646" i="7"/>
  <c r="Q1561" i="7"/>
  <c r="AA1775" i="7"/>
  <c r="V1246" i="7"/>
  <c r="V1652" i="7"/>
  <c r="AA1795" i="7"/>
  <c r="AA1780" i="7"/>
  <c r="AA1755" i="7"/>
  <c r="V1799" i="7"/>
  <c r="V1756" i="7"/>
  <c r="AA1646" i="7"/>
  <c r="Q1652" i="7"/>
  <c r="Q1692" i="7"/>
  <c r="AA1517" i="7"/>
  <c r="V1157" i="7"/>
  <c r="AA1827" i="7"/>
  <c r="V1449" i="7"/>
  <c r="Q502" i="7"/>
  <c r="Q1187" i="7"/>
  <c r="Q924" i="7"/>
  <c r="V966" i="7"/>
  <c r="Q632" i="7"/>
  <c r="Q1148" i="7"/>
  <c r="Q440" i="7"/>
  <c r="V1810" i="7"/>
  <c r="Q328" i="7"/>
  <c r="V1145" i="7"/>
  <c r="Q1394" i="7"/>
  <c r="Q914" i="7"/>
  <c r="Q717" i="7"/>
  <c r="Q1617" i="7"/>
  <c r="Q929" i="7"/>
  <c r="Q411" i="7"/>
  <c r="Q1504" i="7"/>
  <c r="Q1763" i="7"/>
  <c r="Q1184" i="7"/>
  <c r="Q593" i="7"/>
  <c r="Q819" i="7"/>
  <c r="AA1573" i="7"/>
  <c r="Q1619" i="7"/>
  <c r="Q453" i="7"/>
  <c r="Q804" i="7"/>
  <c r="Q780" i="7"/>
  <c r="Q1103" i="7"/>
  <c r="Q1538" i="7"/>
  <c r="Q1289" i="7"/>
  <c r="Q1319" i="7"/>
  <c r="V1600" i="7"/>
  <c r="Q1109" i="7"/>
  <c r="V1619" i="7"/>
  <c r="Q979" i="7"/>
  <c r="Q629" i="7"/>
  <c r="Q748" i="7"/>
  <c r="Q1146" i="7"/>
  <c r="Q1090" i="7"/>
  <c r="Q1091" i="7"/>
  <c r="Q926" i="7"/>
  <c r="Q1442" i="7"/>
  <c r="V1514" i="7"/>
  <c r="Q1762" i="7"/>
  <c r="Q1445" i="7"/>
  <c r="Q1494" i="7"/>
  <c r="Q1223" i="7"/>
  <c r="V1821" i="7"/>
  <c r="V1713" i="7"/>
  <c r="Q903" i="7"/>
  <c r="V1159" i="7"/>
  <c r="Q1623" i="7"/>
  <c r="V969" i="7"/>
  <c r="Q1172" i="7"/>
  <c r="Q634" i="7"/>
  <c r="Q713" i="7"/>
  <c r="Q861" i="7"/>
  <c r="Q348" i="7"/>
  <c r="AA1632" i="7"/>
  <c r="Q464" i="7"/>
  <c r="Q1688" i="7"/>
  <c r="V1239" i="7"/>
  <c r="V1211" i="7"/>
  <c r="Q1308" i="7"/>
  <c r="AA1718" i="7"/>
  <c r="Q865" i="7"/>
  <c r="V1378" i="7"/>
  <c r="AA1710" i="7"/>
  <c r="Q1381" i="7"/>
  <c r="Q1268" i="7"/>
  <c r="V1840" i="7"/>
  <c r="Q1608" i="7"/>
  <c r="V1416" i="7"/>
  <c r="Q885" i="7"/>
  <c r="Q1370" i="7"/>
  <c r="V1540" i="7"/>
  <c r="V1533" i="7"/>
  <c r="Q327" i="7"/>
  <c r="AA1839" i="7"/>
  <c r="Q519" i="7"/>
  <c r="V1691" i="7"/>
  <c r="AA1614" i="7"/>
  <c r="V1120" i="7"/>
  <c r="V1371" i="7"/>
  <c r="Q356" i="7"/>
  <c r="Q1285" i="7"/>
  <c r="V1008" i="7"/>
  <c r="AA1536" i="7"/>
  <c r="Q554" i="7"/>
  <c r="Q673" i="7"/>
  <c r="Q1125" i="7"/>
  <c r="V1719" i="7"/>
  <c r="Q1310" i="7"/>
  <c r="V1556" i="7"/>
  <c r="Q1486" i="7"/>
  <c r="V915" i="7"/>
  <c r="V1076" i="7"/>
  <c r="Q682" i="7"/>
  <c r="Q1584" i="7"/>
  <c r="Q460" i="7"/>
  <c r="V1569" i="7"/>
  <c r="Q1147" i="7"/>
  <c r="Q790" i="7"/>
  <c r="V945" i="7"/>
  <c r="V1040" i="7"/>
  <c r="Q1780" i="7"/>
  <c r="Q504" i="7"/>
  <c r="Q1601" i="7"/>
  <c r="Q316" i="7"/>
  <c r="Q946" i="7"/>
  <c r="Q399" i="7"/>
  <c r="Q377" i="7"/>
  <c r="Q380" i="7"/>
  <c r="Q991" i="7"/>
  <c r="Q954" i="7"/>
  <c r="Q1431" i="7"/>
  <c r="V1833" i="7"/>
  <c r="Q1119" i="7"/>
  <c r="V1358" i="7"/>
  <c r="Q477" i="7"/>
  <c r="V1224" i="7"/>
  <c r="AA1507" i="7"/>
  <c r="V1033" i="7"/>
  <c r="AA1808" i="7"/>
  <c r="V1782" i="7"/>
  <c r="V1318" i="7"/>
  <c r="Q823" i="7"/>
  <c r="V1252" i="7"/>
  <c r="Q1293" i="7"/>
  <c r="Q1440" i="7"/>
  <c r="V1276" i="7"/>
  <c r="Q1498" i="7"/>
  <c r="V1071" i="7"/>
  <c r="Q1161" i="7"/>
  <c r="Q1153" i="7"/>
  <c r="Q864" i="7"/>
  <c r="V1188" i="7"/>
  <c r="Q322" i="7"/>
  <c r="V1743" i="7"/>
  <c r="Q1839" i="7"/>
  <c r="V1000" i="7"/>
  <c r="Q1826" i="7"/>
  <c r="Q1336" i="7"/>
  <c r="Q319" i="7"/>
  <c r="Q1802" i="7"/>
  <c r="Q551" i="7"/>
  <c r="V1254" i="7"/>
  <c r="V977" i="7"/>
  <c r="V1715" i="7"/>
  <c r="V1546" i="7"/>
  <c r="V1676" i="7"/>
  <c r="Q1178" i="7"/>
  <c r="Q1651" i="7"/>
  <c r="V1118" i="7"/>
  <c r="Q1196" i="7"/>
  <c r="Q1317" i="7"/>
  <c r="Q317" i="7"/>
  <c r="Q1779" i="7"/>
  <c r="AA1564" i="7"/>
  <c r="Q905" i="7"/>
  <c r="V1495" i="7"/>
  <c r="V1542" i="7"/>
  <c r="AA1560" i="7"/>
  <c r="Q405" i="7"/>
  <c r="AA1699" i="7"/>
  <c r="AA1828" i="7"/>
  <c r="Q827" i="7"/>
  <c r="Q1152" i="7"/>
  <c r="Q1669" i="7"/>
  <c r="V971" i="7"/>
  <c r="Q491" i="7"/>
  <c r="V1113" i="7"/>
  <c r="Q623" i="7"/>
  <c r="V1640" i="7"/>
  <c r="Q1198" i="7"/>
  <c r="V1238" i="7"/>
  <c r="Q681" i="7"/>
  <c r="V1230" i="7"/>
  <c r="V1654" i="7"/>
  <c r="Q801" i="7"/>
  <c r="V1283" i="7"/>
  <c r="AA1713" i="7"/>
  <c r="Q1565" i="7"/>
  <c r="V1006" i="7"/>
  <c r="V1784" i="7"/>
  <c r="Q1837" i="7"/>
  <c r="V1716" i="7"/>
  <c r="V1570" i="7"/>
  <c r="Q1660" i="7"/>
  <c r="Q1540" i="7"/>
  <c r="Q1742" i="7"/>
  <c r="Q1089" i="7"/>
  <c r="Q1649" i="7"/>
  <c r="AA1835" i="7"/>
  <c r="Q1313" i="7"/>
  <c r="Q1060" i="7"/>
  <c r="Q442" i="7"/>
  <c r="V1256" i="7"/>
  <c r="V1501" i="7"/>
  <c r="Q811" i="7"/>
  <c r="V1752" i="7"/>
  <c r="AA1610" i="7"/>
  <c r="Q1264" i="7"/>
  <c r="Q1243" i="7"/>
  <c r="Q1728" i="7"/>
  <c r="Q1681" i="7"/>
  <c r="AA1653" i="7"/>
  <c r="AA1590" i="7"/>
  <c r="V920" i="7"/>
  <c r="Q468" i="7"/>
  <c r="Q675" i="7"/>
  <c r="Q833" i="7"/>
  <c r="Q1790" i="7"/>
  <c r="V1182" i="7"/>
  <c r="AA1655" i="7"/>
  <c r="AA1504" i="7"/>
  <c r="Q1377" i="7"/>
  <c r="Q490" i="7"/>
  <c r="Q1758" i="7"/>
  <c r="V1233" i="7"/>
  <c r="Q902" i="7"/>
  <c r="Q494" i="7"/>
  <c r="V1806" i="7"/>
  <c r="AA1627" i="7"/>
  <c r="AA1527" i="7"/>
  <c r="Q1523" i="7"/>
  <c r="Q1327" i="7"/>
  <c r="Q1131" i="7"/>
  <c r="Q950" i="7"/>
  <c r="Q764" i="7"/>
  <c r="V1693" i="7"/>
  <c r="V1121" i="7"/>
  <c r="V1527" i="7"/>
  <c r="Q1694" i="7"/>
  <c r="V1637" i="7"/>
  <c r="Q1402" i="7"/>
  <c r="AA1747" i="7"/>
  <c r="V1253" i="7"/>
  <c r="Q794" i="7"/>
  <c r="Q1361" i="7"/>
  <c r="Q1612" i="7"/>
  <c r="Q1506" i="7"/>
  <c r="AA1532" i="7"/>
  <c r="V1183" i="7"/>
  <c r="Q516" i="7"/>
  <c r="AA1598" i="7"/>
  <c r="Q1630" i="7"/>
  <c r="AA1608" i="7"/>
  <c r="V1761" i="7"/>
  <c r="Q910" i="7"/>
  <c r="Q1133" i="7"/>
  <c r="Q729" i="7"/>
  <c r="Q1595" i="7"/>
  <c r="Q846" i="7"/>
  <c r="V1648" i="7"/>
  <c r="Q532" i="7"/>
  <c r="Q531" i="7"/>
  <c r="Q1641" i="7"/>
  <c r="V1166" i="7"/>
  <c r="Q1432" i="7"/>
  <c r="Q483" i="7"/>
  <c r="Q1458" i="7"/>
  <c r="V1221" i="7"/>
  <c r="Q330" i="7"/>
  <c r="V1663" i="7"/>
  <c r="AA1706" i="7"/>
  <c r="Q457" i="7"/>
  <c r="Q1690" i="7"/>
  <c r="Q1049" i="7"/>
  <c r="Q1503" i="7"/>
  <c r="Q1547" i="7"/>
  <c r="Q396" i="7"/>
  <c r="V1447" i="7"/>
  <c r="V1073" i="7"/>
  <c r="V897" i="7"/>
  <c r="Q1019" i="7"/>
  <c r="Q1429" i="7"/>
  <c r="Q911" i="7"/>
  <c r="Q1662" i="7"/>
  <c r="V1551" i="7"/>
  <c r="Q371" i="7"/>
  <c r="AA1798" i="7"/>
  <c r="V1808" i="7"/>
  <c r="V1109" i="7"/>
  <c r="Q1572" i="7"/>
  <c r="Q569" i="7"/>
  <c r="Q789" i="7"/>
  <c r="Q1028" i="7"/>
  <c r="V1746" i="7"/>
  <c r="Q1301" i="7"/>
  <c r="AA1772" i="7"/>
  <c r="Q856" i="7"/>
  <c r="AA1823" i="7"/>
  <c r="Q508" i="7"/>
  <c r="Q1632" i="7"/>
  <c r="Q499" i="7"/>
  <c r="V1513" i="7"/>
  <c r="Q1804" i="7"/>
  <c r="V1590" i="7"/>
  <c r="Q1326" i="7"/>
  <c r="V1667" i="7"/>
  <c r="AA1581" i="7"/>
  <c r="Q1247" i="7"/>
  <c r="V1753" i="7"/>
  <c r="Q1686" i="7"/>
  <c r="V1023" i="7"/>
  <c r="Q1190" i="7"/>
  <c r="Q1045" i="7"/>
  <c r="Q1582" i="7"/>
  <c r="Q791" i="7"/>
  <c r="V1231" i="7"/>
  <c r="V1353" i="7"/>
  <c r="AA1541" i="7"/>
  <c r="V939" i="7"/>
  <c r="V1647" i="7"/>
  <c r="Q703" i="7"/>
  <c r="Q1241" i="7"/>
  <c r="Q1015" i="7"/>
  <c r="V1225" i="7"/>
  <c r="Q466" i="7"/>
  <c r="AA1778" i="7"/>
  <c r="Q458" i="7"/>
  <c r="Q1208" i="7"/>
  <c r="V1740" i="7"/>
  <c r="Q1477" i="7"/>
  <c r="Q672" i="7"/>
  <c r="Q636" i="7"/>
  <c r="Q1291" i="7"/>
  <c r="V1069" i="7"/>
  <c r="AA1512" i="7"/>
  <c r="V1502" i="7"/>
  <c r="Q892" i="7"/>
  <c r="Q432" i="7"/>
  <c r="Q1704" i="7"/>
  <c r="Q313" i="7"/>
  <c r="AA1599" i="7"/>
  <c r="V1171" i="7"/>
  <c r="Q1117" i="7"/>
  <c r="Q1734" i="7"/>
  <c r="V1193" i="7"/>
  <c r="V1047" i="7"/>
  <c r="Q1671" i="7"/>
  <c r="Q1559" i="7"/>
  <c r="V994" i="7"/>
  <c r="Q570" i="7"/>
  <c r="Q976" i="7"/>
  <c r="V1738" i="7"/>
  <c r="Q1537" i="7"/>
  <c r="Q1636" i="7"/>
  <c r="Q787" i="7"/>
  <c r="V1592" i="7"/>
  <c r="V1697" i="7"/>
  <c r="V1292" i="7"/>
  <c r="V1335" i="7"/>
  <c r="Q320" i="7"/>
  <c r="Q1787" i="7"/>
  <c r="V1410" i="7"/>
  <c r="AA1794" i="7"/>
  <c r="V1323" i="7"/>
  <c r="V1474" i="7"/>
  <c r="Q1812" i="7"/>
  <c r="Q351" i="7"/>
  <c r="Q941" i="7"/>
  <c r="V1052" i="7"/>
  <c r="Q1367" i="7"/>
  <c r="V1014" i="7"/>
  <c r="Q643" i="7"/>
  <c r="Q896" i="7"/>
  <c r="Q812" i="7"/>
  <c r="Q1307" i="7"/>
  <c r="Q1557" i="7"/>
  <c r="Q776" i="7"/>
  <c r="V1818" i="7"/>
  <c r="Q1466" i="7"/>
  <c r="Q1034" i="7"/>
  <c r="Q1106" i="7"/>
  <c r="Q1150" i="7"/>
  <c r="Q1322" i="7"/>
  <c r="Q815" i="7"/>
  <c r="Q1309" i="7"/>
  <c r="Q1585" i="7"/>
  <c r="Q1759" i="7"/>
  <c r="V1451" i="7"/>
  <c r="Q1141" i="7"/>
  <c r="V1530" i="7"/>
  <c r="V1295" i="7"/>
  <c r="Q834" i="7"/>
  <c r="Q769" i="7"/>
  <c r="Q708" i="7"/>
  <c r="V989" i="7"/>
  <c r="Q749" i="7"/>
  <c r="V1399" i="7"/>
  <c r="V1470" i="7"/>
  <c r="Q461" i="7"/>
  <c r="AA1606" i="7"/>
  <c r="V1748" i="7"/>
  <c r="V1099" i="7"/>
  <c r="V1723" i="7"/>
  <c r="V1722" i="7"/>
  <c r="AA1701" i="7"/>
  <c r="AA1819" i="7"/>
  <c r="V1348" i="7"/>
  <c r="Q1747" i="7"/>
  <c r="V1066" i="7"/>
  <c r="Q1834" i="7"/>
  <c r="V1627" i="7"/>
  <c r="V1580" i="7"/>
  <c r="Q406" i="7"/>
  <c r="Q1500" i="7"/>
  <c r="Q1677" i="7"/>
  <c r="V1235" i="7"/>
  <c r="V1112" i="7"/>
  <c r="AA1542" i="7"/>
  <c r="V1011" i="7"/>
  <c r="Q686" i="7"/>
  <c r="V1154" i="7"/>
  <c r="AA1511" i="7"/>
  <c r="AA1612" i="7"/>
  <c r="V1110" i="7"/>
  <c r="Q904" i="7"/>
  <c r="AA1554" i="7"/>
  <c r="Q382" i="7"/>
  <c r="Q612" i="7"/>
  <c r="AA1670" i="7"/>
  <c r="V1095" i="7"/>
  <c r="Q1521" i="7"/>
  <c r="Q1224" i="7"/>
  <c r="AA1650" i="7"/>
  <c r="Q1356" i="7"/>
  <c r="V1210" i="7"/>
  <c r="V1269" i="7"/>
  <c r="Q443" i="7"/>
  <c r="V1345" i="7"/>
  <c r="AA1816" i="7"/>
  <c r="V1724" i="7"/>
  <c r="Q810" i="7"/>
  <c r="V1320" i="7"/>
  <c r="AA1661" i="7"/>
  <c r="Q965" i="7"/>
  <c r="Q418" i="7"/>
  <c r="Q1080" i="7"/>
  <c r="AA1789" i="7"/>
  <c r="V1571" i="7"/>
  <c r="V1389" i="7"/>
  <c r="V1051" i="7"/>
  <c r="V1754" i="7"/>
  <c r="Q537" i="7"/>
  <c r="Q367" i="7"/>
  <c r="Q1737" i="7"/>
  <c r="AA1822" i="7"/>
  <c r="Q1807" i="7"/>
  <c r="V1259" i="7"/>
  <c r="Q847" i="7"/>
  <c r="V1454" i="7"/>
  <c r="V1509" i="7"/>
  <c r="Q506" i="7"/>
  <c r="Q1040" i="7"/>
  <c r="Q350" i="7"/>
  <c r="AA1726" i="7"/>
  <c r="Q298" i="7"/>
  <c r="V1698" i="7"/>
  <c r="V1048" i="7"/>
  <c r="AA1675" i="7"/>
  <c r="AA1769" i="7"/>
  <c r="V1678" i="7"/>
  <c r="Q470" i="7"/>
  <c r="Q535" i="7"/>
  <c r="V1483" i="7"/>
  <c r="V1720" i="7"/>
  <c r="Q447" i="7"/>
  <c r="Q826" i="7"/>
  <c r="V1132" i="7"/>
  <c r="V1575" i="7"/>
  <c r="Q1053" i="7"/>
  <c r="V1070" i="7"/>
  <c r="Q1349" i="7"/>
  <c r="V948" i="7"/>
  <c r="V1709" i="7"/>
  <c r="Q1199" i="7"/>
  <c r="Q1815" i="7"/>
  <c r="Q661" i="7"/>
  <c r="Q305" i="7"/>
  <c r="Q1186" i="7"/>
  <c r="AA1812" i="7"/>
  <c r="Q874" i="7"/>
  <c r="V1516" i="7"/>
  <c r="Q980" i="7"/>
  <c r="Q398" i="7"/>
  <c r="V1240" i="7"/>
  <c r="AA1753" i="7"/>
  <c r="AA1643" i="7"/>
  <c r="AA1698" i="7"/>
  <c r="Q1096" i="7"/>
  <c r="Q1462" i="7"/>
  <c r="Q943" i="7"/>
  <c r="Q919" i="7"/>
  <c r="V1601" i="7"/>
  <c r="Q1586" i="7"/>
  <c r="Q1639" i="7"/>
  <c r="V1605" i="7"/>
  <c r="Q1127" i="7"/>
  <c r="Q1643" i="7"/>
  <c r="Q899" i="7"/>
  <c r="Q1262" i="7"/>
  <c r="V1597" i="7"/>
  <c r="Q1511" i="7"/>
  <c r="V1789" i="7"/>
  <c r="Q1094" i="7"/>
  <c r="Q967" i="7"/>
  <c r="Q1029" i="7"/>
  <c r="V1529" i="7"/>
  <c r="V997" i="7"/>
  <c r="AA1792" i="7"/>
  <c r="Q1838" i="7"/>
  <c r="I30" i="16" l="1"/>
  <c r="E7" i="16"/>
  <c r="I7" i="16"/>
  <c r="K30" i="16"/>
  <c r="O7" i="16"/>
  <c r="K53" i="16"/>
  <c r="M53" i="16"/>
  <c r="K7" i="16"/>
  <c r="J7" i="16"/>
  <c r="O53" i="16"/>
  <c r="M30" i="16"/>
  <c r="L30" i="16"/>
  <c r="J53" i="16"/>
  <c r="N7" i="16"/>
  <c r="D7" i="16"/>
  <c r="M7" i="16"/>
  <c r="L7" i="16"/>
  <c r="G7" i="16"/>
  <c r="F7" i="16"/>
  <c r="O30" i="16"/>
  <c r="N30" i="16"/>
  <c r="J30" i="16"/>
  <c r="H30" i="16"/>
  <c r="H7" i="16"/>
  <c r="L53" i="16"/>
  <c r="N53" i="16"/>
  <c r="C138" i="8"/>
  <c r="C151" i="8" s="1"/>
  <c r="C167" i="8" s="1"/>
  <c r="C19" i="8"/>
  <c r="H8" i="25"/>
  <c r="C17" i="8"/>
  <c r="I7" i="25"/>
  <c r="C14" i="8"/>
  <c r="C40" i="8" s="1"/>
  <c r="C16" i="8"/>
  <c r="C42" i="8" s="1"/>
  <c r="C140" i="8"/>
  <c r="C153" i="8" s="1"/>
  <c r="C169" i="8" s="1"/>
  <c r="C78" i="8"/>
  <c r="C77" i="8"/>
  <c r="C103" i="8" s="1"/>
  <c r="I14" i="25"/>
  <c r="H4" i="25"/>
  <c r="I12" i="25"/>
  <c r="C18" i="8"/>
  <c r="C44" i="8" s="1"/>
  <c r="C13" i="8"/>
  <c r="C39" i="8" s="1"/>
  <c r="C141" i="8"/>
  <c r="C154" i="8" s="1"/>
  <c r="C170" i="8" s="1"/>
  <c r="C79" i="8"/>
  <c r="C105" i="8" s="1"/>
  <c r="C81" i="8"/>
  <c r="C107" i="8" s="1"/>
  <c r="C76" i="8"/>
  <c r="C102" i="8" s="1"/>
  <c r="C15" i="8"/>
  <c r="C41" i="8" s="1"/>
  <c r="C139" i="8"/>
  <c r="C152" i="8" s="1"/>
  <c r="C168" i="8" s="1"/>
  <c r="C80" i="8"/>
  <c r="C106" i="8" s="1"/>
  <c r="I21" i="25"/>
  <c r="I19" i="25"/>
  <c r="I3" i="25"/>
  <c r="H15" i="25"/>
  <c r="H22" i="25"/>
  <c r="H6" i="25"/>
  <c r="H13" i="25"/>
  <c r="H20" i="25"/>
  <c r="I10" i="25"/>
  <c r="I17" i="25"/>
  <c r="I24" i="25"/>
  <c r="I8" i="25"/>
  <c r="I15" i="25"/>
  <c r="H11" i="25"/>
  <c r="H18" i="25"/>
  <c r="H2" i="25"/>
  <c r="H9" i="25"/>
  <c r="H16" i="25"/>
  <c r="I5" i="25"/>
  <c r="I22" i="25"/>
  <c r="I6" i="25"/>
  <c r="I13" i="25"/>
  <c r="I20" i="25"/>
  <c r="I4" i="25"/>
  <c r="I11" i="25"/>
  <c r="H23" i="25"/>
  <c r="H7" i="25"/>
  <c r="H14" i="25"/>
  <c r="H21" i="25"/>
  <c r="H5" i="25"/>
  <c r="H12" i="25"/>
  <c r="I18" i="25"/>
  <c r="I2" i="25"/>
  <c r="I9" i="25"/>
  <c r="I16" i="25"/>
  <c r="I23" i="25"/>
  <c r="H19" i="25"/>
  <c r="H3" i="25"/>
  <c r="H10" i="25"/>
  <c r="H17" i="25"/>
  <c r="H24" i="25"/>
  <c r="G15" i="25"/>
  <c r="G14" i="25"/>
  <c r="G13" i="25"/>
  <c r="G6" i="25"/>
  <c r="G12" i="25"/>
  <c r="G10" i="25"/>
  <c r="G11" i="25"/>
  <c r="G9" i="25"/>
  <c r="G24" i="25"/>
  <c r="G8" i="25"/>
  <c r="G23" i="25"/>
  <c r="G7" i="25"/>
  <c r="G21" i="25"/>
  <c r="G5" i="25"/>
  <c r="G20" i="25"/>
  <c r="G4" i="25"/>
  <c r="G19" i="25"/>
  <c r="G3" i="25"/>
  <c r="G2" i="25"/>
  <c r="G17" i="25"/>
  <c r="G22" i="25"/>
  <c r="G16" i="25"/>
  <c r="G18" i="25"/>
  <c r="C104" i="8"/>
  <c r="C43" i="8"/>
  <c r="C45" i="8"/>
  <c r="I25" i="25" l="1"/>
  <c r="G25" i="25"/>
  <c r="H25" i="25"/>
  <c r="F121" i="8"/>
  <c r="F112" i="8"/>
  <c r="M33" i="16" s="1"/>
  <c r="C171" i="8"/>
  <c r="F171" i="8" s="1"/>
  <c r="E56" i="16" s="1"/>
  <c r="C46" i="8"/>
  <c r="F46" i="8" s="1"/>
  <c r="C155" i="8"/>
  <c r="F155" i="8" s="1"/>
  <c r="F159" i="8" s="1"/>
  <c r="C82" i="8"/>
  <c r="H82" i="8" s="1"/>
  <c r="F59" i="8"/>
  <c r="C108" i="8"/>
  <c r="F108" i="8" s="1"/>
  <c r="F160" i="8"/>
  <c r="D24" i="8"/>
  <c r="F51" i="8"/>
  <c r="F50" i="8"/>
  <c r="K10" i="16" s="1"/>
  <c r="D86" i="8"/>
  <c r="F113" i="8"/>
  <c r="F114" i="8" s="1"/>
  <c r="F115" i="8" s="1"/>
  <c r="F116" i="8" s="1"/>
  <c r="C142" i="8"/>
  <c r="D145" i="8" s="1"/>
  <c r="C20" i="8"/>
  <c r="H33" i="16" l="1"/>
  <c r="E36" i="16"/>
  <c r="I36" i="16"/>
  <c r="M36" i="16"/>
  <c r="F36" i="16"/>
  <c r="J36" i="16"/>
  <c r="N36" i="16"/>
  <c r="G36" i="16"/>
  <c r="K36" i="16"/>
  <c r="O36" i="16"/>
  <c r="H36" i="16"/>
  <c r="L36" i="16"/>
  <c r="D36" i="16"/>
  <c r="E13" i="16"/>
  <c r="I13" i="16"/>
  <c r="M13" i="16"/>
  <c r="F13" i="16"/>
  <c r="J13" i="16"/>
  <c r="N13" i="16"/>
  <c r="G13" i="16"/>
  <c r="K13" i="16"/>
  <c r="O13" i="16"/>
  <c r="H13" i="16"/>
  <c r="L13" i="16"/>
  <c r="D13" i="16"/>
  <c r="E59" i="16"/>
  <c r="I59" i="16"/>
  <c r="M59" i="16"/>
  <c r="F59" i="16"/>
  <c r="J59" i="16"/>
  <c r="N59" i="16"/>
  <c r="G59" i="16"/>
  <c r="K59" i="16"/>
  <c r="O59" i="16"/>
  <c r="H59" i="16"/>
  <c r="L59" i="16"/>
  <c r="D59" i="16"/>
  <c r="D34" i="8"/>
  <c r="F161" i="8"/>
  <c r="F162" i="8" s="1"/>
  <c r="F52" i="16" s="1"/>
  <c r="F54" i="16" s="1"/>
  <c r="F52" i="8"/>
  <c r="F53" i="8" s="1"/>
  <c r="F54" i="8" s="1"/>
  <c r="K56" i="16"/>
  <c r="G56" i="16"/>
  <c r="D56" i="16"/>
  <c r="F56" i="16"/>
  <c r="L56" i="16"/>
  <c r="M56" i="16"/>
  <c r="D146" i="8"/>
  <c r="D147" i="8" s="1"/>
  <c r="D148" i="8" s="1"/>
  <c r="F141" i="8" s="1"/>
  <c r="I46" i="8"/>
  <c r="F58" i="8" s="1"/>
  <c r="F60" i="8" s="1"/>
  <c r="F61" i="8" s="1"/>
  <c r="F62" i="8" s="1"/>
  <c r="H6" i="16" s="1"/>
  <c r="H8" i="16" s="1"/>
  <c r="H56" i="16"/>
  <c r="N56" i="16"/>
  <c r="I56" i="16"/>
  <c r="F10" i="16"/>
  <c r="O56" i="16"/>
  <c r="J56" i="16"/>
  <c r="D10" i="16"/>
  <c r="O10" i="16"/>
  <c r="J10" i="16"/>
  <c r="N10" i="16"/>
  <c r="L10" i="16"/>
  <c r="I10" i="16"/>
  <c r="E142" i="8"/>
  <c r="M10" i="16"/>
  <c r="H10" i="16"/>
  <c r="E10" i="16"/>
  <c r="G10" i="16"/>
  <c r="I108" i="8"/>
  <c r="F120" i="8" s="1"/>
  <c r="F122" i="8" s="1"/>
  <c r="F123" i="8" s="1"/>
  <c r="F124" i="8" s="1"/>
  <c r="M29" i="16" s="1"/>
  <c r="M31" i="16" s="1"/>
  <c r="M34" i="16" s="1"/>
  <c r="E82" i="8"/>
  <c r="D85" i="8" s="1"/>
  <c r="D87" i="8" s="1"/>
  <c r="D88" i="8" s="1"/>
  <c r="D33" i="16"/>
  <c r="F33" i="16"/>
  <c r="L33" i="16"/>
  <c r="D95" i="8"/>
  <c r="N33" i="16"/>
  <c r="G33" i="16"/>
  <c r="J33" i="16"/>
  <c r="E33" i="16"/>
  <c r="D96" i="8"/>
  <c r="I33" i="16"/>
  <c r="O33" i="16"/>
  <c r="K33" i="16"/>
  <c r="H20" i="8"/>
  <c r="D33" i="8"/>
  <c r="E20" i="8"/>
  <c r="D23" i="8" s="1"/>
  <c r="D25" i="8" s="1"/>
  <c r="D26" i="8" s="1"/>
  <c r="D27" i="8" s="1"/>
  <c r="D28" i="8" s="1"/>
  <c r="D29" i="8" s="1"/>
  <c r="D30" i="8" s="1"/>
  <c r="D31" i="8" s="1"/>
  <c r="D35" i="8" l="1"/>
  <c r="D36" i="8" s="1"/>
  <c r="I15" i="8" s="1"/>
  <c r="O52" i="16"/>
  <c r="O54" i="16" s="1"/>
  <c r="O57" i="16" s="1"/>
  <c r="O63" i="16" s="1"/>
  <c r="O67" i="16" s="1"/>
  <c r="E52" i="16"/>
  <c r="E54" i="16" s="1"/>
  <c r="E57" i="16" s="1"/>
  <c r="E58" i="16" s="1"/>
  <c r="L52" i="16"/>
  <c r="L54" i="16" s="1"/>
  <c r="L57" i="16" s="1"/>
  <c r="L63" i="16" s="1"/>
  <c r="L67" i="16" s="1"/>
  <c r="M52" i="16"/>
  <c r="M54" i="16" s="1"/>
  <c r="M57" i="16" s="1"/>
  <c r="M58" i="16" s="1"/>
  <c r="I52" i="16"/>
  <c r="I54" i="16" s="1"/>
  <c r="I57" i="16" s="1"/>
  <c r="I58" i="16" s="1"/>
  <c r="G52" i="16"/>
  <c r="G54" i="16" s="1"/>
  <c r="G57" i="16" s="1"/>
  <c r="G58" i="16" s="1"/>
  <c r="D52" i="16"/>
  <c r="D54" i="16" s="1"/>
  <c r="D57" i="16" s="1"/>
  <c r="D58" i="16" s="1"/>
  <c r="K52" i="16"/>
  <c r="K54" i="16" s="1"/>
  <c r="K57" i="16" s="1"/>
  <c r="K58" i="16" s="1"/>
  <c r="J52" i="16"/>
  <c r="J54" i="16" s="1"/>
  <c r="J57" i="16" s="1"/>
  <c r="J63" i="16" s="1"/>
  <c r="J67" i="16" s="1"/>
  <c r="H52" i="16"/>
  <c r="H54" i="16" s="1"/>
  <c r="H57" i="16" s="1"/>
  <c r="H63" i="16" s="1"/>
  <c r="H67" i="16" s="1"/>
  <c r="F163" i="8"/>
  <c r="N52" i="16"/>
  <c r="N54" i="16" s="1"/>
  <c r="N57" i="16" s="1"/>
  <c r="N63" i="16" s="1"/>
  <c r="N67" i="16" s="1"/>
  <c r="F57" i="16"/>
  <c r="F58" i="16" s="1"/>
  <c r="D89" i="8"/>
  <c r="D90" i="8" s="1"/>
  <c r="D91" i="8" s="1"/>
  <c r="D92" i="8" s="1"/>
  <c r="D93" i="8" s="1"/>
  <c r="G81" i="8" s="1"/>
  <c r="H11" i="16"/>
  <c r="H17" i="16" s="1"/>
  <c r="H21" i="16" s="1"/>
  <c r="D97" i="8"/>
  <c r="D98" i="8" s="1"/>
  <c r="I76" i="8" s="1"/>
  <c r="G15" i="8"/>
  <c r="G18" i="8"/>
  <c r="G14" i="8"/>
  <c r="G17" i="8"/>
  <c r="G19" i="8"/>
  <c r="D32" i="8"/>
  <c r="G13" i="8"/>
  <c r="G16" i="8"/>
  <c r="I17" i="8"/>
  <c r="D29" i="16"/>
  <c r="D31" i="16" s="1"/>
  <c r="D34" i="16" s="1"/>
  <c r="D35" i="16" s="1"/>
  <c r="H29" i="16"/>
  <c r="H31" i="16" s="1"/>
  <c r="H34" i="16" s="1"/>
  <c r="H35" i="16" s="1"/>
  <c r="J29" i="16"/>
  <c r="J31" i="16" s="1"/>
  <c r="J34" i="16" s="1"/>
  <c r="J40" i="16" s="1"/>
  <c r="J44" i="16" s="1"/>
  <c r="L29" i="16"/>
  <c r="L31" i="16" s="1"/>
  <c r="L34" i="16" s="1"/>
  <c r="L35" i="16" s="1"/>
  <c r="E29" i="16"/>
  <c r="E31" i="16" s="1"/>
  <c r="E34" i="16" s="1"/>
  <c r="E40" i="16" s="1"/>
  <c r="E44" i="16" s="1"/>
  <c r="N29" i="16"/>
  <c r="N31" i="16" s="1"/>
  <c r="N34" i="16" s="1"/>
  <c r="N40" i="16" s="1"/>
  <c r="N44" i="16" s="1"/>
  <c r="I29" i="16"/>
  <c r="I31" i="16" s="1"/>
  <c r="I34" i="16" s="1"/>
  <c r="I35" i="16" s="1"/>
  <c r="F29" i="16"/>
  <c r="F31" i="16" s="1"/>
  <c r="F34" i="16" s="1"/>
  <c r="F35" i="16" s="1"/>
  <c r="K29" i="16"/>
  <c r="K31" i="16" s="1"/>
  <c r="K34" i="16" s="1"/>
  <c r="K35" i="16" s="1"/>
  <c r="G29" i="16"/>
  <c r="G31" i="16" s="1"/>
  <c r="G34" i="16" s="1"/>
  <c r="G40" i="16" s="1"/>
  <c r="G44" i="16" s="1"/>
  <c r="O29" i="16"/>
  <c r="O31" i="16" s="1"/>
  <c r="O34" i="16" s="1"/>
  <c r="O40" i="16" s="1"/>
  <c r="O44" i="16" s="1"/>
  <c r="M35" i="16"/>
  <c r="M40" i="16"/>
  <c r="M44" i="16" s="1"/>
  <c r="F140" i="8"/>
  <c r="F138" i="8"/>
  <c r="F139" i="8"/>
  <c r="J6" i="16"/>
  <c r="J8" i="16" s="1"/>
  <c r="J11" i="16" s="1"/>
  <c r="J17" i="16" s="1"/>
  <c r="J21" i="16" s="1"/>
  <c r="K6" i="16"/>
  <c r="K8" i="16" s="1"/>
  <c r="K11" i="16" s="1"/>
  <c r="K12" i="16" s="1"/>
  <c r="E6" i="16"/>
  <c r="E8" i="16" s="1"/>
  <c r="E11" i="16" s="1"/>
  <c r="E12" i="16" s="1"/>
  <c r="M6" i="16"/>
  <c r="M8" i="16" s="1"/>
  <c r="M11" i="16" s="1"/>
  <c r="M12" i="16" s="1"/>
  <c r="F6" i="16"/>
  <c r="F8" i="16" s="1"/>
  <c r="F11" i="16" s="1"/>
  <c r="F12" i="16" s="1"/>
  <c r="L6" i="16"/>
  <c r="L8" i="16" s="1"/>
  <c r="L11" i="16" s="1"/>
  <c r="L12" i="16" s="1"/>
  <c r="N6" i="16"/>
  <c r="N8" i="16" s="1"/>
  <c r="N11" i="16" s="1"/>
  <c r="N17" i="16" s="1"/>
  <c r="N21" i="16" s="1"/>
  <c r="G6" i="16"/>
  <c r="G8" i="16" s="1"/>
  <c r="G11" i="16" s="1"/>
  <c r="G12" i="16" s="1"/>
  <c r="D6" i="16"/>
  <c r="D8" i="16" s="1"/>
  <c r="D11" i="16" s="1"/>
  <c r="D17" i="16" s="1"/>
  <c r="D21" i="16" s="1"/>
  <c r="O6" i="16"/>
  <c r="O8" i="16" s="1"/>
  <c r="O11" i="16" s="1"/>
  <c r="O17" i="16" s="1"/>
  <c r="O21" i="16" s="1"/>
  <c r="I6" i="16"/>
  <c r="I8" i="16" s="1"/>
  <c r="I11" i="16" s="1"/>
  <c r="I12" i="16" s="1"/>
  <c r="I13" i="8" l="1"/>
  <c r="I14" i="8"/>
  <c r="I19" i="8"/>
  <c r="I18" i="8"/>
  <c r="H58" i="16"/>
  <c r="J58" i="16"/>
  <c r="I16" i="8"/>
  <c r="E63" i="16"/>
  <c r="E67" i="16" s="1"/>
  <c r="G63" i="16"/>
  <c r="G67" i="16" s="1"/>
  <c r="K63" i="16"/>
  <c r="K67" i="16" s="1"/>
  <c r="J68" i="16" s="1"/>
  <c r="H12" i="16"/>
  <c r="L58" i="16"/>
  <c r="O58" i="16"/>
  <c r="F63" i="16"/>
  <c r="F67" i="16" s="1"/>
  <c r="N58" i="16"/>
  <c r="G80" i="8"/>
  <c r="I63" i="16"/>
  <c r="I67" i="16" s="1"/>
  <c r="H68" i="16" s="1"/>
  <c r="D94" i="8"/>
  <c r="G77" i="8"/>
  <c r="D63" i="16"/>
  <c r="D67" i="16" s="1"/>
  <c r="M63" i="16"/>
  <c r="M67" i="16" s="1"/>
  <c r="L68" i="16" s="1"/>
  <c r="G79" i="8"/>
  <c r="G76" i="8"/>
  <c r="G78" i="8"/>
  <c r="I78" i="8"/>
  <c r="I81" i="8"/>
  <c r="I79" i="8"/>
  <c r="I77" i="8"/>
  <c r="I80" i="8"/>
  <c r="G20" i="8"/>
  <c r="N35" i="16"/>
  <c r="N45" i="16"/>
  <c r="L40" i="16"/>
  <c r="L44" i="16" s="1"/>
  <c r="L45" i="16" s="1"/>
  <c r="K40" i="16"/>
  <c r="K44" i="16" s="1"/>
  <c r="J45" i="16" s="1"/>
  <c r="J35" i="16"/>
  <c r="H40" i="16"/>
  <c r="H44" i="16" s="1"/>
  <c r="F40" i="16"/>
  <c r="F44" i="16" s="1"/>
  <c r="F45" i="16" s="1"/>
  <c r="E35" i="16"/>
  <c r="D40" i="16"/>
  <c r="D44" i="16" s="1"/>
  <c r="D45" i="16" s="1"/>
  <c r="I40" i="16"/>
  <c r="I44" i="16" s="1"/>
  <c r="O35" i="16"/>
  <c r="G35" i="16"/>
  <c r="F142" i="8"/>
  <c r="N68" i="16"/>
  <c r="M17" i="16"/>
  <c r="M21" i="16" s="1"/>
  <c r="O12" i="16"/>
  <c r="K17" i="16"/>
  <c r="K21" i="16" s="1"/>
  <c r="J22" i="16" s="1"/>
  <c r="D12" i="16"/>
  <c r="E17" i="16"/>
  <c r="E21" i="16" s="1"/>
  <c r="J12" i="16"/>
  <c r="I17" i="16"/>
  <c r="I21" i="16" s="1"/>
  <c r="H22" i="16" s="1"/>
  <c r="L17" i="16"/>
  <c r="L21" i="16" s="1"/>
  <c r="G17" i="16"/>
  <c r="G21" i="16" s="1"/>
  <c r="N12" i="16"/>
  <c r="F17" i="16"/>
  <c r="F21" i="16" s="1"/>
  <c r="N22" i="16"/>
  <c r="I20" i="8" l="1"/>
  <c r="D68" i="16"/>
  <c r="F68" i="16"/>
  <c r="G82" i="8"/>
  <c r="B77" i="16"/>
  <c r="I82" i="8"/>
  <c r="B76" i="16"/>
  <c r="H45" i="16"/>
  <c r="H71" i="16" s="1"/>
  <c r="N71" i="16"/>
  <c r="J71" i="16"/>
  <c r="L22" i="16"/>
  <c r="L71" i="16" s="1"/>
  <c r="B74" i="16"/>
  <c r="B75" i="16"/>
  <c r="F22" i="16"/>
  <c r="D22" i="16"/>
  <c r="K83" i="16" l="1"/>
  <c r="K86" i="16"/>
  <c r="D71" i="16"/>
  <c r="F71" i="16"/>
  <c r="P71" i="1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Rohit Lohia</author>
  </authors>
  <commentList>
    <comment ref="I1559" authorId="0" shapeId="0" xr:uid="{00000000-0006-0000-0300-000001000000}">
      <text>
        <r>
          <rPr>
            <b/>
            <sz val="10"/>
            <color rgb="FF000000"/>
            <rFont val="Calibri"/>
            <family val="2"/>
          </rPr>
          <t xml:space="preserve">Rohit Lohia:
</t>
        </r>
        <r>
          <rPr>
            <sz val="10"/>
            <color rgb="FF000000"/>
            <rFont val="Calibri"/>
            <family val="2"/>
          </rPr>
          <t xml:space="preserve">99 Inoviced, 68 returned later
</t>
        </r>
      </text>
    </comment>
    <comment ref="I1563" authorId="0" shapeId="0" xr:uid="{00000000-0006-0000-0300-000002000000}">
      <text>
        <r>
          <rPr>
            <b/>
            <sz val="10"/>
            <color rgb="FF000000"/>
            <rFont val="Calibri"/>
            <family val="2"/>
          </rPr>
          <t>Rohit Lohia: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50 Invoiced, 10 returned later</t>
        </r>
      </text>
    </comment>
    <comment ref="I1585" authorId="0" shapeId="0" xr:uid="{00000000-0006-0000-0300-000003000000}">
      <text>
        <r>
          <rPr>
            <b/>
            <sz val="10"/>
            <color rgb="FF000000"/>
            <rFont val="Calibri"/>
            <family val="2"/>
          </rPr>
          <t>Rohit Lohia: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2000 Invoiced, 400 returned later</t>
        </r>
      </text>
    </comment>
    <comment ref="I1586" authorId="0" shapeId="0" xr:uid="{00000000-0006-0000-0300-000004000000}">
      <text>
        <r>
          <rPr>
            <b/>
            <sz val="10"/>
            <color rgb="FF000000"/>
            <rFont val="Calibri"/>
            <family val="2"/>
          </rPr>
          <t xml:space="preserve">Rohit Lohia:
</t>
        </r>
        <r>
          <rPr>
            <sz val="10"/>
            <color rgb="FF000000"/>
            <rFont val="Calibri"/>
            <family val="2"/>
          </rPr>
          <t>100 Invoiced, 62 returned later</t>
        </r>
      </text>
    </comment>
    <comment ref="I1596" authorId="0" shapeId="0" xr:uid="{00000000-0006-0000-0300-000005000000}">
      <text>
        <r>
          <rPr>
            <b/>
            <sz val="10"/>
            <color rgb="FF000000"/>
            <rFont val="Calibri"/>
            <family val="2"/>
          </rPr>
          <t>Rohit Lohia: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>250 Invoiced, 89 returned later</t>
        </r>
      </text>
    </comment>
  </commentList>
</comments>
</file>

<file path=xl/sharedStrings.xml><?xml version="1.0" encoding="utf-8"?>
<sst xmlns="http://schemas.openxmlformats.org/spreadsheetml/2006/main" count="17368" uniqueCount="1801">
  <si>
    <t>Seq</t>
  </si>
  <si>
    <t>VPA</t>
  </si>
  <si>
    <t>Party</t>
  </si>
  <si>
    <t>State</t>
  </si>
  <si>
    <t>Stove Type</t>
  </si>
  <si>
    <t>Batch Number</t>
  </si>
  <si>
    <t>Number of Units sold</t>
  </si>
  <si>
    <t>Invoice Date</t>
  </si>
  <si>
    <t>Karnataka</t>
  </si>
  <si>
    <t>Tamil Nadu</t>
  </si>
  <si>
    <t>Kerala</t>
  </si>
  <si>
    <t>Maharashtra</t>
  </si>
  <si>
    <t>Andhra Pradesh</t>
  </si>
  <si>
    <t>CB/03/09</t>
  </si>
  <si>
    <t>CB/01/09</t>
  </si>
  <si>
    <t>CB/04/09</t>
  </si>
  <si>
    <t>G3300</t>
  </si>
  <si>
    <t>Gurukrupa Enterprises</t>
  </si>
  <si>
    <t>2009J02</t>
  </si>
  <si>
    <t>K.H.Patil Vigyan Kendra</t>
  </si>
  <si>
    <t>R.N.Sales Corporation</t>
  </si>
  <si>
    <t>PN/02/09</t>
  </si>
  <si>
    <t>2009K13</t>
  </si>
  <si>
    <t>Rajinder Kaul</t>
  </si>
  <si>
    <t>Hope Foundation</t>
  </si>
  <si>
    <t>2010A3</t>
  </si>
  <si>
    <t>J &amp; K</t>
  </si>
  <si>
    <t>Gajam India Pvt Ltd</t>
  </si>
  <si>
    <t>2010F10</t>
  </si>
  <si>
    <t>2010D18</t>
  </si>
  <si>
    <t>Rajasthan</t>
  </si>
  <si>
    <t>2010G18</t>
  </si>
  <si>
    <t>Impression</t>
  </si>
  <si>
    <t>2010G23</t>
  </si>
  <si>
    <t>Pooja Horti &amp; Herbal Farms Pvt Ltd.</t>
  </si>
  <si>
    <t>Suma Pathy</t>
  </si>
  <si>
    <t>CESA GOA Limited</t>
  </si>
  <si>
    <t>Project Dharma</t>
  </si>
  <si>
    <t>Goodwill marketing</t>
  </si>
  <si>
    <t>2011A</t>
  </si>
  <si>
    <t>Range Forest Officer</t>
  </si>
  <si>
    <t>PRIYA DISTRIBUTORS</t>
  </si>
  <si>
    <t>Active Business Corporation</t>
  </si>
  <si>
    <t>Kovel Foundation</t>
  </si>
  <si>
    <t>Drishtee</t>
  </si>
  <si>
    <t>SHRI GANESH ENTERPRISES</t>
  </si>
  <si>
    <t>Starlight Marketing</t>
  </si>
  <si>
    <t>`2010E5</t>
  </si>
  <si>
    <t>2011E</t>
  </si>
  <si>
    <t>ABT Associates India</t>
  </si>
  <si>
    <t>2011D</t>
  </si>
  <si>
    <t>Chest Research Foundation</t>
  </si>
  <si>
    <t>Harit Avani Eco Private Limited</t>
  </si>
  <si>
    <t>2011G</t>
  </si>
  <si>
    <t>Ultra Tech Cement Ltd</t>
  </si>
  <si>
    <t>Merine Johan</t>
  </si>
  <si>
    <t>2009K13 (2), 2011D (12)</t>
  </si>
  <si>
    <t>Mr. Joe Madiath</t>
  </si>
  <si>
    <t>Jennifer Tam</t>
  </si>
  <si>
    <t>BLAISE MIRANDA</t>
  </si>
  <si>
    <t>Jain Irrigation Systems Limited</t>
  </si>
  <si>
    <t>Kevin Ward</t>
  </si>
  <si>
    <t>Mr. Brahm Vasudeva</t>
  </si>
  <si>
    <t>D. Abhilash Sharon</t>
  </si>
  <si>
    <t>MSPL LIMITED</t>
  </si>
  <si>
    <t>ESAF (Evangelical Social Action Forum)</t>
  </si>
  <si>
    <t>Mr.Sunil Mehta</t>
  </si>
  <si>
    <t>2011G (7), PN/02/09 (4)</t>
  </si>
  <si>
    <t>President ( Deval Zala )</t>
  </si>
  <si>
    <t>General Carbon</t>
  </si>
  <si>
    <t>Mr.Ravi Sastry</t>
  </si>
  <si>
    <t>The Converging World</t>
  </si>
  <si>
    <t>Atul Joshi</t>
  </si>
  <si>
    <t>2011K</t>
  </si>
  <si>
    <t>Integrated Village Development Project</t>
  </si>
  <si>
    <t>Trinity Instruments</t>
  </si>
  <si>
    <t>Mr.Ashish Jade</t>
  </si>
  <si>
    <t>B.R.Scientific</t>
  </si>
  <si>
    <t>2010D18 (9), 2010F10 (10)</t>
  </si>
  <si>
    <t>Sanjhi Sansthan</t>
  </si>
  <si>
    <t>Rajkumar Narayanan</t>
  </si>
  <si>
    <t>0 (10), 2009K13 (5)</t>
  </si>
  <si>
    <t>2011D (271), 2011E (109)</t>
  </si>
  <si>
    <t>0 (10), 2009K!3 (5)</t>
  </si>
  <si>
    <t>R K Gupta</t>
  </si>
  <si>
    <t>Prashanth Venkataramana</t>
  </si>
  <si>
    <t>2011G (1), 2011K (!4)</t>
  </si>
  <si>
    <t>GAUTAMBARI TEA</t>
  </si>
  <si>
    <t>Devbhumi Natural Product Producters Company Lt.</t>
  </si>
  <si>
    <t>K.S.Krishna Murthy</t>
  </si>
  <si>
    <t>N. Sambasiva Reddy</t>
  </si>
  <si>
    <t>ABC. KNITTIES</t>
  </si>
  <si>
    <t>2011K (200), 2011L (100)</t>
  </si>
  <si>
    <t>2011L</t>
  </si>
  <si>
    <t>Kaveish Bioenergy (P) Ltd</t>
  </si>
  <si>
    <t>Mr. Ajiz Lokhandwala</t>
  </si>
  <si>
    <t>Dehing Tea Estate</t>
  </si>
  <si>
    <t>Vidyashankar</t>
  </si>
  <si>
    <t>Krishnamurthy</t>
  </si>
  <si>
    <t>C.P.Muthanna</t>
  </si>
  <si>
    <t>2011K (3), 2011L (497)</t>
  </si>
  <si>
    <t>Mr. Ramachandran Subramanian</t>
  </si>
  <si>
    <t>2011A(31), 2011E(6), 2011G(7)</t>
  </si>
  <si>
    <t>JSW</t>
  </si>
  <si>
    <t>BAYER</t>
  </si>
  <si>
    <t>JSK Marketing Pvt. Ltd.</t>
  </si>
  <si>
    <t>2009K13 (174), 2010A3 (32), 2010B07 (144), 2010D18 (350), 2010E23 (43), PN/02/09 (106)</t>
  </si>
  <si>
    <t>Vidya Electrotech Pvt.Ltd</t>
  </si>
  <si>
    <t>Nhavsheva Customs Officer</t>
  </si>
  <si>
    <t>2011E (2), 2011G (12)</t>
  </si>
  <si>
    <t>Plyboo Industries</t>
  </si>
  <si>
    <t>2011D (6), 2011G (5)</t>
  </si>
  <si>
    <t>M/s.Solariz Regen Technologies Private Ltd.</t>
  </si>
  <si>
    <t>Ravi Kumar</t>
  </si>
  <si>
    <t>Jayam Auto Agencies</t>
  </si>
  <si>
    <t>S Ramakrishnan</t>
  </si>
  <si>
    <t>Mr.Amol Bhalerao</t>
  </si>
  <si>
    <t>The project Coordinator</t>
  </si>
  <si>
    <t>The Supreme Industries</t>
  </si>
  <si>
    <t>2012B</t>
  </si>
  <si>
    <t>2012L</t>
  </si>
  <si>
    <t>2011L (6), 2012B (10)</t>
  </si>
  <si>
    <t>Sanjeevan Urja</t>
  </si>
  <si>
    <t>Ms.Swati Vempati</t>
  </si>
  <si>
    <t>Bayer Bio Science</t>
  </si>
  <si>
    <t>Beneka Solar System</t>
  </si>
  <si>
    <t>M/S. NAVYA ENTERPRISES</t>
  </si>
  <si>
    <t>2012C</t>
  </si>
  <si>
    <t>Indian Mountaineering Foundation</t>
  </si>
  <si>
    <t>JSW CEMENT LTD</t>
  </si>
  <si>
    <t>2012D</t>
  </si>
  <si>
    <t>N V Hegde</t>
  </si>
  <si>
    <t>GSK Coordinator</t>
  </si>
  <si>
    <t>Manoj Daliya, Director</t>
  </si>
  <si>
    <t>2011L (2), 2012B (21)</t>
  </si>
  <si>
    <t>Mangalam Cement Limited</t>
  </si>
  <si>
    <t>Sigma Car Zone</t>
  </si>
  <si>
    <t>2011G (11), 2011K (2)</t>
  </si>
  <si>
    <t>NAYAB VAN RAKSHAK NI KACHERI</t>
  </si>
  <si>
    <t>Century Plyboards India Ltd</t>
  </si>
  <si>
    <t>M.S.Swaminathan Research Foundation</t>
  </si>
  <si>
    <t>Mahaveer International (NGO)</t>
  </si>
  <si>
    <t>2012B (3), 2012C (4)</t>
  </si>
  <si>
    <t>Delhi Test House</t>
  </si>
  <si>
    <t>Meenakshi Kapoor (Ms)</t>
  </si>
  <si>
    <t>Raj Traders</t>
  </si>
  <si>
    <t>Mr. N P Sharma</t>
  </si>
  <si>
    <t>Mrs.Anitha Kothari</t>
  </si>
  <si>
    <t>Jayant Khairnar</t>
  </si>
  <si>
    <t>2012F</t>
  </si>
  <si>
    <t>2011L (268), 2012B (482)</t>
  </si>
  <si>
    <t>Ashish Bali</t>
  </si>
  <si>
    <t>FERI</t>
  </si>
  <si>
    <t>2011L (150), 2012D (350)</t>
  </si>
  <si>
    <t>Mr. Chittiappa</t>
  </si>
  <si>
    <t>2012E</t>
  </si>
  <si>
    <t>Water</t>
  </si>
  <si>
    <t>D.VELU</t>
  </si>
  <si>
    <t>BRIGHT FLAMES</t>
  </si>
  <si>
    <t>2012C (96), 2012D (2632), 2012E (1272)</t>
  </si>
  <si>
    <t>BASIX</t>
  </si>
  <si>
    <t>2010B</t>
  </si>
  <si>
    <t>Shell Technology Centre Bangalore</t>
  </si>
  <si>
    <t>Mr. Laxmidhar sahoo</t>
  </si>
  <si>
    <t>M/s Max House</t>
  </si>
  <si>
    <t>2012F (1112), 2012G (2203)</t>
  </si>
  <si>
    <t>E-Resolute Consultancy &amp; Services Pvt. Ltd</t>
  </si>
  <si>
    <t>2010H</t>
  </si>
  <si>
    <t>2012I</t>
  </si>
  <si>
    <t>2012G (242), 2012I (717)</t>
  </si>
  <si>
    <t>2012G</t>
  </si>
  <si>
    <t>2012G (235), 2012H (738)</t>
  </si>
  <si>
    <t>2012H</t>
  </si>
  <si>
    <t>U. KESAVADEV</t>
  </si>
  <si>
    <t>Karthikeyan .B</t>
  </si>
  <si>
    <t>Ramachar Upadhye</t>
  </si>
  <si>
    <t>Sreejith N.V</t>
  </si>
  <si>
    <t>Thomas</t>
  </si>
  <si>
    <t>Abhijat Tanna</t>
  </si>
  <si>
    <t>ESSAM Associates</t>
  </si>
  <si>
    <t>St. Pauls Jeevan Darshan Sanstha</t>
  </si>
  <si>
    <t>2012I (232), 2012J (719)</t>
  </si>
  <si>
    <t>2012J</t>
  </si>
  <si>
    <t>2011L(524),2012E(454)</t>
  </si>
  <si>
    <t>JERRY WHITE</t>
  </si>
  <si>
    <t>2011L(6),2012D(5)</t>
  </si>
  <si>
    <t>IAN KNOX</t>
  </si>
  <si>
    <t>The Himalayan Environment Trust</t>
  </si>
  <si>
    <t>Agencies International</t>
  </si>
  <si>
    <t>Capt Steel Equipments And Furniture</t>
  </si>
  <si>
    <t>MKK Menon</t>
  </si>
  <si>
    <t>Sundram Kumar</t>
  </si>
  <si>
    <t>P.Surendra Kumar</t>
  </si>
  <si>
    <t>Ramachar Upadhya</t>
  </si>
  <si>
    <t>URMUL TRUST</t>
  </si>
  <si>
    <t>JSK MARKETING PVT LTD.</t>
  </si>
  <si>
    <t>Krupa Pradhana Mandiram</t>
  </si>
  <si>
    <t>SRK enterprise services</t>
  </si>
  <si>
    <t>Cairns Energy</t>
  </si>
  <si>
    <t>Jagdambe Green</t>
  </si>
  <si>
    <t>Utkarshini Green</t>
  </si>
  <si>
    <t>S.Kumaran</t>
  </si>
  <si>
    <t>Christian Liedtke</t>
  </si>
  <si>
    <t>M5000</t>
  </si>
  <si>
    <t>Kapil Agro Farms India Pvt Ltd</t>
  </si>
  <si>
    <t>Purushotham .K R</t>
  </si>
  <si>
    <t>PUNAM ENERGY PVT.LTD.</t>
  </si>
  <si>
    <t>2012K</t>
  </si>
  <si>
    <t>Stylam Industries Limited</t>
  </si>
  <si>
    <t>Optima Power Solutions India Private Limited</t>
  </si>
  <si>
    <t>Late Medical Research Foundation</t>
  </si>
  <si>
    <t>C.B Electricals</t>
  </si>
  <si>
    <t>Kailash Tibrewal</t>
  </si>
  <si>
    <t>M/S OMEGA</t>
  </si>
  <si>
    <t>Kence Georgey</t>
  </si>
  <si>
    <t>Fullerton India Credit Co. Ltd.</t>
  </si>
  <si>
    <t>2010E23(831), 2010F10(169)</t>
  </si>
  <si>
    <t>Mr.J C PANICKER</t>
  </si>
  <si>
    <t>Giulia i Galbiat</t>
  </si>
  <si>
    <t>2013A</t>
  </si>
  <si>
    <t>Om Shakthi Industries</t>
  </si>
  <si>
    <t>Dr. C Y Kulgod</t>
  </si>
  <si>
    <t>Crux Power,</t>
  </si>
  <si>
    <t>SEWS NGO</t>
  </si>
  <si>
    <t>BHARTIYA SAMRUDDHI FINANCE LTD (BASIX)</t>
  </si>
  <si>
    <t>BHARTIYA SAMRUDDHI FINANCE LTD (BASIX) 2</t>
  </si>
  <si>
    <t>JANA SEVA KENDRA (BASIX) C/O- PANDU BOOK STORE</t>
  </si>
  <si>
    <t>SURYA NARAYAN SAMANTARAY JANA SEVA KENDRA (BASIX)</t>
  </si>
  <si>
    <t>2010D18 (4), 2010H (10), 2013A (71)</t>
  </si>
  <si>
    <t>PCS1</t>
  </si>
  <si>
    <t>E-13</t>
  </si>
  <si>
    <t>2010D18 (6), 2011K (34)</t>
  </si>
  <si>
    <t>World Vision India</t>
  </si>
  <si>
    <t>SATYA EDUCATIONAL AND RURAL DEVELOPMENT SOCIETY</t>
  </si>
  <si>
    <t>2012J (24), 2013C (6)</t>
  </si>
  <si>
    <t>HARSHA TRUST</t>
  </si>
  <si>
    <t>Jayamitra Bisht</t>
  </si>
  <si>
    <t>Agami  Eco Pvt Ltd</t>
  </si>
  <si>
    <t>Grasim Industries Limited (SFD)</t>
  </si>
  <si>
    <t>Ambuja Cement Foundation (G)</t>
  </si>
  <si>
    <t>2013D</t>
  </si>
  <si>
    <t>Rashtriya Sarvangin Gramvikas Sanstha</t>
  </si>
  <si>
    <t>2013D (371), E-13 (470)</t>
  </si>
  <si>
    <t>F2013D</t>
  </si>
  <si>
    <t>Lt.Gen M.G.Girish</t>
  </si>
  <si>
    <t>Wildlife Trust Of India (WTI)</t>
  </si>
  <si>
    <t>Pollinate Energy</t>
  </si>
  <si>
    <t>G2013</t>
  </si>
  <si>
    <t>GSK Coordinator Hanamanhal</t>
  </si>
  <si>
    <t>Indogreen</t>
  </si>
  <si>
    <t>Mr.Godbole</t>
  </si>
  <si>
    <t>Shrimayi Trademart Services Pvt.Ltd. (Smart)</t>
  </si>
  <si>
    <t>M/S Pipratoly Tea Estate</t>
  </si>
  <si>
    <t>2013C</t>
  </si>
  <si>
    <t>2013F</t>
  </si>
  <si>
    <t>Shree Cement Limited</t>
  </si>
  <si>
    <t>G. RaghuRam</t>
  </si>
  <si>
    <t>Dalmia Bharat Ltd.</t>
  </si>
  <si>
    <t>Sarth Radhika Delicious Foods Pvt LTD</t>
  </si>
  <si>
    <t>2013G (9), G2013 (141)</t>
  </si>
  <si>
    <t>2013G</t>
  </si>
  <si>
    <t>Essential Marketplace Solutions India Pvt Ltd</t>
  </si>
  <si>
    <t>Indu Divakar</t>
  </si>
  <si>
    <t>World Vision India (M)</t>
  </si>
  <si>
    <t>Dalmia Bharat Group Foundation</t>
  </si>
  <si>
    <t>JK Traders</t>
  </si>
  <si>
    <t>Goodarc Industries</t>
  </si>
  <si>
    <t>Jetender Ghangas</t>
  </si>
  <si>
    <t>2013G (99), G2013 (1)</t>
  </si>
  <si>
    <t>Kadari Book Stall</t>
  </si>
  <si>
    <t>2013E</t>
  </si>
  <si>
    <t>Sujitha D Kumar</t>
  </si>
  <si>
    <t>Sahayog India Society</t>
  </si>
  <si>
    <t>Manju Enterprises</t>
  </si>
  <si>
    <t>Jagadamba Trading Company</t>
  </si>
  <si>
    <t>Samip India</t>
  </si>
  <si>
    <t>2013J</t>
  </si>
  <si>
    <t>2013G(22),2013J(478)</t>
  </si>
  <si>
    <t>CDOT</t>
  </si>
  <si>
    <t>Dhan Foundation</t>
  </si>
  <si>
    <t>Jagadamba Trading Co.</t>
  </si>
  <si>
    <t>2013K</t>
  </si>
  <si>
    <t>Annapurna Enterprises</t>
  </si>
  <si>
    <t>M.G. Karmarkar</t>
  </si>
  <si>
    <t>Mohd. Ashraf</t>
  </si>
  <si>
    <t>Rakesh  R Mahadik</t>
  </si>
  <si>
    <t>2013L</t>
  </si>
  <si>
    <t>2013K(43),2013L(457)</t>
  </si>
  <si>
    <t>South Orissa Volutary Action (SOVA)</t>
  </si>
  <si>
    <t>Parameters</t>
  </si>
  <si>
    <t>Description</t>
  </si>
  <si>
    <t>Value</t>
  </si>
  <si>
    <t>Units</t>
  </si>
  <si>
    <t>Reference</t>
  </si>
  <si>
    <t>Qbiomass</t>
  </si>
  <si>
    <t>Quantity of woody biomass used in the absence of the project activity in tonnes</t>
  </si>
  <si>
    <t>tonnes/ year</t>
  </si>
  <si>
    <t>ηold</t>
  </si>
  <si>
    <t>Efficiency of the system being replaced</t>
  </si>
  <si>
    <t xml:space="preserve">AMS-II. G version 03 </t>
  </si>
  <si>
    <t>NCVbiomass</t>
  </si>
  <si>
    <t>Net Calorific Value of the non –renewable  woody biomass that is substituted</t>
  </si>
  <si>
    <t>TJ/tonne</t>
  </si>
  <si>
    <t>AMS-II. G, version 03, page 2</t>
  </si>
  <si>
    <t>Conversion factor from TJ to GWh</t>
  </si>
  <si>
    <t>kWh/tonne</t>
  </si>
  <si>
    <t>Calculated</t>
  </si>
  <si>
    <t>EFprojected_fossil fuel</t>
  </si>
  <si>
    <t>tCO2/TJ</t>
  </si>
  <si>
    <t>Stove Model</t>
  </si>
  <si>
    <t>Lifetime</t>
  </si>
  <si>
    <t>Year</t>
  </si>
  <si>
    <t>Month</t>
  </si>
  <si>
    <t>Fullerton</t>
  </si>
  <si>
    <t xml:space="preserve">Dalmia Bharat Group Foundation </t>
  </si>
  <si>
    <t xml:space="preserve">Nahorani Estate </t>
  </si>
  <si>
    <t>Majuli Estate</t>
  </si>
  <si>
    <t xml:space="preserve">JK Traders </t>
  </si>
  <si>
    <t>Hattigor Estate</t>
  </si>
  <si>
    <t xml:space="preserve">GAJAM INDIA PRIVATE LIMITED </t>
  </si>
  <si>
    <t xml:space="preserve">Vanpath Trust </t>
  </si>
  <si>
    <t xml:space="preserve">Bayer Bioscience Pvt Ltd. </t>
  </si>
  <si>
    <t>Grameen Development Services</t>
  </si>
  <si>
    <t xml:space="preserve">Yuva Chetana Kendra </t>
  </si>
  <si>
    <t xml:space="preserve">Manju Enterprises </t>
  </si>
  <si>
    <t xml:space="preserve">Margadashak Development Projects &amp; Consulting Pvt.Ltd. </t>
  </si>
  <si>
    <t xml:space="preserve">S.Kumaran </t>
  </si>
  <si>
    <t xml:space="preserve">World Vision India </t>
  </si>
  <si>
    <t xml:space="preserve">Dream Land Home Appliances </t>
  </si>
  <si>
    <t xml:space="preserve">Grameen Development Services </t>
  </si>
  <si>
    <t>Sallela Patkar Srivalli  Clinic</t>
  </si>
  <si>
    <t xml:space="preserve">Samip India </t>
  </si>
  <si>
    <t xml:space="preserve">Annapurna Enterprises </t>
  </si>
  <si>
    <t xml:space="preserve">BRIGHT FLAMES </t>
  </si>
  <si>
    <t>Margadashak Development Projects &amp; Consulting Pvt.Ltd.</t>
  </si>
  <si>
    <t>Dream Land Home Appliances P.M.A.</t>
  </si>
  <si>
    <t>DHRUVA</t>
  </si>
  <si>
    <t>Mr. Harpreet  Singh</t>
  </si>
  <si>
    <t xml:space="preserve">PRIYA DISTRIBUTORS </t>
  </si>
  <si>
    <t>Rashtriya Sarvangin Gramvikas Sanstha Vyavsay Prashikshan Kendra</t>
  </si>
  <si>
    <t xml:space="preserve">Good show Events &amp; Exhibitions Pvt.Ltd. </t>
  </si>
  <si>
    <t xml:space="preserve">Vidya  S Rao </t>
  </si>
  <si>
    <t xml:space="preserve">Michelin India Tamilnadu Tyres Pvt.Ltd. </t>
  </si>
  <si>
    <t>Surya Sirmour Village</t>
  </si>
  <si>
    <t xml:space="preserve">DR.Elgar </t>
  </si>
  <si>
    <t xml:space="preserve">Future Group </t>
  </si>
  <si>
    <t>Gajam India Pvt.Ltd</t>
  </si>
  <si>
    <t>Grishma  Jain C/o Mr.Narayabswamy Samuha,</t>
  </si>
  <si>
    <t xml:space="preserve">Dhan Foundation </t>
  </si>
  <si>
    <t xml:space="preserve">Grasim Industries Limited (SFD) Department of Rural Development </t>
  </si>
  <si>
    <t xml:space="preserve">Lt.Gen M.G.Girish Wellington Barrack </t>
  </si>
  <si>
    <t>2013L(23),2014A(250)</t>
  </si>
  <si>
    <t>2014B</t>
  </si>
  <si>
    <t>2013L(26),2014B(24)</t>
  </si>
  <si>
    <t> </t>
  </si>
  <si>
    <t>2014B(5),G2013(5)</t>
  </si>
  <si>
    <t>2014D</t>
  </si>
  <si>
    <t>Gold Standard VER</t>
  </si>
  <si>
    <t>Author</t>
  </si>
  <si>
    <t>+91 9717093552</t>
  </si>
  <si>
    <t>Carbon Projects Development Manager</t>
  </si>
  <si>
    <t>Registered PoA-DD/VPA-DDs</t>
  </si>
  <si>
    <t xml:space="preserve"> --</t>
  </si>
  <si>
    <t xml:space="preserve">Emission factor for the substitution of non-renewable biomass by similar consumers. </t>
  </si>
  <si>
    <t xml:space="preserve">Adjustment factor to account for leakage </t>
  </si>
  <si>
    <t>LAF</t>
  </si>
  <si>
    <t>TJ/GWh</t>
  </si>
  <si>
    <t>Gujarat</t>
  </si>
  <si>
    <t>Assam</t>
  </si>
  <si>
    <t>Manipur</t>
  </si>
  <si>
    <t>West Bengal</t>
  </si>
  <si>
    <t>Meghalaya</t>
  </si>
  <si>
    <t>Haryana</t>
  </si>
  <si>
    <t>Pondicherry</t>
  </si>
  <si>
    <t>Uttar Pradesh</t>
  </si>
  <si>
    <t>Bihar</t>
  </si>
  <si>
    <t>Jharkhand</t>
  </si>
  <si>
    <t>Goa</t>
  </si>
  <si>
    <t>Madhya Pradesh</t>
  </si>
  <si>
    <t>Himachal Pradesh</t>
  </si>
  <si>
    <t>Samuha</t>
  </si>
  <si>
    <t>Chhattisgarh</t>
  </si>
  <si>
    <t>Average lifetime beyond which credits are not claimed even if stoves are operational</t>
  </si>
  <si>
    <t>years</t>
  </si>
  <si>
    <t>Samastha Microfinance Limited</t>
  </si>
  <si>
    <t>C/14-15/88</t>
  </si>
  <si>
    <t>C/14-15/89</t>
  </si>
  <si>
    <t>C/14-15/90</t>
  </si>
  <si>
    <t>A/14-15/794</t>
  </si>
  <si>
    <t>U/14-15/20</t>
  </si>
  <si>
    <t>D.Water &amp; Acid Suppliers</t>
  </si>
  <si>
    <t>M/14-15/187</t>
  </si>
  <si>
    <t>C/14-15/100</t>
  </si>
  <si>
    <t>A/14-15/796</t>
  </si>
  <si>
    <t>C/14-15/101</t>
  </si>
  <si>
    <t>Moran Tea Estate</t>
  </si>
  <si>
    <t>A/14-15/795</t>
  </si>
  <si>
    <t>Rob Bailis</t>
  </si>
  <si>
    <t>A/14-15/798</t>
  </si>
  <si>
    <t>Vaidyar D Thangavel</t>
  </si>
  <si>
    <t>C/14-15/102</t>
  </si>
  <si>
    <t>M/14-15/189</t>
  </si>
  <si>
    <t>A/14-15/803</t>
  </si>
  <si>
    <t>GAJAM INDIA PRIVATE LIMITED</t>
  </si>
  <si>
    <t>A/14-15/800</t>
  </si>
  <si>
    <t>A/14-15/801</t>
  </si>
  <si>
    <t>C/14-15/103</t>
  </si>
  <si>
    <t>Sri Sri Gnan Mandir Maharashtra</t>
  </si>
  <si>
    <t>A/14-15/802</t>
  </si>
  <si>
    <t>Bhoojan B</t>
  </si>
  <si>
    <t>Odisha</t>
  </si>
  <si>
    <t>A/14-15/804</t>
  </si>
  <si>
    <t>Raj Shekhar</t>
  </si>
  <si>
    <t>B/14-15/28</t>
  </si>
  <si>
    <t>Nayab Van Sanraksan ni Kacheri</t>
  </si>
  <si>
    <t>A/14-15/817</t>
  </si>
  <si>
    <t>Sajjalashree Krishi Adhyanana &amp; Grameenabhiridhi samsthe</t>
  </si>
  <si>
    <t>M/14-15/191</t>
  </si>
  <si>
    <t>A/14-15/811</t>
  </si>
  <si>
    <t>Amol Sakharkar</t>
  </si>
  <si>
    <t>A/14-15/814</t>
  </si>
  <si>
    <t>Bake Smith</t>
  </si>
  <si>
    <t>A/14-15/806</t>
  </si>
  <si>
    <t>A/14-15/807</t>
  </si>
  <si>
    <t>C. Shailaja</t>
  </si>
  <si>
    <t>C/14-15/104</t>
  </si>
  <si>
    <t>A/14-15/808</t>
  </si>
  <si>
    <t>A/14-15/809</t>
  </si>
  <si>
    <t>Dirlal Tea Estate</t>
  </si>
  <si>
    <t>A/14-15/810</t>
  </si>
  <si>
    <t>A/14-15/812</t>
  </si>
  <si>
    <t>C/14-15/105</t>
  </si>
  <si>
    <t>A/14-15/816</t>
  </si>
  <si>
    <t>M/S Advance Alternative Technologies</t>
  </si>
  <si>
    <t>A/14-15/813</t>
  </si>
  <si>
    <t>Shivanand  Kamath</t>
  </si>
  <si>
    <t>C/14-15/106</t>
  </si>
  <si>
    <t>A/14-15/815</t>
  </si>
  <si>
    <t>Abhijeet Natural Resources Pvt.Ltd.</t>
  </si>
  <si>
    <t>A/14-15/805</t>
  </si>
  <si>
    <t>Mrinalini Enterprises</t>
  </si>
  <si>
    <t>M/14-15/193</t>
  </si>
  <si>
    <t>Paramakudi P</t>
  </si>
  <si>
    <t>M/14-15/192</t>
  </si>
  <si>
    <t>GGL Tea Season</t>
  </si>
  <si>
    <t>A/14-15/818</t>
  </si>
  <si>
    <t>Lavasa Corporation Ltd.</t>
  </si>
  <si>
    <t>P/14-15/1045</t>
  </si>
  <si>
    <t>Sanjay K Singh</t>
  </si>
  <si>
    <t>A/14-15/819</t>
  </si>
  <si>
    <t>Grace Technologies</t>
  </si>
  <si>
    <t>A/14-15/820</t>
  </si>
  <si>
    <t>A/14-15/822</t>
  </si>
  <si>
    <t>Tara Agency</t>
  </si>
  <si>
    <t>A/14-15/821</t>
  </si>
  <si>
    <t>A/14-15/825</t>
  </si>
  <si>
    <t>DHRUVA-BAIF</t>
  </si>
  <si>
    <t>A/14-15/826</t>
  </si>
  <si>
    <t>A/14-15/827</t>
  </si>
  <si>
    <t>Southern Tree Farms Ltd.</t>
  </si>
  <si>
    <t>C/14-15/108</t>
  </si>
  <si>
    <t>A/14-15/831</t>
  </si>
  <si>
    <t>Pradan</t>
  </si>
  <si>
    <t>A/14-15/829</t>
  </si>
  <si>
    <t>A/14-15/830</t>
  </si>
  <si>
    <t>Devil on Wheels</t>
  </si>
  <si>
    <t>M/14-15/196</t>
  </si>
  <si>
    <t>M/s.Sathyashree Industries</t>
  </si>
  <si>
    <t>A/14-15/832</t>
  </si>
  <si>
    <t>M/s AKRUTI TRUST</t>
  </si>
  <si>
    <t>M/14-15/200</t>
  </si>
  <si>
    <t>M/s Bhavapuri Vikasa</t>
  </si>
  <si>
    <t>M/14-15/199</t>
  </si>
  <si>
    <t>A/14-15/842</t>
  </si>
  <si>
    <t>Y.Vinaya Kumar</t>
  </si>
  <si>
    <t>A/14-15/843</t>
  </si>
  <si>
    <t>Agami Eco Pvt.Ltd. SKS</t>
  </si>
  <si>
    <t>A/14-15/833</t>
  </si>
  <si>
    <t>ARCOD - Kotada and Welbeck Labour Welfare Fund</t>
  </si>
  <si>
    <t>A/14-15/841</t>
  </si>
  <si>
    <t>D. A Paul</t>
  </si>
  <si>
    <t>A/14-15/838</t>
  </si>
  <si>
    <t>A/14-15/840</t>
  </si>
  <si>
    <t>C/14-15/109</t>
  </si>
  <si>
    <t>Habitat for Humanity India</t>
  </si>
  <si>
    <t>A/14-15/836</t>
  </si>
  <si>
    <t>JK Lakshmi Cement Ltd</t>
  </si>
  <si>
    <t>A/14-15/834</t>
  </si>
  <si>
    <t>M/s Professional Assistance for Development Action</t>
  </si>
  <si>
    <t>A/14-15/837</t>
  </si>
  <si>
    <t>U/14-15/21</t>
  </si>
  <si>
    <t>U/14-15/22</t>
  </si>
  <si>
    <t>A/14-15/835</t>
  </si>
  <si>
    <t>A/14-15/839</t>
  </si>
  <si>
    <t>Gajam India Pvt.Ltd.- Lucknow</t>
  </si>
  <si>
    <t>U/14-15/23</t>
  </si>
  <si>
    <t>Navjeevan Foundation.(NGO)</t>
  </si>
  <si>
    <t>P/14-15/1047</t>
  </si>
  <si>
    <t>Jeypore Iron Mart SKS</t>
  </si>
  <si>
    <t>M/14-15/202</t>
  </si>
  <si>
    <t>C/14-15/110</t>
  </si>
  <si>
    <t>C/14-15/111</t>
  </si>
  <si>
    <t>A/14-15/846</t>
  </si>
  <si>
    <t>A/14-15/845</t>
  </si>
  <si>
    <t>U/14-15/24</t>
  </si>
  <si>
    <t>Sanjay K Pandey</t>
  </si>
  <si>
    <t>U/14-15/25</t>
  </si>
  <si>
    <t>A/14-15/847</t>
  </si>
  <si>
    <t>A/14-15/848</t>
  </si>
  <si>
    <t>Jhareswar  Behera</t>
  </si>
  <si>
    <t>P/14-15/1048</t>
  </si>
  <si>
    <t>P/14-15/1049</t>
  </si>
  <si>
    <t>M/s Villagineer Technologies Pvt.Ltd.(Mr.Mahesh Kankal)</t>
  </si>
  <si>
    <t>P/14-15/1050</t>
  </si>
  <si>
    <t>A/14-15/851</t>
  </si>
  <si>
    <t>A/14-15/852</t>
  </si>
  <si>
    <t>Arvind Bulbule</t>
  </si>
  <si>
    <t>A/14-15/854</t>
  </si>
  <si>
    <t>Narendra Bhat</t>
  </si>
  <si>
    <t>A/14-15/857</t>
  </si>
  <si>
    <t>A/14-15/853</t>
  </si>
  <si>
    <t>A/14-15/858</t>
  </si>
  <si>
    <t>A/14-15/859</t>
  </si>
  <si>
    <t>Centre For Microfinance</t>
  </si>
  <si>
    <t>A/14-15/861</t>
  </si>
  <si>
    <t>Lyaqat D Ali</t>
  </si>
  <si>
    <t>A/14-15/862</t>
  </si>
  <si>
    <t>A/14-15/863</t>
  </si>
  <si>
    <t>Kanti Engineering Works</t>
  </si>
  <si>
    <t>A/14-15/866</t>
  </si>
  <si>
    <t>A/14-15/867</t>
  </si>
  <si>
    <t>A/14-15/869</t>
  </si>
  <si>
    <t>Padma Solar Systems</t>
  </si>
  <si>
    <t>A/14-15/870</t>
  </si>
  <si>
    <t>SKS Entity</t>
  </si>
  <si>
    <t>1992</t>
  </si>
  <si>
    <t>A/14-15/872</t>
  </si>
  <si>
    <t>A/14-15/876</t>
  </si>
  <si>
    <t>Association For Womens &amp; Rural Devlopment</t>
  </si>
  <si>
    <t>A/14-15/871</t>
  </si>
  <si>
    <t>C S Murali</t>
  </si>
  <si>
    <t>C/14-15/113</t>
  </si>
  <si>
    <t>A/14-15/878</t>
  </si>
  <si>
    <t>C/14-15/115</t>
  </si>
  <si>
    <t>Jnanesh Jois K N</t>
  </si>
  <si>
    <t>C/14-15/114</t>
  </si>
  <si>
    <t>A/14-15/877</t>
  </si>
  <si>
    <t>A/14-15/873</t>
  </si>
  <si>
    <t>A/14-15/879</t>
  </si>
  <si>
    <t>A/14-15/881</t>
  </si>
  <si>
    <t>A/14-15/884</t>
  </si>
  <si>
    <t>FRONTIER MARKETS</t>
  </si>
  <si>
    <t>A/14-15/883</t>
  </si>
  <si>
    <t>A/14-15/882</t>
  </si>
  <si>
    <t>A/14-15/885</t>
  </si>
  <si>
    <t>1993</t>
  </si>
  <si>
    <t>1994</t>
  </si>
  <si>
    <t>Symbiosis  College</t>
  </si>
  <si>
    <t>A/14-15/887</t>
  </si>
  <si>
    <t>A/14-15/888</t>
  </si>
  <si>
    <t>A/14-15/889</t>
  </si>
  <si>
    <t>A/14-15/890</t>
  </si>
  <si>
    <t>Icarusnova Discovery Pvt Ltd</t>
  </si>
  <si>
    <t>B/14-15/29</t>
  </si>
  <si>
    <t>A/14-15/894</t>
  </si>
  <si>
    <t>A/14-15/895</t>
  </si>
  <si>
    <t>Goodarc  Industries</t>
  </si>
  <si>
    <t>A/14-15/896</t>
  </si>
  <si>
    <t>C/14-15/119</t>
  </si>
  <si>
    <t>Jindal Power Ltd</t>
  </si>
  <si>
    <t>A/14-15/897</t>
  </si>
  <si>
    <t>Maleshankara Parisara Abhivruddi Samiti,</t>
  </si>
  <si>
    <t>A/14-15/898</t>
  </si>
  <si>
    <t>A/14-15/899</t>
  </si>
  <si>
    <t>1997</t>
  </si>
  <si>
    <t>1998</t>
  </si>
  <si>
    <t>Udit  Agarwal</t>
  </si>
  <si>
    <t>A/14-15/900</t>
  </si>
  <si>
    <t>M/s Shohratgarh Environmental Society</t>
  </si>
  <si>
    <t>U/14-15/26</t>
  </si>
  <si>
    <t>Poonrima  B Joshi</t>
  </si>
  <si>
    <t>C/14-15/120</t>
  </si>
  <si>
    <t>Sunil Deshpande</t>
  </si>
  <si>
    <t>A/14-15/903</t>
  </si>
  <si>
    <t>OPTIMA Power Solutions India Private Limited,</t>
  </si>
  <si>
    <t>B/15-16/30</t>
  </si>
  <si>
    <t>2019</t>
  </si>
  <si>
    <t>2020</t>
  </si>
  <si>
    <t>2021</t>
  </si>
  <si>
    <t>2022</t>
  </si>
  <si>
    <t>2023</t>
  </si>
  <si>
    <t>A/15-16/907</t>
  </si>
  <si>
    <t>A/15-16/908</t>
  </si>
  <si>
    <t>New &amp; Renewable Energy</t>
  </si>
  <si>
    <t>Nagaland</t>
  </si>
  <si>
    <t>A/15-16/911</t>
  </si>
  <si>
    <t>2028</t>
  </si>
  <si>
    <t>2029</t>
  </si>
  <si>
    <t>2030</t>
  </si>
  <si>
    <t>2031</t>
  </si>
  <si>
    <t>2032</t>
  </si>
  <si>
    <t>2033</t>
  </si>
  <si>
    <t>A/15-16/917</t>
  </si>
  <si>
    <t>B/15-16/31</t>
  </si>
  <si>
    <t>Grasim Industries Ltd</t>
  </si>
  <si>
    <t>A/15-16/915</t>
  </si>
  <si>
    <t>Sanaya R Singh</t>
  </si>
  <si>
    <t>P/15-16/1052</t>
  </si>
  <si>
    <t>2035</t>
  </si>
  <si>
    <t>A/15-16/912</t>
  </si>
  <si>
    <t>A/15-16/918</t>
  </si>
  <si>
    <t>2045</t>
  </si>
  <si>
    <t>2046</t>
  </si>
  <si>
    <t>2047</t>
  </si>
  <si>
    <t>2048</t>
  </si>
  <si>
    <t>Kumaran</t>
  </si>
  <si>
    <t>A/15-16/923</t>
  </si>
  <si>
    <t>A/15-16/924</t>
  </si>
  <si>
    <t>2049</t>
  </si>
  <si>
    <t>CARUNA CHILD DEVELOPMENT CENTER BEDPA</t>
  </si>
  <si>
    <t>A/15-16/929</t>
  </si>
  <si>
    <t>Krupa Bal Vikas Yojana</t>
  </si>
  <si>
    <t>A/15-16/926</t>
  </si>
  <si>
    <t>Organisation For The Devlopment Of People</t>
  </si>
  <si>
    <t>B/15-16/32</t>
  </si>
  <si>
    <t>Sharing Love Mission (CDC-JERI)</t>
  </si>
  <si>
    <t>A/15-16/927</t>
  </si>
  <si>
    <t>Sharing Love Mission (CDC)</t>
  </si>
  <si>
    <t>A/15-16/928</t>
  </si>
  <si>
    <t>2057</t>
  </si>
  <si>
    <t>Nayan Agencies-SKS</t>
  </si>
  <si>
    <t>2058</t>
  </si>
  <si>
    <t>2059</t>
  </si>
  <si>
    <t>A/15-16/933</t>
  </si>
  <si>
    <t>M/s Ray Born Power House</t>
  </si>
  <si>
    <t>A/15-16/934</t>
  </si>
  <si>
    <t>A/15-16/935</t>
  </si>
  <si>
    <t>A/15-16/937</t>
  </si>
  <si>
    <t>2063</t>
  </si>
  <si>
    <t>M/15-16/212</t>
  </si>
  <si>
    <t>M/15-16/213</t>
  </si>
  <si>
    <t>2064</t>
  </si>
  <si>
    <t>2065</t>
  </si>
  <si>
    <t>2066</t>
  </si>
  <si>
    <t>2068</t>
  </si>
  <si>
    <t>M/15-16/220</t>
  </si>
  <si>
    <t>M/15-16/218</t>
  </si>
  <si>
    <t>A/15-16/944</t>
  </si>
  <si>
    <t>Mr.Hemant Joshi</t>
  </si>
  <si>
    <t>P/15-16/1053</t>
  </si>
  <si>
    <t>A/15-16/941</t>
  </si>
  <si>
    <t>A/15-16/942</t>
  </si>
  <si>
    <t>2074</t>
  </si>
  <si>
    <t>2075</t>
  </si>
  <si>
    <t>Mr. O.K. VARGHESE</t>
  </si>
  <si>
    <t>A/15-16/943</t>
  </si>
  <si>
    <t>Green C Initiatives</t>
  </si>
  <si>
    <t>A/15-16/947</t>
  </si>
  <si>
    <t>Panjabrao Wadaje</t>
  </si>
  <si>
    <t>A/15-16/948</t>
  </si>
  <si>
    <t>ASHOK BHATTACHARYA</t>
  </si>
  <si>
    <t>A/15-16/950</t>
  </si>
  <si>
    <t>ICAR KRISHI VIGYAN KENDRA</t>
  </si>
  <si>
    <t>A/15-16/951</t>
  </si>
  <si>
    <t>Samir Mallik</t>
  </si>
  <si>
    <t>A/15-16/949</t>
  </si>
  <si>
    <t>2153</t>
  </si>
  <si>
    <t>ACI Clean Energy Pvt. Ltd</t>
  </si>
  <si>
    <t>A/15-16/953</t>
  </si>
  <si>
    <t>2155</t>
  </si>
  <si>
    <t>2157</t>
  </si>
  <si>
    <t>2158</t>
  </si>
  <si>
    <t>2159</t>
  </si>
  <si>
    <t>2160</t>
  </si>
  <si>
    <t>2161</t>
  </si>
  <si>
    <t>A/15-16/960</t>
  </si>
  <si>
    <t>Samastha</t>
  </si>
  <si>
    <t>A/15-16/959</t>
  </si>
  <si>
    <t>2198</t>
  </si>
  <si>
    <t>Steven Wilson</t>
  </si>
  <si>
    <t>A/15-16/961</t>
  </si>
  <si>
    <t>Green Urja Technologies &amp; Systems(GUTS)</t>
  </si>
  <si>
    <t>A/15-16/962</t>
  </si>
  <si>
    <t>2203</t>
  </si>
  <si>
    <t>2204</t>
  </si>
  <si>
    <t>2205</t>
  </si>
  <si>
    <t>2206</t>
  </si>
  <si>
    <t>A/15-16/967</t>
  </si>
  <si>
    <t>A/15-16/968</t>
  </si>
  <si>
    <t>A/15-16/969</t>
  </si>
  <si>
    <t>A/15-16/970</t>
  </si>
  <si>
    <t>Mr. B.S. Prasad Rao</t>
  </si>
  <si>
    <t>A/15-16/965</t>
  </si>
  <si>
    <t>Mr. Ramesh Wankhede</t>
  </si>
  <si>
    <t>A/15-16/964</t>
  </si>
  <si>
    <t>Prospun Textile India Private Limited</t>
  </si>
  <si>
    <t>A/15-16/966</t>
  </si>
  <si>
    <t>Rossell Tea</t>
  </si>
  <si>
    <t>A/15-16/963</t>
  </si>
  <si>
    <t>A/15-16/971</t>
  </si>
  <si>
    <t>A/15-16/972</t>
  </si>
  <si>
    <t>Micro Lab</t>
  </si>
  <si>
    <t>A/15-16/973</t>
  </si>
  <si>
    <t>A/15-16/974</t>
  </si>
  <si>
    <t>A/15-16/975</t>
  </si>
  <si>
    <t>M/s Aga Khan Rural Support Programme (India)</t>
  </si>
  <si>
    <t>A/15-16/976</t>
  </si>
  <si>
    <t>Mr. Satya Narayana</t>
  </si>
  <si>
    <t>A/15-16/977</t>
  </si>
  <si>
    <t>Mr.Pramod</t>
  </si>
  <si>
    <t>B/15-16/43</t>
  </si>
  <si>
    <t>Nagendra Kumar Nandi</t>
  </si>
  <si>
    <t>A/15-16/978</t>
  </si>
  <si>
    <t>T.M.Thomas</t>
  </si>
  <si>
    <t>A/15-16/979</t>
  </si>
  <si>
    <t>2294</t>
  </si>
  <si>
    <t>C'cure Building Products Pvt Ltd</t>
  </si>
  <si>
    <t>A/15-16/980</t>
  </si>
  <si>
    <t>Karunya Trust</t>
  </si>
  <si>
    <t>A/15-16/981</t>
  </si>
  <si>
    <t>2329</t>
  </si>
  <si>
    <t>2330</t>
  </si>
  <si>
    <t>A/15-16/983</t>
  </si>
  <si>
    <t>A/15-16/985</t>
  </si>
  <si>
    <t>A/15-16/986</t>
  </si>
  <si>
    <t>A/15-16/987</t>
  </si>
  <si>
    <t>B/15-16/46</t>
  </si>
  <si>
    <t>Alterneit Lifestyles (Pvt) Ltd.</t>
  </si>
  <si>
    <t>A/15-16/988</t>
  </si>
  <si>
    <t>Chiranjeev Restaurant &amp; Foods Pvt. Ltd.</t>
  </si>
  <si>
    <t>A/15-16/989</t>
  </si>
  <si>
    <t>Desh Bandhu &amp; Manju Gupta Foundation</t>
  </si>
  <si>
    <t>A/15-16/990</t>
  </si>
  <si>
    <t>B/15-16/47</t>
  </si>
  <si>
    <t>B/15-16/48</t>
  </si>
  <si>
    <t>A/15-16/992</t>
  </si>
  <si>
    <t>Paharganj</t>
  </si>
  <si>
    <t>A/15-16/991</t>
  </si>
  <si>
    <t>2361</t>
  </si>
  <si>
    <t>Hans Foundation</t>
  </si>
  <si>
    <t>Delhi</t>
  </si>
  <si>
    <t>A/15-16/997</t>
  </si>
  <si>
    <t>A/15-16/993</t>
  </si>
  <si>
    <t>Sanjeev Kapoor</t>
  </si>
  <si>
    <t>A/15-16/994</t>
  </si>
  <si>
    <t>2371</t>
  </si>
  <si>
    <t>A/13-14/181</t>
  </si>
  <si>
    <t>A/15-16/1000</t>
  </si>
  <si>
    <t>Mr.Mangesh</t>
  </si>
  <si>
    <t>A/15-16/1002</t>
  </si>
  <si>
    <t>Sanjeevani Jadhav</t>
  </si>
  <si>
    <t>A/15-16/1001</t>
  </si>
  <si>
    <t>Bharatbhai N Patel</t>
  </si>
  <si>
    <t>Econet</t>
  </si>
  <si>
    <t>Pragathi Loksanchalit Sadhan Kendra</t>
  </si>
  <si>
    <t>Asmita Loksanchalit Sadhan Kendra</t>
  </si>
  <si>
    <t>Savitri Loksanchalit Sadhan Kendra</t>
  </si>
  <si>
    <t>Omsai Loksanchalit Sadhan Kendra</t>
  </si>
  <si>
    <t>Sphoorti Loksanchalit Sadhan Kendra</t>
  </si>
  <si>
    <t>Dnyanjyoti Loksanchalit Sadhan Kendra</t>
  </si>
  <si>
    <t>Dikom Tea Estate</t>
  </si>
  <si>
    <t>M/s Basic Initiatives</t>
  </si>
  <si>
    <t>Values</t>
  </si>
  <si>
    <t>Z value</t>
  </si>
  <si>
    <t>Total</t>
  </si>
  <si>
    <t>Estimated results based sample size determination</t>
  </si>
  <si>
    <t>Estimated efficiency (mean)</t>
  </si>
  <si>
    <t>estimated variance of efficiency (SD)</t>
  </si>
  <si>
    <r>
      <t>V</t>
    </r>
    <r>
      <rPr>
        <b/>
        <vertAlign val="subscript"/>
        <sz val="10"/>
        <color rgb="FF000000"/>
        <rFont val="Arial"/>
        <family val="2"/>
      </rPr>
      <t xml:space="preserve">mean </t>
    </r>
    <r>
      <rPr>
        <b/>
        <sz val="10"/>
        <color rgb="FF000000"/>
        <rFont val="Arial"/>
        <family val="2"/>
      </rPr>
      <t>= (SD/mean)</t>
    </r>
    <r>
      <rPr>
        <b/>
        <vertAlign val="superscript"/>
        <sz val="10"/>
        <color rgb="FF000000"/>
        <rFont val="Arial"/>
        <family val="2"/>
      </rPr>
      <t>2</t>
    </r>
  </si>
  <si>
    <t>Minimum Sample Size required (efficiency)</t>
  </si>
  <si>
    <t>tDistribution sample size adjustment</t>
  </si>
  <si>
    <t>Iteration 1</t>
  </si>
  <si>
    <t>Iteration 2</t>
  </si>
  <si>
    <t>Iteration 3</t>
  </si>
  <si>
    <t>Iteration 4</t>
  </si>
  <si>
    <t>Estimated SOF (p)</t>
  </si>
  <si>
    <r>
      <t>Estimated variance of SOF (SD</t>
    </r>
    <r>
      <rPr>
        <b/>
        <sz val="10"/>
        <color rgb="FF000000"/>
        <rFont val="Arial"/>
        <family val="2"/>
      </rPr>
      <t>)</t>
    </r>
  </si>
  <si>
    <r>
      <t>V</t>
    </r>
    <r>
      <rPr>
        <b/>
        <vertAlign val="subscript"/>
        <sz val="10"/>
        <color rgb="FF000000"/>
        <rFont val="Arial"/>
        <family val="2"/>
      </rPr>
      <t xml:space="preserve">SOF </t>
    </r>
    <r>
      <rPr>
        <b/>
        <sz val="10"/>
        <color rgb="FF000000"/>
        <rFont val="Arial"/>
        <family val="2"/>
      </rPr>
      <t>= (SD/p)</t>
    </r>
    <r>
      <rPr>
        <b/>
        <vertAlign val="superscript"/>
        <sz val="10"/>
        <color rgb="FF000000"/>
        <rFont val="Arial"/>
        <family val="2"/>
      </rPr>
      <t>2</t>
    </r>
  </si>
  <si>
    <t xml:space="preserve"> minimum Sample Size required (SOF)</t>
  </si>
  <si>
    <t>Yes</t>
  </si>
  <si>
    <t>VPA number</t>
  </si>
  <si>
    <t>States</t>
  </si>
  <si>
    <t>Lakshmi</t>
  </si>
  <si>
    <t>Srinivasan</t>
  </si>
  <si>
    <t>SUJATHA</t>
  </si>
  <si>
    <t>Uttaranchal</t>
  </si>
  <si>
    <t>Conservative date of start of unit (applying 120 days default lag from date of invoice)</t>
  </si>
  <si>
    <t>Crediting Period Start Date</t>
  </si>
  <si>
    <t>Crediting Period End Date</t>
  </si>
  <si>
    <t>Monitoring period start date 2017</t>
  </si>
  <si>
    <t>Monitoring period end date 2017</t>
  </si>
  <si>
    <t>Date</t>
  </si>
  <si>
    <t>Expiry date of the stove based on operational lifetime</t>
  </si>
  <si>
    <t>Stove year</t>
  </si>
  <si>
    <t>VPA database</t>
  </si>
  <si>
    <t>Description:</t>
  </si>
  <si>
    <t>Dissemination of Energy efficiency cook stoves</t>
  </si>
  <si>
    <t>Type of credits</t>
  </si>
  <si>
    <t>Version of the workbook</t>
  </si>
  <si>
    <t>Sign off date of the workbook</t>
  </si>
  <si>
    <t>Designation</t>
  </si>
  <si>
    <t>PoA Title:</t>
  </si>
  <si>
    <t>Methodology(Code and version):</t>
  </si>
  <si>
    <t>AMS II.G. ver 03</t>
  </si>
  <si>
    <t>The Breathing Space Improved Cooking Stoves Programme, India</t>
  </si>
  <si>
    <t>Name (First/Middle/last)</t>
  </si>
  <si>
    <t>Rohit Lohia</t>
  </si>
  <si>
    <t xml:space="preserve">rohit.lohia@envirofit.org </t>
  </si>
  <si>
    <t xml:space="preserve">email: </t>
  </si>
  <si>
    <t>Telephone / mobile</t>
  </si>
  <si>
    <t>Monitoring frequency (years)</t>
  </si>
  <si>
    <t>Confidence (%) (90 or 95)</t>
  </si>
  <si>
    <t>Margin of Error (%)</t>
  </si>
  <si>
    <t>Level of Sampling</t>
  </si>
  <si>
    <t>Estimated Variance of Efficiency (SD)</t>
  </si>
  <si>
    <t>Estimated SoF</t>
  </si>
  <si>
    <t>Stoves considered for ER caiculations</t>
  </si>
  <si>
    <t>Sampling Frame Size</t>
  </si>
  <si>
    <t>Efficiency Sample size  required</t>
  </si>
  <si>
    <t>Survey Samples required</t>
  </si>
  <si>
    <t>PoA</t>
  </si>
  <si>
    <t>s</t>
  </si>
  <si>
    <t>Monitoring period start date 2018</t>
  </si>
  <si>
    <t>Monitoring period end date 2018</t>
  </si>
  <si>
    <t>Monitoring period start 2017</t>
  </si>
  <si>
    <t>Monitoring period end 2018</t>
  </si>
  <si>
    <t>MS#3</t>
  </si>
  <si>
    <t>MS#2</t>
  </si>
  <si>
    <t>MS#1</t>
  </si>
  <si>
    <t>Iteration 5</t>
  </si>
  <si>
    <t>Iteration 6</t>
  </si>
  <si>
    <t>Monitored SoF</t>
  </si>
  <si>
    <t>Monitored Standard Deviation</t>
  </si>
  <si>
    <t>Samples Monitored</t>
  </si>
  <si>
    <t>Mean Efficiency</t>
  </si>
  <si>
    <t>Standard error of mean</t>
  </si>
  <si>
    <t>Relative precision (Margin of error) (%)</t>
  </si>
  <si>
    <t>Result</t>
  </si>
  <si>
    <t>Lower Bound confidence value</t>
  </si>
  <si>
    <t>Monitoring results and Reliability Check - SoF</t>
  </si>
  <si>
    <t>SOF measured</t>
  </si>
  <si>
    <t>WBTs conducted</t>
  </si>
  <si>
    <t>Surveys Conducted</t>
  </si>
  <si>
    <t>Monitoring results and Reliability Check - Efficiency</t>
  </si>
  <si>
    <t>Sample Size</t>
  </si>
  <si>
    <t>Standard error of SOF</t>
  </si>
  <si>
    <t>Relative precision</t>
  </si>
  <si>
    <t>Parameter</t>
  </si>
  <si>
    <t>Symbol</t>
  </si>
  <si>
    <r>
      <t>Q</t>
    </r>
    <r>
      <rPr>
        <vertAlign val="subscript"/>
        <sz val="10"/>
        <color indexed="8"/>
        <rFont val="Arial"/>
        <family val="2"/>
      </rPr>
      <t xml:space="preserve">biomass </t>
    </r>
  </si>
  <si>
    <t xml:space="preserve">Average annual biomass consumption per appliance </t>
  </si>
  <si>
    <t>tonnes / year</t>
  </si>
  <si>
    <t>SOF</t>
  </si>
  <si>
    <t>Stove  Operation  Fraction  (%  of  stoves  operating)</t>
  </si>
  <si>
    <r>
      <t>Stove</t>
    </r>
    <r>
      <rPr>
        <vertAlign val="subscript"/>
        <sz val="10"/>
        <color indexed="8"/>
        <rFont val="Arial"/>
        <family val="2"/>
      </rPr>
      <t>(year)</t>
    </r>
  </si>
  <si>
    <t>year</t>
  </si>
  <si>
    <r>
      <t>B</t>
    </r>
    <r>
      <rPr>
        <vertAlign val="subscript"/>
        <sz val="10"/>
        <color indexed="8"/>
        <rFont val="Arial"/>
        <family val="2"/>
      </rPr>
      <t>old</t>
    </r>
  </si>
  <si>
    <t>Quantity of woody biomass used in the absence of project activity</t>
  </si>
  <si>
    <t>tonnes</t>
  </si>
  <si>
    <r>
      <t>η</t>
    </r>
    <r>
      <rPr>
        <vertAlign val="subscript"/>
        <sz val="10"/>
        <color indexed="8"/>
        <rFont val="Arial"/>
        <family val="2"/>
      </rPr>
      <t>old</t>
    </r>
    <r>
      <rPr>
        <sz val="10"/>
        <color indexed="8"/>
        <rFont val="Arial"/>
        <family val="2"/>
      </rPr>
      <t xml:space="preserve"> </t>
    </r>
  </si>
  <si>
    <t>fraction</t>
  </si>
  <si>
    <r>
      <t>η</t>
    </r>
    <r>
      <rPr>
        <vertAlign val="subscript"/>
        <sz val="10"/>
        <color indexed="8"/>
        <rFont val="Arial"/>
        <family val="2"/>
      </rPr>
      <t>new</t>
    </r>
    <r>
      <rPr>
        <sz val="10"/>
        <color indexed="8"/>
        <rFont val="Arial"/>
        <family val="2"/>
      </rPr>
      <t xml:space="preserve"> </t>
    </r>
  </si>
  <si>
    <t>Efficiency of the system being deployed (weighted average)</t>
  </si>
  <si>
    <r>
      <t>B</t>
    </r>
    <r>
      <rPr>
        <vertAlign val="subscript"/>
        <sz val="10"/>
        <color indexed="8"/>
        <rFont val="Arial"/>
        <family val="2"/>
      </rPr>
      <t>y,savings</t>
    </r>
  </si>
  <si>
    <t>Quantity of biomass that is saved by the project activity</t>
  </si>
  <si>
    <t>Thermal Savings</t>
  </si>
  <si>
    <t>Annual thermal savings to be less than 180 GWhth per annum</t>
  </si>
  <si>
    <t>GWhth</t>
  </si>
  <si>
    <r>
      <t>f</t>
    </r>
    <r>
      <rPr>
        <vertAlign val="subscript"/>
        <sz val="10"/>
        <color indexed="8"/>
        <rFont val="Arial"/>
        <family val="2"/>
      </rPr>
      <t>NRB</t>
    </r>
  </si>
  <si>
    <t xml:space="preserve">Fraction of biomass saved by the project activity in year y that can be established as non renewable biomass </t>
  </si>
  <si>
    <r>
      <t>NCV</t>
    </r>
    <r>
      <rPr>
        <vertAlign val="subscript"/>
        <sz val="10"/>
        <color indexed="8"/>
        <rFont val="Arial"/>
        <family val="2"/>
      </rPr>
      <t>biomass</t>
    </r>
  </si>
  <si>
    <r>
      <t xml:space="preserve">EF </t>
    </r>
    <r>
      <rPr>
        <vertAlign val="subscript"/>
        <sz val="10"/>
        <color indexed="8"/>
        <rFont val="Arial"/>
        <family val="2"/>
      </rPr>
      <t>projected_fossilfuel</t>
    </r>
  </si>
  <si>
    <t xml:space="preserve">Emission factor for the substitution of non-renewable biomass by similar Consumers </t>
  </si>
  <si>
    <t>tCO2e/TJ</t>
  </si>
  <si>
    <t xml:space="preserve">Leakage Adjustment Factor </t>
  </si>
  <si>
    <t xml:space="preserve"> -- </t>
  </si>
  <si>
    <r>
      <t>BE</t>
    </r>
    <r>
      <rPr>
        <vertAlign val="subscript"/>
        <sz val="10"/>
        <color indexed="8"/>
        <rFont val="Arial"/>
        <family val="2"/>
      </rPr>
      <t>y</t>
    </r>
  </si>
  <si>
    <t>Baseline Emissions achieved by the project activity</t>
  </si>
  <si>
    <r>
      <t>tCO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e</t>
    </r>
  </si>
  <si>
    <r>
      <t>PE</t>
    </r>
    <r>
      <rPr>
        <vertAlign val="subscript"/>
        <sz val="10"/>
        <color indexed="8"/>
        <rFont val="Arial"/>
        <family val="2"/>
      </rPr>
      <t>y</t>
    </r>
  </si>
  <si>
    <t>Project Emissions achieved by the project activity</t>
  </si>
  <si>
    <r>
      <t>L</t>
    </r>
    <r>
      <rPr>
        <vertAlign val="subscript"/>
        <sz val="10"/>
        <color indexed="8"/>
        <rFont val="Arial"/>
        <family val="2"/>
      </rPr>
      <t>y</t>
    </r>
  </si>
  <si>
    <t>Leakage Emissions achieved by the project activity</t>
  </si>
  <si>
    <t>Disposal/Discontinuation of traditional cookstove</t>
  </si>
  <si>
    <t>Emission reduction achieved by the project activity</t>
  </si>
  <si>
    <r>
      <t>tCO</t>
    </r>
    <r>
      <rPr>
        <b/>
        <vertAlign val="subscript"/>
        <sz val="10"/>
        <color indexed="8"/>
        <rFont val="Arial"/>
        <family val="2"/>
      </rPr>
      <t>2</t>
    </r>
    <r>
      <rPr>
        <b/>
        <sz val="10"/>
        <color indexed="8"/>
        <rFont val="Arial"/>
        <family val="2"/>
      </rPr>
      <t>e</t>
    </r>
  </si>
  <si>
    <t>ER summary for MS#1</t>
  </si>
  <si>
    <t>VPA 06</t>
  </si>
  <si>
    <t>VPA07</t>
  </si>
  <si>
    <t>VPA 08</t>
  </si>
  <si>
    <t>VPA 09</t>
  </si>
  <si>
    <t>VPA10</t>
  </si>
  <si>
    <t>VPA 11</t>
  </si>
  <si>
    <t>ER summary for MS#2</t>
  </si>
  <si>
    <t>ER summary for MS#3</t>
  </si>
  <si>
    <t>Total Emission reduction achieved by the each VPA</t>
  </si>
  <si>
    <t>Total Emission reduction achieved by the each VPA over MP#4</t>
  </si>
  <si>
    <t>ERy</t>
  </si>
  <si>
    <t>Unit</t>
  </si>
  <si>
    <t>Number of Adults</t>
  </si>
  <si>
    <t>Number of Children</t>
  </si>
  <si>
    <t>Stove 1: Envirofit Stove</t>
  </si>
  <si>
    <t>Fuel 1: Wood</t>
  </si>
  <si>
    <t>Stove 2</t>
  </si>
  <si>
    <t>Fuel 2</t>
  </si>
  <si>
    <t>Record Number of meals cooked on EF stove</t>
  </si>
  <si>
    <t>Record Number of meals cooked on Traditional stove</t>
  </si>
  <si>
    <t>Dharma</t>
  </si>
  <si>
    <t>Physical</t>
  </si>
  <si>
    <t>Mahadevi T Nayak</t>
  </si>
  <si>
    <t>Female</t>
  </si>
  <si>
    <t>Shalimuki Balkur Post Honnavar Taluk</t>
  </si>
  <si>
    <t>yes</t>
  </si>
  <si>
    <t>Very Good</t>
  </si>
  <si>
    <t>YES</t>
  </si>
  <si>
    <t>Several Times</t>
  </si>
  <si>
    <t>NO</t>
  </si>
  <si>
    <t>Janaki Ramchandra</t>
  </si>
  <si>
    <t>HumkiVillage Balkur Post Honnavar Taluk</t>
  </si>
  <si>
    <t>Good</t>
  </si>
  <si>
    <t>Mahalakshmi Nayak</t>
  </si>
  <si>
    <t>Nirmala M</t>
  </si>
  <si>
    <t>Kalimane Post Honnavar Taluk</t>
  </si>
  <si>
    <t>Lakshmi Nayaka</t>
  </si>
  <si>
    <t>Didangul Gawi Honnavar Taluk</t>
  </si>
  <si>
    <t>Lakshmi Gowda</t>
  </si>
  <si>
    <t>Mahadevi Ganesh</t>
  </si>
  <si>
    <t>Masur Naggesi Post Honnavar Taluk</t>
  </si>
  <si>
    <t>SujathA Nayak</t>
  </si>
  <si>
    <t>Idukunji Post Honnavar Taluk</t>
  </si>
  <si>
    <t>Vathala Shekar</t>
  </si>
  <si>
    <t>Akshatha Nayak</t>
  </si>
  <si>
    <t>ANJI</t>
  </si>
  <si>
    <t>Sarojamma</t>
  </si>
  <si>
    <t>Kothapete Village Srinivasa Pura Taluk</t>
  </si>
  <si>
    <t>Daily</t>
  </si>
  <si>
    <t>Today</t>
  </si>
  <si>
    <t>Harish K E</t>
  </si>
  <si>
    <t>Male</t>
  </si>
  <si>
    <t>Kokabalapalli Village Srinivasa Pura Taluk</t>
  </si>
  <si>
    <t>BharathiNagaraj</t>
  </si>
  <si>
    <t>Bearamma</t>
  </si>
  <si>
    <t>Kamalamma</t>
  </si>
  <si>
    <t>Manjulamma</t>
  </si>
  <si>
    <t>Nallayhada Srinivasa Pura Taluk</t>
  </si>
  <si>
    <t>Kiran</t>
  </si>
  <si>
    <t>Saraswathamma Venkatesh</t>
  </si>
  <si>
    <t>Several Times a week</t>
  </si>
  <si>
    <t>Gouramma Appaji</t>
  </si>
  <si>
    <t>MAILANAYAKANAHALLI,MAILANAYAKANAHALLI,Ramanagaram Pin:562160</t>
  </si>
  <si>
    <t>Geetha Thimmegowda</t>
  </si>
  <si>
    <t>Meri Kumar</t>
  </si>
  <si>
    <t>Anji</t>
  </si>
  <si>
    <t>Nirmala</t>
  </si>
  <si>
    <t>Pulaguravand Palli Madannapalli AP</t>
  </si>
  <si>
    <t>Rekha</t>
  </si>
  <si>
    <t>Pallavi</t>
  </si>
  <si>
    <t>Gujulavai Palli MadannaPalli A P</t>
  </si>
  <si>
    <t>Suseela</t>
  </si>
  <si>
    <t>Indhumathi</t>
  </si>
  <si>
    <t>Srinivasalu</t>
  </si>
  <si>
    <t>Eslaramma</t>
  </si>
  <si>
    <t>Giribabu</t>
  </si>
  <si>
    <t>Gollapalli Madanna Palli AP</t>
  </si>
  <si>
    <t>Reddyappa</t>
  </si>
  <si>
    <t>Gandhi Raja</t>
  </si>
  <si>
    <t>kumari, Sri vinayaka M/M</t>
  </si>
  <si>
    <t>Indiganur, Sooligiri 2, Krishnagiri district</t>
  </si>
  <si>
    <t>No</t>
  </si>
  <si>
    <t>Rajeshwari, Sri Raghavendra M/M</t>
  </si>
  <si>
    <t>Hosur, Sooligiri 2, Krishnagiri district</t>
  </si>
  <si>
    <t>Latha, Sindhu M/M</t>
  </si>
  <si>
    <t>jaya w/o Pulendran</t>
  </si>
  <si>
    <t>Mallanur, Bargur1, Krishnagiri District.</t>
  </si>
  <si>
    <t>Iswana w/o Bhasha, Madeena M/M</t>
  </si>
  <si>
    <t>Baarandapalli, Bargur1 Krishnagiri District.</t>
  </si>
  <si>
    <t>Reshma, Tajmahal M/M</t>
  </si>
  <si>
    <t>Jabeena, Shajagan M/M</t>
  </si>
  <si>
    <t>Thimmakka, Adhi M/M</t>
  </si>
  <si>
    <t>PuramDhinna, sooligiri 2, Krishnagiri district</t>
  </si>
  <si>
    <t>Sathya, Bannariyamman M/M</t>
  </si>
  <si>
    <t>Kaverinagar,Sooligiri 2, Krishnagiri district</t>
  </si>
  <si>
    <t>Mageshwari w/o Sanmugam, Marudha M/M</t>
  </si>
  <si>
    <t>G N Patti, Bargur1, Krishnagiri District</t>
  </si>
  <si>
    <t>Jayanthi w/o Surush kumar, Vishnupriya M/M</t>
  </si>
  <si>
    <t>Gandhi w/o Thangavel</t>
  </si>
  <si>
    <t>Uma w/o Annamalai, Nambikai M/M</t>
  </si>
  <si>
    <t>Patlapalli, Bargur1, Krishnagiri District.</t>
  </si>
  <si>
    <t>Murugammal w/o Shankar</t>
  </si>
  <si>
    <t>Thirthigiripatti, Bargur1 Krishnagiri District.</t>
  </si>
  <si>
    <t>Chinnathayi w/o Thaji</t>
  </si>
  <si>
    <t>Mamathapuram, Krishnagiri District.</t>
  </si>
  <si>
    <t>Sundarammal w/o Gopal</t>
  </si>
  <si>
    <t>Varatanapalli, Krishnagiri District.</t>
  </si>
  <si>
    <t>Gowri w/o Perumal</t>
  </si>
  <si>
    <t>ThenThisagan Kollai,Varatanapalli, Krishnagiri District</t>
  </si>
  <si>
    <t>Radha w/o Madhan</t>
  </si>
  <si>
    <t>Kalikovil, Varatanapalli, Krishnagiri District.</t>
  </si>
  <si>
    <t>Sumathi, Sri Kaveri M/M</t>
  </si>
  <si>
    <t>Manjula, DeepajyothiM/M</t>
  </si>
  <si>
    <t>Dinnur, Sooligiri2, Krishnagiri district</t>
  </si>
  <si>
    <t>Jyothi, Mahalakshmi M/M</t>
  </si>
  <si>
    <t>Shivasigaranapalli, Sooligiri2, Krishnagiri district</t>
  </si>
  <si>
    <t>Vediyamma, Abhirami M/M</t>
  </si>
  <si>
    <t>Vemballi, Sooligiri 2, Krishnagiri district</t>
  </si>
  <si>
    <t>Madhammal w/o Krishnan, Ajantha M/M</t>
  </si>
  <si>
    <t>Keelpoonguruthi, Varatanapalli, Krishnagiri District.</t>
  </si>
  <si>
    <t>Desipalli, Varatanapalli, Krishnagiri District.</t>
  </si>
  <si>
    <t>Baby w/o Arjunan</t>
  </si>
  <si>
    <t>Kathalamedu, varatanapalli,Krishnagiri District.</t>
  </si>
  <si>
    <t>Munilakshmi w/o Velmurugan, Kanmani M/M</t>
  </si>
  <si>
    <t>Mulapalli, Varatanapalli, Krishnagiri District.</t>
  </si>
  <si>
    <t>Kasthuri w/o Babu,Bharathi M/M</t>
  </si>
  <si>
    <t>Perimattarapalli, Varatanapalli,Krishnagiri District</t>
  </si>
  <si>
    <t>Devi w/I Amavasai, Idhayam M/M</t>
  </si>
  <si>
    <t>Roja w/o Shankar</t>
  </si>
  <si>
    <t>Vasantha w/o Dhuraiswamy, Mookambikai M/M</t>
  </si>
  <si>
    <t>Jyothi w/o Amavasai, Varsha M/M</t>
  </si>
  <si>
    <t>Cannammal w/o Madhayyan</t>
  </si>
  <si>
    <t>Melpungurthi,Varatanapalli, Krishnagiri District</t>
  </si>
  <si>
    <t>Shanthi w/o Raja</t>
  </si>
  <si>
    <t>Sadhanammal w/o Sevappan</t>
  </si>
  <si>
    <t>Gowrammal w/o Gowrappan</t>
  </si>
  <si>
    <t>Vasantha w/o Aravindan</t>
  </si>
  <si>
    <t>Settipalli, Varatanapalli, Krishnagiri District.</t>
  </si>
  <si>
    <t>Rani w/o Madhaian, Sujatha M/M</t>
  </si>
  <si>
    <t>Nila w/o Ganeshan</t>
  </si>
  <si>
    <t>Jayanthi w/o Madhalingam, Jayam M/M</t>
  </si>
  <si>
    <t>Bharathi w/o Jayaprakash</t>
  </si>
  <si>
    <t>Belavarthi, Varatanapalli, Krishnagiri District.</t>
  </si>
  <si>
    <t>Valluvapuram, Varatanapalli, Krishnagiri District.</t>
  </si>
  <si>
    <t>Chinnapapa, Srividhya M/M</t>
  </si>
  <si>
    <t>Shantha w/o Ravi</t>
  </si>
  <si>
    <t>Perum w/o Kullappan</t>
  </si>
  <si>
    <t>Sharmila, Yarab M/M</t>
  </si>
  <si>
    <t>Soolagiri, Sooligiri 2, Krishnagiri District</t>
  </si>
  <si>
    <t>Sridevi</t>
  </si>
  <si>
    <t>Kamavapatti Kaveri Pattanam</t>
  </si>
  <si>
    <t>Selvi</t>
  </si>
  <si>
    <t>sudha</t>
  </si>
  <si>
    <t>Periyakka w/o Ramaurhy, Menaka M/M</t>
  </si>
  <si>
    <t>chellamma</t>
  </si>
  <si>
    <t>Kannammal w/o Therviliyappan, Vidya M/M</t>
  </si>
  <si>
    <t>Renuka</t>
  </si>
  <si>
    <t>Rani</t>
  </si>
  <si>
    <t>Katheri Kaveri Pattanam</t>
  </si>
  <si>
    <t>Anitha w/o Ganesh</t>
  </si>
  <si>
    <t>Jayanthi</t>
  </si>
  <si>
    <t>Rajeshwari</t>
  </si>
  <si>
    <t>Vallai</t>
  </si>
  <si>
    <t>Mani</t>
  </si>
  <si>
    <t>Munigammal</t>
  </si>
  <si>
    <t>Reshma w/o Shaik Khazudhin</t>
  </si>
  <si>
    <t>Nithya</t>
  </si>
  <si>
    <t>Prema</t>
  </si>
  <si>
    <t>Rajalakshmi</t>
  </si>
  <si>
    <t>male</t>
  </si>
  <si>
    <t>Narashima</t>
  </si>
  <si>
    <t>Narasamma</t>
  </si>
  <si>
    <t>Kotabalapalli Srinivasa Pura Taluk</t>
  </si>
  <si>
    <t>Padma</t>
  </si>
  <si>
    <t>Kothapate Srinivasa Pura Taluk</t>
  </si>
  <si>
    <t>Ravanamma</t>
  </si>
  <si>
    <t>Sumithra</t>
  </si>
  <si>
    <t>Srinivasa Pura Taluk</t>
  </si>
  <si>
    <t>Kondamma</t>
  </si>
  <si>
    <t>Iladani Srinivas Pura Taluk</t>
  </si>
  <si>
    <t>Suma Nalagde</t>
  </si>
  <si>
    <t>Thulasi</t>
  </si>
  <si>
    <t>Kothapate Village Srinivasa Pura Taluk</t>
  </si>
  <si>
    <t>Subbamma</t>
  </si>
  <si>
    <t>Kosanahalli Village Srinivasa Pura Taluk</t>
  </si>
  <si>
    <t>Lakshmitha</t>
  </si>
  <si>
    <t>Gangadar</t>
  </si>
  <si>
    <t>Lasshmi Pura Srinivasa Pura Taluk</t>
  </si>
  <si>
    <t>Subarayappa</t>
  </si>
  <si>
    <t>Erappa</t>
  </si>
  <si>
    <t>Bhagaya Venkategowda</t>
  </si>
  <si>
    <t>Rathnamma Puttaram</t>
  </si>
  <si>
    <t>Rubee Kumar</t>
  </si>
  <si>
    <t>Pancharathnam Subrahmani</t>
  </si>
  <si>
    <t>Rupesh</t>
  </si>
  <si>
    <t>Chikkathayamma Venkatesh</t>
  </si>
  <si>
    <t>Puttalakshmamma Puttabasayya</t>
  </si>
  <si>
    <t>Chikkathayamma Shivarudraiah</t>
  </si>
  <si>
    <t>Hallare,Malkundi,Mysore Pin:571124</t>
  </si>
  <si>
    <t>Laxmi Madanayka</t>
  </si>
  <si>
    <t>Malligamma Shivashankara</t>
  </si>
  <si>
    <t>Kamalamma Nanjundegowda</t>
  </si>
  <si>
    <t>Shekar</t>
  </si>
  <si>
    <t>Abbugandhi Vayalpad AP</t>
  </si>
  <si>
    <t>Mamatha</t>
  </si>
  <si>
    <t>Shanthamma</t>
  </si>
  <si>
    <t>Symalamma</t>
  </si>
  <si>
    <t>Valarmadhi, Nila M/M</t>
  </si>
  <si>
    <t>Several Times A week</t>
  </si>
  <si>
    <t>Malliga, Kalpanachalwa M/M</t>
  </si>
  <si>
    <t>Devasanapalli, Sooligiri 2, Krishnagiri district</t>
  </si>
  <si>
    <t>Muni rathina, Thilagvathi M/M</t>
  </si>
  <si>
    <t>Pasamma, Thalmbu M/M</t>
  </si>
  <si>
    <t>Amaravathi, Jayapriya M/M</t>
  </si>
  <si>
    <t>Saravani, Godhavari M/M</t>
  </si>
  <si>
    <t>Vathsala,Moogambikai M/M</t>
  </si>
  <si>
    <t>Rajeshwari, Mahimai M/M</t>
  </si>
  <si>
    <t>Amaravathi, thirumalai M/M</t>
  </si>
  <si>
    <t>Pahima, Taj M/M</t>
  </si>
  <si>
    <t>Suguna, Magamadhi M/M</t>
  </si>
  <si>
    <t>Samanapalli, Sooligiri2, Krishnagiri District.</t>
  </si>
  <si>
    <t>K Pathima w/o Babu</t>
  </si>
  <si>
    <t>Sangeetha w/o Ratnam, Isaivani M/M</t>
  </si>
  <si>
    <t>Kalliyur,Varatanapalli, Krishnagiri District.</t>
  </si>
  <si>
    <t>Mangammal w/o Govindaraj, Sri Thalambu M/M</t>
  </si>
  <si>
    <t>Jamuna w/o Shivakumar</t>
  </si>
  <si>
    <t>Rosewin w/o Arogyaraj</t>
  </si>
  <si>
    <t>Begum, Gokulam M/M</t>
  </si>
  <si>
    <t>Iza, Shahinza M/M</t>
  </si>
  <si>
    <t>Mallappadi,Bargur1, Krishnagiri District.</t>
  </si>
  <si>
    <t>Radha w/o Madhavan</t>
  </si>
  <si>
    <t>Sujatha w/o Govindaraj</t>
  </si>
  <si>
    <t>Parvathi w/o Shivakumar, Vanmathi M/M</t>
  </si>
  <si>
    <t>Pachur, Bargur1, Krishnagiri District.</t>
  </si>
  <si>
    <t>Malliga w/o Armugam, Mangai M/M</t>
  </si>
  <si>
    <t>Kumaraganapalli, Bargur1, Krishnagiri District.</t>
  </si>
  <si>
    <t>Salammal w/o Ashokan</t>
  </si>
  <si>
    <t>Bhagyam w/o Kumar</t>
  </si>
  <si>
    <t>Bargur, Bargur1, Krishnagiri District.</t>
  </si>
  <si>
    <t>Sarpunija w/o Bhasha</t>
  </si>
  <si>
    <t>Rani w/o Rajendiran, Rohini M/M</t>
  </si>
  <si>
    <t>Marimanapalli, Bargur1, Krishnagiri District.</t>
  </si>
  <si>
    <t>Amarathi w/o Chandran</t>
  </si>
  <si>
    <t>Anitha w/o Venkataraj, Nadhiya M/M</t>
  </si>
  <si>
    <t>Muragammal w/o Gavaran</t>
  </si>
  <si>
    <t>Anasuya w/o Mani</t>
  </si>
  <si>
    <t>Lalitha w/oChinnaraj</t>
  </si>
  <si>
    <t>Sowndari w/o Channappan</t>
  </si>
  <si>
    <t>Gunalakshmi w/o Saravanan</t>
  </si>
  <si>
    <t>Chandra w/o Shankar</t>
  </si>
  <si>
    <t>Arasu w/o Kumar,Netra M/M</t>
  </si>
  <si>
    <t>Paatar, Bargur1 Krishnagiri District.</t>
  </si>
  <si>
    <t>Usha w/o Shivakumar, Sampangi M/M</t>
  </si>
  <si>
    <t>Bandapalli, Bargur1, Krishnagiri District.</t>
  </si>
  <si>
    <t>Nadhiya w/o Kumareshan, Narmadha M/M</t>
  </si>
  <si>
    <t>Kappalawdi,Bargur1, Krishnagiri District</t>
  </si>
  <si>
    <t>Yerikodi, Bargur1, Krishnagiri District.</t>
  </si>
  <si>
    <t>Jayanthi w/o Madhappan</t>
  </si>
  <si>
    <t>Kala w/o Rajendiran, Jai Anjaneya M/M</t>
  </si>
  <si>
    <t>Purushotham</t>
  </si>
  <si>
    <t>Phone Call</t>
  </si>
  <si>
    <t>Venkatalakshmma</t>
  </si>
  <si>
    <t>Mirappanahalli,DN Doddi Post Lakur Hobli</t>
  </si>
  <si>
    <t>9008861559 /9663947329</t>
  </si>
  <si>
    <t>Pushpa</t>
  </si>
  <si>
    <t>VIJAY KUMAR</t>
  </si>
  <si>
    <t>BARATH NAGAR KGF</t>
  </si>
  <si>
    <t>Yesterday/earlier this week</t>
  </si>
  <si>
    <t>Lakshminarayanappa</t>
  </si>
  <si>
    <t>Mavalhalli post, Bangarpet taluk, Kolar Dist</t>
  </si>
  <si>
    <t>Lakshmana</t>
  </si>
  <si>
    <t>Kesergere,malur taluk,masti hobli</t>
  </si>
  <si>
    <t>Narayanappa</t>
  </si>
  <si>
    <t>Ramanna</t>
  </si>
  <si>
    <t>Nagapura,Lakur Hobli,Malur Taluk</t>
  </si>
  <si>
    <t>Govindappa</t>
  </si>
  <si>
    <t>Vardapura,Masti Hobli</t>
  </si>
  <si>
    <t>Uma Shankar</t>
  </si>
  <si>
    <t>R Makkanahalli, Masti Hobli</t>
  </si>
  <si>
    <t>08151 - 313837</t>
  </si>
  <si>
    <t>Narasimhappa (Narayana)</t>
  </si>
  <si>
    <t>Nayakarahalli,Mavalli Post</t>
  </si>
  <si>
    <t>H.M Manjunath</t>
  </si>
  <si>
    <t>N Gopalraju</t>
  </si>
  <si>
    <t>N Mallandarahalli Hariti Post Kolar Taluk</t>
  </si>
  <si>
    <t>Nanjundappa</t>
  </si>
  <si>
    <t>Chalapathi</t>
  </si>
  <si>
    <t>08153-2906563</t>
  </si>
  <si>
    <t>Thirumalesh</t>
  </si>
  <si>
    <t>Bethmangala,Kysambala Road, Kolar Dist</t>
  </si>
  <si>
    <t>Renuka/Anjinappa</t>
  </si>
  <si>
    <t>Nagapura,lakur hobli</t>
  </si>
  <si>
    <t>Gundlupet Taluk Chamarajanagara</t>
  </si>
  <si>
    <t>Padmavathi</t>
  </si>
  <si>
    <t>Begur hobli Chamrajanagar</t>
  </si>
  <si>
    <t>Cinema Road RR colony Nanjangud</t>
  </si>
  <si>
    <t>Kaveri</t>
  </si>
  <si>
    <t>Goeri Katte street debur Nanjangud</t>
  </si>
  <si>
    <t>Auja</t>
  </si>
  <si>
    <t>Kathwadipura Nanjangud</t>
  </si>
  <si>
    <t>Jyothi</t>
  </si>
  <si>
    <t>Housing board Nanjangud</t>
  </si>
  <si>
    <t>Jayamma</t>
  </si>
  <si>
    <t>Chamalapura Hundi Nanjangud</t>
  </si>
  <si>
    <t>Mala</t>
  </si>
  <si>
    <t>Mahadevamma</t>
  </si>
  <si>
    <t>Kavya</t>
  </si>
  <si>
    <t>NAGESH</t>
  </si>
  <si>
    <t>Chandre Gowda</t>
  </si>
  <si>
    <t>Prakash</t>
  </si>
  <si>
    <t>Suman</t>
  </si>
  <si>
    <t>Masti Taluk Raichur</t>
  </si>
  <si>
    <t>KRISHNA MURTHY</t>
  </si>
  <si>
    <t>HARATI KLR</t>
  </si>
  <si>
    <t>SRINIVASREDDY</t>
  </si>
  <si>
    <t>EMMENATHA MULBAGAL-</t>
  </si>
  <si>
    <t>R PET KGF</t>
  </si>
  <si>
    <t>BHOGESHWARI</t>
  </si>
  <si>
    <t>CORAMANDAL KGF</t>
  </si>
  <si>
    <t>LALITHA</t>
  </si>
  <si>
    <t>KYASAM BALLI</t>
  </si>
  <si>
    <t>HONNAMMA</t>
  </si>
  <si>
    <t>THATHANUR HOSAKOTE TALUK-</t>
  </si>
  <si>
    <t>VENKATARTAMAPPA</t>
  </si>
  <si>
    <t>CHIKKA KURUBARAHALLI SULIBELE-</t>
  </si>
  <si>
    <t>NARAIMHAIAH</t>
  </si>
  <si>
    <t>BETTAHALLI SULIBELE-</t>
  </si>
  <si>
    <t>NAUUAR</t>
  </si>
  <si>
    <t>OOGAMPET KGF</t>
  </si>
  <si>
    <t>ANJANAPPA</t>
  </si>
  <si>
    <t>KALLAKUNTE HOSKUTA (T)</t>
  </si>
  <si>
    <t>VASUDEVA</t>
  </si>
  <si>
    <t>PADMA NABHA</t>
  </si>
  <si>
    <t>SUBASHA NAGAR KGF</t>
  </si>
  <si>
    <t>V KALAIVAN</t>
  </si>
  <si>
    <t>KAMANDA HALLI</t>
  </si>
  <si>
    <t>ASHOK KUMAR</t>
  </si>
  <si>
    <t>M V NAGAR KGF</t>
  </si>
  <si>
    <t>SAGAYRAJAN</t>
  </si>
  <si>
    <t>VICTOR MANORAJ</t>
  </si>
  <si>
    <t>SILVER VILLROAD KGF</t>
  </si>
  <si>
    <t>JAYARAJAN</t>
  </si>
  <si>
    <t>08153-266645</t>
  </si>
  <si>
    <t>WILSON</t>
  </si>
  <si>
    <t>NAGESH MALEA</t>
  </si>
  <si>
    <t>HUNAKUNDA</t>
  </si>
  <si>
    <t>SRINIVASA REDDY</t>
  </si>
  <si>
    <t>SRINIEASH GOWDA</t>
  </si>
  <si>
    <t>J PADMANB</t>
  </si>
  <si>
    <t>SHIVA KUMAR</t>
  </si>
  <si>
    <t>SRIRAM PURAM BANGALORE</t>
  </si>
  <si>
    <t>PARUMAL</t>
  </si>
  <si>
    <t>NANDA KUMAR</t>
  </si>
  <si>
    <t>A GADISHE</t>
  </si>
  <si>
    <t>BANGARPET</t>
  </si>
  <si>
    <t>D SHANMUGAM</t>
  </si>
  <si>
    <t>GOTHAM NAGAR KGF</t>
  </si>
  <si>
    <t>MANJUNATH</t>
  </si>
  <si>
    <t>JHON GRASON</t>
  </si>
  <si>
    <t>PARANDA HALLI KGF</t>
  </si>
  <si>
    <t>RJANNA N</t>
  </si>
  <si>
    <t>DUURARA KANATH .A</t>
  </si>
  <si>
    <t>NAVEENA</t>
  </si>
  <si>
    <t>KLR</t>
  </si>
  <si>
    <t>SHAMARAJ</t>
  </si>
  <si>
    <t>PALL</t>
  </si>
  <si>
    <t>Kolar gold Field</t>
  </si>
  <si>
    <t>Lalitha Dadugol</t>
  </si>
  <si>
    <t>Rajama Manikarao</t>
  </si>
  <si>
    <t>Mamtaz Bee</t>
  </si>
  <si>
    <t>Annapurna Ravi</t>
  </si>
  <si>
    <t>Gajulavari Palli Madanapalli AP</t>
  </si>
  <si>
    <t>Kumaramma</t>
  </si>
  <si>
    <t>AndevariPalli Madanapalli AP</t>
  </si>
  <si>
    <t>Subramaniam</t>
  </si>
  <si>
    <t>Ramanyamma</t>
  </si>
  <si>
    <t>Pulaguravandia Palli Madanapalli AP</t>
  </si>
  <si>
    <t>Vanitha</t>
  </si>
  <si>
    <t>Jayram</t>
  </si>
  <si>
    <t>Rajammal</t>
  </si>
  <si>
    <t>Kottur Varkana Palli Krishna Giri</t>
  </si>
  <si>
    <t>Valli</t>
  </si>
  <si>
    <t>Mallina Palli Krishna Giri</t>
  </si>
  <si>
    <t>Kalavani</t>
  </si>
  <si>
    <t>Kammana Palli Varkana Palli Krishna Giri</t>
  </si>
  <si>
    <t>Jayalakshmi</t>
  </si>
  <si>
    <t>Vijaya</t>
  </si>
  <si>
    <t>PerimattraPalli Varkana Plalli Krishna Giri</t>
  </si>
  <si>
    <t>Sangubathi</t>
  </si>
  <si>
    <t>Kathadi Kuppam Krishna Giri</t>
  </si>
  <si>
    <t>Susheela</t>
  </si>
  <si>
    <t>Melpungurthi Varkana Palli Krishna Giri</t>
  </si>
  <si>
    <t>Thimmi</t>
  </si>
  <si>
    <t>Thanthisagar Colony Krishna Giri</t>
  </si>
  <si>
    <t>Saali</t>
  </si>
  <si>
    <t>Valluva Puram Varkana Palli Krishna Giri</t>
  </si>
  <si>
    <t>Hamsa</t>
  </si>
  <si>
    <t>Akthar</t>
  </si>
  <si>
    <t>Ayesha</t>
  </si>
  <si>
    <t>Kalikovil Varkana Palli Krishna Giri</t>
  </si>
  <si>
    <t>Malliga</t>
  </si>
  <si>
    <t>Desipalli Palli Varkana Palli Krishna Giri</t>
  </si>
  <si>
    <t>Shantha</t>
  </si>
  <si>
    <t>Kathalamedu Varkana Palli Krishna Giri</t>
  </si>
  <si>
    <t>Murugammal</t>
  </si>
  <si>
    <t>Kalliyur Varkana Palli Krishna Giri</t>
  </si>
  <si>
    <t>Gowrammal</t>
  </si>
  <si>
    <t>Kathur Varkana Palli Krishna Giri</t>
  </si>
  <si>
    <t>GuruvinayakaPalli Varkana Palli Krishna Giri</t>
  </si>
  <si>
    <t>Raji</t>
  </si>
  <si>
    <t>Srinivasa Puram Varkana Palli Krishna Giri</t>
  </si>
  <si>
    <t>Malika</t>
  </si>
  <si>
    <t>Rathna</t>
  </si>
  <si>
    <t>Radha</t>
  </si>
  <si>
    <t>Hamsaveni</t>
  </si>
  <si>
    <t>Kalapanna</t>
  </si>
  <si>
    <t>Thimmakkal</t>
  </si>
  <si>
    <t>Saranya</t>
  </si>
  <si>
    <t>Varkanna Palli Krishna Giri</t>
  </si>
  <si>
    <t>Soraja</t>
  </si>
  <si>
    <t>Chinnapalli Varkanna Palli Krishna Giri</t>
  </si>
  <si>
    <t>Revathi</t>
  </si>
  <si>
    <t>Annual fuel wood from forests (million tonnes)</t>
  </si>
  <si>
    <t>Annual fuel wood from trees outside forests (million tonnes)</t>
  </si>
  <si>
    <t>Quantity of fuelwood used / Harvest (million tonnes)</t>
  </si>
  <si>
    <t>MAI</t>
  </si>
  <si>
    <t>NRB fraction</t>
  </si>
  <si>
    <t>Arunachal Pradesh</t>
  </si>
  <si>
    <t>Punjab</t>
  </si>
  <si>
    <t>Other NE states</t>
  </si>
  <si>
    <t>UTs</t>
  </si>
  <si>
    <t>Total (including others)</t>
  </si>
  <si>
    <t>Purchase Vintage</t>
  </si>
  <si>
    <r>
      <t>Adjusted Q</t>
    </r>
    <r>
      <rPr>
        <b/>
        <vertAlign val="subscript"/>
        <sz val="11"/>
        <color theme="1"/>
        <rFont val="Calibri (Body)"/>
      </rPr>
      <t xml:space="preserve">biomass </t>
    </r>
    <r>
      <rPr>
        <b/>
        <sz val="11"/>
        <color theme="1"/>
        <rFont val="Calibri"/>
        <family val="2"/>
        <scheme val="minor"/>
      </rPr>
      <t xml:space="preserve">considering the extent of baseline stove usage </t>
    </r>
  </si>
  <si>
    <t>Purchase Year</t>
  </si>
  <si>
    <t>Several Times A Week</t>
  </si>
  <si>
    <t>Fraction</t>
  </si>
  <si>
    <t>Estimated Efficiency (Fraction)</t>
  </si>
  <si>
    <t>Monitored Efficiency (Fraction)</t>
  </si>
  <si>
    <t>Amount of VERs Generated in Each Calender Years (tCO2e)</t>
  </si>
  <si>
    <t>Stove Serial Number</t>
  </si>
  <si>
    <t>Thermal Efficiency (%)</t>
  </si>
  <si>
    <t>Bargur, Krishnagiri District.</t>
  </si>
  <si>
    <t>Mallanur,Krishnagiri District.</t>
  </si>
  <si>
    <t>Bargur1, Krishnagiri District.</t>
  </si>
  <si>
    <t>N Gadishe</t>
  </si>
  <si>
    <t>P Ganju</t>
  </si>
  <si>
    <t>S ranjan</t>
  </si>
  <si>
    <t>Kumaraganapalli District.</t>
  </si>
  <si>
    <t>Belavarthi Krishna Giri</t>
  </si>
  <si>
    <t>Melpungurthi  Krishna Giri</t>
  </si>
  <si>
    <t>Madanna Palli AP</t>
  </si>
  <si>
    <t>Balkur Post Honnavar Taluk</t>
  </si>
  <si>
    <t>Gawi Honnavar Taluk</t>
  </si>
  <si>
    <t>Palli Madannapalli AP</t>
  </si>
  <si>
    <t>Ramesh</t>
  </si>
  <si>
    <t>Giriraj</t>
  </si>
  <si>
    <t>Ramnaresh</t>
  </si>
  <si>
    <t>Lakhan</t>
  </si>
  <si>
    <t>Indu</t>
  </si>
  <si>
    <t>N Kumar</t>
  </si>
  <si>
    <t>Bangarpet taluk, Kolar Dist</t>
  </si>
  <si>
    <t>F-15-10612</t>
  </si>
  <si>
    <t>F-15-10901</t>
  </si>
  <si>
    <t>F-15-10256</t>
  </si>
  <si>
    <t>F-15-10689</t>
  </si>
  <si>
    <t>F-15-10555</t>
  </si>
  <si>
    <t>F-15-10702</t>
  </si>
  <si>
    <t>Makalavali Palli Madanna</t>
  </si>
  <si>
    <t>Ganesh</t>
  </si>
  <si>
    <t>Masur Naggesi</t>
  </si>
  <si>
    <t>Melpungurthi, Krishnagiri District</t>
  </si>
  <si>
    <t>NAYar</t>
  </si>
  <si>
    <t>OOGAMPET</t>
  </si>
  <si>
    <t>Madannapalli AP</t>
  </si>
  <si>
    <t>Vasundhara</t>
  </si>
  <si>
    <t>Varatanapalli</t>
  </si>
  <si>
    <t>F-15-12093</t>
  </si>
  <si>
    <t>Shivashankara</t>
  </si>
  <si>
    <t>Cinema Road RR colony</t>
  </si>
  <si>
    <t>B-16-1167</t>
  </si>
  <si>
    <t>F-15-10710</t>
  </si>
  <si>
    <t>B-16-0221</t>
  </si>
  <si>
    <t>F-15-10186</t>
  </si>
  <si>
    <t>B-16-0098</t>
  </si>
  <si>
    <t>B-16-0301</t>
  </si>
  <si>
    <t>B-16-0046</t>
  </si>
  <si>
    <t>B-16-0079</t>
  </si>
  <si>
    <t>B-16-0255</t>
  </si>
  <si>
    <t>B-16-0099</t>
  </si>
  <si>
    <t>Ajay Nayak</t>
  </si>
  <si>
    <t>Krishna Giri</t>
  </si>
  <si>
    <t>F-15-10281</t>
  </si>
  <si>
    <t>Puttabasayya</t>
  </si>
  <si>
    <t>F-15-10580</t>
  </si>
  <si>
    <t>B-16-1100</t>
  </si>
  <si>
    <t>M KUMAR</t>
  </si>
  <si>
    <t>F-15-12673</t>
  </si>
  <si>
    <t>F-15-12851</t>
  </si>
  <si>
    <t>F-15-12601</t>
  </si>
  <si>
    <t>F-15-12611</t>
  </si>
  <si>
    <t>Samanapalli, Krishnagiri District.</t>
  </si>
  <si>
    <t>Shalimuki Balkur</t>
  </si>
  <si>
    <t>F-15-10520</t>
  </si>
  <si>
    <t>Soolagiri, Krishnagiri District</t>
  </si>
  <si>
    <t>Srinivasa Pura</t>
  </si>
  <si>
    <t>B-16-0100</t>
  </si>
  <si>
    <t>Rosewin</t>
  </si>
  <si>
    <t>B-16-1056</t>
  </si>
  <si>
    <t>F-15-12721</t>
  </si>
  <si>
    <t>B-16-1421</t>
  </si>
  <si>
    <t>B-16-1297</t>
  </si>
  <si>
    <t>B-16-1389</t>
  </si>
  <si>
    <t>VAlli</t>
  </si>
  <si>
    <t>CORAMANDAL</t>
  </si>
  <si>
    <t>F-15-12890</t>
  </si>
  <si>
    <t>B-16-1536</t>
  </si>
  <si>
    <t>F-15-10623</t>
  </si>
  <si>
    <t>B-16-1432</t>
  </si>
  <si>
    <t>B-16-1122</t>
  </si>
  <si>
    <t>B-16-1480</t>
  </si>
  <si>
    <t>Mavalhalli post,  Kolar Dist</t>
  </si>
  <si>
    <t>B-16-1008</t>
  </si>
  <si>
    <t>B-16-1385</t>
  </si>
  <si>
    <t>N Raman</t>
  </si>
  <si>
    <t>Mavalhalli post, Kolar Dist</t>
  </si>
  <si>
    <t>B-16-0018</t>
  </si>
  <si>
    <t>B-16-1032</t>
  </si>
  <si>
    <t>Mirappanahalli,Post Lakur Hobli</t>
  </si>
  <si>
    <t>B-16-1201</t>
  </si>
  <si>
    <t>B-16-1302</t>
  </si>
  <si>
    <t>B-16-1401</t>
  </si>
  <si>
    <t>B-16-1078</t>
  </si>
  <si>
    <t>B-16-1361</t>
  </si>
  <si>
    <t>B-16-1321</t>
  </si>
  <si>
    <t>B-16-1365</t>
  </si>
  <si>
    <t>Anjana</t>
  </si>
  <si>
    <t>Thanthisagar Colony</t>
  </si>
  <si>
    <t>B-16-0006</t>
  </si>
  <si>
    <t>Sudharanjan</t>
  </si>
  <si>
    <t>Valluva Puram Palli Krishna Giri</t>
  </si>
  <si>
    <t>B-16-0111</t>
  </si>
  <si>
    <t>Valluva Puram Krishna Giri</t>
  </si>
  <si>
    <t>B-16-1232</t>
  </si>
  <si>
    <t>Swathi</t>
  </si>
  <si>
    <t>Varkana Palli Krishna Giri</t>
  </si>
  <si>
    <t>B-16-0212</t>
  </si>
  <si>
    <t>EG1B201189</t>
  </si>
  <si>
    <t>EG1J138032</t>
  </si>
  <si>
    <t>EG1J115682</t>
  </si>
  <si>
    <t>EG1J143155</t>
  </si>
  <si>
    <t>EG1J125251</t>
  </si>
  <si>
    <t>EG1J136385</t>
  </si>
  <si>
    <t>EG1J130339</t>
  </si>
  <si>
    <t>EG1J142902</t>
  </si>
  <si>
    <t>EG1J132897</t>
  </si>
  <si>
    <t>EG1J163468</t>
  </si>
  <si>
    <t>EG1J122179</t>
  </si>
  <si>
    <t>EG1J112531</t>
  </si>
  <si>
    <t>EG1J117785</t>
  </si>
  <si>
    <t>EG1J141738</t>
  </si>
  <si>
    <t>EG1J204198</t>
  </si>
  <si>
    <t>EG1J185438</t>
  </si>
  <si>
    <t>EG1J132137</t>
  </si>
  <si>
    <t>EG1J184739</t>
  </si>
  <si>
    <t>EG1J152897</t>
  </si>
  <si>
    <t>EG1J140474</t>
  </si>
  <si>
    <t>EG1J183067</t>
  </si>
  <si>
    <t>EG1J151872</t>
  </si>
  <si>
    <t>EG1J384924</t>
  </si>
  <si>
    <t>EG1J264668</t>
  </si>
  <si>
    <t>EG1J213141</t>
  </si>
  <si>
    <t>EG1J183947</t>
  </si>
  <si>
    <t>EG1J136546</t>
  </si>
  <si>
    <t>EG1J195889</t>
  </si>
  <si>
    <t>EG1J200932</t>
  </si>
  <si>
    <t>EG1J195985</t>
  </si>
  <si>
    <t>EG1J200665</t>
  </si>
  <si>
    <t>EG1J200882</t>
  </si>
  <si>
    <t>EG1J195706</t>
  </si>
  <si>
    <t>EG1J200602</t>
  </si>
  <si>
    <t>EG1J200518</t>
  </si>
  <si>
    <t>F-13-5847</t>
  </si>
  <si>
    <t>F-15-10601</t>
  </si>
  <si>
    <t>K-12-1023</t>
  </si>
  <si>
    <t>B-13-0912</t>
  </si>
  <si>
    <t>D-13-4764</t>
  </si>
  <si>
    <t>J-12-9420</t>
  </si>
  <si>
    <t>C-13-9201</t>
  </si>
  <si>
    <t>H-14-2558</t>
  </si>
  <si>
    <t>G-13-5847</t>
  </si>
  <si>
    <t>A-13-2347</t>
  </si>
  <si>
    <t>D-13-2719</t>
  </si>
  <si>
    <t>J-12-3432</t>
  </si>
  <si>
    <t>L-13-8322</t>
  </si>
  <si>
    <t>B-14-8402</t>
  </si>
  <si>
    <t>D-14-8433</t>
  </si>
  <si>
    <t>F-15-10962</t>
  </si>
  <si>
    <t>H-13-8532</t>
  </si>
  <si>
    <t>F-14-4830</t>
  </si>
  <si>
    <t>F-15-10640</t>
  </si>
  <si>
    <t>C-14-8439</t>
  </si>
  <si>
    <t>G-14-7382</t>
  </si>
  <si>
    <t>G-14-6437</t>
  </si>
  <si>
    <t>L-13-8493</t>
  </si>
  <si>
    <t>H-14-3284</t>
  </si>
  <si>
    <t>J-14-5342</t>
  </si>
  <si>
    <t>K-13-8573</t>
  </si>
  <si>
    <t>B-14-2776</t>
  </si>
  <si>
    <t>F-15-10852</t>
  </si>
  <si>
    <t>F-15-10652</t>
  </si>
  <si>
    <t>H-13-6431</t>
  </si>
  <si>
    <t>G-14-2011</t>
  </si>
  <si>
    <t>L-13-9024</t>
  </si>
  <si>
    <t>F-15-3928</t>
  </si>
  <si>
    <t>D-15-0949</t>
  </si>
  <si>
    <t>A-15-2031</t>
  </si>
  <si>
    <t>K-14-3239</t>
  </si>
  <si>
    <t>J-15-2938</t>
  </si>
  <si>
    <t>F-15-4831</t>
  </si>
  <si>
    <t>K-14-4753</t>
  </si>
  <si>
    <t>B-15-8435</t>
  </si>
  <si>
    <t>L-13-0934</t>
  </si>
  <si>
    <t>C-15-9325</t>
  </si>
  <si>
    <t>K-14-4382</t>
  </si>
  <si>
    <t>B-15-2319</t>
  </si>
  <si>
    <t>J-14-8542</t>
  </si>
  <si>
    <t>B-15-2814</t>
  </si>
  <si>
    <t>D-15-3482</t>
  </si>
  <si>
    <t>G-15-8210</t>
  </si>
  <si>
    <t>H-15-1021</t>
  </si>
  <si>
    <t>F-15-10321</t>
  </si>
  <si>
    <t>D-15-2821</t>
  </si>
  <si>
    <t>H-15-3920</t>
  </si>
  <si>
    <t>F-15-10112</t>
  </si>
  <si>
    <t>G-15-2731</t>
  </si>
  <si>
    <t>D-15-4730</t>
  </si>
  <si>
    <t>F-14-3047</t>
  </si>
  <si>
    <t>F-15-10752</t>
  </si>
  <si>
    <t>J-15-8439</t>
  </si>
  <si>
    <t>C-16-6372</t>
  </si>
  <si>
    <t>H-15-3438</t>
  </si>
  <si>
    <t>F-15-10861</t>
  </si>
  <si>
    <t>J-15-9438</t>
  </si>
  <si>
    <t>G-16-8324</t>
  </si>
  <si>
    <t>A-16-3929</t>
  </si>
  <si>
    <t>L-15-3821</t>
  </si>
  <si>
    <t>L-15-3421</t>
  </si>
  <si>
    <t>L-14-4932</t>
  </si>
  <si>
    <t>L-14-3929</t>
  </si>
  <si>
    <t>L-14-3291</t>
  </si>
  <si>
    <t>L-13-9428</t>
  </si>
  <si>
    <t>l-12-9381</t>
  </si>
  <si>
    <t>L-12-5643</t>
  </si>
  <si>
    <t>K-15-8343</t>
  </si>
  <si>
    <t>K-15-3921</t>
  </si>
  <si>
    <t>K-14-7431</t>
  </si>
  <si>
    <t>K-14-3920</t>
  </si>
  <si>
    <t>K-14-2313</t>
  </si>
  <si>
    <t>K-14-0973</t>
  </si>
  <si>
    <t>K-13-9231</t>
  </si>
  <si>
    <t>K-13-7432</t>
  </si>
  <si>
    <t>K-12-9328</t>
  </si>
  <si>
    <t>J-13-3021</t>
  </si>
  <si>
    <t>J-13-0321</t>
  </si>
  <si>
    <t>J-12-8432</t>
  </si>
  <si>
    <t>I-13-9403</t>
  </si>
  <si>
    <t>H-15-4032</t>
  </si>
  <si>
    <t>H-15-3921</t>
  </si>
  <si>
    <t>H-14-3912</t>
  </si>
  <si>
    <t>H-14-1242</t>
  </si>
  <si>
    <t>H-13-3829</t>
  </si>
  <si>
    <t>H-12-7324</t>
  </si>
  <si>
    <t>G-15-4939</t>
  </si>
  <si>
    <t>G-14-3210</t>
  </si>
  <si>
    <t>G-13-4836</t>
  </si>
  <si>
    <t>F-15-8324</t>
  </si>
  <si>
    <t>F-15-6543</t>
  </si>
  <si>
    <t>F-15-3902</t>
  </si>
  <si>
    <t>F-15-0932</t>
  </si>
  <si>
    <t>F-14-4039</t>
  </si>
  <si>
    <t>F-14-3219</t>
  </si>
  <si>
    <t>E-15-3533</t>
  </si>
  <si>
    <t>D-15-4832</t>
  </si>
  <si>
    <t>D-15-3928</t>
  </si>
  <si>
    <t>D-15-3821</t>
  </si>
  <si>
    <t>D-15-3023</t>
  </si>
  <si>
    <t>D-15-2193</t>
  </si>
  <si>
    <t>D-14-3092</t>
  </si>
  <si>
    <t>D-14-2018</t>
  </si>
  <si>
    <t>D-13-0937</t>
  </si>
  <si>
    <t>C-15-5322</t>
  </si>
  <si>
    <t>C-15-3921</t>
  </si>
  <si>
    <t>C-14-4980</t>
  </si>
  <si>
    <t>C-14-1302</t>
  </si>
  <si>
    <t>C-13-7457</t>
  </si>
  <si>
    <t>C-13-3213</t>
  </si>
  <si>
    <t>B-16-3904</t>
  </si>
  <si>
    <t>B-16-3210</t>
  </si>
  <si>
    <t>B-15-3924</t>
  </si>
  <si>
    <t>B-15-3027</t>
  </si>
  <si>
    <t>B-15-2013</t>
  </si>
  <si>
    <t>B-15-1923</t>
  </si>
  <si>
    <t>B-14-4932</t>
  </si>
  <si>
    <t>B-14-3984</t>
  </si>
  <si>
    <t>B-14-3219</t>
  </si>
  <si>
    <t>B-14-3029</t>
  </si>
  <si>
    <t>B-14-3021</t>
  </si>
  <si>
    <t>B-14-1028</t>
  </si>
  <si>
    <t>A-16-1392</t>
  </si>
  <si>
    <t>A-15-8438</t>
  </si>
  <si>
    <t>A-15-4931</t>
  </si>
  <si>
    <t>A-14-9431</t>
  </si>
  <si>
    <t>C-16-3920</t>
  </si>
  <si>
    <t>K-15-9433</t>
  </si>
  <si>
    <t>D-16-3921</t>
  </si>
  <si>
    <t>G-16-0392</t>
  </si>
  <si>
    <t>F-16-3524</t>
  </si>
  <si>
    <t>G-16-7362</t>
  </si>
  <si>
    <t>K-14-7656</t>
  </si>
  <si>
    <t>C-15-3241</t>
  </si>
  <si>
    <t>B-16-5342</t>
  </si>
  <si>
    <t>G-16-2761</t>
  </si>
  <si>
    <t>L-14-4231</t>
  </si>
  <si>
    <t>F-15-3837</t>
  </si>
  <si>
    <t>H-14-5342</t>
  </si>
  <si>
    <t>G-16-6251</t>
  </si>
  <si>
    <t>K-14-5243</t>
  </si>
  <si>
    <t>H-14-3227</t>
  </si>
  <si>
    <t>A-16-3241</t>
  </si>
  <si>
    <t>B-15-4239</t>
  </si>
  <si>
    <t>G-15-0281</t>
  </si>
  <si>
    <t>B-15-5410</t>
  </si>
  <si>
    <t>A-15-7627</t>
  </si>
  <si>
    <t>G-15-6345</t>
  </si>
  <si>
    <t>D-14-2619</t>
  </si>
  <si>
    <t>J-15-5342</t>
  </si>
  <si>
    <t>K-14-6524</t>
  </si>
  <si>
    <t>D-15-3241</t>
  </si>
  <si>
    <t>G-15-2716</t>
  </si>
  <si>
    <t>J-14-7261</t>
  </si>
  <si>
    <t>J-15-8243</t>
  </si>
  <si>
    <t>D-15-15536</t>
  </si>
  <si>
    <t>A-15-2410</t>
  </si>
  <si>
    <t>H-15-7261</t>
  </si>
  <si>
    <t>B-15-4240</t>
  </si>
  <si>
    <t>J-14-8171</t>
  </si>
  <si>
    <t>H-15-4246</t>
  </si>
  <si>
    <t>K-15-4234</t>
  </si>
  <si>
    <t>F-15-4272</t>
  </si>
  <si>
    <t>K-13-6251</t>
  </si>
  <si>
    <t>B-15-6251</t>
  </si>
  <si>
    <t>D-15-4256</t>
  </si>
  <si>
    <t>G-15-8372</t>
  </si>
  <si>
    <t>K-14-6251</t>
  </si>
  <si>
    <t>L-14-8271</t>
  </si>
  <si>
    <t>H-15-6258</t>
  </si>
  <si>
    <t>G-16-4231</t>
  </si>
  <si>
    <t>K-14-6256</t>
  </si>
  <si>
    <t>H-15-6351</t>
  </si>
  <si>
    <t>K-14-7267</t>
  </si>
  <si>
    <t>H-15-6250</t>
  </si>
  <si>
    <t>K-14-7269</t>
  </si>
  <si>
    <t>H-15-7360</t>
  </si>
  <si>
    <t>F-15-62719</t>
  </si>
  <si>
    <t>K-14-7281</t>
  </si>
  <si>
    <t>C-15-5247</t>
  </si>
  <si>
    <t>H-16-5261</t>
  </si>
  <si>
    <t>F-15-6352</t>
  </si>
  <si>
    <t>F-15-5369</t>
  </si>
  <si>
    <t>J-15-7269</t>
  </si>
  <si>
    <t>D-15-2683</t>
  </si>
  <si>
    <t>F-14-7261</t>
  </si>
  <si>
    <t>K-13-7260</t>
  </si>
  <si>
    <t>K-13-7297</t>
  </si>
  <si>
    <t>F-15-5241</t>
  </si>
  <si>
    <t>G-15-3224</t>
  </si>
  <si>
    <t>K-14-6255</t>
  </si>
  <si>
    <t>G-15-0982</t>
  </si>
  <si>
    <t>J-13-9286</t>
  </si>
  <si>
    <t>G-14-2415</t>
  </si>
  <si>
    <t>G-15-4237</t>
  </si>
  <si>
    <t>H-13-7261</t>
  </si>
  <si>
    <t>L-15-4259</t>
  </si>
  <si>
    <t>G-14-3214</t>
  </si>
  <si>
    <t>G-15-4984</t>
  </si>
  <si>
    <t>Stove year MS1</t>
  </si>
  <si>
    <t>Stove year MS2</t>
  </si>
  <si>
    <t>Stove year MS3</t>
  </si>
  <si>
    <t>Monitoring period description MS1</t>
  </si>
  <si>
    <t>Monitoring period description MS2</t>
  </si>
  <si>
    <t>Monitoring period description MS3</t>
  </si>
  <si>
    <t>Monitoring period start date 2019</t>
  </si>
  <si>
    <t>Monitoring period end date 2019</t>
  </si>
  <si>
    <t>Monitoring period start date 2020</t>
  </si>
  <si>
    <t>Monitoring period end date 2020</t>
  </si>
  <si>
    <t>Start date of stove crediting in MS1</t>
  </si>
  <si>
    <t>end date of crediting in MS1</t>
  </si>
  <si>
    <t>Start date of stove crediting in MS2</t>
  </si>
  <si>
    <t>end date of crediting in MS2</t>
  </si>
  <si>
    <t>Start date of stove crediting in MS3</t>
  </si>
  <si>
    <t>end date of crediting in MS3</t>
  </si>
  <si>
    <t>MS2</t>
  </si>
  <si>
    <t>MS1</t>
  </si>
  <si>
    <t>Stove credited in MS1</t>
  </si>
  <si>
    <t>Stove credited in MS2</t>
  </si>
  <si>
    <t>Stove credited in MS3</t>
  </si>
  <si>
    <t>Other NE States</t>
  </si>
  <si>
    <t>FNRB State Category</t>
  </si>
  <si>
    <t>Sampling Constants</t>
  </si>
  <si>
    <t>WBT results in MS1</t>
  </si>
  <si>
    <t>WBT results in MS2</t>
  </si>
  <si>
    <t>WBT detemined in MS3</t>
  </si>
  <si>
    <r>
      <t>ER</t>
    </r>
    <r>
      <rPr>
        <b/>
        <vertAlign val="subscript"/>
        <sz val="10"/>
        <color theme="1"/>
        <rFont val="Arial"/>
        <family val="2"/>
      </rPr>
      <t>y</t>
    </r>
  </si>
  <si>
    <r>
      <t>tCO</t>
    </r>
    <r>
      <rPr>
        <b/>
        <vertAlign val="subscript"/>
        <sz val="10"/>
        <color theme="1"/>
        <rFont val="Arial"/>
        <family val="2"/>
      </rPr>
      <t>2</t>
    </r>
    <r>
      <rPr>
        <b/>
        <sz val="10"/>
        <color theme="1"/>
        <rFont val="Arial"/>
        <family val="2"/>
      </rPr>
      <t>e</t>
    </r>
  </si>
  <si>
    <t>Name of Surveyor / Agency</t>
  </si>
  <si>
    <t>Mode of Survey
 1. Physical
 2. Phone Call</t>
  </si>
  <si>
    <t>Name of User/Respondent</t>
  </si>
  <si>
    <t>Respondent Gender
 1. Male
 2. Female</t>
  </si>
  <si>
    <t>Is Respondent primary cook?
 1. Yes
 2. No</t>
  </si>
  <si>
    <t>Address of the User / Respondent</t>
  </si>
  <si>
    <t>Contact Details of User / Respondent (phone number) if available</t>
  </si>
  <si>
    <t>Number of Members in the household</t>
  </si>
  <si>
    <t>How many stoves do you have in the household? (enter the type of stove and fuel used in the stove)</t>
  </si>
  <si>
    <t>Envirofit Stove Type
 1. PCS-1
 2. G3300</t>
  </si>
  <si>
    <t>Envirofit Stove Batch / Serial number</t>
  </si>
  <si>
    <t>Is Envirofit Stove present in the household?
 1. Yes
 2. No</t>
  </si>
  <si>
    <t>What is the physical condition of EF stove?
 i. Very Good 
 ii. Good
 iii. Satisfactory
 iv. Poor/Damaged</t>
  </si>
  <si>
    <t>Do you use EF stove for cooking?
 1. Yes
 2. No</t>
  </si>
  <si>
    <t>If No, what is the date of discontinuation of usage?</t>
  </si>
  <si>
    <t>How often do you use the EF stove?
 i. Daily
 ii. Several times a week
 iii. Once a week
 iv. Less than weekly</t>
  </si>
  <si>
    <t>When was the last time you used EF stove?
 i. Today 
 ii. Yesterday/earlier this week
 iii. Last week
 iv. Last fortnight or earlier</t>
  </si>
  <si>
    <t>How many times did you use EF stove last week?
 i. Several times
 ii. Once or twice 
 iii. Did not use</t>
  </si>
  <si>
    <t>Is the EF stove warm to touch?
 1. Yes
 2. No</t>
  </si>
  <si>
    <t>Does EF stove have ashes inside (observe and note) or nearby?
 1. Yes
 2. No</t>
  </si>
  <si>
    <t>If answer to 22 or 23 is NO, please ask reason</t>
  </si>
  <si>
    <t>Is there less smoke in your kitchen when cooking with EF stove compared to Traditional stove?
 1. Yes
 2. No</t>
  </si>
  <si>
    <t>Is there less soot on the utensils when you cook with EF stove?
 1. Yes
 2. No</t>
  </si>
  <si>
    <t>Does the EF stove use less fuel while cooking as compared to traditional stoves?
 1. Yes
 2. No</t>
  </si>
  <si>
    <t>If you collect fuel do you spend less time in collecting fuel now as compared to earlier?
 1. Yes
 2. No</t>
  </si>
  <si>
    <t>If you purchase fuel do you spend less money on buying fuel now as compared to earlier?
 1. Yes
 2. No</t>
  </si>
  <si>
    <t>Are you happy with the performance of EF stove?
 1. Yes
 2. No</t>
  </si>
  <si>
    <t>Any other improved biomass stove reported in question 11 above?
 1. Yes
 2. No</t>
  </si>
  <si>
    <t>If Yes, what is the make / manufacturer of the Other Improved biomass stove?</t>
  </si>
  <si>
    <t>If Yes, is the other improved biomass stove used?
 1. Yes
 2. No</t>
  </si>
  <si>
    <t>If Yes, reason for using multiple improved biomass stoves?</t>
  </si>
  <si>
    <t>Is any Traditional Stove present along with EF stove?
 1. Yes
 2. No</t>
  </si>
  <si>
    <t>If yes, do you use the Traditional Stove for cooking?
 1. Yes
 2. No</t>
  </si>
  <si>
    <t>If yes, how many meals do you cook on these stoves daily?</t>
  </si>
  <si>
    <t>VPA 07</t>
  </si>
  <si>
    <t>VPA 10</t>
  </si>
  <si>
    <t>Actual Monitoring period Start Date</t>
  </si>
  <si>
    <t>Actual Monitoring period End Date</t>
  </si>
  <si>
    <t>Grand Total</t>
  </si>
  <si>
    <t>J-14-5341</t>
  </si>
  <si>
    <t>K-14-6512</t>
  </si>
  <si>
    <t>Ex-ante ERs for the concerned monitoring period</t>
  </si>
  <si>
    <t>Ex-ante ERs as per VPA-PDD section D.6.4</t>
  </si>
  <si>
    <t>Several Times a Week</t>
  </si>
  <si>
    <t>Ramanagar,Vinayaka nagar,Ramanagaram</t>
  </si>
  <si>
    <t>AMBADAHALLI,AMBADAHALLI,Ramanagaram</t>
  </si>
  <si>
    <t>Lalaghatta,Lalaghatta,Ramanagaram</t>
  </si>
  <si>
    <t>bendaravadi,bendaravadi,Chamarajanagar</t>
  </si>
  <si>
    <t>Yesterday/Earlier this week</t>
  </si>
  <si>
    <t>This Week</t>
  </si>
  <si>
    <t>Narashimappa Reddy</t>
  </si>
  <si>
    <t>Sidama</t>
  </si>
  <si>
    <t>R Nayaka</t>
  </si>
  <si>
    <t>LakshmiKanth</t>
  </si>
  <si>
    <t>Sureka</t>
  </si>
  <si>
    <t>Kalyani Sridera</t>
  </si>
  <si>
    <t>MALAKUNDI</t>
  </si>
  <si>
    <t>Channapattana,LALAGATTA,Ramnagar</t>
  </si>
  <si>
    <t>Paravathipura,Mysore</t>
  </si>
  <si>
    <t>Chamarajanagar</t>
  </si>
  <si>
    <t>MALKUNDI,Mysore</t>
  </si>
  <si>
    <t>Kannidoddi,Ramanagaram</t>
  </si>
  <si>
    <t>Makalavali Palli Madanna Palli</t>
  </si>
  <si>
    <t>Pulaguravand Palli Madannapalli</t>
  </si>
  <si>
    <t>LALAGATTA,Ramnagar</t>
  </si>
  <si>
    <t>Pulaguravandia Palli Madanapalli</t>
  </si>
  <si>
    <t>93,Lalagatta,Ramnagar</t>
  </si>
  <si>
    <t>MALAKUNDI,Mysore</t>
  </si>
  <si>
    <t>Hullahalli,Mysore</t>
  </si>
  <si>
    <t>Lalaghatta,Ramnagar</t>
  </si>
  <si>
    <t>93,Mangalvarpete,Ramnagar</t>
  </si>
  <si>
    <t>Sageetha</t>
  </si>
  <si>
    <t>Santoshmma Shankara</t>
  </si>
  <si>
    <t>Manjula</t>
  </si>
  <si>
    <t>Kasturibai Krishnappa</t>
  </si>
  <si>
    <t>Shanthamal</t>
  </si>
  <si>
    <t>Lakshmi Devi</t>
  </si>
  <si>
    <t>Thangamani</t>
  </si>
  <si>
    <t>Channamal</t>
  </si>
  <si>
    <t>Sridevi P</t>
  </si>
  <si>
    <t>CORAMANDA KGF</t>
  </si>
  <si>
    <t>Mirappanahalli,DN Doddi Post Lakur</t>
  </si>
  <si>
    <t>Bhalki,BHALKI,Bidar</t>
  </si>
  <si>
    <t>Azad Galli,Bijapur</t>
  </si>
  <si>
    <t>Gajulavari Palli Madanapalli</t>
  </si>
  <si>
    <t>BBagewadi,Bijapur</t>
  </si>
  <si>
    <t>Gajulovari Palli Madanna Plalli</t>
  </si>
  <si>
    <t>Bhalki,Bhimnagar,Bidar</t>
  </si>
  <si>
    <t>Belgaum,Sahyadri Nagar,Belgaum</t>
  </si>
  <si>
    <t>Kohenuru pahad,Bidar</t>
  </si>
  <si>
    <t xml:space="preserve">Mekalavasa Palli </t>
  </si>
  <si>
    <t>G.S.Galli,Bijapur</t>
  </si>
  <si>
    <t>Venugopalpura village, Mavahalli post, Bangarpet Taluk</t>
  </si>
  <si>
    <t>VPA Number</t>
  </si>
  <si>
    <t>Total number of units sold</t>
  </si>
  <si>
    <t>Included in ER calculations in MS2</t>
  </si>
  <si>
    <t>Included in ER calculations in  MS3</t>
  </si>
  <si>
    <t>Included in ER calculations in MS1</t>
  </si>
  <si>
    <t>Date of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</si>
</sst>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dd\ mmm\ yyyy"/>
    <numFmt numFmtId="165" formatCode="0.0000"/>
    <numFmt numFmtId="166" formatCode="[$-409]d\-mmm\-yy;@"/>
    <numFmt numFmtId="167" formatCode="0.0"/>
    <numFmt numFmtId="168" formatCode="0.000"/>
    <numFmt numFmtId="169" formatCode="[$-809]dd\ mmmm\ yyyy;@"/>
    <numFmt numFmtId="170" formatCode="0.0%"/>
    <numFmt numFmtId="171" formatCode="0.000%"/>
  </numFmts>
  <fonts count="59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sz val="11"/>
      <color theme="1"/>
      <name val="TimesNewRoman"/>
    </font>
    <font>
      <u/>
      <sz val="11"/>
      <color theme="11"/>
      <name val="Calibri"/>
      <family val="2"/>
    </font>
    <font>
      <b/>
      <sz val="11"/>
      <color theme="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vertAlign val="subscript"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8"/>
      <name val="Calibri"/>
      <family val="2"/>
    </font>
    <font>
      <vertAlign val="subscript"/>
      <sz val="10"/>
      <color indexed="8"/>
      <name val="Arial"/>
      <family val="2"/>
    </font>
    <font>
      <b/>
      <vertAlign val="subscript"/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vertAlign val="subscript"/>
      <sz val="11"/>
      <color theme="1"/>
      <name val="Calibri (Body)"/>
    </font>
    <font>
      <b/>
      <sz val="20"/>
      <color theme="1"/>
      <name val="Arial"/>
      <family val="2"/>
    </font>
    <font>
      <b/>
      <vertAlign val="subscript"/>
      <sz val="10"/>
      <color theme="1"/>
      <name val="Arial"/>
      <family val="2"/>
    </font>
    <font>
      <b/>
      <sz val="16"/>
      <color theme="1"/>
      <name val="Calibri"/>
      <family val="2"/>
    </font>
  </fonts>
  <fills count="4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8" tint="0.79998168889431442"/>
        <bgColor rgb="FFFFFF00"/>
      </patternFill>
    </fill>
    <fill>
      <patternFill patternType="solid">
        <fgColor theme="7" tint="0.79998168889431442"/>
        <bgColor rgb="FFFFFF00"/>
      </patternFill>
    </fill>
  </fills>
  <borders count="5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81">
    <xf numFmtId="0" fontId="0" fillId="0" borderId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9" fillId="0" borderId="0"/>
    <xf numFmtId="43" fontId="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13" applyNumberFormat="0" applyAlignment="0" applyProtection="0"/>
    <xf numFmtId="0" fontId="25" fillId="7" borderId="14" applyNumberFormat="0" applyAlignment="0" applyProtection="0"/>
    <xf numFmtId="0" fontId="26" fillId="7" borderId="13" applyNumberFormat="0" applyAlignment="0" applyProtection="0"/>
    <xf numFmtId="0" fontId="27" fillId="0" borderId="15" applyNumberFormat="0" applyFill="0" applyAlignment="0" applyProtection="0"/>
    <xf numFmtId="0" fontId="13" fillId="8" borderId="16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4" fillId="0" borderId="18" applyNumberFormat="0" applyFill="0" applyAlignment="0" applyProtection="0"/>
    <xf numFmtId="0" fontId="30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8" fillId="0" borderId="0"/>
    <xf numFmtId="0" fontId="8" fillId="9" borderId="17" applyNumberFormat="0" applyFont="0" applyAlignment="0" applyProtection="0"/>
    <xf numFmtId="0" fontId="8" fillId="0" borderId="0"/>
    <xf numFmtId="43" fontId="8" fillId="0" borderId="0" applyFont="0" applyFill="0" applyBorder="0" applyAlignment="0" applyProtection="0"/>
    <xf numFmtId="0" fontId="31" fillId="0" borderId="0"/>
    <xf numFmtId="0" fontId="32" fillId="0" borderId="0"/>
    <xf numFmtId="0" fontId="16" fillId="0" borderId="0"/>
    <xf numFmtId="0" fontId="11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39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51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54" fillId="0" borderId="0"/>
  </cellStyleXfs>
  <cellXfs count="380">
    <xf numFmtId="0" fontId="0" fillId="0" borderId="0" xfId="0"/>
    <xf numFmtId="0" fontId="11" fillId="0" borderId="0" xfId="4" applyFont="1" applyFill="1" applyProtection="1">
      <protection locked="0"/>
    </xf>
    <xf numFmtId="0" fontId="11" fillId="0" borderId="0" xfId="4" applyFont="1" applyFill="1" applyAlignment="1" applyProtection="1">
      <alignment vertical="center"/>
      <protection locked="0"/>
    </xf>
    <xf numFmtId="0" fontId="33" fillId="0" borderId="0" xfId="7" applyFont="1" applyFill="1"/>
    <xf numFmtId="0" fontId="33" fillId="0" borderId="0" xfId="0" applyFont="1"/>
    <xf numFmtId="0" fontId="11" fillId="0" borderId="19" xfId="4" applyFont="1" applyFill="1" applyBorder="1" applyAlignment="1" applyProtection="1">
      <alignment vertical="top" wrapText="1"/>
      <protection locked="0"/>
    </xf>
    <xf numFmtId="0" fontId="11" fillId="0" borderId="7" xfId="4" applyFont="1" applyFill="1" applyBorder="1" applyAlignment="1" applyProtection="1">
      <alignment vertical="top" wrapText="1"/>
      <protection locked="0"/>
    </xf>
    <xf numFmtId="0" fontId="11" fillId="0" borderId="7" xfId="4" applyFont="1" applyFill="1" applyBorder="1" applyAlignment="1" applyProtection="1">
      <alignment vertical="top"/>
      <protection locked="0"/>
    </xf>
    <xf numFmtId="0" fontId="36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3" fillId="0" borderId="1" xfId="1" applyFont="1" applyFill="1" applyBorder="1" applyAlignment="1">
      <alignment horizontal="center"/>
    </xf>
    <xf numFmtId="49" fontId="33" fillId="0" borderId="1" xfId="1" applyNumberFormat="1" applyFont="1" applyFill="1" applyBorder="1" applyAlignment="1">
      <alignment horizontal="left"/>
    </xf>
    <xf numFmtId="1" fontId="33" fillId="0" borderId="1" xfId="0" applyNumberFormat="1" applyFont="1" applyBorder="1" applyAlignment="1">
      <alignment horizontal="center"/>
    </xf>
    <xf numFmtId="0" fontId="33" fillId="0" borderId="0" xfId="0" applyFont="1" applyAlignment="1">
      <alignment horizontal="center"/>
    </xf>
    <xf numFmtId="164" fontId="33" fillId="0" borderId="1" xfId="9" applyNumberFormat="1" applyFont="1" applyBorder="1" applyAlignment="1">
      <alignment horizontal="center"/>
    </xf>
    <xf numFmtId="0" fontId="33" fillId="0" borderId="1" xfId="9" applyFont="1" applyBorder="1" applyAlignment="1">
      <alignment horizontal="left"/>
    </xf>
    <xf numFmtId="0" fontId="33" fillId="0" borderId="1" xfId="9" applyFont="1" applyBorder="1" applyAlignment="1">
      <alignment horizontal="center"/>
    </xf>
    <xf numFmtId="0" fontId="33" fillId="0" borderId="1" xfId="9" applyFont="1" applyBorder="1" applyAlignment="1">
      <alignment horizontal="center" wrapText="1"/>
    </xf>
    <xf numFmtId="0" fontId="33" fillId="0" borderId="1" xfId="9" applyFont="1" applyFill="1" applyBorder="1" applyAlignment="1">
      <alignment horizontal="center" wrapText="1"/>
    </xf>
    <xf numFmtId="3" fontId="33" fillId="0" borderId="1" xfId="9" applyNumberFormat="1" applyFont="1" applyBorder="1" applyAlignment="1">
      <alignment horizontal="center" wrapText="1"/>
    </xf>
    <xf numFmtId="11" fontId="33" fillId="0" borderId="1" xfId="9" applyNumberFormat="1" applyFont="1" applyBorder="1" applyAlignment="1">
      <alignment horizontal="center" wrapText="1"/>
    </xf>
    <xf numFmtId="164" fontId="33" fillId="0" borderId="1" xfId="9" applyNumberFormat="1" applyFont="1" applyFill="1" applyBorder="1" applyAlignment="1">
      <alignment horizontal="center"/>
    </xf>
    <xf numFmtId="0" fontId="33" fillId="0" borderId="1" xfId="9" applyFont="1" applyFill="1" applyBorder="1" applyAlignment="1">
      <alignment horizontal="left"/>
    </xf>
    <xf numFmtId="14" fontId="33" fillId="0" borderId="1" xfId="9" applyNumberFormat="1" applyFont="1" applyBorder="1" applyAlignment="1">
      <alignment horizontal="center"/>
    </xf>
    <xf numFmtId="14" fontId="33" fillId="0" borderId="1" xfId="9" applyNumberFormat="1" applyFont="1" applyFill="1" applyBorder="1" applyAlignment="1">
      <alignment horizontal="center"/>
    </xf>
    <xf numFmtId="164" fontId="33" fillId="0" borderId="0" xfId="0" applyNumberFormat="1" applyFont="1" applyAlignment="1">
      <alignment horizontal="center"/>
    </xf>
    <xf numFmtId="1" fontId="33" fillId="0" borderId="0" xfId="0" applyNumberFormat="1" applyFont="1" applyAlignment="1">
      <alignment horizontal="center"/>
    </xf>
    <xf numFmtId="49" fontId="33" fillId="0" borderId="0" xfId="0" applyNumberFormat="1" applyFont="1" applyAlignment="1">
      <alignment horizontal="center"/>
    </xf>
    <xf numFmtId="166" fontId="33" fillId="0" borderId="0" xfId="0" applyNumberFormat="1" applyFont="1" applyAlignment="1">
      <alignment horizontal="center"/>
    </xf>
    <xf numFmtId="49" fontId="33" fillId="0" borderId="0" xfId="0" applyNumberFormat="1" applyFont="1" applyAlignment="1">
      <alignment horizontal="left"/>
    </xf>
    <xf numFmtId="0" fontId="33" fillId="0" borderId="1" xfId="0" applyFont="1" applyBorder="1" applyAlignment="1">
      <alignment vertical="center"/>
    </xf>
    <xf numFmtId="0" fontId="33" fillId="0" borderId="1" xfId="0" applyFont="1" applyBorder="1" applyAlignment="1">
      <alignment vertical="center" wrapText="1"/>
    </xf>
    <xf numFmtId="165" fontId="36" fillId="0" borderId="1" xfId="0" applyNumberFormat="1" applyFont="1" applyBorder="1" applyAlignment="1">
      <alignment horizontal="center" vertical="center"/>
    </xf>
    <xf numFmtId="1" fontId="36" fillId="0" borderId="1" xfId="0" applyNumberFormat="1" applyFont="1" applyBorder="1" applyAlignment="1">
      <alignment horizontal="center" vertical="center"/>
    </xf>
    <xf numFmtId="2" fontId="33" fillId="0" borderId="1" xfId="0" applyNumberFormat="1" applyFont="1" applyBorder="1"/>
    <xf numFmtId="2" fontId="33" fillId="0" borderId="1" xfId="0" applyNumberFormat="1" applyFont="1" applyBorder="1" applyAlignment="1">
      <alignment horizontal="center"/>
    </xf>
    <xf numFmtId="15" fontId="11" fillId="0" borderId="7" xfId="4" applyNumberFormat="1" applyFont="1" applyFill="1" applyBorder="1" applyAlignment="1" applyProtection="1">
      <alignment horizontal="left" vertical="center"/>
      <protection locked="0"/>
    </xf>
    <xf numFmtId="0" fontId="35" fillId="34" borderId="7" xfId="4" applyFont="1" applyFill="1" applyBorder="1" applyAlignment="1" applyProtection="1">
      <alignment horizontal="left" vertical="center" wrapText="1"/>
      <protection locked="0"/>
    </xf>
    <xf numFmtId="0" fontId="11" fillId="34" borderId="7" xfId="4" applyFont="1" applyFill="1" applyBorder="1" applyAlignment="1" applyProtection="1">
      <alignment horizontal="left" vertical="center"/>
      <protection locked="0"/>
    </xf>
    <xf numFmtId="0" fontId="35" fillId="34" borderId="7" xfId="4" applyFont="1" applyFill="1" applyBorder="1" applyAlignment="1" applyProtection="1">
      <alignment vertical="center" wrapText="1"/>
      <protection locked="0"/>
    </xf>
    <xf numFmtId="0" fontId="35" fillId="34" borderId="9" xfId="4" applyFont="1" applyFill="1" applyBorder="1" applyAlignment="1" applyProtection="1">
      <alignment vertical="center" wrapText="1"/>
      <protection locked="0"/>
    </xf>
    <xf numFmtId="49" fontId="11" fillId="34" borderId="9" xfId="4" applyNumberFormat="1" applyFont="1" applyFill="1" applyBorder="1" applyAlignment="1" applyProtection="1">
      <alignment horizontal="left" vertical="center"/>
      <protection locked="0"/>
    </xf>
    <xf numFmtId="167" fontId="11" fillId="0" borderId="7" xfId="4" applyNumberFormat="1" applyFont="1" applyFill="1" applyBorder="1" applyAlignment="1" applyProtection="1">
      <alignment horizontal="left" vertical="top"/>
      <protection locked="0"/>
    </xf>
    <xf numFmtId="164" fontId="0" fillId="0" borderId="1" xfId="0" applyNumberFormat="1" applyFont="1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0" fontId="38" fillId="0" borderId="1" xfId="0" applyFont="1" applyBorder="1"/>
    <xf numFmtId="0" fontId="33" fillId="0" borderId="0" xfId="0" applyFont="1" applyAlignment="1">
      <alignment horizontal="center" vertical="center"/>
    </xf>
    <xf numFmtId="0" fontId="16" fillId="0" borderId="1" xfId="71" applyFont="1" applyFill="1" applyBorder="1" applyAlignment="1">
      <alignment horizontal="left" vertical="center" wrapText="1"/>
    </xf>
    <xf numFmtId="0" fontId="5" fillId="0" borderId="1" xfId="71" applyFill="1" applyBorder="1" applyAlignment="1">
      <alignment horizontal="left" vertical="center" wrapText="1"/>
    </xf>
    <xf numFmtId="2" fontId="33" fillId="0" borderId="1" xfId="0" applyNumberFormat="1" applyFont="1" applyFill="1" applyBorder="1" applyAlignment="1">
      <alignment horizontal="center" vertical="center"/>
    </xf>
    <xf numFmtId="0" fontId="33" fillId="0" borderId="20" xfId="0" applyFont="1" applyFill="1" applyBorder="1" applyAlignment="1">
      <alignment horizontal="center" vertical="center"/>
    </xf>
    <xf numFmtId="0" fontId="33" fillId="0" borderId="1" xfId="0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center" vertical="center"/>
    </xf>
    <xf numFmtId="2" fontId="42" fillId="0" borderId="5" xfId="0" applyNumberFormat="1" applyFont="1" applyFill="1" applyBorder="1" applyAlignment="1">
      <alignment horizontal="center" vertical="center" wrapText="1"/>
    </xf>
    <xf numFmtId="2" fontId="42" fillId="0" borderId="3" xfId="0" applyNumberFormat="1" applyFont="1" applyFill="1" applyBorder="1" applyAlignment="1">
      <alignment horizontal="center" vertical="center" wrapText="1"/>
    </xf>
    <xf numFmtId="1" fontId="41" fillId="0" borderId="3" xfId="0" applyNumberFormat="1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168" fontId="42" fillId="0" borderId="3" xfId="0" applyNumberFormat="1" applyFont="1" applyFill="1" applyBorder="1" applyAlignment="1">
      <alignment horizontal="center" vertical="center" wrapText="1"/>
    </xf>
    <xf numFmtId="168" fontId="42" fillId="0" borderId="32" xfId="0" applyNumberFormat="1" applyFont="1" applyFill="1" applyBorder="1" applyAlignment="1">
      <alignment horizontal="center" vertical="center" wrapText="1"/>
    </xf>
    <xf numFmtId="1" fontId="41" fillId="0" borderId="36" xfId="0" applyNumberFormat="1" applyFont="1" applyFill="1" applyBorder="1" applyAlignment="1">
      <alignment horizontal="center" vertical="center" wrapText="1"/>
    </xf>
    <xf numFmtId="0" fontId="34" fillId="2" borderId="1" xfId="1" applyFont="1" applyFill="1" applyBorder="1" applyAlignment="1">
      <alignment horizontal="center" vertical="center" wrapText="1"/>
    </xf>
    <xf numFmtId="0" fontId="33" fillId="0" borderId="1" xfId="71" applyFont="1" applyFill="1" applyBorder="1" applyAlignment="1">
      <alignment horizontal="center"/>
    </xf>
    <xf numFmtId="164" fontId="33" fillId="0" borderId="1" xfId="71" applyNumberFormat="1" applyFont="1" applyBorder="1" applyAlignment="1">
      <alignment horizontal="center"/>
    </xf>
    <xf numFmtId="1" fontId="33" fillId="0" borderId="1" xfId="71" applyNumberFormat="1" applyFont="1" applyBorder="1" applyAlignment="1">
      <alignment horizontal="center"/>
    </xf>
    <xf numFmtId="49" fontId="33" fillId="0" borderId="1" xfId="71" applyNumberFormat="1" applyFont="1" applyFill="1" applyBorder="1" applyAlignment="1">
      <alignment horizontal="left"/>
    </xf>
    <xf numFmtId="4" fontId="33" fillId="0" borderId="1" xfId="9" applyNumberFormat="1" applyFont="1" applyBorder="1" applyAlignment="1">
      <alignment horizontal="right"/>
    </xf>
    <xf numFmtId="4" fontId="33" fillId="0" borderId="1" xfId="9" applyNumberFormat="1" applyFont="1" applyFill="1" applyBorder="1" applyAlignment="1">
      <alignment horizontal="right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left" indent="1"/>
    </xf>
    <xf numFmtId="0" fontId="36" fillId="0" borderId="1" xfId="0" applyFont="1" applyFill="1" applyBorder="1" applyAlignment="1">
      <alignment horizontal="left" vertical="center"/>
    </xf>
    <xf numFmtId="0" fontId="40" fillId="0" borderId="41" xfId="0" applyFont="1" applyBorder="1" applyAlignment="1">
      <alignment horizontal="left"/>
    </xf>
    <xf numFmtId="14" fontId="33" fillId="0" borderId="1" xfId="0" applyNumberFormat="1" applyFont="1" applyBorder="1"/>
    <xf numFmtId="15" fontId="0" fillId="0" borderId="1" xfId="0" applyNumberFormat="1" applyBorder="1"/>
    <xf numFmtId="15" fontId="33" fillId="0" borderId="1" xfId="0" applyNumberFormat="1" applyFont="1" applyBorder="1"/>
    <xf numFmtId="0" fontId="15" fillId="34" borderId="7" xfId="8" applyFill="1" applyBorder="1" applyAlignment="1" applyProtection="1">
      <alignment horizontal="left" vertical="center"/>
      <protection locked="0"/>
    </xf>
    <xf numFmtId="0" fontId="0" fillId="0" borderId="1" xfId="71" applyFont="1" applyFill="1" applyBorder="1" applyAlignment="1">
      <alignment horizontal="left" vertical="center" wrapText="1"/>
    </xf>
    <xf numFmtId="2" fontId="0" fillId="0" borderId="0" xfId="0" applyNumberFormat="1"/>
    <xf numFmtId="1" fontId="33" fillId="0" borderId="0" xfId="0" applyNumberFormat="1" applyFont="1"/>
    <xf numFmtId="0" fontId="33" fillId="0" borderId="1" xfId="0" applyFont="1" applyFill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left" vertical="center" wrapText="1"/>
    </xf>
    <xf numFmtId="0" fontId="34" fillId="2" borderId="1" xfId="71" applyFont="1" applyFill="1" applyBorder="1" applyAlignment="1">
      <alignment horizontal="center" vertical="center"/>
    </xf>
    <xf numFmtId="0" fontId="33" fillId="0" borderId="0" xfId="71" applyFont="1" applyAlignment="1">
      <alignment horizontal="center"/>
    </xf>
    <xf numFmtId="0" fontId="33" fillId="0" borderId="0" xfId="71" applyFont="1"/>
    <xf numFmtId="0" fontId="33" fillId="0" borderId="1" xfId="71" applyFont="1" applyBorder="1" applyAlignment="1">
      <alignment horizontal="center" vertical="center"/>
    </xf>
    <xf numFmtId="0" fontId="33" fillId="0" borderId="1" xfId="71" applyFont="1" applyBorder="1" applyAlignment="1">
      <alignment horizontal="center"/>
    </xf>
    <xf numFmtId="0" fontId="33" fillId="0" borderId="0" xfId="71" applyFont="1" applyAlignment="1">
      <alignment vertical="center"/>
    </xf>
    <xf numFmtId="0" fontId="36" fillId="0" borderId="0" xfId="71" applyFont="1" applyAlignment="1">
      <alignment horizontal="center" vertical="center"/>
    </xf>
    <xf numFmtId="0" fontId="33" fillId="0" borderId="0" xfId="71" applyFont="1" applyAlignment="1">
      <alignment horizontal="center" vertical="center"/>
    </xf>
    <xf numFmtId="166" fontId="16" fillId="0" borderId="1" xfId="71" applyNumberFormat="1" applyFont="1" applyFill="1" applyBorder="1" applyAlignment="1">
      <alignment horizontal="right" vertical="center" wrapText="1"/>
    </xf>
    <xf numFmtId="2" fontId="5" fillId="0" borderId="1" xfId="71" applyNumberFormat="1" applyFill="1" applyBorder="1" applyAlignment="1">
      <alignment horizontal="right" vertical="center" wrapText="1"/>
    </xf>
    <xf numFmtId="0" fontId="0" fillId="0" borderId="1" xfId="71" applyFont="1" applyFill="1" applyBorder="1" applyAlignment="1">
      <alignment horizontal="right" vertical="center" wrapText="1"/>
    </xf>
    <xf numFmtId="9" fontId="16" fillId="0" borderId="1" xfId="68" applyFont="1" applyFill="1" applyBorder="1" applyAlignment="1">
      <alignment horizontal="right" vertical="center" wrapText="1"/>
    </xf>
    <xf numFmtId="9" fontId="0" fillId="0" borderId="1" xfId="72" applyFont="1" applyFill="1" applyBorder="1" applyAlignment="1">
      <alignment horizontal="right" vertical="center" wrapText="1"/>
    </xf>
    <xf numFmtId="168" fontId="5" fillId="0" borderId="1" xfId="71" applyNumberFormat="1" applyFill="1" applyBorder="1" applyAlignment="1">
      <alignment horizontal="right" vertical="center" wrapText="1"/>
    </xf>
    <xf numFmtId="168" fontId="33" fillId="0" borderId="1" xfId="0" applyNumberFormat="1" applyFont="1" applyFill="1" applyBorder="1" applyAlignment="1">
      <alignment horizontal="center" vertical="center"/>
    </xf>
    <xf numFmtId="1" fontId="33" fillId="0" borderId="1" xfId="0" applyNumberFormat="1" applyFont="1" applyBorder="1" applyAlignment="1">
      <alignment horizontal="center" vertical="center" wrapText="1"/>
    </xf>
    <xf numFmtId="10" fontId="42" fillId="0" borderId="1" xfId="72" applyNumberFormat="1" applyFont="1" applyFill="1" applyBorder="1" applyAlignment="1">
      <alignment horizontal="center" vertical="center" wrapText="1"/>
    </xf>
    <xf numFmtId="10" fontId="33" fillId="0" borderId="1" xfId="70" applyNumberFormat="1" applyFont="1" applyFill="1" applyBorder="1" applyAlignment="1">
      <alignment horizontal="center" vertical="center"/>
    </xf>
    <xf numFmtId="1" fontId="0" fillId="0" borderId="1" xfId="0" applyNumberFormat="1" applyBorder="1"/>
    <xf numFmtId="168" fontId="0" fillId="0" borderId="1" xfId="0" applyNumberFormat="1" applyBorder="1"/>
    <xf numFmtId="10" fontId="0" fillId="0" borderId="1" xfId="0" applyNumberFormat="1" applyBorder="1"/>
    <xf numFmtId="168" fontId="0" fillId="0" borderId="1" xfId="70" applyNumberFormat="1" applyFont="1" applyBorder="1"/>
    <xf numFmtId="0" fontId="36" fillId="0" borderId="0" xfId="0" applyFont="1" applyBorder="1" applyAlignment="1">
      <alignment horizontal="center" vertical="center"/>
    </xf>
    <xf numFmtId="0" fontId="0" fillId="0" borderId="0" xfId="0" applyBorder="1"/>
    <xf numFmtId="0" fontId="33" fillId="0" borderId="1" xfId="75" applyFont="1" applyBorder="1" applyAlignment="1">
      <alignment horizontal="center" vertical="center" wrapText="1"/>
    </xf>
    <xf numFmtId="0" fontId="33" fillId="0" borderId="1" xfId="75" applyFont="1" applyBorder="1" applyAlignment="1">
      <alignment vertical="center"/>
    </xf>
    <xf numFmtId="0" fontId="33" fillId="0" borderId="1" xfId="75" applyFont="1" applyBorder="1" applyAlignment="1">
      <alignment horizontal="center" vertical="center"/>
    </xf>
    <xf numFmtId="0" fontId="33" fillId="0" borderId="1" xfId="75" applyFont="1" applyBorder="1" applyAlignment="1">
      <alignment vertical="center" wrapText="1"/>
    </xf>
    <xf numFmtId="165" fontId="33" fillId="0" borderId="1" xfId="75" applyNumberFormat="1" applyFont="1" applyBorder="1" applyAlignment="1">
      <alignment horizontal="right" vertical="center"/>
    </xf>
    <xf numFmtId="2" fontId="33" fillId="0" borderId="1" xfId="75" applyNumberFormat="1" applyFont="1" applyBorder="1" applyAlignment="1">
      <alignment horizontal="right" vertical="center"/>
    </xf>
    <xf numFmtId="1" fontId="33" fillId="0" borderId="1" xfId="75" applyNumberFormat="1" applyFont="1" applyBorder="1" applyAlignment="1">
      <alignment horizontal="right" vertical="center"/>
    </xf>
    <xf numFmtId="167" fontId="33" fillId="0" borderId="1" xfId="75" applyNumberFormat="1" applyFont="1" applyBorder="1" applyAlignment="1">
      <alignment horizontal="right" vertical="center"/>
    </xf>
    <xf numFmtId="168" fontId="33" fillId="0" borderId="1" xfId="0" applyNumberFormat="1" applyFont="1" applyBorder="1" applyAlignment="1">
      <alignment horizontal="center" vertical="center"/>
    </xf>
    <xf numFmtId="0" fontId="51" fillId="0" borderId="0" xfId="76"/>
    <xf numFmtId="0" fontId="51" fillId="0" borderId="0" xfId="76" applyAlignment="1">
      <alignment wrapText="1"/>
    </xf>
    <xf numFmtId="0" fontId="34" fillId="36" borderId="1" xfId="77" applyFont="1" applyFill="1" applyBorder="1" applyAlignment="1">
      <alignment horizontal="center" vertical="center" wrapText="1"/>
    </xf>
    <xf numFmtId="9" fontId="34" fillId="36" borderId="1" xfId="78" applyFont="1" applyFill="1" applyBorder="1" applyAlignment="1">
      <alignment horizontal="center" vertical="center" wrapText="1"/>
    </xf>
    <xf numFmtId="0" fontId="33" fillId="0" borderId="0" xfId="77" applyFont="1"/>
    <xf numFmtId="0" fontId="36" fillId="0" borderId="1" xfId="77" applyFont="1" applyBorder="1" applyAlignment="1">
      <alignment horizontal="left" wrapText="1"/>
    </xf>
    <xf numFmtId="0" fontId="33" fillId="0" borderId="1" xfId="77" applyFont="1" applyBorder="1"/>
    <xf numFmtId="170" fontId="33" fillId="0" borderId="1" xfId="78" applyNumberFormat="1" applyFont="1" applyBorder="1"/>
    <xf numFmtId="0" fontId="36" fillId="37" borderId="1" xfId="77" applyFont="1" applyFill="1" applyBorder="1" applyAlignment="1">
      <alignment horizontal="left" wrapText="1"/>
    </xf>
    <xf numFmtId="168" fontId="36" fillId="37" borderId="1" xfId="77" applyNumberFormat="1" applyFont="1" applyFill="1" applyBorder="1"/>
    <xf numFmtId="10" fontId="36" fillId="37" borderId="1" xfId="78" applyNumberFormat="1" applyFont="1" applyFill="1" applyBorder="1"/>
    <xf numFmtId="0" fontId="36" fillId="38" borderId="1" xfId="75" applyFont="1" applyFill="1" applyBorder="1" applyAlignment="1">
      <alignment horizontal="center" vertical="center"/>
    </xf>
    <xf numFmtId="0" fontId="36" fillId="35" borderId="1" xfId="0" applyFont="1" applyFill="1" applyBorder="1" applyAlignment="1">
      <alignment horizontal="center"/>
    </xf>
    <xf numFmtId="10" fontId="42" fillId="35" borderId="1" xfId="5" applyNumberFormat="1" applyFont="1" applyFill="1" applyBorder="1" applyAlignment="1">
      <alignment horizontal="center" vertical="center" wrapText="1"/>
    </xf>
    <xf numFmtId="168" fontId="33" fillId="0" borderId="1" xfId="70" applyNumberFormat="1" applyFont="1" applyFill="1" applyBorder="1" applyAlignment="1">
      <alignment horizontal="center" vertical="center"/>
    </xf>
    <xf numFmtId="168" fontId="42" fillId="0" borderId="5" xfId="0" applyNumberFormat="1" applyFont="1" applyFill="1" applyBorder="1" applyAlignment="1">
      <alignment horizontal="center" vertical="center" wrapText="1"/>
    </xf>
    <xf numFmtId="168" fontId="42" fillId="0" borderId="1" xfId="72" applyNumberFormat="1" applyFont="1" applyFill="1" applyBorder="1" applyAlignment="1">
      <alignment horizontal="center" vertical="center" wrapText="1"/>
    </xf>
    <xf numFmtId="168" fontId="33" fillId="0" borderId="1" xfId="75" applyNumberFormat="1" applyFont="1" applyBorder="1" applyAlignment="1">
      <alignment horizontal="right" vertical="center"/>
    </xf>
    <xf numFmtId="167" fontId="40" fillId="38" borderId="1" xfId="0" applyNumberFormat="1" applyFont="1" applyFill="1" applyBorder="1"/>
    <xf numFmtId="1" fontId="33" fillId="0" borderId="0" xfId="0" applyNumberFormat="1" applyFont="1" applyAlignment="1">
      <alignment horizontal="center" vertical="center"/>
    </xf>
    <xf numFmtId="1" fontId="0" fillId="0" borderId="0" xfId="0" applyNumberFormat="1"/>
    <xf numFmtId="0" fontId="40" fillId="0" borderId="1" xfId="0" applyFont="1" applyBorder="1" applyAlignment="1">
      <alignment horizontal="center"/>
    </xf>
    <xf numFmtId="0" fontId="40" fillId="37" borderId="1" xfId="0" applyFont="1" applyFill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5" fontId="33" fillId="0" borderId="1" xfId="70" applyNumberFormat="1" applyFont="1" applyFill="1" applyBorder="1" applyAlignment="1">
      <alignment horizontal="center" vertical="center"/>
    </xf>
    <xf numFmtId="10" fontId="0" fillId="0" borderId="0" xfId="0" applyNumberFormat="1"/>
    <xf numFmtId="165" fontId="0" fillId="0" borderId="0" xfId="0" applyNumberFormat="1"/>
    <xf numFmtId="168" fontId="42" fillId="35" borderId="1" xfId="5" applyNumberFormat="1" applyFont="1" applyFill="1" applyBorder="1" applyAlignment="1">
      <alignment horizontal="center" vertical="center" wrapText="1"/>
    </xf>
    <xf numFmtId="168" fontId="0" fillId="0" borderId="0" xfId="0" applyNumberFormat="1"/>
    <xf numFmtId="0" fontId="2" fillId="0" borderId="1" xfId="71" applyFont="1" applyFill="1" applyBorder="1" applyAlignment="1">
      <alignment vertical="top" wrapText="1"/>
    </xf>
    <xf numFmtId="0" fontId="54" fillId="0" borderId="1" xfId="76" applyFont="1" applyFill="1" applyBorder="1"/>
    <xf numFmtId="0" fontId="5" fillId="0" borderId="1" xfId="71" applyFill="1" applyBorder="1" applyAlignment="1">
      <alignment vertical="top" wrapText="1"/>
    </xf>
    <xf numFmtId="168" fontId="33" fillId="0" borderId="1" xfId="77" applyNumberFormat="1" applyFont="1" applyBorder="1"/>
    <xf numFmtId="171" fontId="42" fillId="0" borderId="1" xfId="70" applyNumberFormat="1" applyFont="1" applyFill="1" applyBorder="1" applyAlignment="1">
      <alignment horizontal="center" vertical="center" wrapText="1"/>
    </xf>
    <xf numFmtId="2" fontId="33" fillId="0" borderId="1" xfId="70" applyNumberFormat="1" applyFont="1" applyFill="1" applyBorder="1" applyAlignment="1">
      <alignment horizontal="right" vertical="center"/>
    </xf>
    <xf numFmtId="0" fontId="0" fillId="35" borderId="1" xfId="0" applyFill="1" applyBorder="1" applyAlignment="1">
      <alignment horizontal="center"/>
    </xf>
    <xf numFmtId="0" fontId="41" fillId="39" borderId="1" xfId="1" applyFont="1" applyFill="1" applyBorder="1" applyAlignment="1">
      <alignment horizontal="center" vertical="center" wrapText="1"/>
    </xf>
    <xf numFmtId="0" fontId="41" fillId="40" borderId="1" xfId="1" applyFont="1" applyFill="1" applyBorder="1" applyAlignment="1">
      <alignment horizontal="center" vertical="center" wrapText="1"/>
    </xf>
    <xf numFmtId="0" fontId="41" fillId="41" borderId="1" xfId="1" applyFont="1" applyFill="1" applyBorder="1" applyAlignment="1">
      <alignment horizontal="center" vertical="center" wrapText="1"/>
    </xf>
    <xf numFmtId="164" fontId="33" fillId="39" borderId="1" xfId="71" applyNumberFormat="1" applyFont="1" applyFill="1" applyBorder="1" applyAlignment="1">
      <alignment horizontal="center"/>
    </xf>
    <xf numFmtId="166" fontId="33" fillId="39" borderId="1" xfId="71" applyNumberFormat="1" applyFont="1" applyFill="1" applyBorder="1" applyAlignment="1">
      <alignment horizontal="center"/>
    </xf>
    <xf numFmtId="2" fontId="33" fillId="39" borderId="1" xfId="0" applyNumberFormat="1" applyFont="1" applyFill="1" applyBorder="1" applyAlignment="1">
      <alignment horizontal="center"/>
    </xf>
    <xf numFmtId="164" fontId="33" fillId="41" borderId="1" xfId="71" applyNumberFormat="1" applyFont="1" applyFill="1" applyBorder="1" applyAlignment="1">
      <alignment horizontal="center"/>
    </xf>
    <xf numFmtId="166" fontId="33" fillId="41" borderId="1" xfId="71" applyNumberFormat="1" applyFont="1" applyFill="1" applyBorder="1" applyAlignment="1">
      <alignment horizontal="center"/>
    </xf>
    <xf numFmtId="2" fontId="33" fillId="41" borderId="1" xfId="0" applyNumberFormat="1" applyFont="1" applyFill="1" applyBorder="1" applyAlignment="1">
      <alignment horizontal="center"/>
    </xf>
    <xf numFmtId="164" fontId="33" fillId="40" borderId="1" xfId="71" applyNumberFormat="1" applyFont="1" applyFill="1" applyBorder="1" applyAlignment="1">
      <alignment horizontal="center"/>
    </xf>
    <xf numFmtId="166" fontId="33" fillId="40" borderId="1" xfId="71" applyNumberFormat="1" applyFont="1" applyFill="1" applyBorder="1" applyAlignment="1">
      <alignment horizontal="center"/>
    </xf>
    <xf numFmtId="2" fontId="33" fillId="40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6" fillId="39" borderId="1" xfId="0" applyFont="1" applyFill="1" applyBorder="1" applyAlignment="1">
      <alignment horizontal="center" vertical="center" wrapText="1"/>
    </xf>
    <xf numFmtId="1" fontId="36" fillId="39" borderId="1" xfId="0" applyNumberFormat="1" applyFont="1" applyFill="1" applyBorder="1" applyAlignment="1">
      <alignment horizontal="center" vertical="center" wrapText="1"/>
    </xf>
    <xf numFmtId="168" fontId="36" fillId="39" borderId="1" xfId="0" applyNumberFormat="1" applyFont="1" applyFill="1" applyBorder="1" applyAlignment="1">
      <alignment horizontal="center" vertical="center" wrapText="1"/>
    </xf>
    <xf numFmtId="0" fontId="33" fillId="39" borderId="1" xfId="0" applyFont="1" applyFill="1" applyBorder="1" applyAlignment="1">
      <alignment horizontal="center" vertical="center"/>
    </xf>
    <xf numFmtId="0" fontId="36" fillId="39" borderId="1" xfId="0" applyFont="1" applyFill="1" applyBorder="1" applyAlignment="1">
      <alignment horizontal="center" vertical="center"/>
    </xf>
    <xf numFmtId="1" fontId="36" fillId="39" borderId="1" xfId="0" applyNumberFormat="1" applyFont="1" applyFill="1" applyBorder="1" applyAlignment="1">
      <alignment horizontal="center" vertical="center"/>
    </xf>
    <xf numFmtId="168" fontId="36" fillId="39" borderId="1" xfId="0" applyNumberFormat="1" applyFont="1" applyFill="1" applyBorder="1" applyAlignment="1">
      <alignment horizontal="center" vertical="center"/>
    </xf>
    <xf numFmtId="2" fontId="36" fillId="39" borderId="1" xfId="0" applyNumberFormat="1" applyFont="1" applyFill="1" applyBorder="1" applyAlignment="1">
      <alignment horizontal="center" vertical="center"/>
    </xf>
    <xf numFmtId="168" fontId="36" fillId="39" borderId="1" xfId="70" applyNumberFormat="1" applyFont="1" applyFill="1" applyBorder="1" applyAlignment="1">
      <alignment horizontal="center" vertical="center"/>
    </xf>
    <xf numFmtId="165" fontId="36" fillId="39" borderId="1" xfId="0" applyNumberFormat="1" applyFont="1" applyFill="1" applyBorder="1" applyAlignment="1">
      <alignment horizontal="center" vertical="center"/>
    </xf>
    <xf numFmtId="0" fontId="40" fillId="39" borderId="1" xfId="71" applyFont="1" applyFill="1" applyBorder="1" applyAlignment="1">
      <alignment horizontal="left" vertical="center" wrapText="1"/>
    </xf>
    <xf numFmtId="0" fontId="40" fillId="41" borderId="1" xfId="71" applyFont="1" applyFill="1" applyBorder="1" applyAlignment="1">
      <alignment horizontal="left" vertical="center" wrapText="1"/>
    </xf>
    <xf numFmtId="0" fontId="36" fillId="41" borderId="1" xfId="0" applyFont="1" applyFill="1" applyBorder="1" applyAlignment="1">
      <alignment horizontal="center" vertical="center" wrapText="1"/>
    </xf>
    <xf numFmtId="1" fontId="36" fillId="41" borderId="1" xfId="0" applyNumberFormat="1" applyFont="1" applyFill="1" applyBorder="1" applyAlignment="1">
      <alignment horizontal="center" vertical="center" wrapText="1"/>
    </xf>
    <xf numFmtId="168" fontId="36" fillId="41" borderId="1" xfId="0" applyNumberFormat="1" applyFont="1" applyFill="1" applyBorder="1" applyAlignment="1">
      <alignment horizontal="center" vertical="center" wrapText="1"/>
    </xf>
    <xf numFmtId="0" fontId="33" fillId="41" borderId="1" xfId="0" applyFont="1" applyFill="1" applyBorder="1" applyAlignment="1">
      <alignment horizontal="center" vertical="center"/>
    </xf>
    <xf numFmtId="0" fontId="36" fillId="41" borderId="1" xfId="0" applyFont="1" applyFill="1" applyBorder="1" applyAlignment="1">
      <alignment horizontal="center" vertical="center"/>
    </xf>
    <xf numFmtId="1" fontId="36" fillId="41" borderId="1" xfId="0" applyNumberFormat="1" applyFont="1" applyFill="1" applyBorder="1" applyAlignment="1">
      <alignment horizontal="center" vertical="center"/>
    </xf>
    <xf numFmtId="2" fontId="36" fillId="41" borderId="1" xfId="0" applyNumberFormat="1" applyFont="1" applyFill="1" applyBorder="1" applyAlignment="1">
      <alignment horizontal="center" vertical="center"/>
    </xf>
    <xf numFmtId="168" fontId="36" fillId="41" borderId="1" xfId="70" applyNumberFormat="1" applyFont="1" applyFill="1" applyBorder="1" applyAlignment="1">
      <alignment horizontal="center" vertical="center"/>
    </xf>
    <xf numFmtId="165" fontId="36" fillId="41" borderId="1" xfId="0" applyNumberFormat="1" applyFont="1" applyFill="1" applyBorder="1" applyAlignment="1">
      <alignment horizontal="center" vertical="center"/>
    </xf>
    <xf numFmtId="0" fontId="40" fillId="40" borderId="1" xfId="71" applyFont="1" applyFill="1" applyBorder="1" applyAlignment="1">
      <alignment horizontal="left" vertical="center" wrapText="1"/>
    </xf>
    <xf numFmtId="0" fontId="36" fillId="40" borderId="1" xfId="0" applyFont="1" applyFill="1" applyBorder="1" applyAlignment="1">
      <alignment horizontal="center" vertical="center" wrapText="1"/>
    </xf>
    <xf numFmtId="1" fontId="36" fillId="40" borderId="1" xfId="0" applyNumberFormat="1" applyFont="1" applyFill="1" applyBorder="1" applyAlignment="1">
      <alignment horizontal="center" vertical="center" wrapText="1"/>
    </xf>
    <xf numFmtId="168" fontId="36" fillId="40" borderId="1" xfId="0" applyNumberFormat="1" applyFont="1" applyFill="1" applyBorder="1" applyAlignment="1">
      <alignment horizontal="center" vertical="center" wrapText="1"/>
    </xf>
    <xf numFmtId="0" fontId="33" fillId="40" borderId="1" xfId="0" applyFont="1" applyFill="1" applyBorder="1" applyAlignment="1">
      <alignment horizontal="center" vertical="center"/>
    </xf>
    <xf numFmtId="0" fontId="36" fillId="40" borderId="1" xfId="0" applyFont="1" applyFill="1" applyBorder="1" applyAlignment="1">
      <alignment horizontal="center" vertical="center"/>
    </xf>
    <xf numFmtId="1" fontId="36" fillId="40" borderId="1" xfId="0" applyNumberFormat="1" applyFont="1" applyFill="1" applyBorder="1" applyAlignment="1">
      <alignment horizontal="center" vertical="center"/>
    </xf>
    <xf numFmtId="168" fontId="36" fillId="40" borderId="1" xfId="70" applyNumberFormat="1" applyFont="1" applyFill="1" applyBorder="1" applyAlignment="1">
      <alignment horizontal="center" vertical="center"/>
    </xf>
    <xf numFmtId="2" fontId="36" fillId="40" borderId="1" xfId="0" applyNumberFormat="1" applyFont="1" applyFill="1" applyBorder="1" applyAlignment="1">
      <alignment horizontal="center" vertical="center"/>
    </xf>
    <xf numFmtId="168" fontId="33" fillId="39" borderId="1" xfId="70" applyNumberFormat="1" applyFont="1" applyFill="1" applyBorder="1" applyAlignment="1">
      <alignment horizontal="center" vertical="center"/>
    </xf>
    <xf numFmtId="168" fontId="33" fillId="41" borderId="1" xfId="70" applyNumberFormat="1" applyFont="1" applyFill="1" applyBorder="1" applyAlignment="1">
      <alignment horizontal="center" vertical="center"/>
    </xf>
    <xf numFmtId="168" fontId="33" fillId="40" borderId="1" xfId="70" applyNumberFormat="1" applyFont="1" applyFill="1" applyBorder="1" applyAlignment="1">
      <alignment horizontal="center" vertical="center"/>
    </xf>
    <xf numFmtId="168" fontId="36" fillId="40" borderId="1" xfId="0" applyNumberFormat="1" applyFont="1" applyFill="1" applyBorder="1" applyAlignment="1">
      <alignment horizontal="center" vertical="center"/>
    </xf>
    <xf numFmtId="0" fontId="36" fillId="39" borderId="1" xfId="75" applyFont="1" applyFill="1" applyBorder="1" applyAlignment="1">
      <alignment horizontal="center" vertical="center" wrapText="1"/>
    </xf>
    <xf numFmtId="0" fontId="36" fillId="39" borderId="1" xfId="75" applyFont="1" applyFill="1" applyBorder="1" applyAlignment="1">
      <alignment horizontal="center" vertical="center"/>
    </xf>
    <xf numFmtId="0" fontId="36" fillId="39" borderId="1" xfId="75" applyFont="1" applyFill="1" applyBorder="1" applyAlignment="1">
      <alignment vertical="center"/>
    </xf>
    <xf numFmtId="167" fontId="36" fillId="39" borderId="1" xfId="75" applyNumberFormat="1" applyFont="1" applyFill="1" applyBorder="1" applyAlignment="1">
      <alignment horizontal="right" vertical="center"/>
    </xf>
    <xf numFmtId="0" fontId="36" fillId="41" borderId="1" xfId="75" applyFont="1" applyFill="1" applyBorder="1" applyAlignment="1">
      <alignment horizontal="center" vertical="center" wrapText="1"/>
    </xf>
    <xf numFmtId="0" fontId="36" fillId="41" borderId="1" xfId="75" applyFont="1" applyFill="1" applyBorder="1" applyAlignment="1">
      <alignment horizontal="center" vertical="center"/>
    </xf>
    <xf numFmtId="0" fontId="36" fillId="41" borderId="1" xfId="75" applyFont="1" applyFill="1" applyBorder="1" applyAlignment="1">
      <alignment vertical="center"/>
    </xf>
    <xf numFmtId="167" fontId="36" fillId="41" borderId="1" xfId="75" applyNumberFormat="1" applyFont="1" applyFill="1" applyBorder="1" applyAlignment="1">
      <alignment horizontal="right" vertical="center"/>
    </xf>
    <xf numFmtId="0" fontId="36" fillId="40" borderId="1" xfId="75" applyFont="1" applyFill="1" applyBorder="1" applyAlignment="1">
      <alignment horizontal="center" vertical="center" wrapText="1"/>
    </xf>
    <xf numFmtId="0" fontId="36" fillId="40" borderId="1" xfId="75" applyFont="1" applyFill="1" applyBorder="1" applyAlignment="1">
      <alignment horizontal="center" vertical="center"/>
    </xf>
    <xf numFmtId="0" fontId="36" fillId="40" borderId="1" xfId="75" applyFont="1" applyFill="1" applyBorder="1" applyAlignment="1">
      <alignment vertical="center"/>
    </xf>
    <xf numFmtId="167" fontId="36" fillId="40" borderId="1" xfId="75" applyNumberFormat="1" applyFont="1" applyFill="1" applyBorder="1" applyAlignment="1">
      <alignment horizontal="right" vertical="center"/>
    </xf>
    <xf numFmtId="0" fontId="40" fillId="39" borderId="1" xfId="0" applyFont="1" applyFill="1" applyBorder="1" applyAlignment="1">
      <alignment wrapText="1"/>
    </xf>
    <xf numFmtId="0" fontId="40" fillId="41" borderId="1" xfId="0" applyFont="1" applyFill="1" applyBorder="1" applyAlignment="1">
      <alignment wrapText="1"/>
    </xf>
    <xf numFmtId="0" fontId="52" fillId="42" borderId="55" xfId="76" applyFont="1" applyFill="1" applyBorder="1" applyAlignment="1">
      <alignment horizontal="center" wrapText="1"/>
    </xf>
    <xf numFmtId="0" fontId="40" fillId="44" borderId="55" xfId="76" applyFont="1" applyFill="1" applyBorder="1" applyAlignment="1">
      <alignment horizontal="center" wrapText="1"/>
    </xf>
    <xf numFmtId="0" fontId="52" fillId="43" borderId="55" xfId="76" applyFont="1" applyFill="1" applyBorder="1" applyAlignment="1">
      <alignment horizontal="center" wrapText="1"/>
    </xf>
    <xf numFmtId="0" fontId="1" fillId="0" borderId="1" xfId="71" applyFont="1" applyFill="1" applyBorder="1" applyAlignment="1">
      <alignment vertical="top" wrapText="1"/>
    </xf>
    <xf numFmtId="0" fontId="54" fillId="0" borderId="1" xfId="76" applyFont="1" applyFill="1" applyBorder="1" applyAlignment="1">
      <alignment horizontal="right"/>
    </xf>
    <xf numFmtId="168" fontId="51" fillId="0" borderId="1" xfId="76" applyNumberFormat="1" applyFill="1" applyBorder="1"/>
    <xf numFmtId="0" fontId="0" fillId="0" borderId="0" xfId="0" applyFill="1"/>
    <xf numFmtId="0" fontId="54" fillId="0" borderId="53" xfId="76" applyFont="1" applyFill="1" applyBorder="1"/>
    <xf numFmtId="0" fontId="54" fillId="0" borderId="53" xfId="76" applyFont="1" applyFill="1" applyBorder="1" applyAlignment="1">
      <alignment horizontal="center"/>
    </xf>
    <xf numFmtId="0" fontId="54" fillId="0" borderId="53" xfId="76" applyFont="1" applyFill="1" applyBorder="1" applyAlignment="1">
      <alignment horizontal="right"/>
    </xf>
    <xf numFmtId="0" fontId="54" fillId="0" borderId="1" xfId="76" applyFont="1" applyFill="1" applyBorder="1" applyAlignment="1">
      <alignment horizontal="left"/>
    </xf>
    <xf numFmtId="0" fontId="54" fillId="0" borderId="0" xfId="76" applyFont="1" applyFill="1" applyBorder="1"/>
    <xf numFmtId="0" fontId="54" fillId="0" borderId="0" xfId="76" applyFont="1" applyFill="1" applyBorder="1" applyAlignment="1">
      <alignment horizontal="right"/>
    </xf>
    <xf numFmtId="0" fontId="54" fillId="0" borderId="52" xfId="76" applyFont="1" applyFill="1" applyBorder="1"/>
    <xf numFmtId="0" fontId="54" fillId="0" borderId="1" xfId="76" applyFont="1" applyFill="1" applyBorder="1" applyAlignment="1">
      <alignment horizontal="center"/>
    </xf>
    <xf numFmtId="0" fontId="54" fillId="0" borderId="53" xfId="76" applyFont="1" applyFill="1" applyBorder="1" applyAlignment="1">
      <alignment horizontal="left"/>
    </xf>
    <xf numFmtId="0" fontId="54" fillId="0" borderId="54" xfId="76" applyFont="1" applyFill="1" applyBorder="1"/>
    <xf numFmtId="0" fontId="51" fillId="0" borderId="1" xfId="76" applyFill="1" applyBorder="1"/>
    <xf numFmtId="0" fontId="54" fillId="0" borderId="0" xfId="76" applyFont="1" applyFill="1" applyBorder="1" applyAlignment="1">
      <alignment horizontal="left"/>
    </xf>
    <xf numFmtId="0" fontId="54" fillId="0" borderId="20" xfId="76" applyFont="1" applyFill="1" applyBorder="1"/>
    <xf numFmtId="0" fontId="54" fillId="0" borderId="39" xfId="76" applyFont="1" applyFill="1" applyBorder="1" applyAlignment="1">
      <alignment horizontal="right"/>
    </xf>
    <xf numFmtId="0" fontId="54" fillId="0" borderId="46" xfId="76" applyFont="1" applyFill="1" applyBorder="1"/>
    <xf numFmtId="0" fontId="54" fillId="0" borderId="55" xfId="76" applyFont="1" applyFill="1" applyBorder="1"/>
    <xf numFmtId="0" fontId="40" fillId="0" borderId="1" xfId="0" applyFont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4" fontId="0" fillId="0" borderId="1" xfId="0" applyNumberFormat="1" applyFont="1" applyBorder="1"/>
    <xf numFmtId="1" fontId="40" fillId="35" borderId="1" xfId="0" applyNumberFormat="1" applyFont="1" applyFill="1" applyBorder="1"/>
    <xf numFmtId="0" fontId="40" fillId="35" borderId="1" xfId="0" applyFont="1" applyFill="1" applyBorder="1" applyAlignment="1">
      <alignment horizontal="center"/>
    </xf>
    <xf numFmtId="0" fontId="54" fillId="0" borderId="54" xfId="76" applyFont="1" applyFill="1" applyBorder="1" applyAlignment="1">
      <alignment horizontal="right"/>
    </xf>
    <xf numFmtId="0" fontId="16" fillId="0" borderId="53" xfId="76" applyFont="1" applyFill="1" applyBorder="1"/>
    <xf numFmtId="0" fontId="0" fillId="37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7" fontId="0" fillId="0" borderId="0" xfId="0" applyNumberFormat="1"/>
    <xf numFmtId="14" fontId="54" fillId="0" borderId="1" xfId="76" applyNumberFormat="1" applyFont="1" applyFill="1" applyBorder="1"/>
    <xf numFmtId="0" fontId="35" fillId="34" borderId="6" xfId="4" applyFont="1" applyFill="1" applyBorder="1" applyAlignment="1" applyProtection="1">
      <alignment horizontal="center" vertical="center" wrapText="1"/>
      <protection locked="0"/>
    </xf>
    <xf numFmtId="0" fontId="35" fillId="34" borderId="8" xfId="4" applyFont="1" applyFill="1" applyBorder="1" applyAlignment="1" applyProtection="1">
      <alignment horizontal="center" vertical="center" wrapText="1"/>
      <protection locked="0"/>
    </xf>
    <xf numFmtId="0" fontId="35" fillId="0" borderId="4" xfId="4" applyFont="1" applyFill="1" applyBorder="1" applyAlignment="1" applyProtection="1">
      <alignment vertical="top"/>
      <protection locked="0"/>
    </xf>
    <xf numFmtId="0" fontId="35" fillId="0" borderId="5" xfId="4" applyFont="1" applyFill="1" applyBorder="1" applyAlignment="1" applyProtection="1">
      <alignment vertical="top"/>
      <protection locked="0"/>
    </xf>
    <xf numFmtId="0" fontId="35" fillId="0" borderId="2" xfId="4" applyFont="1" applyFill="1" applyBorder="1" applyAlignment="1" applyProtection="1">
      <alignment vertical="top"/>
      <protection locked="0"/>
    </xf>
    <xf numFmtId="0" fontId="35" fillId="0" borderId="3" xfId="4" applyFont="1" applyFill="1" applyBorder="1" applyAlignment="1" applyProtection="1">
      <alignment vertical="top"/>
      <protection locked="0"/>
    </xf>
    <xf numFmtId="0" fontId="36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left" vertical="center" wrapText="1"/>
    </xf>
    <xf numFmtId="169" fontId="41" fillId="40" borderId="39" xfId="1" applyNumberFormat="1" applyFont="1" applyFill="1" applyBorder="1" applyAlignment="1">
      <alignment horizontal="center" vertical="center" wrapText="1"/>
    </xf>
    <xf numFmtId="169" fontId="41" fillId="40" borderId="28" xfId="1" applyNumberFormat="1" applyFont="1" applyFill="1" applyBorder="1" applyAlignment="1">
      <alignment horizontal="center" vertical="center" wrapText="1"/>
    </xf>
    <xf numFmtId="169" fontId="41" fillId="40" borderId="29" xfId="1" applyNumberFormat="1" applyFont="1" applyFill="1" applyBorder="1" applyAlignment="1">
      <alignment horizontal="center" vertical="center" wrapText="1"/>
    </xf>
    <xf numFmtId="169" fontId="41" fillId="41" borderId="39" xfId="1" applyNumberFormat="1" applyFont="1" applyFill="1" applyBorder="1" applyAlignment="1">
      <alignment horizontal="center" vertical="center" wrapText="1"/>
    </xf>
    <xf numFmtId="169" fontId="41" fillId="41" borderId="28" xfId="1" applyNumberFormat="1" applyFont="1" applyFill="1" applyBorder="1" applyAlignment="1">
      <alignment horizontal="center" vertical="center" wrapText="1"/>
    </xf>
    <xf numFmtId="169" fontId="41" fillId="41" borderId="29" xfId="1" applyNumberFormat="1" applyFont="1" applyFill="1" applyBorder="1" applyAlignment="1">
      <alignment horizontal="center" vertical="center" wrapText="1"/>
    </xf>
    <xf numFmtId="169" fontId="41" fillId="39" borderId="38" xfId="1" applyNumberFormat="1" applyFont="1" applyFill="1" applyBorder="1" applyAlignment="1">
      <alignment horizontal="center" vertical="center" wrapText="1"/>
    </xf>
    <xf numFmtId="169" fontId="41" fillId="39" borderId="40" xfId="1" applyNumberFormat="1" applyFont="1" applyFill="1" applyBorder="1" applyAlignment="1">
      <alignment horizontal="center" vertical="center" wrapText="1"/>
    </xf>
    <xf numFmtId="0" fontId="34" fillId="2" borderId="37" xfId="1" applyFont="1" applyFill="1" applyBorder="1" applyAlignment="1">
      <alignment horizontal="center" vertical="center" wrapText="1"/>
    </xf>
    <xf numFmtId="0" fontId="34" fillId="2" borderId="38" xfId="1" applyFont="1" applyFill="1" applyBorder="1" applyAlignment="1">
      <alignment horizontal="center" vertical="center" wrapText="1"/>
    </xf>
    <xf numFmtId="0" fontId="56" fillId="40" borderId="0" xfId="0" applyFont="1" applyFill="1" applyAlignment="1">
      <alignment horizontal="center" vertical="center"/>
    </xf>
    <xf numFmtId="0" fontId="56" fillId="40" borderId="38" xfId="0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1" fillId="0" borderId="27" xfId="0" applyFont="1" applyFill="1" applyBorder="1" applyAlignment="1">
      <alignment horizontal="center" vertical="center" wrapText="1"/>
    </xf>
    <xf numFmtId="0" fontId="41" fillId="0" borderId="28" xfId="0" applyFont="1" applyFill="1" applyBorder="1" applyAlignment="1">
      <alignment horizontal="center" vertical="center" wrapText="1"/>
    </xf>
    <xf numFmtId="0" fontId="41" fillId="0" borderId="29" xfId="0" applyFont="1" applyFill="1" applyBorder="1" applyAlignment="1">
      <alignment horizontal="center" vertical="center" wrapText="1"/>
    </xf>
    <xf numFmtId="0" fontId="41" fillId="0" borderId="33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 wrapText="1"/>
    </xf>
    <xf numFmtId="0" fontId="41" fillId="0" borderId="35" xfId="0" applyFont="1" applyFill="1" applyBorder="1" applyAlignment="1">
      <alignment horizontal="center" vertical="center" wrapText="1"/>
    </xf>
    <xf numFmtId="0" fontId="36" fillId="41" borderId="1" xfId="0" applyFont="1" applyFill="1" applyBorder="1" applyAlignment="1">
      <alignment horizontal="center" vertical="center" wrapText="1"/>
    </xf>
    <xf numFmtId="0" fontId="36" fillId="39" borderId="1" xfId="0" applyFont="1" applyFill="1" applyBorder="1" applyAlignment="1">
      <alignment horizontal="center" vertical="center" wrapText="1"/>
    </xf>
    <xf numFmtId="0" fontId="56" fillId="39" borderId="0" xfId="0" applyFont="1" applyFill="1" applyAlignment="1">
      <alignment horizontal="center" vertical="center"/>
    </xf>
    <xf numFmtId="0" fontId="56" fillId="39" borderId="38" xfId="0" applyFont="1" applyFill="1" applyBorder="1" applyAlignment="1">
      <alignment horizontal="center" vertical="center"/>
    </xf>
    <xf numFmtId="0" fontId="41" fillId="0" borderId="30" xfId="0" applyFont="1" applyFill="1" applyBorder="1" applyAlignment="1">
      <alignment horizontal="center" vertical="center" wrapText="1"/>
    </xf>
    <xf numFmtId="0" fontId="41" fillId="0" borderId="42" xfId="0" applyFont="1" applyFill="1" applyBorder="1" applyAlignment="1">
      <alignment horizontal="center" vertical="center" wrapText="1"/>
    </xf>
    <xf numFmtId="0" fontId="41" fillId="0" borderId="31" xfId="0" applyFont="1" applyFill="1" applyBorder="1" applyAlignment="1">
      <alignment horizontal="center" vertical="center" wrapText="1"/>
    </xf>
    <xf numFmtId="0" fontId="41" fillId="0" borderId="43" xfId="0" applyFont="1" applyFill="1" applyBorder="1" applyAlignment="1">
      <alignment horizontal="center" vertical="center" wrapText="1"/>
    </xf>
    <xf numFmtId="0" fontId="41" fillId="0" borderId="44" xfId="0" applyFont="1" applyFill="1" applyBorder="1" applyAlignment="1">
      <alignment horizontal="center" vertical="center" wrapText="1"/>
    </xf>
    <xf numFmtId="0" fontId="41" fillId="0" borderId="40" xfId="0" applyFont="1" applyFill="1" applyBorder="1" applyAlignment="1">
      <alignment horizontal="center" vertical="center" wrapText="1"/>
    </xf>
    <xf numFmtId="0" fontId="36" fillId="41" borderId="21" xfId="0" applyFont="1" applyFill="1" applyBorder="1" applyAlignment="1">
      <alignment horizontal="center" vertical="center"/>
    </xf>
    <xf numFmtId="0" fontId="36" fillId="41" borderId="22" xfId="0" applyFont="1" applyFill="1" applyBorder="1" applyAlignment="1">
      <alignment horizontal="center" vertical="center"/>
    </xf>
    <xf numFmtId="0" fontId="36" fillId="41" borderId="23" xfId="0" applyFont="1" applyFill="1" applyBorder="1" applyAlignment="1">
      <alignment horizontal="center" vertical="center"/>
    </xf>
    <xf numFmtId="0" fontId="41" fillId="0" borderId="24" xfId="0" applyFont="1" applyFill="1" applyBorder="1" applyAlignment="1">
      <alignment horizontal="center" vertical="center" wrapText="1"/>
    </xf>
    <xf numFmtId="0" fontId="41" fillId="0" borderId="25" xfId="0" applyFont="1" applyFill="1" applyBorder="1" applyAlignment="1">
      <alignment horizontal="center" vertical="center" wrapText="1"/>
    </xf>
    <xf numFmtId="0" fontId="41" fillId="0" borderId="26" xfId="0" applyFont="1" applyFill="1" applyBorder="1" applyAlignment="1">
      <alignment horizontal="center" vertical="center" wrapText="1"/>
    </xf>
    <xf numFmtId="0" fontId="56" fillId="41" borderId="0" xfId="0" applyFont="1" applyFill="1" applyAlignment="1">
      <alignment horizontal="center" vertical="center"/>
    </xf>
    <xf numFmtId="0" fontId="56" fillId="41" borderId="38" xfId="0" applyFont="1" applyFill="1" applyBorder="1" applyAlignment="1">
      <alignment horizontal="center" vertical="center"/>
    </xf>
    <xf numFmtId="0" fontId="36" fillId="39" borderId="21" xfId="0" applyFont="1" applyFill="1" applyBorder="1" applyAlignment="1">
      <alignment horizontal="center" vertical="center"/>
    </xf>
    <xf numFmtId="0" fontId="36" fillId="39" borderId="22" xfId="0" applyFont="1" applyFill="1" applyBorder="1" applyAlignment="1">
      <alignment horizontal="center" vertical="center"/>
    </xf>
    <xf numFmtId="0" fontId="36" fillId="39" borderId="23" xfId="0" applyFont="1" applyFill="1" applyBorder="1" applyAlignment="1">
      <alignment horizontal="center" vertical="center"/>
    </xf>
    <xf numFmtId="0" fontId="36" fillId="40" borderId="21" xfId="0" applyFont="1" applyFill="1" applyBorder="1" applyAlignment="1">
      <alignment horizontal="center" vertical="center"/>
    </xf>
    <xf numFmtId="0" fontId="36" fillId="40" borderId="22" xfId="0" applyFont="1" applyFill="1" applyBorder="1" applyAlignment="1">
      <alignment horizontal="center" vertical="center"/>
    </xf>
    <xf numFmtId="0" fontId="36" fillId="40" borderId="23" xfId="0" applyFont="1" applyFill="1" applyBorder="1" applyAlignment="1">
      <alignment horizontal="center" vertical="center"/>
    </xf>
    <xf numFmtId="0" fontId="36" fillId="40" borderId="1" xfId="0" applyFont="1" applyFill="1" applyBorder="1" applyAlignment="1">
      <alignment horizontal="center" vertical="center" wrapText="1"/>
    </xf>
    <xf numFmtId="0" fontId="40" fillId="35" borderId="1" xfId="0" applyFont="1" applyFill="1" applyBorder="1" applyAlignment="1">
      <alignment horizontal="center" wrapText="1"/>
    </xf>
    <xf numFmtId="0" fontId="36" fillId="35" borderId="1" xfId="75" applyFont="1" applyFill="1" applyBorder="1" applyAlignment="1">
      <alignment horizontal="center" vertical="center"/>
    </xf>
    <xf numFmtId="167" fontId="36" fillId="40" borderId="39" xfId="75" applyNumberFormat="1" applyFont="1" applyFill="1" applyBorder="1" applyAlignment="1">
      <alignment horizontal="center" vertical="center"/>
    </xf>
    <xf numFmtId="0" fontId="36" fillId="40" borderId="29" xfId="75" applyFont="1" applyFill="1" applyBorder="1" applyAlignment="1">
      <alignment horizontal="center" vertical="center"/>
    </xf>
    <xf numFmtId="0" fontId="36" fillId="38" borderId="1" xfId="75" applyFont="1" applyFill="1" applyBorder="1" applyAlignment="1">
      <alignment horizontal="center" vertical="center" wrapText="1"/>
    </xf>
    <xf numFmtId="167" fontId="36" fillId="38" borderId="1" xfId="75" applyNumberFormat="1" applyFont="1" applyFill="1" applyBorder="1" applyAlignment="1">
      <alignment horizontal="center" vertical="center"/>
    </xf>
    <xf numFmtId="0" fontId="36" fillId="38" borderId="1" xfId="75" applyFont="1" applyFill="1" applyBorder="1" applyAlignment="1">
      <alignment horizontal="center" vertical="center"/>
    </xf>
    <xf numFmtId="0" fontId="36" fillId="35" borderId="1" xfId="0" applyFont="1" applyFill="1" applyBorder="1" applyAlignment="1">
      <alignment horizontal="center"/>
    </xf>
    <xf numFmtId="167" fontId="36" fillId="39" borderId="39" xfId="75" applyNumberFormat="1" applyFont="1" applyFill="1" applyBorder="1" applyAlignment="1">
      <alignment horizontal="center" vertical="center"/>
    </xf>
    <xf numFmtId="0" fontId="36" fillId="39" borderId="29" xfId="75" applyFont="1" applyFill="1" applyBorder="1" applyAlignment="1">
      <alignment horizontal="center" vertical="center"/>
    </xf>
    <xf numFmtId="0" fontId="36" fillId="41" borderId="37" xfId="75" applyFont="1" applyFill="1" applyBorder="1" applyAlignment="1">
      <alignment horizontal="center" vertical="center"/>
    </xf>
    <xf numFmtId="0" fontId="36" fillId="41" borderId="38" xfId="75" applyFont="1" applyFill="1" applyBorder="1" applyAlignment="1">
      <alignment horizontal="center" vertical="center"/>
    </xf>
    <xf numFmtId="167" fontId="36" fillId="41" borderId="39" xfId="75" applyNumberFormat="1" applyFont="1" applyFill="1" applyBorder="1" applyAlignment="1">
      <alignment horizontal="center" vertical="center"/>
    </xf>
    <xf numFmtId="0" fontId="36" fillId="41" borderId="29" xfId="75" applyFont="1" applyFill="1" applyBorder="1" applyAlignment="1">
      <alignment horizontal="center" vertical="center"/>
    </xf>
    <xf numFmtId="0" fontId="36" fillId="40" borderId="39" xfId="75" applyFont="1" applyFill="1" applyBorder="1" applyAlignment="1">
      <alignment horizontal="center" vertical="center" wrapText="1"/>
    </xf>
    <xf numFmtId="0" fontId="36" fillId="40" borderId="29" xfId="75" applyFont="1" applyFill="1" applyBorder="1" applyAlignment="1">
      <alignment horizontal="center" vertical="center" wrapText="1"/>
    </xf>
    <xf numFmtId="0" fontId="36" fillId="41" borderId="39" xfId="75" applyFont="1" applyFill="1" applyBorder="1" applyAlignment="1">
      <alignment horizontal="center" vertical="center" wrapText="1"/>
    </xf>
    <xf numFmtId="0" fontId="36" fillId="41" borderId="29" xfId="75" applyFont="1" applyFill="1" applyBorder="1" applyAlignment="1">
      <alignment horizontal="center" vertical="center" wrapText="1"/>
    </xf>
    <xf numFmtId="0" fontId="36" fillId="40" borderId="1" xfId="75" applyFont="1" applyFill="1" applyBorder="1" applyAlignment="1">
      <alignment horizontal="center" vertical="center"/>
    </xf>
    <xf numFmtId="0" fontId="36" fillId="40" borderId="48" xfId="75" applyFont="1" applyFill="1" applyBorder="1" applyAlignment="1">
      <alignment horizontal="center" vertical="center" wrapText="1"/>
    </xf>
    <xf numFmtId="0" fontId="36" fillId="40" borderId="42" xfId="75" applyFont="1" applyFill="1" applyBorder="1" applyAlignment="1">
      <alignment horizontal="center" vertical="center" wrapText="1"/>
    </xf>
    <xf numFmtId="0" fontId="36" fillId="40" borderId="37" xfId="75" applyFont="1" applyFill="1" applyBorder="1" applyAlignment="1">
      <alignment horizontal="center" vertical="center" wrapText="1"/>
    </xf>
    <xf numFmtId="0" fontId="36" fillId="40" borderId="40" xfId="75" applyFont="1" applyFill="1" applyBorder="1" applyAlignment="1">
      <alignment horizontal="center" vertical="center" wrapText="1"/>
    </xf>
    <xf numFmtId="0" fontId="36" fillId="40" borderId="20" xfId="75" applyFont="1" applyFill="1" applyBorder="1" applyAlignment="1">
      <alignment horizontal="center" vertical="center"/>
    </xf>
    <xf numFmtId="0" fontId="36" fillId="40" borderId="47" xfId="75" applyFont="1" applyFill="1" applyBorder="1" applyAlignment="1">
      <alignment horizontal="center" vertical="center"/>
    </xf>
    <xf numFmtId="0" fontId="36" fillId="40" borderId="46" xfId="75" applyFont="1" applyFill="1" applyBorder="1" applyAlignment="1">
      <alignment horizontal="center" vertical="center"/>
    </xf>
    <xf numFmtId="0" fontId="36" fillId="40" borderId="1" xfId="0" applyFont="1" applyFill="1" applyBorder="1" applyAlignment="1">
      <alignment horizontal="center"/>
    </xf>
    <xf numFmtId="0" fontId="36" fillId="40" borderId="37" xfId="75" applyFont="1" applyFill="1" applyBorder="1" applyAlignment="1">
      <alignment horizontal="center" vertical="center"/>
    </xf>
    <xf numFmtId="0" fontId="36" fillId="40" borderId="38" xfId="75" applyFont="1" applyFill="1" applyBorder="1" applyAlignment="1">
      <alignment horizontal="center" vertical="center"/>
    </xf>
    <xf numFmtId="0" fontId="36" fillId="41" borderId="48" xfId="75" applyFont="1" applyFill="1" applyBorder="1" applyAlignment="1">
      <alignment horizontal="center" vertical="center" wrapText="1"/>
    </xf>
    <xf numFmtId="0" fontId="36" fillId="41" borderId="42" xfId="75" applyFont="1" applyFill="1" applyBorder="1" applyAlignment="1">
      <alignment horizontal="center" vertical="center" wrapText="1"/>
    </xf>
    <xf numFmtId="0" fontId="36" fillId="41" borderId="37" xfId="75" applyFont="1" applyFill="1" applyBorder="1" applyAlignment="1">
      <alignment horizontal="center" vertical="center" wrapText="1"/>
    </xf>
    <xf numFmtId="0" fontId="36" fillId="41" borderId="40" xfId="75" applyFont="1" applyFill="1" applyBorder="1" applyAlignment="1">
      <alignment horizontal="center" vertical="center" wrapText="1"/>
    </xf>
    <xf numFmtId="0" fontId="36" fillId="41" borderId="20" xfId="75" applyFont="1" applyFill="1" applyBorder="1" applyAlignment="1">
      <alignment horizontal="center" vertical="center"/>
    </xf>
    <xf numFmtId="0" fontId="36" fillId="41" borderId="47" xfId="75" applyFont="1" applyFill="1" applyBorder="1" applyAlignment="1">
      <alignment horizontal="center" vertical="center"/>
    </xf>
    <xf numFmtId="0" fontId="36" fillId="41" borderId="46" xfId="75" applyFont="1" applyFill="1" applyBorder="1" applyAlignment="1">
      <alignment horizontal="center" vertical="center"/>
    </xf>
    <xf numFmtId="0" fontId="36" fillId="41" borderId="1" xfId="0" applyFont="1" applyFill="1" applyBorder="1" applyAlignment="1">
      <alignment horizontal="center"/>
    </xf>
    <xf numFmtId="0" fontId="36" fillId="41" borderId="45" xfId="75" applyFont="1" applyFill="1" applyBorder="1" applyAlignment="1">
      <alignment horizontal="center" vertical="center"/>
    </xf>
    <xf numFmtId="0" fontId="36" fillId="41" borderId="0" xfId="75" applyFont="1" applyFill="1" applyAlignment="1">
      <alignment horizontal="center" vertical="center"/>
    </xf>
    <xf numFmtId="0" fontId="40" fillId="35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left" wrapText="1"/>
    </xf>
    <xf numFmtId="0" fontId="36" fillId="39" borderId="1" xfId="75" applyFont="1" applyFill="1" applyBorder="1" applyAlignment="1">
      <alignment horizontal="center" vertical="center"/>
    </xf>
    <xf numFmtId="0" fontId="36" fillId="39" borderId="20" xfId="75" applyFont="1" applyFill="1" applyBorder="1" applyAlignment="1">
      <alignment horizontal="center" vertical="center"/>
    </xf>
    <xf numFmtId="0" fontId="36" fillId="39" borderId="47" xfId="75" applyFont="1" applyFill="1" applyBorder="1" applyAlignment="1">
      <alignment horizontal="center" vertical="center"/>
    </xf>
    <xf numFmtId="0" fontId="36" fillId="39" borderId="46" xfId="75" applyFont="1" applyFill="1" applyBorder="1" applyAlignment="1">
      <alignment horizontal="center" vertical="center"/>
    </xf>
    <xf numFmtId="0" fontId="36" fillId="39" borderId="39" xfId="75" applyFont="1" applyFill="1" applyBorder="1" applyAlignment="1">
      <alignment horizontal="center" vertical="center" wrapText="1"/>
    </xf>
    <xf numFmtId="0" fontId="36" fillId="39" borderId="29" xfId="75" applyFont="1" applyFill="1" applyBorder="1" applyAlignment="1">
      <alignment horizontal="center" vertical="center" wrapText="1"/>
    </xf>
    <xf numFmtId="0" fontId="36" fillId="39" borderId="37" xfId="75" applyFont="1" applyFill="1" applyBorder="1" applyAlignment="1">
      <alignment horizontal="center" vertical="center"/>
    </xf>
    <xf numFmtId="0" fontId="36" fillId="39" borderId="38" xfId="75" applyFont="1" applyFill="1" applyBorder="1" applyAlignment="1">
      <alignment horizontal="center" vertical="center"/>
    </xf>
    <xf numFmtId="0" fontId="36" fillId="39" borderId="48" xfId="75" applyFont="1" applyFill="1" applyBorder="1" applyAlignment="1">
      <alignment horizontal="center" vertical="center" wrapText="1"/>
    </xf>
    <xf numFmtId="0" fontId="36" fillId="39" borderId="42" xfId="75" applyFont="1" applyFill="1" applyBorder="1" applyAlignment="1">
      <alignment horizontal="center" vertical="center" wrapText="1"/>
    </xf>
    <xf numFmtId="0" fontId="36" fillId="39" borderId="37" xfId="75" applyFont="1" applyFill="1" applyBorder="1" applyAlignment="1">
      <alignment horizontal="center" vertical="center" wrapText="1"/>
    </xf>
    <xf numFmtId="0" fontId="36" fillId="39" borderId="40" xfId="75" applyFont="1" applyFill="1" applyBorder="1" applyAlignment="1">
      <alignment horizontal="center" vertical="center" wrapText="1"/>
    </xf>
    <xf numFmtId="0" fontId="36" fillId="39" borderId="1" xfId="0" applyFont="1" applyFill="1" applyBorder="1" applyAlignment="1">
      <alignment horizontal="center"/>
    </xf>
    <xf numFmtId="0" fontId="58" fillId="41" borderId="1" xfId="0" applyFont="1" applyFill="1" applyBorder="1" applyAlignment="1">
      <alignment horizontal="center"/>
    </xf>
    <xf numFmtId="0" fontId="58" fillId="39" borderId="1" xfId="0" applyFont="1" applyFill="1" applyBorder="1" applyAlignment="1">
      <alignment horizontal="center"/>
    </xf>
    <xf numFmtId="0" fontId="52" fillId="42" borderId="49" xfId="76" applyFont="1" applyFill="1" applyBorder="1" applyAlignment="1">
      <alignment horizontal="center" wrapText="1"/>
    </xf>
    <xf numFmtId="0" fontId="53" fillId="39" borderId="58" xfId="76" applyFont="1" applyFill="1" applyBorder="1" applyAlignment="1">
      <alignment wrapText="1"/>
    </xf>
    <xf numFmtId="0" fontId="52" fillId="42" borderId="50" xfId="76" applyFont="1" applyFill="1" applyBorder="1" applyAlignment="1">
      <alignment horizontal="center" wrapText="1"/>
    </xf>
    <xf numFmtId="0" fontId="53" fillId="39" borderId="50" xfId="76" applyFont="1" applyFill="1" applyBorder="1" applyAlignment="1">
      <alignment wrapText="1"/>
    </xf>
    <xf numFmtId="0" fontId="53" fillId="39" borderId="51" xfId="76" applyFont="1" applyFill="1" applyBorder="1" applyAlignment="1">
      <alignment wrapText="1"/>
    </xf>
    <xf numFmtId="0" fontId="52" fillId="42" borderId="58" xfId="76" applyFont="1" applyFill="1" applyBorder="1" applyAlignment="1">
      <alignment horizontal="center" wrapText="1"/>
    </xf>
    <xf numFmtId="0" fontId="14" fillId="39" borderId="57" xfId="71" applyFont="1" applyFill="1" applyBorder="1" applyAlignment="1">
      <alignment horizontal="center" vertical="top" wrapText="1"/>
    </xf>
    <xf numFmtId="0" fontId="14" fillId="39" borderId="56" xfId="71" applyFont="1" applyFill="1" applyBorder="1" applyAlignment="1">
      <alignment horizontal="center" vertical="top" wrapText="1"/>
    </xf>
    <xf numFmtId="0" fontId="14" fillId="41" borderId="57" xfId="71" applyFont="1" applyFill="1" applyBorder="1" applyAlignment="1">
      <alignment horizontal="center" vertical="top" wrapText="1"/>
    </xf>
    <xf numFmtId="0" fontId="14" fillId="41" borderId="56" xfId="71" applyFont="1" applyFill="1" applyBorder="1" applyAlignment="1">
      <alignment horizontal="center" vertical="top" wrapText="1"/>
    </xf>
    <xf numFmtId="0" fontId="52" fillId="43" borderId="50" xfId="76" applyFont="1" applyFill="1" applyBorder="1" applyAlignment="1">
      <alignment horizontal="center" wrapText="1"/>
    </xf>
    <xf numFmtId="0" fontId="53" fillId="41" borderId="50" xfId="76" applyFont="1" applyFill="1" applyBorder="1" applyAlignment="1">
      <alignment wrapText="1"/>
    </xf>
    <xf numFmtId="0" fontId="52" fillId="43" borderId="49" xfId="76" applyFont="1" applyFill="1" applyBorder="1" applyAlignment="1">
      <alignment horizontal="center" wrapText="1"/>
    </xf>
    <xf numFmtId="0" fontId="53" fillId="41" borderId="58" xfId="76" applyFont="1" applyFill="1" applyBorder="1" applyAlignment="1">
      <alignment wrapText="1"/>
    </xf>
    <xf numFmtId="0" fontId="53" fillId="41" borderId="51" xfId="76" applyFont="1" applyFill="1" applyBorder="1" applyAlignment="1">
      <alignment wrapText="1"/>
    </xf>
    <xf numFmtId="0" fontId="52" fillId="43" borderId="58" xfId="76" applyFont="1" applyFill="1" applyBorder="1" applyAlignment="1">
      <alignment horizontal="center" wrapText="1"/>
    </xf>
    <xf numFmtId="0" fontId="14" fillId="40" borderId="57" xfId="71" applyFont="1" applyFill="1" applyBorder="1" applyAlignment="1">
      <alignment horizontal="center" vertical="top" wrapText="1"/>
    </xf>
    <xf numFmtId="0" fontId="14" fillId="40" borderId="56" xfId="71" applyFont="1" applyFill="1" applyBorder="1" applyAlignment="1">
      <alignment horizontal="center" vertical="top" wrapText="1"/>
    </xf>
    <xf numFmtId="0" fontId="40" fillId="44" borderId="50" xfId="76" applyFont="1" applyFill="1" applyBorder="1" applyAlignment="1">
      <alignment horizontal="center" wrapText="1"/>
    </xf>
    <xf numFmtId="0" fontId="33" fillId="40" borderId="50" xfId="76" applyFont="1" applyFill="1" applyBorder="1" applyAlignment="1">
      <alignment wrapText="1"/>
    </xf>
    <xf numFmtId="0" fontId="40" fillId="44" borderId="49" xfId="76" applyFont="1" applyFill="1" applyBorder="1" applyAlignment="1">
      <alignment horizontal="center" wrapText="1"/>
    </xf>
    <xf numFmtId="0" fontId="33" fillId="40" borderId="58" xfId="76" applyFont="1" applyFill="1" applyBorder="1" applyAlignment="1">
      <alignment wrapText="1"/>
    </xf>
    <xf numFmtId="0" fontId="33" fillId="40" borderId="51" xfId="76" applyFont="1" applyFill="1" applyBorder="1" applyAlignment="1">
      <alignment wrapText="1"/>
    </xf>
    <xf numFmtId="0" fontId="40" fillId="44" borderId="58" xfId="76" applyFont="1" applyFill="1" applyBorder="1" applyAlignment="1">
      <alignment horizontal="center" wrapText="1"/>
    </xf>
  </cellXfs>
  <cellStyles count="81">
    <cellStyle name="20% - Accent1" xfId="28" builtinId="30" customBuiltin="1"/>
    <cellStyle name="20% - Accent2" xfId="32" builtinId="34" customBuiltin="1"/>
    <cellStyle name="20% - Accent3" xfId="36" builtinId="38" customBuiltin="1"/>
    <cellStyle name="20% - Accent4" xfId="40" builtinId="42" customBuiltin="1"/>
    <cellStyle name="20% - Accent5" xfId="44" builtinId="46" customBuiltin="1"/>
    <cellStyle name="20% - Accent6" xfId="48" builtinId="50" customBuiltin="1"/>
    <cellStyle name="40% - Accent1" xfId="29" builtinId="31" customBuiltin="1"/>
    <cellStyle name="40% - Accent2" xfId="33" builtinId="35" customBuiltin="1"/>
    <cellStyle name="40% - Accent3" xfId="37" builtinId="39" customBuiltin="1"/>
    <cellStyle name="40% - Accent4" xfId="41" builtinId="43" customBuiltin="1"/>
    <cellStyle name="40% - Accent5" xfId="45" builtinId="47" customBuiltin="1"/>
    <cellStyle name="40% - Accent6" xfId="49" builtinId="51" customBuiltin="1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Comma 2" xfId="6" xr:uid="{00000000-0005-0000-0000-00001B000000}"/>
    <cellStyle name="Comma 2 2" xfId="10" xr:uid="{00000000-0005-0000-0000-00001C000000}"/>
    <cellStyle name="Comma 2 2 2" xfId="62" xr:uid="{00000000-0005-0000-0000-00001D000000}"/>
    <cellStyle name="Comma 2 3" xfId="54" xr:uid="{00000000-0005-0000-0000-00001E000000}"/>
    <cellStyle name="Explanatory Text" xfId="25" builtinId="53" customBuiltin="1"/>
    <cellStyle name="Followed Hyperlink" xfId="69" builtinId="9" hidden="1"/>
    <cellStyle name="Good" xfId="16" builtinId="26" customBuiltin="1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Hyperlink" xfId="8" builtinId="8"/>
    <cellStyle name="Hyperlink 2" xfId="2" xr:uid="{00000000-0005-0000-0000-00002700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76" xr:uid="{00000000-0005-0000-0000-00002C000000}"/>
    <cellStyle name="Normal 10 2" xfId="3" xr:uid="{00000000-0005-0000-0000-00002D000000}"/>
    <cellStyle name="Normal 2" xfId="4" xr:uid="{00000000-0005-0000-0000-00002E000000}"/>
    <cellStyle name="Normal 2 2" xfId="58" xr:uid="{00000000-0005-0000-0000-00002F000000}"/>
    <cellStyle name="Normal 2 3" xfId="55" xr:uid="{00000000-0005-0000-0000-000030000000}"/>
    <cellStyle name="Normal 2 4" xfId="79" xr:uid="{00000000-0005-0000-0000-000031000000}"/>
    <cellStyle name="Normal 3" xfId="1" xr:uid="{00000000-0005-0000-0000-000032000000}"/>
    <cellStyle name="Normal 3 2" xfId="9" xr:uid="{00000000-0005-0000-0000-000033000000}"/>
    <cellStyle name="Normal 3 2 2" xfId="61" xr:uid="{00000000-0005-0000-0000-000034000000}"/>
    <cellStyle name="Normal 3 2 3" xfId="71" xr:uid="{00000000-0005-0000-0000-000035000000}"/>
    <cellStyle name="Normal 3 3" xfId="53" xr:uid="{00000000-0005-0000-0000-000036000000}"/>
    <cellStyle name="Normal 3 4" xfId="80" xr:uid="{CDACDA7F-03CE-401E-9481-29406DB63EF8}"/>
    <cellStyle name="Normal 4" xfId="7" xr:uid="{00000000-0005-0000-0000-000037000000}"/>
    <cellStyle name="Normal 4 2" xfId="60" xr:uid="{00000000-0005-0000-0000-000038000000}"/>
    <cellStyle name="Normal 4 3" xfId="56" xr:uid="{00000000-0005-0000-0000-000039000000}"/>
    <cellStyle name="Normal 5" xfId="57" xr:uid="{00000000-0005-0000-0000-00003A000000}"/>
    <cellStyle name="Normal 6" xfId="51" xr:uid="{00000000-0005-0000-0000-00003B000000}"/>
    <cellStyle name="Normal 7" xfId="63" xr:uid="{00000000-0005-0000-0000-00003C000000}"/>
    <cellStyle name="Normal 7 2" xfId="73" xr:uid="{00000000-0005-0000-0000-00003D000000}"/>
    <cellStyle name="Normal 7 2 2" xfId="77" xr:uid="{00000000-0005-0000-0000-00003E000000}"/>
    <cellStyle name="Normal 8" xfId="65" xr:uid="{00000000-0005-0000-0000-00003F000000}"/>
    <cellStyle name="Normal 9" xfId="67" xr:uid="{00000000-0005-0000-0000-000040000000}"/>
    <cellStyle name="Normal 9 2" xfId="75" xr:uid="{00000000-0005-0000-0000-000041000000}"/>
    <cellStyle name="Note 2" xfId="52" xr:uid="{00000000-0005-0000-0000-000042000000}"/>
    <cellStyle name="Output" xfId="20" builtinId="21" customBuiltin="1"/>
    <cellStyle name="Per cent" xfId="70" builtinId="5"/>
    <cellStyle name="Percent 2" xfId="5" xr:uid="{00000000-0005-0000-0000-000045000000}"/>
    <cellStyle name="Percent 2 2" xfId="59" xr:uid="{00000000-0005-0000-0000-000046000000}"/>
    <cellStyle name="Percent 2 3" xfId="72" xr:uid="{00000000-0005-0000-0000-000047000000}"/>
    <cellStyle name="Percent 3" xfId="64" xr:uid="{00000000-0005-0000-0000-000048000000}"/>
    <cellStyle name="Percent 3 2" xfId="74" xr:uid="{00000000-0005-0000-0000-000049000000}"/>
    <cellStyle name="Percent 3 2 2" xfId="78" xr:uid="{00000000-0005-0000-0000-00004A000000}"/>
    <cellStyle name="Percent 4" xfId="66" xr:uid="{00000000-0005-0000-0000-00004B000000}"/>
    <cellStyle name="Percent 5" xfId="68" xr:uid="{00000000-0005-0000-0000-00004C000000}"/>
    <cellStyle name="Title" xfId="11" builtinId="15" customBuiltin="1"/>
    <cellStyle name="Total" xfId="26" builtinId="25" customBuiltin="1"/>
    <cellStyle name="Warning Text" xfId="2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00"/>
      <color rgb="FFFFFD78"/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dinesh.naidu/AppData/Local/Microsoft/Windows/INetCache/Content.Outlook/D0AXV9IC/efficiency%20calculator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/Volumes/Local%20Disc%20(D)/Climate%20Secure/SZ/VPA07-36/GS%20review%20findings%20for%20VPA%2007,08,09/C:/radhika/Projects/Bangladesh%20Poa/Validation%20with%20new%20meth/Docs%20sent%20to%20TUV%20SUD_25042011/Revised%20docs/ICS_Bangladesh%20CER%20%20Calcs_RT_21042011.xls?91C42F2C" TargetMode="External"/><Relationship Id="rId1" Type="http://schemas.openxmlformats.org/officeDocument/2006/relationships/externalLinkPath" Target="file:///91C42F2C/ICS_Bangladesh%20CER%20%20Calcs_RT_2104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radhika/Projects/Bangladesh%20Poa/Validation%20with%20new%20meth/Docs%20sent%20to%20TUV%20SUD_25042011/Revised%20docs/ICS_Bangladesh%20CER%20%20Calcs_RT_2104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formation"/>
      <sheetName val="Test-1"/>
      <sheetName val="Test-2"/>
      <sheetName val="Test-3"/>
      <sheetName val="Results"/>
      <sheetName val="Fuel Moisture"/>
      <sheetName val="Calorific value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">
          <cell r="B3">
            <v>1</v>
          </cell>
          <cell r="C3" t="str">
            <v>(Select from list)</v>
          </cell>
          <cell r="D3" t="str">
            <v>(select from list or use defalut value of 20,000 MJ/kg)</v>
          </cell>
        </row>
        <row r="4">
          <cell r="B4">
            <v>2</v>
          </cell>
          <cell r="C4" t="str">
            <v>LPG</v>
          </cell>
          <cell r="I4">
            <v>48000</v>
          </cell>
          <cell r="K4">
            <v>44700</v>
          </cell>
          <cell r="L4">
            <v>0</v>
          </cell>
          <cell r="M4">
            <v>0.81799999999999995</v>
          </cell>
        </row>
        <row r="5">
          <cell r="B5">
            <v>3</v>
          </cell>
          <cell r="C5" t="str">
            <v>Kerosene</v>
          </cell>
          <cell r="I5">
            <v>43300</v>
          </cell>
          <cell r="K5">
            <v>39700</v>
          </cell>
          <cell r="L5">
            <v>0</v>
          </cell>
          <cell r="M5">
            <v>0.84499999999999997</v>
          </cell>
        </row>
        <row r="6">
          <cell r="B6">
            <v>4</v>
          </cell>
          <cell r="C6" t="str">
            <v>Ethanol</v>
          </cell>
          <cell r="I6">
            <v>29800</v>
          </cell>
          <cell r="K6">
            <v>26700</v>
          </cell>
          <cell r="L6">
            <v>0</v>
          </cell>
          <cell r="M6">
            <v>0.52200000000000002</v>
          </cell>
        </row>
        <row r="7">
          <cell r="B7">
            <v>5</v>
          </cell>
          <cell r="C7" t="str">
            <v>Methanol</v>
          </cell>
          <cell r="I7">
            <v>22700</v>
          </cell>
          <cell r="K7">
            <v>21100</v>
          </cell>
          <cell r="L7">
            <v>0</v>
          </cell>
          <cell r="M7">
            <v>0.375</v>
          </cell>
        </row>
        <row r="8">
          <cell r="B8">
            <v>6</v>
          </cell>
          <cell r="C8" t="str">
            <v>Charcoal</v>
          </cell>
          <cell r="I8">
            <v>31000</v>
          </cell>
          <cell r="K8">
            <v>29800</v>
          </cell>
          <cell r="L8">
            <v>29800</v>
          </cell>
          <cell r="M8">
            <v>0.95</v>
          </cell>
        </row>
        <row r="9">
          <cell r="B9">
            <v>7</v>
          </cell>
          <cell r="C9" t="str">
            <v>Coal</v>
          </cell>
          <cell r="I9">
            <v>24700</v>
          </cell>
          <cell r="K9">
            <v>23500</v>
          </cell>
          <cell r="L9">
            <v>29500</v>
          </cell>
          <cell r="M9">
            <v>0.75</v>
          </cell>
        </row>
        <row r="10">
          <cell r="B10">
            <v>8</v>
          </cell>
          <cell r="C10" t="str">
            <v>Crop residues</v>
          </cell>
          <cell r="I10">
            <v>14700</v>
          </cell>
          <cell r="K10">
            <v>13380</v>
          </cell>
          <cell r="L10">
            <v>29500</v>
          </cell>
          <cell r="M10">
            <v>0.5</v>
          </cell>
        </row>
        <row r="11">
          <cell r="B11">
            <v>9</v>
          </cell>
          <cell r="C11" t="str">
            <v>Dung</v>
          </cell>
          <cell r="I11">
            <v>13600</v>
          </cell>
          <cell r="K11">
            <v>12280</v>
          </cell>
          <cell r="L11">
            <v>29500</v>
          </cell>
          <cell r="M11">
            <v>0.5</v>
          </cell>
        </row>
        <row r="12">
          <cell r="B12">
            <v>10</v>
          </cell>
          <cell r="C12" t="str">
            <v>Average Hardwood</v>
          </cell>
          <cell r="D12" t="str">
            <v>Average Hardwood</v>
          </cell>
          <cell r="I12">
            <v>19734</v>
          </cell>
          <cell r="K12">
            <v>18414</v>
          </cell>
          <cell r="L12">
            <v>29500</v>
          </cell>
          <cell r="M12">
            <v>0.5</v>
          </cell>
        </row>
        <row r="13">
          <cell r="B13">
            <v>11</v>
          </cell>
          <cell r="C13" t="str">
            <v>Average Softwood (Conifer)</v>
          </cell>
          <cell r="D13" t="str">
            <v>Average Softwood (conifer)</v>
          </cell>
          <cell r="I13">
            <v>20817</v>
          </cell>
          <cell r="K13">
            <v>19497</v>
          </cell>
          <cell r="L13">
            <v>29500</v>
          </cell>
          <cell r="M13">
            <v>0.5</v>
          </cell>
        </row>
        <row r="14">
          <cell r="B14">
            <v>12</v>
          </cell>
          <cell r="C14" t="str">
            <v>Abies Balsamea (Balsam Fir)</v>
          </cell>
          <cell r="D14" t="str">
            <v>Abies Balsamea</v>
          </cell>
          <cell r="E14" t="str">
            <v>balsam fir</v>
          </cell>
          <cell r="I14">
            <v>18916.150000000001</v>
          </cell>
          <cell r="K14">
            <v>17596.150000000001</v>
          </cell>
          <cell r="L14">
            <v>29500</v>
          </cell>
          <cell r="M14">
            <v>0.5</v>
          </cell>
        </row>
        <row r="15">
          <cell r="B15">
            <v>13</v>
          </cell>
          <cell r="C15" t="str">
            <v>Acacia Auriculiformis (Ear-Leaf Acacia, Ear-Pod Wattle)</v>
          </cell>
          <cell r="D15" t="str">
            <v>Acacia Auriculiformis</v>
          </cell>
          <cell r="E15" t="str">
            <v>ear-leaf acacia, ear-pod wattle</v>
          </cell>
          <cell r="F15">
            <v>4800</v>
          </cell>
          <cell r="G15">
            <v>4900</v>
          </cell>
          <cell r="H15">
            <v>4850</v>
          </cell>
          <cell r="I15">
            <v>20370</v>
          </cell>
          <cell r="K15">
            <v>19050</v>
          </cell>
          <cell r="L15">
            <v>29500</v>
          </cell>
          <cell r="M15">
            <v>0.5</v>
          </cell>
        </row>
        <row r="16">
          <cell r="B16">
            <v>14</v>
          </cell>
          <cell r="C16" t="str">
            <v>Acacia Decurrens  (King Wattle, Green Wattle, Sydney Black Wattle)</v>
          </cell>
          <cell r="D16" t="str">
            <v xml:space="preserve">Acacia Decurrens </v>
          </cell>
          <cell r="E16" t="str">
            <v>king wattle, green wattle, Sydney black wattle</v>
          </cell>
          <cell r="I16">
            <v>18700</v>
          </cell>
          <cell r="K16">
            <v>17380</v>
          </cell>
          <cell r="L16">
            <v>29500</v>
          </cell>
          <cell r="M16">
            <v>0.5</v>
          </cell>
        </row>
        <row r="17">
          <cell r="B17">
            <v>15</v>
          </cell>
          <cell r="C17" t="str">
            <v>Acacia Farnesiana (Sweet Acacia, Sweet Wattle)</v>
          </cell>
          <cell r="D17" t="str">
            <v>Acacia Farnesiana</v>
          </cell>
          <cell r="E17" t="str">
            <v>sweet acacia, sweet wattle</v>
          </cell>
          <cell r="I17">
            <v>19200</v>
          </cell>
          <cell r="K17">
            <v>17880</v>
          </cell>
          <cell r="L17">
            <v>29500</v>
          </cell>
          <cell r="M17">
            <v>0.5</v>
          </cell>
        </row>
        <row r="18">
          <cell r="B18">
            <v>16</v>
          </cell>
          <cell r="C18" t="str">
            <v>Acacia Leucophloea (Kikar, Kuteeera Gum)</v>
          </cell>
          <cell r="D18" t="str">
            <v>Acacia Leucophloea</v>
          </cell>
          <cell r="E18" t="str">
            <v>kikar, kuteeera gum</v>
          </cell>
          <cell r="I18">
            <v>21800</v>
          </cell>
          <cell r="K18">
            <v>20480</v>
          </cell>
          <cell r="L18">
            <v>29500</v>
          </cell>
          <cell r="M18">
            <v>0.5</v>
          </cell>
        </row>
        <row r="19">
          <cell r="B19">
            <v>17</v>
          </cell>
          <cell r="C19" t="str">
            <v>Acacia Mearnsi  (Black Wattle)</v>
          </cell>
          <cell r="D19" t="str">
            <v xml:space="preserve">Acacia Mearnsi </v>
          </cell>
          <cell r="E19" t="str">
            <v>black wattle</v>
          </cell>
          <cell r="F19">
            <v>4650</v>
          </cell>
          <cell r="H19">
            <v>4650</v>
          </cell>
          <cell r="I19">
            <v>19530</v>
          </cell>
          <cell r="K19">
            <v>18210</v>
          </cell>
          <cell r="L19">
            <v>29500</v>
          </cell>
          <cell r="M19">
            <v>0.5</v>
          </cell>
        </row>
        <row r="20">
          <cell r="B20">
            <v>18</v>
          </cell>
          <cell r="C20" t="str">
            <v>Acacia Nilotica (Egyptian Thorn, Babul (India), Babar (Pakistan))</v>
          </cell>
          <cell r="D20" t="str">
            <v>Acacia Nilotica</v>
          </cell>
          <cell r="E20" t="str">
            <v>egyptian thorn, babul (India), babar (Pakistan)</v>
          </cell>
          <cell r="F20">
            <v>4800</v>
          </cell>
          <cell r="G20">
            <v>4950</v>
          </cell>
          <cell r="H20">
            <v>4875</v>
          </cell>
          <cell r="I20">
            <v>20475</v>
          </cell>
          <cell r="K20">
            <v>19155</v>
          </cell>
          <cell r="L20">
            <v>29500</v>
          </cell>
          <cell r="M20">
            <v>0.5</v>
          </cell>
        </row>
        <row r="21">
          <cell r="B21">
            <v>19</v>
          </cell>
          <cell r="C21" t="str">
            <v>Acacia Tortilis (Umbrella Thorn)</v>
          </cell>
          <cell r="D21" t="str">
            <v>Acacia Tortilis</v>
          </cell>
          <cell r="E21" t="str">
            <v>umbrella thorn</v>
          </cell>
          <cell r="F21">
            <v>4400</v>
          </cell>
          <cell r="H21">
            <v>4400</v>
          </cell>
          <cell r="I21">
            <v>18480</v>
          </cell>
          <cell r="K21">
            <v>17160</v>
          </cell>
          <cell r="L21">
            <v>29500</v>
          </cell>
          <cell r="M21">
            <v>0.5</v>
          </cell>
        </row>
        <row r="22">
          <cell r="B22">
            <v>20</v>
          </cell>
          <cell r="C22" t="str">
            <v>Acer Rubrum (Red Maple)</v>
          </cell>
          <cell r="D22" t="str">
            <v>Acer Rubrum</v>
          </cell>
          <cell r="E22" t="str">
            <v>red maple</v>
          </cell>
          <cell r="I22">
            <v>18544.79</v>
          </cell>
          <cell r="J22" t="str">
            <v>dry</v>
          </cell>
          <cell r="K22">
            <v>17224.79</v>
          </cell>
          <cell r="L22">
            <v>29500</v>
          </cell>
          <cell r="M22">
            <v>0.5</v>
          </cell>
        </row>
        <row r="23">
          <cell r="B23">
            <v>21</v>
          </cell>
          <cell r="C23" t="str">
            <v>Albizia Falcataria (Batai, Malucca Albizia, ,Placata)</v>
          </cell>
          <cell r="D23" t="str">
            <v>Albizia Falcataria</v>
          </cell>
          <cell r="E23" t="str">
            <v>batai, malucca albizia, ,placata</v>
          </cell>
          <cell r="I23">
            <v>18100</v>
          </cell>
          <cell r="K23">
            <v>16780</v>
          </cell>
          <cell r="L23">
            <v>29500</v>
          </cell>
          <cell r="M23">
            <v>0.5</v>
          </cell>
        </row>
        <row r="24">
          <cell r="B24">
            <v>22</v>
          </cell>
          <cell r="C24" t="str">
            <v xml:space="preserve">Albizia Lebbek (Lebbek, East Indian Walnut Tree) </v>
          </cell>
          <cell r="D24" t="str">
            <v>Albizia Lebbek</v>
          </cell>
          <cell r="E24" t="str">
            <v xml:space="preserve">lebbek, East Indian walnut tree; </v>
          </cell>
          <cell r="F24">
            <v>5200</v>
          </cell>
          <cell r="H24">
            <v>5200</v>
          </cell>
          <cell r="I24">
            <v>21840</v>
          </cell>
          <cell r="K24">
            <v>20520</v>
          </cell>
          <cell r="L24">
            <v>29500</v>
          </cell>
          <cell r="M24">
            <v>0.5</v>
          </cell>
        </row>
        <row r="25">
          <cell r="B25">
            <v>23</v>
          </cell>
          <cell r="C25" t="str">
            <v>Albizia Procera (Albicia, Silver Bark Rain Tree)</v>
          </cell>
          <cell r="D25" t="str">
            <v>Albizia Procera</v>
          </cell>
          <cell r="E25" t="str">
            <v>albicia, silver bark rain tree</v>
          </cell>
          <cell r="I25">
            <v>19700</v>
          </cell>
          <cell r="K25">
            <v>18380</v>
          </cell>
          <cell r="L25">
            <v>29500</v>
          </cell>
          <cell r="M25">
            <v>0.5</v>
          </cell>
        </row>
        <row r="26">
          <cell r="B26">
            <v>24</v>
          </cell>
          <cell r="C26" t="str">
            <v>Alnus Nepalensis (Nepal Alder)</v>
          </cell>
          <cell r="D26" t="str">
            <v>Alnus Nepalensis</v>
          </cell>
          <cell r="E26" t="str">
            <v>Nepal alder</v>
          </cell>
          <cell r="I26">
            <v>17150</v>
          </cell>
          <cell r="K26">
            <v>15830</v>
          </cell>
          <cell r="L26">
            <v>29500</v>
          </cell>
          <cell r="M26">
            <v>0.5</v>
          </cell>
        </row>
        <row r="27">
          <cell r="B27">
            <v>25</v>
          </cell>
          <cell r="C27" t="str">
            <v>Alnus Rubra (Red Alder)</v>
          </cell>
          <cell r="D27" t="str">
            <v>Alnus Rubra</v>
          </cell>
          <cell r="E27" t="str">
            <v>red alder</v>
          </cell>
          <cell r="F27">
            <v>4600</v>
          </cell>
          <cell r="H27">
            <v>4600</v>
          </cell>
          <cell r="I27">
            <v>19320</v>
          </cell>
          <cell r="K27">
            <v>18000</v>
          </cell>
          <cell r="L27">
            <v>29500</v>
          </cell>
          <cell r="M27">
            <v>0.5</v>
          </cell>
        </row>
        <row r="28">
          <cell r="B28">
            <v>26</v>
          </cell>
          <cell r="C28" t="str">
            <v>Alnus Rubra (Red Alder)</v>
          </cell>
          <cell r="D28" t="str">
            <v>Alnus Rubra</v>
          </cell>
          <cell r="E28" t="str">
            <v>red alder</v>
          </cell>
          <cell r="I28">
            <v>18544.79</v>
          </cell>
          <cell r="K28">
            <v>17224.79</v>
          </cell>
          <cell r="L28">
            <v>29500</v>
          </cell>
          <cell r="M28">
            <v>0.5</v>
          </cell>
        </row>
        <row r="29">
          <cell r="B29">
            <v>27</v>
          </cell>
          <cell r="C29" t="str">
            <v>Alstonia Macrophylla (Devil Tree)</v>
          </cell>
          <cell r="D29" t="str">
            <v>Alstonia Macrophylla</v>
          </cell>
          <cell r="E29" t="str">
            <v xml:space="preserve">devil tree, </v>
          </cell>
          <cell r="I29">
            <v>19200</v>
          </cell>
          <cell r="K29">
            <v>17880</v>
          </cell>
          <cell r="L29">
            <v>29500</v>
          </cell>
          <cell r="M29">
            <v>0.5</v>
          </cell>
        </row>
        <row r="30">
          <cell r="B30">
            <v>28</v>
          </cell>
          <cell r="C30" t="str">
            <v>Anogeissus Latifolia (Axle-Wood Tree, Dhausa (Hindi))</v>
          </cell>
          <cell r="D30" t="str">
            <v>Anogeissus Latifolia</v>
          </cell>
          <cell r="E30" t="str">
            <v xml:space="preserve">axle-wood tree, dhausa (Hindi) </v>
          </cell>
          <cell r="F30">
            <v>4900</v>
          </cell>
          <cell r="H30">
            <v>4900</v>
          </cell>
          <cell r="I30">
            <v>20580</v>
          </cell>
          <cell r="K30">
            <v>19260</v>
          </cell>
          <cell r="L30">
            <v>29500</v>
          </cell>
          <cell r="M30">
            <v>0.5</v>
          </cell>
        </row>
        <row r="31">
          <cell r="B31">
            <v>29</v>
          </cell>
          <cell r="C31" t="str">
            <v>Anthocephalus Cadamba (Labula (Indonesia))</v>
          </cell>
          <cell r="D31" t="str">
            <v>Anthocephalus Cadamba</v>
          </cell>
          <cell r="E31" t="str">
            <v>Labula (Indonesia)</v>
          </cell>
          <cell r="I31">
            <v>19350</v>
          </cell>
          <cell r="K31">
            <v>18030</v>
          </cell>
          <cell r="L31">
            <v>29500</v>
          </cell>
          <cell r="M31">
            <v>0.5</v>
          </cell>
        </row>
        <row r="32">
          <cell r="B32">
            <v>30</v>
          </cell>
          <cell r="C32" t="str">
            <v>Antidesma Ghaessimbilla</v>
          </cell>
          <cell r="D32" t="str">
            <v>Antidesma Ghaessimbilla</v>
          </cell>
          <cell r="I32">
            <v>19100</v>
          </cell>
          <cell r="K32">
            <v>17780</v>
          </cell>
          <cell r="L32">
            <v>29500</v>
          </cell>
          <cell r="M32">
            <v>0.5</v>
          </cell>
        </row>
        <row r="33">
          <cell r="B33">
            <v>31</v>
          </cell>
          <cell r="C33" t="str">
            <v>Avicennia Officinalis (Mangrove, Api-Api Sudu (Philippines))</v>
          </cell>
          <cell r="D33" t="str">
            <v>Avicennia Officinalis</v>
          </cell>
          <cell r="E33" t="str">
            <v>mangrove, api-api sudu (Philippines)</v>
          </cell>
          <cell r="I33">
            <v>18500</v>
          </cell>
          <cell r="K33">
            <v>17180</v>
          </cell>
          <cell r="L33">
            <v>29500</v>
          </cell>
          <cell r="M33">
            <v>0.5</v>
          </cell>
        </row>
        <row r="34">
          <cell r="B34">
            <v>32</v>
          </cell>
          <cell r="C34" t="str">
            <v>Balanites Aegyptiaca (Desert Date, Thorn Tree, Soapberry Tree)</v>
          </cell>
          <cell r="D34" t="str">
            <v>Balanites Aegyptiaca</v>
          </cell>
          <cell r="E34" t="str">
            <v>desert date, thorn tree, soapberry tree</v>
          </cell>
          <cell r="F34">
            <v>4600</v>
          </cell>
          <cell r="H34">
            <v>4600</v>
          </cell>
          <cell r="I34">
            <v>19320</v>
          </cell>
          <cell r="K34">
            <v>18000</v>
          </cell>
          <cell r="L34">
            <v>29500</v>
          </cell>
          <cell r="M34">
            <v>0.5</v>
          </cell>
        </row>
        <row r="35">
          <cell r="B35">
            <v>33</v>
          </cell>
          <cell r="C35" t="str">
            <v>Bruguiera Gymnorrhiza (Black Mangrove, Large-Leafed Mangrove)</v>
          </cell>
          <cell r="D35" t="str">
            <v>Bruguiera Gymnorrhiza</v>
          </cell>
          <cell r="E35" t="str">
            <v>black mangrove, large-leafed mangrove</v>
          </cell>
          <cell r="I35">
            <v>20400</v>
          </cell>
          <cell r="K35">
            <v>19080</v>
          </cell>
          <cell r="L35">
            <v>29500</v>
          </cell>
          <cell r="M35">
            <v>0.5</v>
          </cell>
        </row>
        <row r="36">
          <cell r="B36">
            <v>34</v>
          </cell>
          <cell r="C36" t="str">
            <v>Bruguiera Parviflora (Thua Shale, Slender-Fruited Orange Mangrove)</v>
          </cell>
          <cell r="D36" t="str">
            <v>Bruguiera Parviflora</v>
          </cell>
          <cell r="E36" t="str">
            <v>thua shale, slender-fruited orange mangrove</v>
          </cell>
          <cell r="I36">
            <v>18700</v>
          </cell>
          <cell r="K36">
            <v>17380</v>
          </cell>
          <cell r="L36">
            <v>29500</v>
          </cell>
          <cell r="M36">
            <v>0.5</v>
          </cell>
        </row>
        <row r="37">
          <cell r="B37">
            <v>35</v>
          </cell>
          <cell r="C37" t="str">
            <v>Bruguiera Sexangula (Orange Mangrove)</v>
          </cell>
          <cell r="D37" t="str">
            <v>Bruguiera Sexangula</v>
          </cell>
          <cell r="E37" t="str">
            <v>orange mangrove</v>
          </cell>
          <cell r="I37">
            <v>19400</v>
          </cell>
          <cell r="K37">
            <v>18080</v>
          </cell>
          <cell r="L37">
            <v>29500</v>
          </cell>
          <cell r="M37">
            <v>0.5</v>
          </cell>
        </row>
        <row r="38">
          <cell r="B38">
            <v>36</v>
          </cell>
          <cell r="C38" t="str">
            <v>Calliandra Calothyrsus (Calliandra)</v>
          </cell>
          <cell r="D38" t="str">
            <v>Calliandra Calothyrsus</v>
          </cell>
          <cell r="E38" t="str">
            <v>calliandra</v>
          </cell>
          <cell r="F38">
            <v>4500</v>
          </cell>
          <cell r="G38">
            <v>4750</v>
          </cell>
          <cell r="H38">
            <v>4625</v>
          </cell>
          <cell r="I38">
            <v>19425</v>
          </cell>
          <cell r="K38">
            <v>18105</v>
          </cell>
          <cell r="L38">
            <v>29500</v>
          </cell>
          <cell r="M38">
            <v>0.5</v>
          </cell>
        </row>
        <row r="39">
          <cell r="B39">
            <v>37</v>
          </cell>
          <cell r="C39" t="str">
            <v>Carya Spp (Hickory)</v>
          </cell>
          <cell r="D39" t="str">
            <v>Carya Spp</v>
          </cell>
          <cell r="E39" t="str">
            <v>hickory</v>
          </cell>
          <cell r="I39">
            <v>18684.050000000003</v>
          </cell>
          <cell r="K39">
            <v>17364.050000000003</v>
          </cell>
          <cell r="L39">
            <v>29500</v>
          </cell>
          <cell r="M39">
            <v>0.5</v>
          </cell>
        </row>
        <row r="40">
          <cell r="B40">
            <v>38</v>
          </cell>
          <cell r="C40" t="str">
            <v>Cassia Fistula (Cassia Stick Tree, Guayaba Cimarrona, Canafistula, Golden Shower, Indian Laburnum, Baton ‎Casse, Chacara, Nanban-Saikati, Kachang Kayu (Woody Bean), Kallober, Keyok, Klober)</v>
          </cell>
          <cell r="D40" t="str">
            <v>Cassia Fistula</v>
          </cell>
          <cell r="E40" t="str">
            <v>cassia stick tree, guayaba cimarrona, canafistula, golden shower, Indian laburnum, baton ‎casse, chacara, nanban-saikati, kachang kayu (woody bean), kallober, keyok, klober</v>
          </cell>
          <cell r="I40">
            <v>18400</v>
          </cell>
          <cell r="K40">
            <v>17080</v>
          </cell>
          <cell r="L40">
            <v>29500</v>
          </cell>
          <cell r="M40">
            <v>0.5</v>
          </cell>
        </row>
        <row r="41">
          <cell r="B41">
            <v>39</v>
          </cell>
          <cell r="C41" t="str">
            <v>Cassia Siamea (Siamese Cassia)</v>
          </cell>
          <cell r="D41" t="str">
            <v>Cassia Siamea</v>
          </cell>
          <cell r="E41" t="str">
            <v>siamese cassia</v>
          </cell>
          <cell r="I41">
            <v>18800</v>
          </cell>
          <cell r="K41">
            <v>17480</v>
          </cell>
          <cell r="L41">
            <v>29500</v>
          </cell>
          <cell r="M41">
            <v>0.5</v>
          </cell>
        </row>
        <row r="42">
          <cell r="B42">
            <v>40</v>
          </cell>
          <cell r="C42" t="str">
            <v>Casuarina Equistofolia (Casuarina, She-Oak, Whistling Pine)</v>
          </cell>
          <cell r="D42" t="str">
            <v>Casuarina Equistofolia</v>
          </cell>
          <cell r="E42" t="str">
            <v>casuarina, she-oak, whistling pine</v>
          </cell>
          <cell r="F42">
            <v>4950</v>
          </cell>
          <cell r="H42">
            <v>4950</v>
          </cell>
          <cell r="I42">
            <v>20790</v>
          </cell>
          <cell r="K42">
            <v>19470</v>
          </cell>
          <cell r="L42">
            <v>29500</v>
          </cell>
          <cell r="M42">
            <v>0.5</v>
          </cell>
        </row>
        <row r="43">
          <cell r="B43">
            <v>41</v>
          </cell>
          <cell r="C43" t="str">
            <v>Ceriops Tagal (Tagal Mangrove, Kandal)</v>
          </cell>
          <cell r="D43" t="str">
            <v>Ceriops Tagal</v>
          </cell>
          <cell r="E43" t="str">
            <v>tagal mangrove, kandal</v>
          </cell>
          <cell r="I43">
            <v>19600</v>
          </cell>
          <cell r="K43">
            <v>18280</v>
          </cell>
          <cell r="L43">
            <v>29500</v>
          </cell>
          <cell r="M43">
            <v>0.5</v>
          </cell>
        </row>
        <row r="44">
          <cell r="B44">
            <v>42</v>
          </cell>
          <cell r="C44" t="str">
            <v>Cocus Nucifera (Coconut Palm)</v>
          </cell>
          <cell r="D44" t="str">
            <v>Cocus Nucifera</v>
          </cell>
          <cell r="E44" t="str">
            <v>coconut palm</v>
          </cell>
          <cell r="I44">
            <v>19000</v>
          </cell>
          <cell r="K44">
            <v>17680</v>
          </cell>
          <cell r="L44">
            <v>29500</v>
          </cell>
          <cell r="M44">
            <v>0.5</v>
          </cell>
        </row>
        <row r="45">
          <cell r="B45">
            <v>43</v>
          </cell>
          <cell r="C45" t="str">
            <v>Cordia Dichotoma (Anunang (Philippines), Bird Lime Tree)</v>
          </cell>
          <cell r="D45" t="str">
            <v>Cordia Dichotoma</v>
          </cell>
          <cell r="E45" t="str">
            <v>anunang (Philippines), bird lime tree</v>
          </cell>
          <cell r="I45">
            <v>18400</v>
          </cell>
          <cell r="K45">
            <v>17080</v>
          </cell>
          <cell r="L45">
            <v>29500</v>
          </cell>
          <cell r="M45">
            <v>0.5</v>
          </cell>
        </row>
        <row r="46">
          <cell r="B46">
            <v>44</v>
          </cell>
          <cell r="C46" t="str">
            <v>Dalbergia Latifolia (East Indian Rosewood, Malabar Rosewood, Sitsal, Beete, Shisham)</v>
          </cell>
          <cell r="D46" t="str">
            <v>Dalbergia Latifolia</v>
          </cell>
          <cell r="E46" t="str">
            <v>East Indian rosewood, Malabar rosewood, sitsal, beete, shisham</v>
          </cell>
          <cell r="I46">
            <v>19800</v>
          </cell>
          <cell r="K46">
            <v>18480</v>
          </cell>
          <cell r="L46">
            <v>29500</v>
          </cell>
          <cell r="M46">
            <v>0.5</v>
          </cell>
        </row>
        <row r="47">
          <cell r="B47">
            <v>45</v>
          </cell>
          <cell r="C47" t="str">
            <v>Dalbergia Sissoo (Sissoo, Shisham, Karra, Shewa)</v>
          </cell>
          <cell r="D47" t="str">
            <v>Dalbergia Sissoo</v>
          </cell>
          <cell r="E47" t="str">
            <v>sissoo, shisham, karra, shewa</v>
          </cell>
          <cell r="F47">
            <v>4900</v>
          </cell>
          <cell r="G47">
            <v>5200</v>
          </cell>
          <cell r="H47">
            <v>5050</v>
          </cell>
          <cell r="I47">
            <v>21210</v>
          </cell>
          <cell r="K47">
            <v>19890</v>
          </cell>
          <cell r="L47">
            <v>29500</v>
          </cell>
          <cell r="M47">
            <v>0.5</v>
          </cell>
        </row>
        <row r="48">
          <cell r="B48">
            <v>46</v>
          </cell>
          <cell r="C48" t="str">
            <v>Derris Indica (India: Pongam, Ponga, Kona, Kanji, Karanja, Karanda; English: Indian Beech)</v>
          </cell>
          <cell r="D48" t="str">
            <v>Derris Indica</v>
          </cell>
          <cell r="E48" t="str">
            <v>India: pongam, ponga, kona, kanji, karanja, karanda; English: Indian beech</v>
          </cell>
          <cell r="F48">
            <v>4600</v>
          </cell>
          <cell r="H48">
            <v>4600</v>
          </cell>
          <cell r="I48">
            <v>19320</v>
          </cell>
          <cell r="K48">
            <v>18000</v>
          </cell>
          <cell r="L48">
            <v>29500</v>
          </cell>
          <cell r="M48">
            <v>0.5</v>
          </cell>
        </row>
        <row r="49">
          <cell r="B49">
            <v>47</v>
          </cell>
          <cell r="C49" t="str">
            <v>Diospyros Philippinensis (Kamagong (Philippines))</v>
          </cell>
          <cell r="D49" t="str">
            <v>Diospyros Philippinensis</v>
          </cell>
          <cell r="E49" t="str">
            <v>kamagong (Philippines)</v>
          </cell>
          <cell r="I49">
            <v>18600</v>
          </cell>
          <cell r="K49">
            <v>17280</v>
          </cell>
          <cell r="L49">
            <v>29500</v>
          </cell>
          <cell r="M49">
            <v>0.5</v>
          </cell>
        </row>
        <row r="50">
          <cell r="B50">
            <v>48</v>
          </cell>
          <cell r="C50" t="str">
            <v>Diospyros Philosanthera (Bolong-Eta (Philippines))</v>
          </cell>
          <cell r="D50" t="str">
            <v>Diospyros Philosanthera</v>
          </cell>
          <cell r="E50" t="str">
            <v>bolong-eta (Philippines)</v>
          </cell>
          <cell r="I50">
            <v>18100</v>
          </cell>
          <cell r="K50">
            <v>16780</v>
          </cell>
          <cell r="L50">
            <v>29500</v>
          </cell>
          <cell r="M50">
            <v>0.5</v>
          </cell>
        </row>
        <row r="51">
          <cell r="B51">
            <v>49</v>
          </cell>
          <cell r="C51" t="str">
            <v>Emblica Ofiicinalis (Madre De Cacao, Kakauati (Philippines), Mexican Lilac, Madera Negra)</v>
          </cell>
          <cell r="D51" t="str">
            <v>Emblica Ofiicinalis</v>
          </cell>
          <cell r="E51" t="str">
            <v>Madre de cacao, kakauati (Philippines), Mexican lilac, madera negra</v>
          </cell>
          <cell r="F51">
            <v>5200</v>
          </cell>
          <cell r="H51">
            <v>5200</v>
          </cell>
          <cell r="I51">
            <v>21840</v>
          </cell>
          <cell r="J51" t="str">
            <v>air dry</v>
          </cell>
          <cell r="K51">
            <v>20520</v>
          </cell>
          <cell r="L51">
            <v>29500</v>
          </cell>
          <cell r="M51">
            <v>0.5</v>
          </cell>
        </row>
        <row r="52">
          <cell r="B52">
            <v>50</v>
          </cell>
          <cell r="C52" t="str">
            <v>Eucalyptus Camaldulensis (Red River Gum, Red Gum)</v>
          </cell>
          <cell r="D52" t="str">
            <v>Eucalyptus Camaldulensis</v>
          </cell>
          <cell r="E52" t="str">
            <v>red river gum, red gum</v>
          </cell>
          <cell r="F52">
            <v>4800</v>
          </cell>
          <cell r="H52">
            <v>4800</v>
          </cell>
          <cell r="I52">
            <v>20160</v>
          </cell>
          <cell r="K52">
            <v>18840</v>
          </cell>
          <cell r="L52">
            <v>29500</v>
          </cell>
          <cell r="M52">
            <v>0.5</v>
          </cell>
        </row>
        <row r="53">
          <cell r="B53">
            <v>51</v>
          </cell>
          <cell r="C53" t="str">
            <v>Eucalyptus Deglupta (Rainbow Gum Tree)</v>
          </cell>
          <cell r="D53" t="str">
            <v>Eucalyptus Deglupta</v>
          </cell>
          <cell r="E53" t="str">
            <v>rainbow gum tree</v>
          </cell>
          <cell r="I53">
            <v>18700</v>
          </cell>
          <cell r="K53">
            <v>17380</v>
          </cell>
          <cell r="L53">
            <v>29500</v>
          </cell>
          <cell r="M53">
            <v>0.5</v>
          </cell>
        </row>
        <row r="54">
          <cell r="B54">
            <v>52</v>
          </cell>
          <cell r="C54" t="str">
            <v>Eucalyptus Globulus (Southern Blue Gum, Fever Tree)</v>
          </cell>
          <cell r="D54" t="str">
            <v>Eucalyptus Globulus</v>
          </cell>
          <cell r="E54" t="str">
            <v>southern blue gum, fever tree</v>
          </cell>
          <cell r="F54">
            <v>4800</v>
          </cell>
          <cell r="H54">
            <v>4800</v>
          </cell>
          <cell r="I54">
            <v>20160</v>
          </cell>
          <cell r="K54">
            <v>18840</v>
          </cell>
          <cell r="L54">
            <v>29500</v>
          </cell>
          <cell r="M54">
            <v>0.5</v>
          </cell>
        </row>
        <row r="55">
          <cell r="B55">
            <v>53</v>
          </cell>
          <cell r="C55" t="str">
            <v>Eucalyptus Grandis (Rose Gum, Grand Eucalyptus)</v>
          </cell>
          <cell r="D55" t="str">
            <v>Eucalyptus Grandis</v>
          </cell>
          <cell r="E55" t="str">
            <v>rose gum, grand eucalyptus</v>
          </cell>
          <cell r="I55">
            <v>19750</v>
          </cell>
          <cell r="K55">
            <v>18430</v>
          </cell>
          <cell r="L55">
            <v>29500</v>
          </cell>
          <cell r="M55">
            <v>0.5</v>
          </cell>
        </row>
        <row r="56">
          <cell r="B56">
            <v>54</v>
          </cell>
          <cell r="C56" t="str">
            <v>Fagus Spp (Beech)</v>
          </cell>
          <cell r="D56" t="str">
            <v>Fagus Spp</v>
          </cell>
          <cell r="E56" t="str">
            <v>beech</v>
          </cell>
          <cell r="I56">
            <v>18916.150000000001</v>
          </cell>
          <cell r="K56">
            <v>17596.150000000001</v>
          </cell>
          <cell r="L56">
            <v>29500</v>
          </cell>
          <cell r="M56">
            <v>0.5</v>
          </cell>
        </row>
        <row r="57">
          <cell r="B57">
            <v>55</v>
          </cell>
          <cell r="C57" t="str">
            <v>Gigantochloa Apus (Pring Tali, Tabasheer Bamboo)</v>
          </cell>
          <cell r="D57" t="str">
            <v>Gigantochloa Apus</v>
          </cell>
          <cell r="E57" t="str">
            <v>pring tali, tabasheer bamboo</v>
          </cell>
          <cell r="I57">
            <v>18400</v>
          </cell>
          <cell r="K57">
            <v>17080</v>
          </cell>
          <cell r="L57">
            <v>29500</v>
          </cell>
          <cell r="M57">
            <v>0.5</v>
          </cell>
        </row>
        <row r="58">
          <cell r="B58">
            <v>56</v>
          </cell>
          <cell r="C58" t="str">
            <v>Gliricidia Sepium</v>
          </cell>
          <cell r="D58" t="str">
            <v>Gliricidia Sepium</v>
          </cell>
          <cell r="E58" t="str">
            <v>cacahuananche, madre de cacao</v>
          </cell>
          <cell r="F58">
            <v>4900</v>
          </cell>
          <cell r="H58">
            <v>4900</v>
          </cell>
          <cell r="I58">
            <v>20580</v>
          </cell>
          <cell r="K58">
            <v>19260</v>
          </cell>
          <cell r="L58">
            <v>29500</v>
          </cell>
          <cell r="M58">
            <v>0.5</v>
          </cell>
        </row>
        <row r="59">
          <cell r="B59">
            <v>57</v>
          </cell>
          <cell r="C59" t="str">
            <v>Gmelina Arborea (Gmelina, Gumhar (India))</v>
          </cell>
          <cell r="D59" t="str">
            <v>Gmelina Arborea</v>
          </cell>
          <cell r="E59" t="str">
            <v>gmelina, gumhar (India)</v>
          </cell>
          <cell r="F59">
            <v>4800</v>
          </cell>
          <cell r="H59">
            <v>4800</v>
          </cell>
          <cell r="I59">
            <v>20160</v>
          </cell>
          <cell r="K59">
            <v>18840</v>
          </cell>
          <cell r="L59">
            <v>29500</v>
          </cell>
          <cell r="M59">
            <v>0.5</v>
          </cell>
        </row>
        <row r="60">
          <cell r="B60">
            <v>58</v>
          </cell>
          <cell r="C60" t="str">
            <v>Lagerstroemia Speciosa (Queen's Crape Myrtle, Giant Crape Myrtle)</v>
          </cell>
          <cell r="D60" t="str">
            <v>Lagerstroemia Speciosa</v>
          </cell>
          <cell r="E60" t="str">
            <v>queen's crape myrtle, giant crape myrtle</v>
          </cell>
          <cell r="I60">
            <v>19300</v>
          </cell>
          <cell r="K60">
            <v>17980</v>
          </cell>
          <cell r="L60">
            <v>29500</v>
          </cell>
          <cell r="M60">
            <v>0.5</v>
          </cell>
        </row>
        <row r="61">
          <cell r="B61">
            <v>59</v>
          </cell>
          <cell r="C61" t="str">
            <v>Leucaena Leucocephala (Leucaena, Ipil-Ipil (Philippines), Uaxin (Latin America), Lamtora (Indonesia), Lead Tree)</v>
          </cell>
          <cell r="D61" t="str">
            <v>Leucaena Leucocephala</v>
          </cell>
          <cell r="E61" t="str">
            <v>leucaena, ipil-ipil (Philippines), uaxin (Latin America), lamtora (Indonesia), lead tree</v>
          </cell>
          <cell r="F61">
            <v>4200</v>
          </cell>
          <cell r="G61">
            <v>4600</v>
          </cell>
          <cell r="H61">
            <v>4400</v>
          </cell>
          <cell r="I61">
            <v>18480</v>
          </cell>
          <cell r="K61">
            <v>17160</v>
          </cell>
          <cell r="L61">
            <v>29500</v>
          </cell>
          <cell r="M61">
            <v>0.5</v>
          </cell>
        </row>
        <row r="62">
          <cell r="B62">
            <v>60</v>
          </cell>
          <cell r="C62" t="str">
            <v>Melia Azedarach (China Berry, Persian Lilac, Bead Tree, Cape Lilac)</v>
          </cell>
          <cell r="D62" t="str">
            <v>Melia Azedarach</v>
          </cell>
          <cell r="E62" t="str">
            <v>China berry, Persian lilac, bead tree, cape lilac</v>
          </cell>
          <cell r="F62">
            <v>5043</v>
          </cell>
          <cell r="G62">
            <v>5176</v>
          </cell>
          <cell r="H62">
            <v>5109.5</v>
          </cell>
          <cell r="I62">
            <v>21459.9</v>
          </cell>
          <cell r="K62">
            <v>20139.900000000001</v>
          </cell>
          <cell r="L62">
            <v>29500</v>
          </cell>
          <cell r="M62">
            <v>0.5</v>
          </cell>
        </row>
        <row r="63">
          <cell r="B63">
            <v>61</v>
          </cell>
          <cell r="C63" t="str">
            <v>Pinus Elliotii (Southern Pine)</v>
          </cell>
          <cell r="D63" t="str">
            <v>Pinus Elliotii</v>
          </cell>
          <cell r="E63" t="str">
            <v>southern pine</v>
          </cell>
          <cell r="I63">
            <v>19960.600000000002</v>
          </cell>
          <cell r="K63">
            <v>18640.600000000002</v>
          </cell>
          <cell r="L63">
            <v>29500</v>
          </cell>
          <cell r="M63">
            <v>0.5</v>
          </cell>
        </row>
        <row r="64">
          <cell r="B64">
            <v>62</v>
          </cell>
          <cell r="C64" t="str">
            <v>Pinus Ponderosa (Ponderosa Pine)</v>
          </cell>
          <cell r="D64" t="str">
            <v>Pinus Ponderosa</v>
          </cell>
          <cell r="E64" t="str">
            <v>ponderosa pine</v>
          </cell>
          <cell r="I64">
            <v>18684.050000000003</v>
          </cell>
          <cell r="K64">
            <v>17364.050000000003</v>
          </cell>
          <cell r="L64">
            <v>29500</v>
          </cell>
          <cell r="M64">
            <v>0.5</v>
          </cell>
        </row>
        <row r="65">
          <cell r="B65">
            <v>63</v>
          </cell>
          <cell r="C65" t="str">
            <v>Pithecellobium Dulce (Quamachil, Guamuchil (Mexico), Manila Tamarind)</v>
          </cell>
          <cell r="D65" t="str">
            <v>Pithecellobium Dulce</v>
          </cell>
          <cell r="E65" t="str">
            <v>quamachil, guamuchil (Mexico), Manila tamarind</v>
          </cell>
          <cell r="F65">
            <v>5200</v>
          </cell>
          <cell r="G65">
            <v>5600</v>
          </cell>
          <cell r="H65">
            <v>5400</v>
          </cell>
          <cell r="I65">
            <v>22680</v>
          </cell>
          <cell r="K65">
            <v>21360</v>
          </cell>
          <cell r="L65">
            <v>29500</v>
          </cell>
          <cell r="M65">
            <v>0.5</v>
          </cell>
        </row>
        <row r="66">
          <cell r="B66">
            <v>64</v>
          </cell>
          <cell r="C66" t="str">
            <v>Platanus Occidentalis (Sycamore)</v>
          </cell>
          <cell r="D66" t="str">
            <v>Platanus Occidentalis</v>
          </cell>
          <cell r="E66" t="str">
            <v>sycamore</v>
          </cell>
          <cell r="I66">
            <v>18544.79</v>
          </cell>
          <cell r="K66">
            <v>17224.79</v>
          </cell>
          <cell r="L66">
            <v>29500</v>
          </cell>
          <cell r="M66">
            <v>0.5</v>
          </cell>
        </row>
        <row r="67">
          <cell r="B67">
            <v>65</v>
          </cell>
          <cell r="C67" t="str">
            <v>Populus Euphratica (Euphrates Poplar, Saf-Saf, Indian Poplar)</v>
          </cell>
          <cell r="D67" t="str">
            <v>Populus Euphratica</v>
          </cell>
          <cell r="E67" t="str">
            <v>Euphrates poplar, saf-saf, Indian poplar</v>
          </cell>
          <cell r="F67">
            <v>5008</v>
          </cell>
          <cell r="G67">
            <v>5019</v>
          </cell>
          <cell r="H67">
            <v>5013.5</v>
          </cell>
          <cell r="I67">
            <v>21056.7</v>
          </cell>
          <cell r="K67">
            <v>19736.7</v>
          </cell>
          <cell r="L67">
            <v>29500</v>
          </cell>
          <cell r="M67">
            <v>0.5</v>
          </cell>
        </row>
        <row r="68">
          <cell r="B68">
            <v>66</v>
          </cell>
          <cell r="C68" t="str">
            <v>Populus Trichocarpa (Black Cottonwood)</v>
          </cell>
          <cell r="D68" t="str">
            <v>Populus Trichocarpa</v>
          </cell>
          <cell r="E68" t="str">
            <v>black cottonwood</v>
          </cell>
          <cell r="I68">
            <v>20424.800000000003</v>
          </cell>
          <cell r="K68">
            <v>19104.800000000003</v>
          </cell>
          <cell r="L68">
            <v>29500</v>
          </cell>
          <cell r="M68">
            <v>0.5</v>
          </cell>
        </row>
        <row r="69">
          <cell r="B69">
            <v>67</v>
          </cell>
          <cell r="C69" t="str">
            <v>Prosopis Cineraria (Jand, Khejri (India))</v>
          </cell>
          <cell r="D69" t="str">
            <v>Prosopis Cineraria</v>
          </cell>
          <cell r="E69" t="str">
            <v>jand, khejri (India)</v>
          </cell>
          <cell r="F69">
            <v>5000</v>
          </cell>
          <cell r="H69">
            <v>5000</v>
          </cell>
          <cell r="I69">
            <v>21000</v>
          </cell>
          <cell r="J69" t="str">
            <v>dry</v>
          </cell>
          <cell r="K69">
            <v>19680</v>
          </cell>
          <cell r="L69">
            <v>29500</v>
          </cell>
          <cell r="M69">
            <v>0.5</v>
          </cell>
        </row>
        <row r="70">
          <cell r="B70">
            <v>68</v>
          </cell>
          <cell r="C70" t="str">
            <v>Prosopis Pallida (Kiawe)</v>
          </cell>
          <cell r="D70" t="str">
            <v>Prosopis Pallida</v>
          </cell>
          <cell r="E70" t="str">
            <v xml:space="preserve">kiawe </v>
          </cell>
          <cell r="I70">
            <v>19750</v>
          </cell>
          <cell r="K70">
            <v>18430</v>
          </cell>
          <cell r="L70">
            <v>29500</v>
          </cell>
          <cell r="M70">
            <v>0.5</v>
          </cell>
        </row>
        <row r="71">
          <cell r="B71">
            <v>69</v>
          </cell>
          <cell r="C71" t="str">
            <v>Pseudotsuga Menziesii (Douglas Fir)</v>
          </cell>
          <cell r="D71" t="str">
            <v>Pseudotsuga Menziesii</v>
          </cell>
          <cell r="E71" t="str">
            <v>douglas fir</v>
          </cell>
          <cell r="I71">
            <v>20633.689999999999</v>
          </cell>
          <cell r="K71">
            <v>19313.689999999999</v>
          </cell>
          <cell r="L71">
            <v>29500</v>
          </cell>
          <cell r="M71">
            <v>0.5</v>
          </cell>
        </row>
        <row r="72">
          <cell r="B72">
            <v>70</v>
          </cell>
          <cell r="C72" t="str">
            <v>Psidium Guajava  (Guava, Guayaba)</v>
          </cell>
          <cell r="D72" t="str">
            <v xml:space="preserve">Psidium Guajava </v>
          </cell>
          <cell r="E72" t="str">
            <v>guava, guayaba</v>
          </cell>
          <cell r="F72">
            <v>4792</v>
          </cell>
          <cell r="H72">
            <v>4792</v>
          </cell>
          <cell r="I72">
            <v>20126.400000000001</v>
          </cell>
          <cell r="K72">
            <v>18806.400000000001</v>
          </cell>
          <cell r="L72">
            <v>29500</v>
          </cell>
          <cell r="M72">
            <v>0.5</v>
          </cell>
        </row>
        <row r="73">
          <cell r="B73">
            <v>71</v>
          </cell>
          <cell r="C73" t="str">
            <v>Quercus Bicolor (White Oak)</v>
          </cell>
          <cell r="D73" t="str">
            <v>Quercus Bicolor</v>
          </cell>
          <cell r="E73" t="str">
            <v xml:space="preserve">white oak </v>
          </cell>
          <cell r="I73">
            <v>18916.150000000001</v>
          </cell>
          <cell r="K73">
            <v>17596.150000000001</v>
          </cell>
          <cell r="L73">
            <v>29500</v>
          </cell>
          <cell r="M73">
            <v>0.5</v>
          </cell>
        </row>
        <row r="74">
          <cell r="B74">
            <v>72</v>
          </cell>
          <cell r="C74" t="str">
            <v>Quercus Rubra  (Red Oak)</v>
          </cell>
          <cell r="D74" t="str">
            <v xml:space="preserve">Quercus Rubra </v>
          </cell>
          <cell r="E74" t="str">
            <v>red oak</v>
          </cell>
          <cell r="I74">
            <v>18684.050000000003</v>
          </cell>
          <cell r="K74">
            <v>17364.050000000003</v>
          </cell>
          <cell r="L74">
            <v>29500</v>
          </cell>
          <cell r="M74">
            <v>0.5</v>
          </cell>
        </row>
        <row r="75">
          <cell r="B75">
            <v>73</v>
          </cell>
          <cell r="C75" t="str">
            <v>Rhizophera Spp (Mangrove Spp (Also Avicennia Spp))</v>
          </cell>
          <cell r="D75" t="str">
            <v>Rhizophera Spp</v>
          </cell>
          <cell r="E75" t="str">
            <v>mangrove spp (also avicennia spp)</v>
          </cell>
          <cell r="F75">
            <v>4000</v>
          </cell>
          <cell r="G75">
            <v>4300</v>
          </cell>
          <cell r="H75">
            <v>4150</v>
          </cell>
          <cell r="I75">
            <v>17430</v>
          </cell>
          <cell r="K75">
            <v>16110</v>
          </cell>
          <cell r="L75">
            <v>29500</v>
          </cell>
          <cell r="M75">
            <v>0.5</v>
          </cell>
        </row>
        <row r="76">
          <cell r="B76">
            <v>74</v>
          </cell>
          <cell r="C76" t="str">
            <v>Sapium Sebiferum (Chinese Tallow Tree, Soap Tree, Tarchabi (Pahari) Shishum (India))</v>
          </cell>
          <cell r="D76" t="str">
            <v>Sapium Sebiferum</v>
          </cell>
          <cell r="E76" t="str">
            <v>Chinese tallow tree, soap tree, tarchabi (pahari) shishum (India)</v>
          </cell>
          <cell r="F76">
            <v>4134</v>
          </cell>
          <cell r="G76">
            <v>4277</v>
          </cell>
          <cell r="H76">
            <v>4205.5</v>
          </cell>
          <cell r="I76">
            <v>17663.100000000002</v>
          </cell>
          <cell r="K76">
            <v>16343.100000000002</v>
          </cell>
          <cell r="L76">
            <v>29500</v>
          </cell>
          <cell r="M76">
            <v>0.5</v>
          </cell>
        </row>
        <row r="77">
          <cell r="B77">
            <v>75</v>
          </cell>
          <cell r="C77" t="str">
            <v>Schima Noronhae</v>
          </cell>
          <cell r="D77" t="str">
            <v>Schima Noronhae</v>
          </cell>
          <cell r="I77">
            <v>20000</v>
          </cell>
          <cell r="K77">
            <v>18680</v>
          </cell>
          <cell r="L77">
            <v>29500</v>
          </cell>
          <cell r="M77">
            <v>0.5</v>
          </cell>
        </row>
        <row r="78">
          <cell r="B78">
            <v>76</v>
          </cell>
          <cell r="C78" t="str">
            <v>Schleichera Oleosa (Kosambi (Indonesia), Lac Tree)</v>
          </cell>
          <cell r="D78" t="str">
            <v>Schleichera Oleosa</v>
          </cell>
          <cell r="E78" t="str">
            <v>kosambi (Indonesia), lac tree</v>
          </cell>
          <cell r="I78">
            <v>18700</v>
          </cell>
          <cell r="K78">
            <v>17380</v>
          </cell>
          <cell r="L78">
            <v>29500</v>
          </cell>
          <cell r="M78">
            <v>0.5</v>
          </cell>
        </row>
        <row r="79">
          <cell r="B79">
            <v>77</v>
          </cell>
          <cell r="C79" t="str">
            <v>Sesbania Grandiflora (Scarlet Wisteria Tree, Agati, Corkwood Tree, West Indian Pea)</v>
          </cell>
          <cell r="D79" t="str">
            <v>Sesbania Grandiflora</v>
          </cell>
          <cell r="E79" t="str">
            <v>scarlet wisteria tree, agati, corkwood tree, West Indian pea</v>
          </cell>
          <cell r="I79">
            <v>19300</v>
          </cell>
          <cell r="K79">
            <v>17980</v>
          </cell>
          <cell r="L79">
            <v>29500</v>
          </cell>
          <cell r="M79">
            <v>0.5</v>
          </cell>
        </row>
        <row r="80">
          <cell r="B80">
            <v>78</v>
          </cell>
          <cell r="C80" t="str">
            <v>Swietenia Macrophylla (Brazilian Mahogany, Caoba, Honduras Mahogany, Big Leaf Mahogany)</v>
          </cell>
          <cell r="D80" t="str">
            <v>Swietenia Macrophylla</v>
          </cell>
          <cell r="E80" t="str">
            <v>Brazilian mahogany, caoba, Honduras mahogany, bigleaf mahogany</v>
          </cell>
          <cell r="I80">
            <v>20700</v>
          </cell>
          <cell r="K80">
            <v>19380</v>
          </cell>
          <cell r="L80">
            <v>29500</v>
          </cell>
          <cell r="M80">
            <v>0.5</v>
          </cell>
        </row>
        <row r="81">
          <cell r="B81">
            <v>79</v>
          </cell>
          <cell r="C81" t="str">
            <v>Syzygium Cumini (Jambolan, Java Plum)</v>
          </cell>
          <cell r="D81" t="str">
            <v>Syzygium Cumini</v>
          </cell>
          <cell r="E81" t="str">
            <v>jambolan, Java plum</v>
          </cell>
          <cell r="F81">
            <v>4800</v>
          </cell>
          <cell r="H81">
            <v>4800</v>
          </cell>
          <cell r="I81">
            <v>20160</v>
          </cell>
          <cell r="K81">
            <v>18840</v>
          </cell>
          <cell r="L81">
            <v>29500</v>
          </cell>
          <cell r="M81">
            <v>0.5</v>
          </cell>
        </row>
        <row r="82">
          <cell r="B82">
            <v>80</v>
          </cell>
          <cell r="C82" t="str">
            <v>Thuja Plicata (Western Red Cedar)</v>
          </cell>
          <cell r="D82" t="str">
            <v>Thuja Plicata</v>
          </cell>
          <cell r="E82" t="str">
            <v>western red cedar</v>
          </cell>
          <cell r="I82">
            <v>22513.7</v>
          </cell>
          <cell r="K82">
            <v>21193.7</v>
          </cell>
          <cell r="L82">
            <v>29500</v>
          </cell>
          <cell r="M82">
            <v>0.5</v>
          </cell>
        </row>
        <row r="83">
          <cell r="B83">
            <v>81</v>
          </cell>
          <cell r="C83" t="str">
            <v>Trema Spp</v>
          </cell>
          <cell r="D83" t="str">
            <v>Trema Spp</v>
          </cell>
          <cell r="F83">
            <v>4500</v>
          </cell>
          <cell r="H83">
            <v>4500</v>
          </cell>
          <cell r="I83">
            <v>18900</v>
          </cell>
          <cell r="K83">
            <v>17580</v>
          </cell>
          <cell r="L83">
            <v>29500</v>
          </cell>
          <cell r="M83">
            <v>0.5</v>
          </cell>
        </row>
        <row r="84">
          <cell r="B84">
            <v>82</v>
          </cell>
          <cell r="C84" t="str">
            <v>Tsuga Canadensis (Eastern Hemlock)</v>
          </cell>
          <cell r="D84" t="str">
            <v>Tsuga Canadensis</v>
          </cell>
          <cell r="E84" t="str">
            <v>eastern hemlock</v>
          </cell>
          <cell r="I84">
            <v>19519.61</v>
          </cell>
          <cell r="K84">
            <v>18199.61</v>
          </cell>
          <cell r="L84">
            <v>29500</v>
          </cell>
          <cell r="M84">
            <v>0.5</v>
          </cell>
        </row>
        <row r="85">
          <cell r="B85">
            <v>83</v>
          </cell>
          <cell r="C85" t="str">
            <v>Tsuga Heterophylla (Western Hemlock)</v>
          </cell>
          <cell r="D85" t="str">
            <v>Tsuga Heterophylla</v>
          </cell>
          <cell r="E85" t="str">
            <v>western hemlock</v>
          </cell>
          <cell r="I85">
            <v>19519.61</v>
          </cell>
          <cell r="K85">
            <v>18199.61</v>
          </cell>
          <cell r="L85">
            <v>29500</v>
          </cell>
          <cell r="M85">
            <v>0.5</v>
          </cell>
        </row>
        <row r="86">
          <cell r="B86">
            <v>84</v>
          </cell>
          <cell r="C86" t="str">
            <v>Ulmus Spp (Elm)</v>
          </cell>
          <cell r="D86" t="str">
            <v>Ulmus Spp</v>
          </cell>
          <cell r="E86" t="str">
            <v>elm</v>
          </cell>
          <cell r="I86">
            <v>18962.570000000003</v>
          </cell>
          <cell r="K86">
            <v>17642.570000000003</v>
          </cell>
          <cell r="L86">
            <v>29500</v>
          </cell>
          <cell r="M86">
            <v>0.5</v>
          </cell>
        </row>
        <row r="87">
          <cell r="B87">
            <v>85</v>
          </cell>
          <cell r="C87" t="str">
            <v>Xylocarpus Granatum (Cannonball Mangrove, Cedar Mangrove)</v>
          </cell>
          <cell r="D87" t="str">
            <v>Xylocarpus Granatum</v>
          </cell>
          <cell r="E87" t="str">
            <v>cannonball mangrove, cedar mangrove</v>
          </cell>
          <cell r="I87">
            <v>16300</v>
          </cell>
          <cell r="K87">
            <v>14980</v>
          </cell>
          <cell r="L87">
            <v>29500</v>
          </cell>
          <cell r="M87">
            <v>0.5</v>
          </cell>
        </row>
        <row r="88">
          <cell r="B88">
            <v>86</v>
          </cell>
          <cell r="C88" t="str">
            <v>Xylocarpus Moluccensis (Cedar Mangrove)</v>
          </cell>
          <cell r="D88" t="str">
            <v>Xylocarpus Moluccensis</v>
          </cell>
          <cell r="E88" t="str">
            <v>cedar mangrove</v>
          </cell>
          <cell r="I88">
            <v>15400</v>
          </cell>
          <cell r="K88">
            <v>14080</v>
          </cell>
          <cell r="L88">
            <v>29500</v>
          </cell>
          <cell r="M88">
            <v>0.5</v>
          </cell>
        </row>
        <row r="89">
          <cell r="B89">
            <v>87</v>
          </cell>
          <cell r="C89" t="str">
            <v>Zizyphus Mauritania (Indian Jujube, Indian Plum)</v>
          </cell>
          <cell r="D89" t="str">
            <v>Zizyphus Mauritania</v>
          </cell>
          <cell r="E89" t="str">
            <v>Indian jujube, Indian plum</v>
          </cell>
          <cell r="F89">
            <v>4900</v>
          </cell>
          <cell r="H89">
            <v>4900</v>
          </cell>
          <cell r="I89">
            <v>20580</v>
          </cell>
          <cell r="K89">
            <v>19260</v>
          </cell>
          <cell r="L89">
            <v>29500</v>
          </cell>
          <cell r="M89">
            <v>0.5</v>
          </cell>
        </row>
        <row r="90">
          <cell r="B90">
            <v>88</v>
          </cell>
          <cell r="C90" t="str">
            <v>Zizyphus Talanai</v>
          </cell>
          <cell r="D90" t="str">
            <v>Zizyphus Talanai</v>
          </cell>
          <cell r="I90">
            <v>18300</v>
          </cell>
          <cell r="K90">
            <v>16980</v>
          </cell>
          <cell r="L90">
            <v>29500</v>
          </cell>
          <cell r="M90">
            <v>0.5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-bundling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 per ICS"/>
      <sheetName val="De-bundling"/>
      <sheetName val="Calc per CPA"/>
    </sheetNames>
    <sheetDataSet>
      <sheetData sheetId="0"/>
      <sheetData sheetId="1">
        <row r="19">
          <cell r="C19">
            <v>0.2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hit Lohia" refreshedDate="44298.970843981479" createdVersion="7" refreshedVersion="7" minRefreshableVersion="3" recordCount="1838" xr:uid="{5FFACBB3-4708-0E4A-A2B3-4DD1CD687FD1}">
  <cacheSource type="worksheet">
    <worksheetSource ref="A2:N1840" sheet="VPA06 - VPA11 Stove data"/>
  </cacheSource>
  <cacheFields count="14">
    <cacheField name="Seq" numFmtId="0">
      <sharedItems containsSemiMixedTypes="0" containsString="0" containsNumber="1" containsInteger="1" minValue="1" maxValue="1838"/>
    </cacheField>
    <cacheField name="VPA" numFmtId="0">
      <sharedItems containsSemiMixedTypes="0" containsString="0" containsNumber="1" containsInteger="1" minValue="6" maxValue="11" count="6">
        <n v="6"/>
        <n v="7"/>
        <n v="8"/>
        <n v="9"/>
        <n v="10"/>
        <n v="11"/>
      </sharedItems>
    </cacheField>
    <cacheField name="Invoice Date" numFmtId="164">
      <sharedItems containsSemiMixedTypes="0" containsNonDate="0" containsDate="1" containsString="0" minDate="2011-11-01T00:00:00" maxDate="2015-12-15T00:00:00"/>
    </cacheField>
    <cacheField name="Party" numFmtId="0">
      <sharedItems/>
    </cacheField>
    <cacheField name="State" numFmtId="0">
      <sharedItems/>
    </cacheField>
    <cacheField name="FNRB State Category" numFmtId="0">
      <sharedItems/>
    </cacheField>
    <cacheField name="Stove Type" numFmtId="0">
      <sharedItems/>
    </cacheField>
    <cacheField name="Batch Number" numFmtId="0">
      <sharedItems containsBlank="1" containsMixedTypes="1" containsNumber="1" containsInteger="1" minValue="0" maxValue="0"/>
    </cacheField>
    <cacheField name="Number of Units sold" numFmtId="0">
      <sharedItems containsSemiMixedTypes="0" containsString="0" containsNumber="1" containsInteger="1" minValue="1" maxValue="5900"/>
    </cacheField>
    <cacheField name="Lifetime" numFmtId="1">
      <sharedItems containsSemiMixedTypes="0" containsString="0" containsNumber="1" containsInteger="1" minValue="5" maxValue="5"/>
    </cacheField>
    <cacheField name="Conservative date of start of unit (applying 120 days default lag from date of invoice)" numFmtId="164">
      <sharedItems containsSemiMixedTypes="0" containsNonDate="0" containsDate="1" containsString="0" minDate="2012-03-01T00:00:00" maxDate="2016-04-15T00:00:00"/>
    </cacheField>
    <cacheField name="Year" numFmtId="1">
      <sharedItems containsSemiMixedTypes="0" containsString="0" containsNumber="1" containsInteger="1" minValue="2012" maxValue="2016"/>
    </cacheField>
    <cacheField name="Month" numFmtId="1">
      <sharedItems containsSemiMixedTypes="0" containsString="0" containsNumber="1" containsInteger="1" minValue="1" maxValue="12"/>
    </cacheField>
    <cacheField name="Expiry date of the stove based on operational lifetime" numFmtId="164">
      <sharedItems containsSemiMixedTypes="0" containsNonDate="0" containsDate="1" containsString="0" minDate="2017-02-28T00:00:00" maxDate="2021-04-14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38">
  <r>
    <n v="1"/>
    <x v="0"/>
    <d v="2011-11-01T00:00:00"/>
    <s v="Merine Johan"/>
    <s v="Maharashtra"/>
    <s v="Maharashtra"/>
    <s v="G3300"/>
    <s v="2009K13"/>
    <n v="1"/>
    <n v="5"/>
    <d v="2012-03-01T00:00:00"/>
    <n v="2012"/>
    <n v="3"/>
    <d v="2017-02-28T00:00:00"/>
  </r>
  <r>
    <n v="2"/>
    <x v="0"/>
    <d v="2011-11-03T00:00:00"/>
    <s v="Harit Avani Eco Private Limited"/>
    <s v="Tamil Nadu"/>
    <s v="Tamil Nadu"/>
    <s v="G3300"/>
    <s v="2011A"/>
    <n v="9"/>
    <n v="5"/>
    <d v="2012-03-03T00:00:00"/>
    <n v="2012"/>
    <n v="3"/>
    <d v="2017-03-02T00:00:00"/>
  </r>
  <r>
    <n v="3"/>
    <x v="0"/>
    <d v="2011-11-04T00:00:00"/>
    <s v="Mr. Joe Madiath"/>
    <s v="Karnataka"/>
    <s v="Karnataka"/>
    <s v="G3300"/>
    <s v="2009K13"/>
    <n v="2"/>
    <n v="5"/>
    <d v="2012-03-04T00:00:00"/>
    <n v="2012"/>
    <n v="3"/>
    <d v="2017-03-03T00:00:00"/>
  </r>
  <r>
    <n v="4"/>
    <x v="0"/>
    <d v="2011-11-04T00:00:00"/>
    <s v="Harit Avani Eco Private Limited"/>
    <s v="Karnataka"/>
    <s v="Karnataka"/>
    <s v="G3300"/>
    <s v="2009K13 (2), 2011D (12)"/>
    <n v="14"/>
    <n v="5"/>
    <d v="2012-03-04T00:00:00"/>
    <n v="2012"/>
    <n v="3"/>
    <d v="2017-03-03T00:00:00"/>
  </r>
  <r>
    <n v="5"/>
    <x v="0"/>
    <d v="2011-11-08T00:00:00"/>
    <s v="Impression"/>
    <s v="Karnataka"/>
    <s v="Karnataka"/>
    <s v="G3300"/>
    <s v="2009K13"/>
    <n v="2"/>
    <n v="5"/>
    <d v="2012-03-08T00:00:00"/>
    <n v="2012"/>
    <n v="3"/>
    <d v="2017-03-07T00:00:00"/>
  </r>
  <r>
    <n v="6"/>
    <x v="0"/>
    <d v="2011-11-08T00:00:00"/>
    <s v="Harit Avani Eco Private Limited"/>
    <s v="Karnataka"/>
    <s v="Karnataka"/>
    <s v="G3300"/>
    <s v="2011D"/>
    <n v="8"/>
    <n v="5"/>
    <d v="2012-03-08T00:00:00"/>
    <n v="2012"/>
    <n v="3"/>
    <d v="2017-03-07T00:00:00"/>
  </r>
  <r>
    <n v="7"/>
    <x v="0"/>
    <d v="2011-11-08T00:00:00"/>
    <s v="Harit Avani Eco Private Limited"/>
    <s v="Karnataka"/>
    <s v="Karnataka"/>
    <s v="G3300"/>
    <s v="2011D"/>
    <n v="22"/>
    <n v="5"/>
    <d v="2012-03-08T00:00:00"/>
    <n v="2012"/>
    <n v="3"/>
    <d v="2017-03-07T00:00:00"/>
  </r>
  <r>
    <n v="8"/>
    <x v="0"/>
    <d v="2011-11-08T00:00:00"/>
    <s v="Harit Avani Eco Private Limited"/>
    <s v="Maharashtra"/>
    <s v="Maharashtra"/>
    <s v="G3300"/>
    <s v="2011A"/>
    <n v="6"/>
    <n v="5"/>
    <d v="2012-03-08T00:00:00"/>
    <n v="2012"/>
    <n v="3"/>
    <d v="2017-03-07T00:00:00"/>
  </r>
  <r>
    <n v="9"/>
    <x v="0"/>
    <d v="2011-11-08T00:00:00"/>
    <s v="Harit Avani Eco Private Limited"/>
    <s v="Maharashtra"/>
    <s v="Maharashtra"/>
    <s v="G3300"/>
    <s v="2011G"/>
    <n v="10"/>
    <n v="5"/>
    <d v="2012-03-08T00:00:00"/>
    <n v="2012"/>
    <n v="3"/>
    <d v="2017-03-07T00:00:00"/>
  </r>
  <r>
    <n v="10"/>
    <x v="0"/>
    <d v="2011-11-08T00:00:00"/>
    <s v="Harit Avani Eco Private Limited"/>
    <s v="Maharashtra"/>
    <s v="Maharashtra"/>
    <s v="G3300"/>
    <s v="2011D"/>
    <n v="20"/>
    <n v="5"/>
    <d v="2012-03-08T00:00:00"/>
    <n v="2012"/>
    <n v="3"/>
    <d v="2017-03-07T00:00:00"/>
  </r>
  <r>
    <n v="11"/>
    <x v="0"/>
    <d v="2011-11-08T00:00:00"/>
    <s v="Harit Avani Eco Private Limited"/>
    <s v="Maharashtra"/>
    <s v="Maharashtra"/>
    <s v="G3300"/>
    <s v="2011D"/>
    <n v="29"/>
    <n v="5"/>
    <d v="2012-03-08T00:00:00"/>
    <n v="2012"/>
    <n v="3"/>
    <d v="2017-03-07T00:00:00"/>
  </r>
  <r>
    <n v="12"/>
    <x v="0"/>
    <d v="2011-11-10T00:00:00"/>
    <s v="Jennifer Tam"/>
    <s v="Kerala"/>
    <s v="Kerala"/>
    <s v="G3300"/>
    <s v="2009K13"/>
    <n v="1"/>
    <n v="5"/>
    <d v="2012-03-10T00:00:00"/>
    <n v="2012"/>
    <n v="3"/>
    <d v="2017-03-09T00:00:00"/>
  </r>
  <r>
    <n v="13"/>
    <x v="0"/>
    <d v="2011-11-10T00:00:00"/>
    <s v="Harit Avani Eco Private Limited"/>
    <s v="Maharashtra"/>
    <s v="Maharashtra"/>
    <s v="G3300"/>
    <s v="2011G"/>
    <n v="7"/>
    <n v="5"/>
    <d v="2012-03-10T00:00:00"/>
    <n v="2012"/>
    <n v="3"/>
    <d v="2017-03-09T00:00:00"/>
  </r>
  <r>
    <n v="14"/>
    <x v="0"/>
    <d v="2011-11-10T00:00:00"/>
    <s v="Harit Avani Eco Private Limited"/>
    <s v="Maharashtra"/>
    <s v="Maharashtra"/>
    <s v="G3300"/>
    <s v="2011G"/>
    <n v="27"/>
    <n v="5"/>
    <d v="2012-03-10T00:00:00"/>
    <n v="2012"/>
    <n v="3"/>
    <d v="2017-03-09T00:00:00"/>
  </r>
  <r>
    <n v="15"/>
    <x v="0"/>
    <d v="2011-11-12T00:00:00"/>
    <s v="Harit Avani Eco Private Limited"/>
    <s v="Karnataka"/>
    <s v="Karnataka"/>
    <s v="G3300"/>
    <s v="PN/02/09"/>
    <n v="11"/>
    <n v="5"/>
    <d v="2012-03-12T00:00:00"/>
    <n v="2012"/>
    <n v="3"/>
    <d v="2017-03-11T00:00:00"/>
  </r>
  <r>
    <n v="16"/>
    <x v="0"/>
    <d v="2011-11-12T00:00:00"/>
    <s v="Harit Avani Eco Private Limited"/>
    <s v="Karnataka"/>
    <s v="Karnataka"/>
    <s v="G3300"/>
    <s v="PN/02/09"/>
    <n v="13"/>
    <n v="5"/>
    <d v="2012-03-12T00:00:00"/>
    <n v="2012"/>
    <n v="3"/>
    <d v="2017-03-11T00:00:00"/>
  </r>
  <r>
    <n v="17"/>
    <x v="0"/>
    <d v="2011-11-12T00:00:00"/>
    <s v="Harit Avani Eco Private Limited"/>
    <s v="Karnataka"/>
    <s v="Karnataka"/>
    <s v="G3300"/>
    <s v="2011D"/>
    <n v="15"/>
    <n v="5"/>
    <d v="2012-03-12T00:00:00"/>
    <n v="2012"/>
    <n v="3"/>
    <d v="2017-03-11T00:00:00"/>
  </r>
  <r>
    <n v="18"/>
    <x v="0"/>
    <d v="2011-11-12T00:00:00"/>
    <s v="Harit Avani Eco Private Limited"/>
    <s v="Karnataka"/>
    <s v="Karnataka"/>
    <s v="G3300"/>
    <s v="2011G"/>
    <n v="15"/>
    <n v="5"/>
    <d v="2012-03-12T00:00:00"/>
    <n v="2012"/>
    <n v="3"/>
    <d v="2017-03-11T00:00:00"/>
  </r>
  <r>
    <n v="19"/>
    <x v="0"/>
    <d v="2011-11-12T00:00:00"/>
    <s v="BLAISE MIRANDA"/>
    <s v="Maharashtra"/>
    <s v="Maharashtra"/>
    <s v="G3300"/>
    <s v="2009K13"/>
    <n v="1"/>
    <n v="5"/>
    <d v="2012-03-12T00:00:00"/>
    <n v="2012"/>
    <n v="3"/>
    <d v="2017-03-11T00:00:00"/>
  </r>
  <r>
    <n v="20"/>
    <x v="0"/>
    <d v="2011-11-12T00:00:00"/>
    <s v="Jain Irrigation Systems Limited"/>
    <s v="Maharashtra"/>
    <s v="Maharashtra"/>
    <s v="G3300"/>
    <s v="2011A"/>
    <n v="3"/>
    <n v="5"/>
    <d v="2012-03-12T00:00:00"/>
    <n v="2012"/>
    <n v="3"/>
    <d v="2017-03-11T00:00:00"/>
  </r>
  <r>
    <n v="21"/>
    <x v="0"/>
    <d v="2011-11-12T00:00:00"/>
    <s v="Kevin Ward"/>
    <s v="Meghalaya"/>
    <s v="Other NE States"/>
    <s v="G3300"/>
    <s v="2009K13"/>
    <n v="3"/>
    <n v="5"/>
    <d v="2012-03-12T00:00:00"/>
    <n v="2012"/>
    <n v="3"/>
    <d v="2017-03-11T00:00:00"/>
  </r>
  <r>
    <n v="22"/>
    <x v="0"/>
    <d v="2011-11-15T00:00:00"/>
    <s v="Mr. Brahm Vasudeva"/>
    <s v="Maharashtra"/>
    <s v="Maharashtra"/>
    <s v="G3300"/>
    <s v="2009K13"/>
    <n v="3"/>
    <n v="5"/>
    <d v="2012-03-15T00:00:00"/>
    <n v="2012"/>
    <n v="3"/>
    <d v="2017-03-14T00:00:00"/>
  </r>
  <r>
    <n v="23"/>
    <x v="0"/>
    <d v="2011-11-16T00:00:00"/>
    <s v="ABT Associates India"/>
    <s v="Delhi"/>
    <s v="UTs"/>
    <s v="G3300"/>
    <s v="2009K13"/>
    <n v="10"/>
    <n v="5"/>
    <d v="2012-03-16T00:00:00"/>
    <n v="2012"/>
    <n v="3"/>
    <d v="2017-03-15T00:00:00"/>
  </r>
  <r>
    <n v="24"/>
    <x v="0"/>
    <d v="2011-11-16T00:00:00"/>
    <s v="Impression"/>
    <s v="Karnataka"/>
    <s v="Karnataka"/>
    <s v="G3300"/>
    <s v="2009K13"/>
    <n v="1"/>
    <n v="5"/>
    <d v="2012-03-16T00:00:00"/>
    <n v="2012"/>
    <n v="3"/>
    <d v="2017-03-15T00:00:00"/>
  </r>
  <r>
    <n v="25"/>
    <x v="0"/>
    <d v="2011-11-17T00:00:00"/>
    <s v="D. Abhilash Sharon"/>
    <s v="Andhra Pradesh"/>
    <s v="Andhra Pradesh"/>
    <s v="G3300"/>
    <s v="2009K13"/>
    <n v="1"/>
    <n v="5"/>
    <d v="2012-03-17T00:00:00"/>
    <n v="2012"/>
    <n v="3"/>
    <d v="2017-03-16T00:00:00"/>
  </r>
  <r>
    <n v="26"/>
    <x v="0"/>
    <d v="2011-11-17T00:00:00"/>
    <s v="Harit Avani Eco Private Limited"/>
    <s v="Karnataka"/>
    <s v="Karnataka"/>
    <s v="G3300"/>
    <s v="2011D"/>
    <n v="34"/>
    <n v="5"/>
    <d v="2012-03-17T00:00:00"/>
    <n v="2012"/>
    <n v="3"/>
    <d v="2017-03-16T00:00:00"/>
  </r>
  <r>
    <n v="27"/>
    <x v="0"/>
    <d v="2011-11-17T00:00:00"/>
    <s v="MSPL LIMITED"/>
    <s v="Karnataka"/>
    <s v="Karnataka"/>
    <s v="G3300"/>
    <s v="2011D"/>
    <n v="150"/>
    <n v="5"/>
    <d v="2012-03-17T00:00:00"/>
    <n v="2012"/>
    <n v="3"/>
    <d v="2017-03-16T00:00:00"/>
  </r>
  <r>
    <n v="28"/>
    <x v="0"/>
    <d v="2011-11-18T00:00:00"/>
    <s v="Harit Avani Eco Private Limited"/>
    <s v="Karnataka"/>
    <s v="Karnataka"/>
    <s v="G3300"/>
    <s v="2011D"/>
    <n v="3"/>
    <n v="5"/>
    <d v="2012-03-18T00:00:00"/>
    <n v="2012"/>
    <n v="3"/>
    <d v="2017-03-17T00:00:00"/>
  </r>
  <r>
    <n v="29"/>
    <x v="0"/>
    <d v="2011-11-18T00:00:00"/>
    <s v="ESAF (Evangelical Social Action Forum)"/>
    <s v="Maharashtra"/>
    <s v="Maharashtra"/>
    <s v="G3300"/>
    <s v="2009K13"/>
    <n v="1"/>
    <n v="5"/>
    <d v="2012-03-18T00:00:00"/>
    <n v="2012"/>
    <n v="3"/>
    <d v="2017-03-17T00:00:00"/>
  </r>
  <r>
    <n v="30"/>
    <x v="0"/>
    <d v="2011-11-18T00:00:00"/>
    <s v="Harit Avani Eco Private Limited"/>
    <s v="Maharashtra"/>
    <s v="Maharashtra"/>
    <s v="G3300"/>
    <s v="2011G"/>
    <n v="12"/>
    <n v="5"/>
    <d v="2012-03-18T00:00:00"/>
    <n v="2012"/>
    <n v="3"/>
    <d v="2017-03-17T00:00:00"/>
  </r>
  <r>
    <n v="31"/>
    <x v="0"/>
    <d v="2011-11-18T00:00:00"/>
    <s v="Harit Avani Eco Private Limited"/>
    <s v="Maharashtra"/>
    <s v="Maharashtra"/>
    <s v="G3300"/>
    <s v="2011A"/>
    <n v="22"/>
    <n v="5"/>
    <d v="2012-03-18T00:00:00"/>
    <n v="2012"/>
    <n v="3"/>
    <d v="2017-03-17T00:00:00"/>
  </r>
  <r>
    <n v="32"/>
    <x v="0"/>
    <d v="2011-11-21T00:00:00"/>
    <s v="Harit Avani Eco Private Limited"/>
    <s v="Maharashtra"/>
    <s v="Maharashtra"/>
    <s v="G3300"/>
    <s v="2011G"/>
    <n v="11"/>
    <n v="5"/>
    <d v="2012-03-21T00:00:00"/>
    <n v="2012"/>
    <n v="3"/>
    <d v="2017-03-20T00:00:00"/>
  </r>
  <r>
    <n v="33"/>
    <x v="0"/>
    <d v="2011-11-21T00:00:00"/>
    <s v="Harit Avani Eco Private Limited"/>
    <s v="Maharashtra"/>
    <s v="Maharashtra"/>
    <s v="G3300"/>
    <s v="2011G"/>
    <n v="12"/>
    <n v="5"/>
    <d v="2012-03-21T00:00:00"/>
    <n v="2012"/>
    <n v="3"/>
    <d v="2017-03-20T00:00:00"/>
  </r>
  <r>
    <n v="34"/>
    <x v="0"/>
    <d v="2011-11-21T00:00:00"/>
    <s v="Mr.Sunil Mehta"/>
    <s v="Rajasthan"/>
    <s v="Rajasthan"/>
    <s v="G3300"/>
    <s v="2009K13"/>
    <n v="1"/>
    <n v="5"/>
    <d v="2012-03-21T00:00:00"/>
    <n v="2012"/>
    <n v="3"/>
    <d v="2017-03-20T00:00:00"/>
  </r>
  <r>
    <n v="35"/>
    <x v="0"/>
    <d v="2011-11-23T00:00:00"/>
    <s v="Harit Avani Eco Private Limited"/>
    <s v="Karnataka"/>
    <s v="Karnataka"/>
    <s v="G3300"/>
    <s v="2011G (7), PN/02/09 (4)"/>
    <n v="11"/>
    <n v="5"/>
    <d v="2012-03-23T00:00:00"/>
    <n v="2012"/>
    <n v="3"/>
    <d v="2017-03-22T00:00:00"/>
  </r>
  <r>
    <n v="36"/>
    <x v="0"/>
    <d v="2011-11-24T00:00:00"/>
    <s v="President ( Deval Zala )"/>
    <s v="Gujarat"/>
    <s v="Gujarat"/>
    <s v="G3300"/>
    <s v="2009K13"/>
    <n v="1"/>
    <n v="5"/>
    <d v="2012-03-24T00:00:00"/>
    <n v="2012"/>
    <n v="3"/>
    <d v="2017-03-23T00:00:00"/>
  </r>
  <r>
    <n v="37"/>
    <x v="0"/>
    <d v="2011-11-25T00:00:00"/>
    <s v="Impression"/>
    <s v="Karnataka"/>
    <s v="Karnataka"/>
    <s v="G3300"/>
    <s v="2009K13"/>
    <n v="1"/>
    <n v="5"/>
    <d v="2012-03-25T00:00:00"/>
    <n v="2012"/>
    <n v="3"/>
    <d v="2017-03-24T00:00:00"/>
  </r>
  <r>
    <n v="38"/>
    <x v="0"/>
    <d v="2011-11-25T00:00:00"/>
    <s v="General Carbon"/>
    <s v="Karnataka"/>
    <s v="Karnataka"/>
    <s v="G3300"/>
    <s v="2009K13"/>
    <n v="2"/>
    <n v="5"/>
    <d v="2012-03-25T00:00:00"/>
    <n v="2012"/>
    <n v="3"/>
    <d v="2017-03-24T00:00:00"/>
  </r>
  <r>
    <n v="39"/>
    <x v="0"/>
    <d v="2011-11-25T00:00:00"/>
    <s v="Harit Avani Eco Private Limited"/>
    <s v="Tamil Nadu"/>
    <s v="Tamil Nadu"/>
    <s v="G3300"/>
    <s v="2009K13"/>
    <n v="9"/>
    <n v="5"/>
    <d v="2012-03-25T00:00:00"/>
    <n v="2012"/>
    <n v="3"/>
    <d v="2017-03-24T00:00:00"/>
  </r>
  <r>
    <n v="40"/>
    <x v="0"/>
    <d v="2011-11-28T00:00:00"/>
    <s v="Harit Avani Eco Private Limited"/>
    <s v="Gujarat"/>
    <s v="Gujarat"/>
    <s v="G3300"/>
    <s v="PN/02/09"/>
    <n v="19"/>
    <n v="5"/>
    <d v="2012-03-28T00:00:00"/>
    <n v="2012"/>
    <n v="3"/>
    <d v="2017-03-27T00:00:00"/>
  </r>
  <r>
    <n v="41"/>
    <x v="0"/>
    <d v="2011-11-28T00:00:00"/>
    <s v="Mr.Ravi Sastry"/>
    <s v="Karnataka"/>
    <s v="Karnataka"/>
    <s v="G3300"/>
    <s v="2009K13"/>
    <n v="2"/>
    <n v="5"/>
    <d v="2012-03-28T00:00:00"/>
    <n v="2012"/>
    <n v="3"/>
    <d v="2017-03-27T00:00:00"/>
  </r>
  <r>
    <n v="42"/>
    <x v="0"/>
    <d v="2011-11-28T00:00:00"/>
    <s v="Harit Avani Eco Private Limited"/>
    <s v="Karnataka"/>
    <s v="Karnataka"/>
    <s v="G3300"/>
    <s v="2011G"/>
    <n v="42"/>
    <n v="5"/>
    <d v="2012-03-28T00:00:00"/>
    <n v="2012"/>
    <n v="3"/>
    <d v="2017-03-27T00:00:00"/>
  </r>
  <r>
    <n v="43"/>
    <x v="0"/>
    <d v="2011-11-28T00:00:00"/>
    <s v="Harit Avani Eco Private Limited"/>
    <s v="Maharashtra"/>
    <s v="Maharashtra"/>
    <s v="G3300"/>
    <s v="2011G"/>
    <n v="8"/>
    <n v="5"/>
    <d v="2012-03-28T00:00:00"/>
    <n v="2012"/>
    <n v="3"/>
    <d v="2017-03-27T00:00:00"/>
  </r>
  <r>
    <n v="44"/>
    <x v="0"/>
    <d v="2011-11-28T00:00:00"/>
    <s v="Harit Avani Eco Private Limited"/>
    <s v="Maharashtra"/>
    <s v="Maharashtra"/>
    <s v="G3300"/>
    <s v="2011G"/>
    <n v="33"/>
    <n v="5"/>
    <d v="2012-03-28T00:00:00"/>
    <n v="2012"/>
    <n v="3"/>
    <d v="2017-03-27T00:00:00"/>
  </r>
  <r>
    <n v="45"/>
    <x v="0"/>
    <d v="2011-11-28T00:00:00"/>
    <s v="Harit Avani Eco Private Limited"/>
    <s v="Maharashtra"/>
    <s v="Maharashtra"/>
    <s v="G3300"/>
    <s v="2011G"/>
    <n v="34"/>
    <n v="5"/>
    <d v="2012-03-28T00:00:00"/>
    <n v="2012"/>
    <n v="3"/>
    <d v="2017-03-27T00:00:00"/>
  </r>
  <r>
    <n v="46"/>
    <x v="0"/>
    <d v="2011-11-28T00:00:00"/>
    <s v="Harit Avani Eco Private Limited"/>
    <s v="Tamil Nadu"/>
    <s v="Tamil Nadu"/>
    <s v="G3300"/>
    <s v="2009K13"/>
    <n v="14"/>
    <n v="5"/>
    <d v="2012-03-28T00:00:00"/>
    <n v="2012"/>
    <n v="3"/>
    <d v="2017-03-27T00:00:00"/>
  </r>
  <r>
    <n v="47"/>
    <x v="0"/>
    <d v="2011-11-28T00:00:00"/>
    <s v="The Converging World"/>
    <s v="Tamil Nadu"/>
    <s v="Tamil Nadu"/>
    <s v="G3300"/>
    <s v="2011D"/>
    <n v="25"/>
    <n v="5"/>
    <d v="2012-03-28T00:00:00"/>
    <n v="2012"/>
    <n v="3"/>
    <d v="2017-03-27T00:00:00"/>
  </r>
  <r>
    <n v="48"/>
    <x v="0"/>
    <d v="2011-11-29T00:00:00"/>
    <s v="Atul Joshi"/>
    <s v="Maharashtra"/>
    <s v="Maharashtra"/>
    <s v="G3300"/>
    <s v="2011G"/>
    <n v="5"/>
    <n v="5"/>
    <d v="2012-03-29T00:00:00"/>
    <n v="2012"/>
    <n v="3"/>
    <d v="2017-03-28T00:00:00"/>
  </r>
  <r>
    <n v="49"/>
    <x v="0"/>
    <d v="2011-11-30T00:00:00"/>
    <s v="Goodwill marketing"/>
    <s v="Gujarat"/>
    <s v="Gujarat"/>
    <s v="G3300"/>
    <s v="2011K"/>
    <n v="500"/>
    <n v="5"/>
    <d v="2012-03-30T00:00:00"/>
    <n v="2012"/>
    <n v="3"/>
    <d v="2017-03-29T00:00:00"/>
  </r>
  <r>
    <n v="50"/>
    <x v="0"/>
    <d v="2011-11-30T00:00:00"/>
    <s v="Harit Avani Eco Private Limited"/>
    <s v="Karnataka"/>
    <s v="Karnataka"/>
    <s v="G3300"/>
    <s v="2009J02"/>
    <n v="2"/>
    <n v="5"/>
    <d v="2012-03-30T00:00:00"/>
    <n v="2012"/>
    <n v="3"/>
    <d v="2017-03-29T00:00:00"/>
  </r>
  <r>
    <n v="51"/>
    <x v="0"/>
    <d v="2011-11-30T00:00:00"/>
    <s v="Harit Avani Eco Private Limited"/>
    <s v="Karnataka"/>
    <s v="Karnataka"/>
    <s v="G3300"/>
    <s v="2009J02"/>
    <n v="10"/>
    <n v="5"/>
    <d v="2012-03-30T00:00:00"/>
    <n v="2012"/>
    <n v="3"/>
    <d v="2017-03-29T00:00:00"/>
  </r>
  <r>
    <n v="52"/>
    <x v="0"/>
    <d v="2011-11-30T00:00:00"/>
    <s v="Goodwill marketing"/>
    <s v="Karnataka"/>
    <s v="Karnataka"/>
    <s v="G3300"/>
    <s v="2011K"/>
    <n v="500"/>
    <n v="5"/>
    <d v="2012-03-30T00:00:00"/>
    <n v="2012"/>
    <n v="3"/>
    <d v="2017-03-29T00:00:00"/>
  </r>
  <r>
    <n v="53"/>
    <x v="0"/>
    <d v="2011-11-30T00:00:00"/>
    <s v="Harit Avani Eco Private Limited"/>
    <s v="Maharashtra"/>
    <s v="Maharashtra"/>
    <s v="G3300"/>
    <s v="2009K13"/>
    <n v="5"/>
    <n v="5"/>
    <d v="2012-03-30T00:00:00"/>
    <n v="2012"/>
    <n v="3"/>
    <d v="2017-03-29T00:00:00"/>
  </r>
  <r>
    <n v="54"/>
    <x v="0"/>
    <d v="2011-11-30T00:00:00"/>
    <s v="Harit Avani Eco Private Limited"/>
    <s v="Maharashtra"/>
    <s v="Maharashtra"/>
    <s v="G3300"/>
    <s v="2011G"/>
    <n v="8"/>
    <n v="5"/>
    <d v="2012-03-30T00:00:00"/>
    <n v="2012"/>
    <n v="3"/>
    <d v="2017-03-29T00:00:00"/>
  </r>
  <r>
    <n v="55"/>
    <x v="0"/>
    <d v="2011-11-30T00:00:00"/>
    <s v="Harit Avani Eco Private Limited"/>
    <s v="Maharashtra"/>
    <s v="Maharashtra"/>
    <s v="G3300"/>
    <s v="2011G"/>
    <n v="9"/>
    <n v="5"/>
    <d v="2012-03-30T00:00:00"/>
    <n v="2012"/>
    <n v="3"/>
    <d v="2017-03-29T00:00:00"/>
  </r>
  <r>
    <n v="56"/>
    <x v="0"/>
    <d v="2011-11-30T00:00:00"/>
    <s v="Harit Avani Eco Private Limited"/>
    <s v="Maharashtra"/>
    <s v="Maharashtra"/>
    <s v="G3300"/>
    <s v="2011G"/>
    <n v="28"/>
    <n v="5"/>
    <d v="2012-03-30T00:00:00"/>
    <n v="2012"/>
    <n v="3"/>
    <d v="2017-03-29T00:00:00"/>
  </r>
  <r>
    <n v="57"/>
    <x v="0"/>
    <d v="2011-11-30T00:00:00"/>
    <s v="Harit Avani Eco Private Limited"/>
    <s v="Maharashtra"/>
    <s v="Maharashtra"/>
    <s v="G3300"/>
    <s v="2011G"/>
    <n v="68"/>
    <n v="5"/>
    <d v="2012-03-30T00:00:00"/>
    <n v="2012"/>
    <n v="3"/>
    <d v="2017-03-29T00:00:00"/>
  </r>
  <r>
    <n v="58"/>
    <x v="0"/>
    <d v="2011-11-30T00:00:00"/>
    <s v="Integrated Village Development Project"/>
    <s v="Tamil Nadu"/>
    <s v="Tamil Nadu"/>
    <s v="G3300"/>
    <s v="2011K"/>
    <n v="1000"/>
    <n v="5"/>
    <d v="2012-03-30T00:00:00"/>
    <n v="2012"/>
    <n v="3"/>
    <d v="2017-03-29T00:00:00"/>
  </r>
  <r>
    <n v="59"/>
    <x v="0"/>
    <d v="2011-12-01T00:00:00"/>
    <s v="Ultra Tech Cement Ltd"/>
    <s v="Andhra Pradesh"/>
    <s v="Andhra Pradesh"/>
    <s v="G3300"/>
    <s v="2011G"/>
    <n v="3"/>
    <n v="5"/>
    <d v="2012-04-01T00:00:00"/>
    <n v="2012"/>
    <n v="4"/>
    <d v="2017-03-31T00:00:00"/>
  </r>
  <r>
    <n v="60"/>
    <x v="0"/>
    <d v="2011-12-01T00:00:00"/>
    <s v="Ultra Tech Cement Ltd"/>
    <s v="Andhra Pradesh"/>
    <s v="Andhra Pradesh"/>
    <s v="G3300"/>
    <s v="2011G"/>
    <n v="96"/>
    <n v="5"/>
    <d v="2012-04-01T00:00:00"/>
    <n v="2012"/>
    <n v="4"/>
    <d v="2017-03-31T00:00:00"/>
  </r>
  <r>
    <n v="61"/>
    <x v="0"/>
    <d v="2011-12-01T00:00:00"/>
    <s v="Ultra Tech Cement Ltd"/>
    <s v="Andhra Pradesh"/>
    <s v="Andhra Pradesh"/>
    <s v="G3300"/>
    <s v="2011D"/>
    <n v="454"/>
    <n v="5"/>
    <d v="2012-04-01T00:00:00"/>
    <n v="2012"/>
    <n v="4"/>
    <d v="2017-03-31T00:00:00"/>
  </r>
  <r>
    <n v="62"/>
    <x v="0"/>
    <d v="2011-12-01T00:00:00"/>
    <s v="Harit Avani Eco Private Limited"/>
    <s v="Karnataka"/>
    <s v="Karnataka"/>
    <s v="G3300"/>
    <s v="2011G"/>
    <n v="9"/>
    <n v="5"/>
    <d v="2012-04-01T00:00:00"/>
    <n v="2012"/>
    <n v="4"/>
    <d v="2017-03-31T00:00:00"/>
  </r>
  <r>
    <n v="63"/>
    <x v="0"/>
    <d v="2011-12-01T00:00:00"/>
    <s v="Mr.Ashish Jade"/>
    <s v="Maharashtra"/>
    <s v="Maharashtra"/>
    <s v="G3300"/>
    <s v="2011G"/>
    <n v="1"/>
    <n v="5"/>
    <d v="2012-04-01T00:00:00"/>
    <n v="2012"/>
    <n v="4"/>
    <d v="2017-03-31T00:00:00"/>
  </r>
  <r>
    <n v="64"/>
    <x v="0"/>
    <d v="2011-12-05T00:00:00"/>
    <s v="Integrated Village Development Project"/>
    <s v="Tamil Nadu"/>
    <s v="Tamil Nadu"/>
    <s v="G3300"/>
    <s v="2011K"/>
    <n v="10"/>
    <n v="5"/>
    <d v="2012-04-05T00:00:00"/>
    <n v="2012"/>
    <n v="4"/>
    <d v="2017-04-04T00:00:00"/>
  </r>
  <r>
    <n v="65"/>
    <x v="0"/>
    <d v="2011-12-06T00:00:00"/>
    <s v="Harit Avani Eco Private Limited"/>
    <s v="Karnataka"/>
    <s v="Karnataka"/>
    <s v="G3300"/>
    <s v="2010D18"/>
    <n v="5"/>
    <n v="5"/>
    <d v="2012-04-06T00:00:00"/>
    <n v="2012"/>
    <n v="4"/>
    <d v="2017-04-05T00:00:00"/>
  </r>
  <r>
    <n v="66"/>
    <x v="0"/>
    <d v="2011-12-06T00:00:00"/>
    <s v="Harit Avani Eco Private Limited"/>
    <s v="Karnataka"/>
    <s v="Karnataka"/>
    <s v="G3300"/>
    <s v="2011D"/>
    <n v="15"/>
    <n v="5"/>
    <d v="2012-04-06T00:00:00"/>
    <n v="2012"/>
    <n v="4"/>
    <d v="2017-04-05T00:00:00"/>
  </r>
  <r>
    <n v="67"/>
    <x v="0"/>
    <d v="2011-12-06T00:00:00"/>
    <s v="Harit Avani Eco Private Limited"/>
    <s v="Tamil Nadu"/>
    <s v="Tamil Nadu"/>
    <s v="G3300"/>
    <s v="2009K13"/>
    <n v="6"/>
    <n v="5"/>
    <d v="2012-04-06T00:00:00"/>
    <n v="2012"/>
    <n v="4"/>
    <d v="2017-04-05T00:00:00"/>
  </r>
  <r>
    <n v="68"/>
    <x v="0"/>
    <d v="2011-12-06T00:00:00"/>
    <s v="Harit Avani Eco Private Limited"/>
    <s v="Tamil Nadu"/>
    <s v="Tamil Nadu"/>
    <s v="G3300"/>
    <s v="2009K13"/>
    <n v="6"/>
    <n v="5"/>
    <d v="2012-04-06T00:00:00"/>
    <n v="2012"/>
    <n v="4"/>
    <d v="2017-04-05T00:00:00"/>
  </r>
  <r>
    <n v="69"/>
    <x v="0"/>
    <d v="2011-12-06T00:00:00"/>
    <s v="Harit Avani Eco Private Limited"/>
    <s v="Tamil Nadu"/>
    <s v="Tamil Nadu"/>
    <s v="G3300"/>
    <s v="2009K13"/>
    <n v="10"/>
    <n v="5"/>
    <d v="2012-04-06T00:00:00"/>
    <n v="2012"/>
    <n v="4"/>
    <d v="2017-04-05T00:00:00"/>
  </r>
  <r>
    <n v="70"/>
    <x v="0"/>
    <d v="2011-12-06T00:00:00"/>
    <s v="Harit Avani Eco Private Limited"/>
    <s v="Tamil Nadu"/>
    <s v="Tamil Nadu"/>
    <s v="G3300"/>
    <s v="2009K13"/>
    <n v="14"/>
    <n v="5"/>
    <d v="2012-04-06T00:00:00"/>
    <n v="2012"/>
    <n v="4"/>
    <d v="2017-04-05T00:00:00"/>
  </r>
  <r>
    <n v="71"/>
    <x v="0"/>
    <d v="2011-12-07T00:00:00"/>
    <s v="Harit Avani Eco Private Limited"/>
    <s v="Karnataka"/>
    <s v="Karnataka"/>
    <s v="G3300"/>
    <s v="2010D18"/>
    <n v="10"/>
    <n v="5"/>
    <d v="2012-04-07T00:00:00"/>
    <n v="2012"/>
    <n v="4"/>
    <d v="2017-04-06T00:00:00"/>
  </r>
  <r>
    <n v="72"/>
    <x v="0"/>
    <d v="2011-12-07T00:00:00"/>
    <s v="Harit Avani Eco Private Limited"/>
    <s v="Karnataka"/>
    <s v="Karnataka"/>
    <s v="G3300"/>
    <s v="2010D18"/>
    <n v="19"/>
    <n v="5"/>
    <d v="2012-04-07T00:00:00"/>
    <n v="2012"/>
    <n v="4"/>
    <d v="2017-04-06T00:00:00"/>
  </r>
  <r>
    <n v="73"/>
    <x v="0"/>
    <d v="2011-12-08T00:00:00"/>
    <s v="B.R.Scientific"/>
    <s v="Haryana"/>
    <s v="Haryana"/>
    <s v="G3300"/>
    <s v="2010D18"/>
    <n v="4"/>
    <n v="5"/>
    <d v="2012-04-08T00:00:00"/>
    <n v="2012"/>
    <n v="4"/>
    <d v="2017-04-07T00:00:00"/>
  </r>
  <r>
    <n v="74"/>
    <x v="0"/>
    <d v="2011-12-08T00:00:00"/>
    <s v="Harit Avani Eco Private Limited"/>
    <s v="Maharashtra"/>
    <s v="Maharashtra"/>
    <s v="G3300"/>
    <s v="2011G"/>
    <n v="3"/>
    <n v="5"/>
    <d v="2012-04-08T00:00:00"/>
    <n v="2012"/>
    <n v="4"/>
    <d v="2017-04-07T00:00:00"/>
  </r>
  <r>
    <n v="75"/>
    <x v="0"/>
    <d v="2011-12-08T00:00:00"/>
    <s v="Harit Avani Eco Private Limited"/>
    <s v="Maharashtra"/>
    <s v="Maharashtra"/>
    <s v="G3300"/>
    <s v="2011G"/>
    <n v="9"/>
    <n v="5"/>
    <d v="2012-04-08T00:00:00"/>
    <n v="2012"/>
    <n v="4"/>
    <d v="2017-04-07T00:00:00"/>
  </r>
  <r>
    <n v="76"/>
    <x v="0"/>
    <d v="2011-12-08T00:00:00"/>
    <s v="Harit Avani Eco Private Limited"/>
    <s v="Maharashtra"/>
    <s v="Maharashtra"/>
    <s v="G3300"/>
    <s v="2011G"/>
    <n v="10"/>
    <n v="5"/>
    <d v="2012-04-08T00:00:00"/>
    <n v="2012"/>
    <n v="4"/>
    <d v="2017-04-07T00:00:00"/>
  </r>
  <r>
    <n v="77"/>
    <x v="0"/>
    <d v="2011-12-08T00:00:00"/>
    <s v="Harit Avani Eco Private Limited"/>
    <s v="Maharashtra"/>
    <s v="Maharashtra"/>
    <s v="G3300"/>
    <s v="2011G"/>
    <n v="18"/>
    <n v="5"/>
    <d v="2012-04-08T00:00:00"/>
    <n v="2012"/>
    <n v="4"/>
    <d v="2017-04-07T00:00:00"/>
  </r>
  <r>
    <n v="78"/>
    <x v="0"/>
    <d v="2011-12-08T00:00:00"/>
    <s v="Harit Avani Eco Private Limited"/>
    <s v="Tamil Nadu"/>
    <s v="Tamil Nadu"/>
    <s v="G3300"/>
    <s v="2009K13"/>
    <n v="8"/>
    <n v="5"/>
    <d v="2012-04-08T00:00:00"/>
    <n v="2012"/>
    <n v="4"/>
    <d v="2017-04-07T00:00:00"/>
  </r>
  <r>
    <n v="79"/>
    <x v="0"/>
    <d v="2011-12-09T00:00:00"/>
    <s v="Impression"/>
    <s v="Karnataka"/>
    <s v="Karnataka"/>
    <s v="G3300"/>
    <s v="2011G"/>
    <n v="1"/>
    <n v="5"/>
    <d v="2012-04-09T00:00:00"/>
    <n v="2012"/>
    <n v="4"/>
    <d v="2017-04-08T00:00:00"/>
  </r>
  <r>
    <n v="80"/>
    <x v="0"/>
    <d v="2011-12-09T00:00:00"/>
    <s v="Impression"/>
    <s v="Karnataka"/>
    <s v="Karnataka"/>
    <s v="G3300"/>
    <s v="2011G"/>
    <n v="1"/>
    <n v="5"/>
    <d v="2012-04-09T00:00:00"/>
    <n v="2012"/>
    <n v="4"/>
    <d v="2017-04-08T00:00:00"/>
  </r>
  <r>
    <n v="81"/>
    <x v="0"/>
    <d v="2011-12-13T00:00:00"/>
    <s v="Suma Pathy"/>
    <s v="Delhi"/>
    <s v="UTs"/>
    <s v="G3300"/>
    <s v="2011G"/>
    <n v="2"/>
    <n v="5"/>
    <d v="2012-04-13T00:00:00"/>
    <n v="2012"/>
    <n v="4"/>
    <d v="2017-04-12T00:00:00"/>
  </r>
  <r>
    <n v="82"/>
    <x v="0"/>
    <d v="2011-12-13T00:00:00"/>
    <s v="Impression"/>
    <s v="Karnataka"/>
    <s v="Karnataka"/>
    <s v="G3300"/>
    <s v="2011G"/>
    <n v="1"/>
    <n v="5"/>
    <d v="2012-04-13T00:00:00"/>
    <n v="2012"/>
    <n v="4"/>
    <d v="2017-04-12T00:00:00"/>
  </r>
  <r>
    <n v="83"/>
    <x v="0"/>
    <d v="2011-12-13T00:00:00"/>
    <s v="Harit Avani Eco Private Limited"/>
    <s v="Karnataka"/>
    <s v="Karnataka"/>
    <s v="G3300"/>
    <s v="2010D18 (9), 2010F10 (10)"/>
    <n v="19"/>
    <n v="5"/>
    <d v="2012-04-13T00:00:00"/>
    <n v="2012"/>
    <n v="4"/>
    <d v="2017-04-12T00:00:00"/>
  </r>
  <r>
    <n v="84"/>
    <x v="0"/>
    <d v="2011-12-13T00:00:00"/>
    <s v="Harit Avani Eco Private Limited"/>
    <s v="Maharashtra"/>
    <s v="Maharashtra"/>
    <s v="G3300"/>
    <s v="2011G"/>
    <n v="8"/>
    <n v="5"/>
    <d v="2012-04-13T00:00:00"/>
    <n v="2012"/>
    <n v="4"/>
    <d v="2017-04-12T00:00:00"/>
  </r>
  <r>
    <n v="85"/>
    <x v="0"/>
    <d v="2011-12-14T00:00:00"/>
    <s v="Impression"/>
    <s v="Karnataka"/>
    <s v="Karnataka"/>
    <s v="G3300"/>
    <s v="2011G"/>
    <n v="1"/>
    <n v="5"/>
    <d v="2012-04-14T00:00:00"/>
    <n v="2012"/>
    <n v="4"/>
    <d v="2017-04-13T00:00:00"/>
  </r>
  <r>
    <n v="86"/>
    <x v="0"/>
    <d v="2011-12-16T00:00:00"/>
    <s v="Sanjhi Sansthan"/>
    <s v="Karnataka"/>
    <s v="Karnataka"/>
    <s v="G3300"/>
    <s v="2011G"/>
    <n v="1"/>
    <n v="5"/>
    <d v="2012-04-16T00:00:00"/>
    <n v="2012"/>
    <n v="4"/>
    <d v="2017-04-15T00:00:00"/>
  </r>
  <r>
    <n v="87"/>
    <x v="0"/>
    <d v="2011-12-16T00:00:00"/>
    <s v="Harit Avani Eco Private Limited"/>
    <s v="Karnataka"/>
    <s v="Karnataka"/>
    <s v="G3300"/>
    <s v="2011D"/>
    <n v="6"/>
    <n v="5"/>
    <d v="2012-04-16T00:00:00"/>
    <n v="2012"/>
    <n v="4"/>
    <d v="2017-04-15T00:00:00"/>
  </r>
  <r>
    <n v="88"/>
    <x v="0"/>
    <d v="2011-12-16T00:00:00"/>
    <s v="Harit Avani Eco Private Limited"/>
    <s v="Karnataka"/>
    <s v="Karnataka"/>
    <s v="G3300"/>
    <s v="2011G"/>
    <n v="8"/>
    <n v="5"/>
    <d v="2012-04-16T00:00:00"/>
    <n v="2012"/>
    <n v="4"/>
    <d v="2017-04-15T00:00:00"/>
  </r>
  <r>
    <n v="89"/>
    <x v="0"/>
    <d v="2011-12-16T00:00:00"/>
    <s v="Harit Avani Eco Private Limited"/>
    <s v="Karnataka"/>
    <s v="Karnataka"/>
    <s v="G3300"/>
    <s v="2011D"/>
    <n v="15"/>
    <n v="5"/>
    <d v="2012-04-16T00:00:00"/>
    <n v="2012"/>
    <n v="4"/>
    <d v="2017-04-15T00:00:00"/>
  </r>
  <r>
    <n v="90"/>
    <x v="0"/>
    <d v="2011-12-16T00:00:00"/>
    <s v="Harit Avani Eco Private Limited"/>
    <s v="Karnataka"/>
    <s v="Karnataka"/>
    <s v="G3300"/>
    <s v="2010F10"/>
    <n v="16"/>
    <n v="5"/>
    <d v="2012-04-16T00:00:00"/>
    <n v="2012"/>
    <n v="4"/>
    <d v="2017-04-15T00:00:00"/>
  </r>
  <r>
    <n v="91"/>
    <x v="0"/>
    <d v="2011-12-16T00:00:00"/>
    <s v="Harit Avani Eco Private Limited"/>
    <s v="Maharashtra"/>
    <s v="Maharashtra"/>
    <s v="G3300"/>
    <s v="2011G"/>
    <n v="11"/>
    <n v="5"/>
    <d v="2012-04-16T00:00:00"/>
    <n v="2012"/>
    <n v="4"/>
    <d v="2017-04-15T00:00:00"/>
  </r>
  <r>
    <n v="92"/>
    <x v="0"/>
    <d v="2011-12-16T00:00:00"/>
    <s v="Harit Avani Eco Private Limited"/>
    <s v="Maharashtra"/>
    <s v="Maharashtra"/>
    <s v="G3300"/>
    <s v="2011G"/>
    <n v="16"/>
    <n v="5"/>
    <d v="2012-04-16T00:00:00"/>
    <n v="2012"/>
    <n v="4"/>
    <d v="2017-04-15T00:00:00"/>
  </r>
  <r>
    <n v="93"/>
    <x v="0"/>
    <d v="2011-12-16T00:00:00"/>
    <s v="Harit Avani Eco Private Limited"/>
    <s v="Maharashtra"/>
    <s v="Maharashtra"/>
    <s v="G3300"/>
    <s v="2011G"/>
    <n v="17"/>
    <n v="5"/>
    <d v="2012-04-16T00:00:00"/>
    <n v="2012"/>
    <n v="4"/>
    <d v="2017-04-15T00:00:00"/>
  </r>
  <r>
    <n v="94"/>
    <x v="0"/>
    <d v="2011-12-16T00:00:00"/>
    <s v="Harit Avani Eco Private Limited"/>
    <s v="Maharashtra"/>
    <s v="Maharashtra"/>
    <s v="G3300"/>
    <s v="2011G"/>
    <n v="17"/>
    <n v="5"/>
    <d v="2012-04-16T00:00:00"/>
    <n v="2012"/>
    <n v="4"/>
    <d v="2017-04-15T00:00:00"/>
  </r>
  <r>
    <n v="95"/>
    <x v="0"/>
    <d v="2011-12-19T00:00:00"/>
    <s v="Harit Avani Eco Private Limited"/>
    <s v="Gujarat"/>
    <s v="Gujarat"/>
    <s v="G3300"/>
    <s v="2011G"/>
    <n v="25"/>
    <n v="5"/>
    <d v="2012-04-19T00:00:00"/>
    <n v="2012"/>
    <n v="4"/>
    <d v="2017-04-18T00:00:00"/>
  </r>
  <r>
    <n v="96"/>
    <x v="0"/>
    <d v="2011-12-19T00:00:00"/>
    <s v="Harit Avani Eco Private Limited"/>
    <s v="Karnataka"/>
    <s v="Karnataka"/>
    <s v="G3300"/>
    <n v="0"/>
    <n v="6"/>
    <n v="5"/>
    <d v="2012-04-19T00:00:00"/>
    <n v="2012"/>
    <n v="4"/>
    <d v="2017-04-18T00:00:00"/>
  </r>
  <r>
    <n v="97"/>
    <x v="0"/>
    <d v="2011-12-19T00:00:00"/>
    <s v="Harit Avani Eco Private Limited"/>
    <s v="Karnataka"/>
    <s v="Karnataka"/>
    <s v="G3300"/>
    <s v="2011D"/>
    <n v="10"/>
    <n v="5"/>
    <d v="2012-04-19T00:00:00"/>
    <n v="2012"/>
    <n v="4"/>
    <d v="2017-04-18T00:00:00"/>
  </r>
  <r>
    <n v="98"/>
    <x v="0"/>
    <d v="2011-12-19T00:00:00"/>
    <s v="Harit Avani Eco Private Limited"/>
    <s v="Karnataka"/>
    <s v="Karnataka"/>
    <s v="G3300"/>
    <s v="2011D"/>
    <n v="13"/>
    <n v="5"/>
    <d v="2012-04-19T00:00:00"/>
    <n v="2012"/>
    <n v="4"/>
    <d v="2017-04-18T00:00:00"/>
  </r>
  <r>
    <n v="99"/>
    <x v="0"/>
    <d v="2011-12-19T00:00:00"/>
    <s v="Harit Avani Eco Private Limited"/>
    <s v="Karnataka"/>
    <s v="Karnataka"/>
    <s v="G3300"/>
    <s v="2011D"/>
    <n v="15"/>
    <n v="5"/>
    <d v="2012-04-19T00:00:00"/>
    <n v="2012"/>
    <n v="4"/>
    <d v="2017-04-18T00:00:00"/>
  </r>
  <r>
    <n v="100"/>
    <x v="0"/>
    <d v="2011-12-19T00:00:00"/>
    <s v="Harit Avani Eco Private Limited"/>
    <s v="Maharashtra"/>
    <s v="Maharashtra"/>
    <s v="G3300"/>
    <s v="2011G"/>
    <n v="11"/>
    <n v="5"/>
    <d v="2012-04-19T00:00:00"/>
    <n v="2012"/>
    <n v="4"/>
    <d v="2017-04-18T00:00:00"/>
  </r>
  <r>
    <n v="101"/>
    <x v="0"/>
    <d v="2011-12-19T00:00:00"/>
    <s v="Harit Avani Eco Private Limited"/>
    <s v="Maharashtra"/>
    <s v="Maharashtra"/>
    <s v="G3300"/>
    <s v="2011G"/>
    <n v="12"/>
    <n v="5"/>
    <d v="2012-04-19T00:00:00"/>
    <n v="2012"/>
    <n v="4"/>
    <d v="2017-04-18T00:00:00"/>
  </r>
  <r>
    <n v="102"/>
    <x v="0"/>
    <d v="2011-12-19T00:00:00"/>
    <s v="Harit Avani Eco Private Limited"/>
    <s v="Maharashtra"/>
    <s v="Maharashtra"/>
    <s v="G3300"/>
    <s v="2011G"/>
    <n v="18"/>
    <n v="5"/>
    <d v="2012-04-19T00:00:00"/>
    <n v="2012"/>
    <n v="4"/>
    <d v="2017-04-18T00:00:00"/>
  </r>
  <r>
    <n v="103"/>
    <x v="0"/>
    <d v="2011-12-19T00:00:00"/>
    <s v="Harit Avani Eco Private Limited"/>
    <s v="Maharashtra"/>
    <s v="Maharashtra"/>
    <s v="G3300"/>
    <s v="2011G"/>
    <n v="18"/>
    <n v="5"/>
    <d v="2012-04-19T00:00:00"/>
    <n v="2012"/>
    <n v="4"/>
    <d v="2017-04-18T00:00:00"/>
  </r>
  <r>
    <n v="104"/>
    <x v="0"/>
    <d v="2011-12-19T00:00:00"/>
    <s v="Harit Avani Eco Private Limited"/>
    <s v="Maharashtra"/>
    <s v="Maharashtra"/>
    <s v="G3300"/>
    <s v="2011G"/>
    <n v="21"/>
    <n v="5"/>
    <d v="2012-04-19T00:00:00"/>
    <n v="2012"/>
    <n v="4"/>
    <d v="2017-04-18T00:00:00"/>
  </r>
  <r>
    <n v="105"/>
    <x v="0"/>
    <d v="2011-12-19T00:00:00"/>
    <s v="Harit Avani Eco Private Limited"/>
    <s v="Maharashtra"/>
    <s v="Maharashtra"/>
    <s v="G3300"/>
    <s v="2011D"/>
    <n v="25"/>
    <n v="5"/>
    <d v="2012-04-19T00:00:00"/>
    <n v="2012"/>
    <n v="4"/>
    <d v="2017-04-18T00:00:00"/>
  </r>
  <r>
    <n v="106"/>
    <x v="0"/>
    <d v="2011-12-19T00:00:00"/>
    <s v="Harit Avani Eco Private Limited"/>
    <s v="Tamil Nadu"/>
    <s v="Tamil Nadu"/>
    <s v="G3300"/>
    <n v="0"/>
    <n v="6"/>
    <n v="5"/>
    <d v="2012-04-19T00:00:00"/>
    <n v="2012"/>
    <n v="4"/>
    <d v="2017-04-18T00:00:00"/>
  </r>
  <r>
    <n v="107"/>
    <x v="0"/>
    <d v="2011-12-19T00:00:00"/>
    <s v="Harit Avani Eco Private Limited"/>
    <s v="Tamil Nadu"/>
    <s v="Tamil Nadu"/>
    <s v="G3300"/>
    <n v="0"/>
    <n v="19"/>
    <n v="5"/>
    <d v="2012-04-19T00:00:00"/>
    <n v="2012"/>
    <n v="4"/>
    <d v="2017-04-18T00:00:00"/>
  </r>
  <r>
    <n v="108"/>
    <x v="0"/>
    <d v="2011-12-20T00:00:00"/>
    <s v="Harit Avani Eco Private Limited"/>
    <s v="Karnataka"/>
    <s v="Karnataka"/>
    <s v="G3300"/>
    <s v="2011D"/>
    <n v="16"/>
    <n v="5"/>
    <d v="2012-04-20T00:00:00"/>
    <n v="2012"/>
    <n v="4"/>
    <d v="2017-04-19T00:00:00"/>
  </r>
  <r>
    <n v="109"/>
    <x v="0"/>
    <d v="2011-12-20T00:00:00"/>
    <s v="Harit Avani Eco Private Limited"/>
    <s v="Maharashtra"/>
    <s v="Maharashtra"/>
    <s v="G3300"/>
    <s v="2011G"/>
    <n v="6"/>
    <n v="5"/>
    <d v="2012-04-20T00:00:00"/>
    <n v="2012"/>
    <n v="4"/>
    <d v="2017-04-19T00:00:00"/>
  </r>
  <r>
    <n v="110"/>
    <x v="0"/>
    <d v="2011-12-20T00:00:00"/>
    <s v="Harit Avani Eco Private Limited"/>
    <s v="Maharashtra"/>
    <s v="Maharashtra"/>
    <s v="G3300"/>
    <s v="2011G"/>
    <n v="21"/>
    <n v="5"/>
    <d v="2012-04-20T00:00:00"/>
    <n v="2012"/>
    <n v="4"/>
    <d v="2017-04-19T00:00:00"/>
  </r>
  <r>
    <n v="111"/>
    <x v="0"/>
    <d v="2011-12-21T00:00:00"/>
    <s v="Rajkumar Narayanan"/>
    <s v="Tamil Nadu"/>
    <s v="Tamil Nadu"/>
    <s v="G3300"/>
    <s v="2010G18"/>
    <n v="1"/>
    <n v="5"/>
    <d v="2012-04-21T00:00:00"/>
    <n v="2012"/>
    <n v="4"/>
    <d v="2017-04-20T00:00:00"/>
  </r>
  <r>
    <n v="112"/>
    <x v="0"/>
    <d v="2011-12-22T00:00:00"/>
    <s v="Harit Avani Eco Private Limited"/>
    <s v="Maharashtra"/>
    <s v="Maharashtra"/>
    <s v="G3300"/>
    <s v="2011G"/>
    <n v="7"/>
    <n v="5"/>
    <d v="2012-04-22T00:00:00"/>
    <n v="2012"/>
    <n v="4"/>
    <d v="2017-04-21T00:00:00"/>
  </r>
  <r>
    <n v="113"/>
    <x v="0"/>
    <d v="2011-12-22T00:00:00"/>
    <s v="Harit Avani Eco Private Limited"/>
    <s v="Maharashtra"/>
    <s v="Maharashtra"/>
    <s v="G3300"/>
    <s v="2011G"/>
    <n v="14"/>
    <n v="5"/>
    <d v="2012-04-22T00:00:00"/>
    <n v="2012"/>
    <n v="4"/>
    <d v="2017-04-21T00:00:00"/>
  </r>
  <r>
    <n v="114"/>
    <x v="0"/>
    <d v="2011-12-22T00:00:00"/>
    <s v="Harit Avani Eco Private Limited"/>
    <s v="Maharashtra"/>
    <s v="Maharashtra"/>
    <s v="G3300"/>
    <s v="2011G"/>
    <n v="22"/>
    <n v="5"/>
    <d v="2012-04-22T00:00:00"/>
    <n v="2012"/>
    <n v="4"/>
    <d v="2017-04-21T00:00:00"/>
  </r>
  <r>
    <n v="115"/>
    <x v="0"/>
    <d v="2011-12-22T00:00:00"/>
    <s v="Harit Avani Eco Private Limited"/>
    <s v="Tamil Nadu"/>
    <s v="Tamil Nadu"/>
    <s v="G3300"/>
    <n v="0"/>
    <n v="6"/>
    <n v="5"/>
    <d v="2012-04-22T00:00:00"/>
    <n v="2012"/>
    <n v="4"/>
    <d v="2017-04-21T00:00:00"/>
  </r>
  <r>
    <n v="116"/>
    <x v="0"/>
    <d v="2011-12-22T00:00:00"/>
    <s v="Harit Avani Eco Private Limited"/>
    <s v="Tamil Nadu"/>
    <s v="Tamil Nadu"/>
    <s v="G3300"/>
    <n v="0"/>
    <n v="11"/>
    <n v="5"/>
    <d v="2012-04-22T00:00:00"/>
    <n v="2012"/>
    <n v="4"/>
    <d v="2017-04-21T00:00:00"/>
  </r>
  <r>
    <n v="117"/>
    <x v="0"/>
    <d v="2011-12-23T00:00:00"/>
    <s v="Impression"/>
    <s v="Karnataka"/>
    <s v="Karnataka"/>
    <s v="G3300"/>
    <s v="2011G"/>
    <n v="1"/>
    <n v="5"/>
    <d v="2012-04-23T00:00:00"/>
    <n v="2012"/>
    <n v="4"/>
    <d v="2017-04-22T00:00:00"/>
  </r>
  <r>
    <n v="118"/>
    <x v="0"/>
    <d v="2011-12-24T00:00:00"/>
    <s v="Impression"/>
    <s v="Karnataka"/>
    <s v="Karnataka"/>
    <s v="G3300"/>
    <s v="2011G"/>
    <n v="1"/>
    <n v="5"/>
    <d v="2012-04-24T00:00:00"/>
    <n v="2012"/>
    <n v="4"/>
    <d v="2017-04-23T00:00:00"/>
  </r>
  <r>
    <n v="119"/>
    <x v="0"/>
    <d v="2011-12-24T00:00:00"/>
    <s v="Harit Avani Eco Private Limited"/>
    <s v="Karnataka"/>
    <s v="Karnataka"/>
    <s v="G3300"/>
    <s v="2011D"/>
    <n v="6"/>
    <n v="5"/>
    <d v="2012-04-24T00:00:00"/>
    <n v="2012"/>
    <n v="4"/>
    <d v="2017-04-23T00:00:00"/>
  </r>
  <r>
    <n v="120"/>
    <x v="0"/>
    <d v="2011-12-24T00:00:00"/>
    <s v="Harit Avani Eco Private Limited"/>
    <s v="Karnataka"/>
    <s v="Karnataka"/>
    <s v="G3300"/>
    <n v="0"/>
    <n v="8"/>
    <n v="5"/>
    <d v="2012-04-24T00:00:00"/>
    <n v="2012"/>
    <n v="4"/>
    <d v="2017-04-23T00:00:00"/>
  </r>
  <r>
    <n v="121"/>
    <x v="0"/>
    <d v="2011-12-24T00:00:00"/>
    <s v="Harit Avani Eco Private Limited"/>
    <s v="Karnataka"/>
    <s v="Karnataka"/>
    <s v="G3300"/>
    <s v="2011G"/>
    <n v="21"/>
    <n v="5"/>
    <d v="2012-04-24T00:00:00"/>
    <n v="2012"/>
    <n v="4"/>
    <d v="2017-04-23T00:00:00"/>
  </r>
  <r>
    <n v="122"/>
    <x v="0"/>
    <d v="2011-12-24T00:00:00"/>
    <s v="Harit Avani Eco Private Limited"/>
    <s v="Maharashtra"/>
    <s v="Maharashtra"/>
    <s v="G3300"/>
    <s v="2011D"/>
    <n v="16"/>
    <n v="5"/>
    <d v="2012-04-24T00:00:00"/>
    <n v="2012"/>
    <n v="4"/>
    <d v="2017-04-23T00:00:00"/>
  </r>
  <r>
    <n v="123"/>
    <x v="0"/>
    <d v="2011-12-24T00:00:00"/>
    <s v="Harit Avani Eco Private Limited"/>
    <s v="Maharashtra"/>
    <s v="Maharashtra"/>
    <s v="G3300"/>
    <s v="2011D"/>
    <n v="21"/>
    <n v="5"/>
    <d v="2012-04-24T00:00:00"/>
    <n v="2012"/>
    <n v="4"/>
    <d v="2017-04-23T00:00:00"/>
  </r>
  <r>
    <n v="124"/>
    <x v="0"/>
    <d v="2011-12-24T00:00:00"/>
    <s v="Harit Avani Eco Private Limited"/>
    <s v="Tamil Nadu"/>
    <s v="Tamil Nadu"/>
    <s v="G3300"/>
    <n v="0"/>
    <n v="7"/>
    <n v="5"/>
    <d v="2012-04-24T00:00:00"/>
    <n v="2012"/>
    <n v="4"/>
    <d v="2017-04-23T00:00:00"/>
  </r>
  <r>
    <n v="125"/>
    <x v="0"/>
    <d v="2011-12-24T00:00:00"/>
    <s v="Harit Avani Eco Private Limited"/>
    <s v="Tamil Nadu"/>
    <s v="Tamil Nadu"/>
    <s v="G3300"/>
    <s v="2011D"/>
    <n v="8"/>
    <n v="5"/>
    <d v="2012-04-24T00:00:00"/>
    <n v="2012"/>
    <n v="4"/>
    <d v="2017-04-23T00:00:00"/>
  </r>
  <r>
    <n v="126"/>
    <x v="0"/>
    <d v="2011-12-24T00:00:00"/>
    <s v="Harit Avani Eco Private Limited"/>
    <s v="Tamil Nadu"/>
    <s v="Tamil Nadu"/>
    <s v="G3300"/>
    <n v="0"/>
    <n v="19"/>
    <n v="5"/>
    <d v="2012-04-24T00:00:00"/>
    <n v="2012"/>
    <n v="4"/>
    <d v="2017-04-23T00:00:00"/>
  </r>
  <r>
    <n v="127"/>
    <x v="0"/>
    <d v="2011-12-24T00:00:00"/>
    <s v="Harit Avani Eco Private Limited"/>
    <s v="Tamil Nadu"/>
    <s v="Tamil Nadu"/>
    <s v="G3300"/>
    <n v="0"/>
    <n v="30"/>
    <n v="5"/>
    <d v="2012-04-24T00:00:00"/>
    <n v="2012"/>
    <n v="4"/>
    <d v="2017-04-23T00:00:00"/>
  </r>
  <r>
    <n v="128"/>
    <x v="0"/>
    <d v="2011-12-26T00:00:00"/>
    <s v="Harit Avani Eco Private Limited"/>
    <s v="Maharashtra"/>
    <s v="Maharashtra"/>
    <s v="G3300"/>
    <s v="2011G"/>
    <n v="6"/>
    <n v="5"/>
    <d v="2012-04-26T00:00:00"/>
    <n v="2012"/>
    <n v="4"/>
    <d v="2017-04-25T00:00:00"/>
  </r>
  <r>
    <n v="129"/>
    <x v="0"/>
    <d v="2011-12-26T00:00:00"/>
    <s v="Harit Avani Eco Private Limited"/>
    <s v="Tamil Nadu"/>
    <s v="Tamil Nadu"/>
    <s v="G3300"/>
    <s v="0 (10), 2009K13 (5)"/>
    <n v="15"/>
    <n v="5"/>
    <d v="2012-04-26T00:00:00"/>
    <n v="2012"/>
    <n v="4"/>
    <d v="2017-04-25T00:00:00"/>
  </r>
  <r>
    <n v="130"/>
    <x v="0"/>
    <d v="2011-12-27T00:00:00"/>
    <s v="Goodwill marketing"/>
    <s v="Karnataka"/>
    <s v="Karnataka"/>
    <s v="G3300"/>
    <s v="2011D (271), 2011E (109)"/>
    <n v="380"/>
    <n v="5"/>
    <d v="2012-04-27T00:00:00"/>
    <n v="2012"/>
    <n v="4"/>
    <d v="2017-04-26T00:00:00"/>
  </r>
  <r>
    <n v="131"/>
    <x v="0"/>
    <d v="2011-12-28T00:00:00"/>
    <s v="Harit Avani Eco Private Limited"/>
    <s v="Gujarat"/>
    <s v="Gujarat"/>
    <s v="G3300"/>
    <s v="2011E"/>
    <n v="30"/>
    <n v="5"/>
    <d v="2012-04-28T00:00:00"/>
    <n v="2012"/>
    <n v="4"/>
    <d v="2017-04-27T00:00:00"/>
  </r>
  <r>
    <n v="132"/>
    <x v="0"/>
    <d v="2011-12-28T00:00:00"/>
    <s v="Harit Avani Eco Private Limited"/>
    <s v="Karnataka"/>
    <s v="Karnataka"/>
    <s v="G3300"/>
    <s v="2011E"/>
    <n v="5"/>
    <n v="5"/>
    <d v="2012-04-28T00:00:00"/>
    <n v="2012"/>
    <n v="4"/>
    <d v="2017-04-27T00:00:00"/>
  </r>
  <r>
    <n v="133"/>
    <x v="0"/>
    <d v="2011-12-28T00:00:00"/>
    <s v="Harit Avani Eco Private Limited"/>
    <s v="Maharashtra"/>
    <s v="Maharashtra"/>
    <s v="G3300"/>
    <s v="2011G"/>
    <n v="8"/>
    <n v="5"/>
    <d v="2012-04-28T00:00:00"/>
    <n v="2012"/>
    <n v="4"/>
    <d v="2017-04-27T00:00:00"/>
  </r>
  <r>
    <n v="134"/>
    <x v="0"/>
    <d v="2011-12-28T00:00:00"/>
    <s v="Harit Avani Eco Private Limited"/>
    <s v="Tamil Nadu"/>
    <s v="Tamil Nadu"/>
    <s v="G3300"/>
    <s v="0 (10), 2009K!3 (5)"/>
    <n v="15"/>
    <n v="5"/>
    <d v="2012-04-28T00:00:00"/>
    <n v="2012"/>
    <n v="4"/>
    <d v="2017-04-27T00:00:00"/>
  </r>
  <r>
    <n v="135"/>
    <x v="0"/>
    <d v="2011-12-29T00:00:00"/>
    <s v="Goodwill marketing"/>
    <s v="Karnataka"/>
    <s v="Karnataka"/>
    <s v="G3300"/>
    <s v="2011G"/>
    <n v="400"/>
    <n v="5"/>
    <d v="2012-04-29T00:00:00"/>
    <n v="2012"/>
    <n v="4"/>
    <d v="2017-04-28T00:00:00"/>
  </r>
  <r>
    <n v="136"/>
    <x v="0"/>
    <d v="2011-12-29T00:00:00"/>
    <s v="Harit Avani Eco Private Limited"/>
    <s v="Maharashtra"/>
    <s v="Maharashtra"/>
    <s v="G3300"/>
    <s v="2011G"/>
    <n v="4"/>
    <n v="5"/>
    <d v="2012-04-29T00:00:00"/>
    <n v="2012"/>
    <n v="4"/>
    <d v="2017-04-28T00:00:00"/>
  </r>
  <r>
    <n v="137"/>
    <x v="0"/>
    <d v="2011-12-29T00:00:00"/>
    <s v="Harit Avani Eco Private Limited"/>
    <s v="Maharashtra"/>
    <s v="Maharashtra"/>
    <s v="G3300"/>
    <s v="2011G"/>
    <n v="12"/>
    <n v="5"/>
    <d v="2012-04-29T00:00:00"/>
    <n v="2012"/>
    <n v="4"/>
    <d v="2017-04-28T00:00:00"/>
  </r>
  <r>
    <n v="138"/>
    <x v="0"/>
    <d v="2011-12-29T00:00:00"/>
    <s v="Harit Avani Eco Private Limited"/>
    <s v="Maharashtra"/>
    <s v="Maharashtra"/>
    <s v="G3300"/>
    <s v="2011G"/>
    <n v="15"/>
    <n v="5"/>
    <d v="2012-04-29T00:00:00"/>
    <n v="2012"/>
    <n v="4"/>
    <d v="2017-04-28T00:00:00"/>
  </r>
  <r>
    <n v="139"/>
    <x v="0"/>
    <d v="2011-12-29T00:00:00"/>
    <s v="Harit Avani Eco Private Limited"/>
    <s v="Maharashtra"/>
    <s v="Maharashtra"/>
    <s v="G3300"/>
    <s v="2011G"/>
    <n v="15"/>
    <n v="5"/>
    <d v="2012-04-29T00:00:00"/>
    <n v="2012"/>
    <n v="4"/>
    <d v="2017-04-28T00:00:00"/>
  </r>
  <r>
    <n v="140"/>
    <x v="0"/>
    <d v="2011-12-29T00:00:00"/>
    <s v="Harit Avani Eco Private Limited"/>
    <s v="Tamil Nadu"/>
    <s v="Tamil Nadu"/>
    <s v="G3300"/>
    <s v="2009K13"/>
    <n v="13"/>
    <n v="5"/>
    <d v="2012-04-29T00:00:00"/>
    <n v="2012"/>
    <n v="4"/>
    <d v="2017-04-28T00:00:00"/>
  </r>
  <r>
    <n v="141"/>
    <x v="0"/>
    <d v="2012-01-11T00:00:00"/>
    <s v="R K Gupta"/>
    <s v="Delhi"/>
    <s v="UTs"/>
    <s v="G3300"/>
    <s v="2011G"/>
    <n v="1"/>
    <n v="5"/>
    <d v="2012-05-11T00:00:00"/>
    <n v="2012"/>
    <n v="5"/>
    <d v="2017-05-10T00:00:00"/>
  </r>
  <r>
    <n v="142"/>
    <x v="0"/>
    <d v="2012-01-13T00:00:00"/>
    <s v="Prashanth Venkataramana"/>
    <s v="Tamil Nadu"/>
    <s v="Tamil Nadu"/>
    <s v="G3300"/>
    <s v="2010A3"/>
    <n v="5"/>
    <n v="5"/>
    <d v="2012-05-13T00:00:00"/>
    <n v="2012"/>
    <n v="5"/>
    <d v="2017-05-12T00:00:00"/>
  </r>
  <r>
    <n v="143"/>
    <x v="0"/>
    <d v="2012-01-17T00:00:00"/>
    <s v="Rajinder Kaul"/>
    <s v="J &amp; K"/>
    <s v="J &amp; K"/>
    <s v="G3300"/>
    <s v="2011G"/>
    <n v="2"/>
    <n v="5"/>
    <d v="2012-05-17T00:00:00"/>
    <n v="2012"/>
    <n v="5"/>
    <d v="2017-05-16T00:00:00"/>
  </r>
  <r>
    <n v="144"/>
    <x v="0"/>
    <d v="2012-01-17T00:00:00"/>
    <s v="Impression"/>
    <s v="Karnataka"/>
    <s v="Karnataka"/>
    <s v="G3300"/>
    <s v="2011E"/>
    <n v="1"/>
    <n v="5"/>
    <d v="2012-05-17T00:00:00"/>
    <n v="2012"/>
    <n v="5"/>
    <d v="2017-05-16T00:00:00"/>
  </r>
  <r>
    <n v="145"/>
    <x v="0"/>
    <d v="2012-01-17T00:00:00"/>
    <s v="Harit Avani Eco Private Limited"/>
    <s v="Karnataka"/>
    <s v="Karnataka"/>
    <s v="G3300"/>
    <s v="2011E"/>
    <n v="6"/>
    <n v="5"/>
    <d v="2012-05-17T00:00:00"/>
    <n v="2012"/>
    <n v="5"/>
    <d v="2017-05-16T00:00:00"/>
  </r>
  <r>
    <n v="146"/>
    <x v="0"/>
    <d v="2012-01-17T00:00:00"/>
    <s v="Harit Avani Eco Private Limited"/>
    <s v="Karnataka"/>
    <s v="Karnataka"/>
    <s v="G3300"/>
    <s v="2011E"/>
    <n v="7"/>
    <n v="5"/>
    <d v="2012-05-17T00:00:00"/>
    <n v="2012"/>
    <n v="5"/>
    <d v="2017-05-16T00:00:00"/>
  </r>
  <r>
    <n v="147"/>
    <x v="0"/>
    <d v="2012-01-17T00:00:00"/>
    <s v="Harit Avani Eco Private Limited"/>
    <s v="Karnataka"/>
    <s v="Karnataka"/>
    <s v="G3300"/>
    <s v="2011G"/>
    <n v="8"/>
    <n v="5"/>
    <d v="2012-05-17T00:00:00"/>
    <n v="2012"/>
    <n v="5"/>
    <d v="2017-05-16T00:00:00"/>
  </r>
  <r>
    <n v="148"/>
    <x v="0"/>
    <d v="2012-01-17T00:00:00"/>
    <s v="Harit Avani Eco Private Limited"/>
    <s v="Karnataka"/>
    <s v="Karnataka"/>
    <s v="G3300"/>
    <s v="2011K"/>
    <n v="10"/>
    <n v="5"/>
    <d v="2012-05-17T00:00:00"/>
    <n v="2012"/>
    <n v="5"/>
    <d v="2017-05-16T00:00:00"/>
  </r>
  <r>
    <n v="149"/>
    <x v="0"/>
    <d v="2012-01-17T00:00:00"/>
    <s v="Harit Avani Eco Private Limited"/>
    <s v="Karnataka"/>
    <s v="Karnataka"/>
    <s v="G3300"/>
    <s v="2011E"/>
    <n v="15"/>
    <n v="5"/>
    <d v="2012-05-17T00:00:00"/>
    <n v="2012"/>
    <n v="5"/>
    <d v="2017-05-16T00:00:00"/>
  </r>
  <r>
    <n v="150"/>
    <x v="0"/>
    <d v="2012-01-17T00:00:00"/>
    <s v="Harit Avani Eco Private Limited"/>
    <s v="Karnataka"/>
    <s v="Karnataka"/>
    <s v="G3300"/>
    <s v="2011E"/>
    <n v="25"/>
    <n v="5"/>
    <d v="2012-05-17T00:00:00"/>
    <n v="2012"/>
    <n v="5"/>
    <d v="2017-05-16T00:00:00"/>
  </r>
  <r>
    <n v="151"/>
    <x v="0"/>
    <d v="2012-01-17T00:00:00"/>
    <s v="Harit Avani Eco Private Limited"/>
    <s v="Karnataka"/>
    <s v="Karnataka"/>
    <s v="G3300"/>
    <s v="2011E"/>
    <n v="52"/>
    <n v="5"/>
    <d v="2012-05-17T00:00:00"/>
    <n v="2012"/>
    <n v="5"/>
    <d v="2017-05-16T00:00:00"/>
  </r>
  <r>
    <n v="152"/>
    <x v="0"/>
    <d v="2012-01-17T00:00:00"/>
    <s v="Harit Avani Eco Private Limited"/>
    <s v="Maharashtra"/>
    <s v="Maharashtra"/>
    <s v="G3300"/>
    <s v="2011E"/>
    <n v="10"/>
    <n v="5"/>
    <d v="2012-05-17T00:00:00"/>
    <n v="2012"/>
    <n v="5"/>
    <d v="2017-05-16T00:00:00"/>
  </r>
  <r>
    <n v="153"/>
    <x v="0"/>
    <d v="2012-01-17T00:00:00"/>
    <s v="Harit Avani Eco Private Limited"/>
    <s v="Maharashtra"/>
    <s v="Maharashtra"/>
    <s v="G3300"/>
    <s v="2011G"/>
    <n v="12"/>
    <n v="5"/>
    <d v="2012-05-17T00:00:00"/>
    <n v="2012"/>
    <n v="5"/>
    <d v="2017-05-16T00:00:00"/>
  </r>
  <r>
    <n v="154"/>
    <x v="0"/>
    <d v="2012-01-17T00:00:00"/>
    <s v="Harit Avani Eco Private Limited"/>
    <s v="Maharashtra"/>
    <s v="Maharashtra"/>
    <s v="G3300"/>
    <s v="2011G"/>
    <n v="21"/>
    <n v="5"/>
    <d v="2012-05-17T00:00:00"/>
    <n v="2012"/>
    <n v="5"/>
    <d v="2017-05-16T00:00:00"/>
  </r>
  <r>
    <n v="155"/>
    <x v="0"/>
    <d v="2012-01-17T00:00:00"/>
    <s v="Harit Avani Eco Private Limited"/>
    <s v="Maharashtra"/>
    <s v="Maharashtra"/>
    <s v="G3300"/>
    <s v="2011G"/>
    <n v="21"/>
    <n v="5"/>
    <d v="2012-05-17T00:00:00"/>
    <n v="2012"/>
    <n v="5"/>
    <d v="2017-05-16T00:00:00"/>
  </r>
  <r>
    <n v="156"/>
    <x v="0"/>
    <d v="2012-01-17T00:00:00"/>
    <s v="Harit Avani Eco Private Limited"/>
    <s v="Maharashtra"/>
    <s v="Maharashtra"/>
    <s v="G3300"/>
    <s v="2011K"/>
    <n v="35"/>
    <n v="5"/>
    <d v="2012-05-17T00:00:00"/>
    <n v="2012"/>
    <n v="5"/>
    <d v="2017-05-16T00:00:00"/>
  </r>
  <r>
    <n v="157"/>
    <x v="0"/>
    <d v="2012-01-17T00:00:00"/>
    <s v="Harit Avani Eco Private Limited"/>
    <s v="Maharashtra"/>
    <s v="Maharashtra"/>
    <s v="G3300"/>
    <s v="2011G"/>
    <n v="79"/>
    <n v="5"/>
    <d v="2012-05-17T00:00:00"/>
    <n v="2012"/>
    <n v="5"/>
    <d v="2017-05-16T00:00:00"/>
  </r>
  <r>
    <n v="158"/>
    <x v="0"/>
    <d v="2012-01-17T00:00:00"/>
    <s v="Harit Avani Eco Private Limited"/>
    <s v="Tamil Nadu"/>
    <s v="Tamil Nadu"/>
    <s v="G3300"/>
    <s v="2011A"/>
    <n v="3"/>
    <n v="5"/>
    <d v="2012-05-17T00:00:00"/>
    <n v="2012"/>
    <n v="5"/>
    <d v="2017-05-16T00:00:00"/>
  </r>
  <r>
    <n v="159"/>
    <x v="0"/>
    <d v="2012-01-17T00:00:00"/>
    <s v="Harit Avani Eco Private Limited"/>
    <s v="Tamil Nadu"/>
    <s v="Tamil Nadu"/>
    <s v="G3300"/>
    <s v="2011E"/>
    <n v="8"/>
    <n v="5"/>
    <d v="2012-05-17T00:00:00"/>
    <n v="2012"/>
    <n v="5"/>
    <d v="2017-05-16T00:00:00"/>
  </r>
  <r>
    <n v="160"/>
    <x v="0"/>
    <d v="2012-01-17T00:00:00"/>
    <s v="Harit Avani Eco Private Limited"/>
    <s v="Tamil Nadu"/>
    <s v="Tamil Nadu"/>
    <s v="G3300"/>
    <s v="2011E"/>
    <n v="9"/>
    <n v="5"/>
    <d v="2012-05-17T00:00:00"/>
    <n v="2012"/>
    <n v="5"/>
    <d v="2017-05-16T00:00:00"/>
  </r>
  <r>
    <n v="161"/>
    <x v="0"/>
    <d v="2012-01-17T00:00:00"/>
    <s v="Harit Avani Eco Private Limited"/>
    <s v="Tamil Nadu"/>
    <s v="Tamil Nadu"/>
    <s v="G3300"/>
    <s v="2011E"/>
    <n v="15"/>
    <n v="5"/>
    <d v="2012-05-17T00:00:00"/>
    <n v="2012"/>
    <n v="5"/>
    <d v="2017-05-16T00:00:00"/>
  </r>
  <r>
    <n v="162"/>
    <x v="0"/>
    <d v="2012-01-18T00:00:00"/>
    <s v="Harit Avani Eco Private Limited"/>
    <s v="Maharashtra"/>
    <s v="Maharashtra"/>
    <s v="G3300"/>
    <s v="2011G (1), 2011K (!4)"/>
    <n v="15"/>
    <n v="5"/>
    <d v="2012-05-18T00:00:00"/>
    <n v="2012"/>
    <n v="5"/>
    <d v="2017-05-17T00:00:00"/>
  </r>
  <r>
    <n v="163"/>
    <x v="0"/>
    <d v="2012-01-19T00:00:00"/>
    <s v="GAUTAMBARI TEA"/>
    <s v="Assam"/>
    <s v="Assam"/>
    <s v="G3300"/>
    <s v="2011G"/>
    <n v="1"/>
    <n v="5"/>
    <d v="2012-05-19T00:00:00"/>
    <n v="2012"/>
    <n v="5"/>
    <d v="2017-05-18T00:00:00"/>
  </r>
  <r>
    <n v="164"/>
    <x v="0"/>
    <d v="2012-01-19T00:00:00"/>
    <s v="Harit Avani Eco Private Limited"/>
    <s v="Karnataka"/>
    <s v="Karnataka"/>
    <s v="G3300"/>
    <s v="2011K"/>
    <n v="8"/>
    <n v="5"/>
    <d v="2012-05-19T00:00:00"/>
    <n v="2012"/>
    <n v="5"/>
    <d v="2017-05-18T00:00:00"/>
  </r>
  <r>
    <n v="165"/>
    <x v="0"/>
    <d v="2012-01-24T00:00:00"/>
    <s v="Impression"/>
    <s v="Karnataka"/>
    <s v="Karnataka"/>
    <s v="G3300"/>
    <s v="2011G"/>
    <n v="1"/>
    <n v="5"/>
    <d v="2012-05-24T00:00:00"/>
    <n v="2012"/>
    <n v="5"/>
    <d v="2017-05-23T00:00:00"/>
  </r>
  <r>
    <n v="166"/>
    <x v="0"/>
    <d v="2012-01-25T00:00:00"/>
    <s v="Harit Avani Eco Private Limited"/>
    <s v="Karnataka"/>
    <s v="Karnataka"/>
    <s v="G3300"/>
    <s v="2011K"/>
    <n v="1"/>
    <n v="5"/>
    <d v="2012-05-25T00:00:00"/>
    <n v="2012"/>
    <n v="5"/>
    <d v="2017-05-24T00:00:00"/>
  </r>
  <r>
    <n v="167"/>
    <x v="0"/>
    <d v="2012-01-25T00:00:00"/>
    <s v="Impression"/>
    <s v="Karnataka"/>
    <s v="Karnataka"/>
    <s v="G3300"/>
    <s v="2011K"/>
    <n v="1"/>
    <n v="5"/>
    <d v="2012-05-25T00:00:00"/>
    <n v="2012"/>
    <n v="5"/>
    <d v="2017-05-24T00:00:00"/>
  </r>
  <r>
    <n v="168"/>
    <x v="0"/>
    <d v="2012-01-25T00:00:00"/>
    <s v="Impression"/>
    <s v="Karnataka"/>
    <s v="Karnataka"/>
    <s v="G3300"/>
    <s v="2011G"/>
    <n v="1"/>
    <n v="5"/>
    <d v="2012-05-25T00:00:00"/>
    <n v="2012"/>
    <n v="5"/>
    <d v="2017-05-24T00:00:00"/>
  </r>
  <r>
    <n v="169"/>
    <x v="0"/>
    <d v="2012-01-25T00:00:00"/>
    <s v="Impression"/>
    <s v="Karnataka"/>
    <s v="Karnataka"/>
    <s v="G3300"/>
    <s v="2011G"/>
    <n v="1"/>
    <n v="5"/>
    <d v="2012-05-25T00:00:00"/>
    <n v="2012"/>
    <n v="5"/>
    <d v="2017-05-24T00:00:00"/>
  </r>
  <r>
    <n v="170"/>
    <x v="0"/>
    <d v="2012-01-25T00:00:00"/>
    <s v="Harit Avani Eco Private Limited"/>
    <s v="Karnataka"/>
    <s v="Karnataka"/>
    <s v="G3300"/>
    <s v="2011E"/>
    <n v="11"/>
    <n v="5"/>
    <d v="2012-05-25T00:00:00"/>
    <n v="2012"/>
    <n v="5"/>
    <d v="2017-05-24T00:00:00"/>
  </r>
  <r>
    <n v="171"/>
    <x v="0"/>
    <d v="2012-01-25T00:00:00"/>
    <s v="Harit Avani Eco Private Limited"/>
    <s v="Karnataka"/>
    <s v="Karnataka"/>
    <s v="G3300"/>
    <s v="2011E"/>
    <n v="16"/>
    <n v="5"/>
    <d v="2012-05-25T00:00:00"/>
    <n v="2012"/>
    <n v="5"/>
    <d v="2017-05-24T00:00:00"/>
  </r>
  <r>
    <n v="172"/>
    <x v="0"/>
    <d v="2012-01-25T00:00:00"/>
    <s v="Harit Avani Eco Private Limited"/>
    <s v="Karnataka"/>
    <s v="Karnataka"/>
    <s v="G3300"/>
    <s v="2011G"/>
    <n v="20"/>
    <n v="5"/>
    <d v="2012-05-25T00:00:00"/>
    <n v="2012"/>
    <n v="5"/>
    <d v="2017-05-24T00:00:00"/>
  </r>
  <r>
    <n v="173"/>
    <x v="0"/>
    <d v="2012-01-25T00:00:00"/>
    <s v="Gajam India Pvt Ltd"/>
    <s v="Karnataka"/>
    <s v="Karnataka"/>
    <s v="G3300"/>
    <s v="2011K"/>
    <n v="500"/>
    <n v="5"/>
    <d v="2012-05-25T00:00:00"/>
    <n v="2012"/>
    <n v="5"/>
    <d v="2017-05-24T00:00:00"/>
  </r>
  <r>
    <n v="174"/>
    <x v="0"/>
    <d v="2012-01-25T00:00:00"/>
    <s v="Harit Avani Eco Private Limited"/>
    <s v="Maharashtra"/>
    <s v="Maharashtra"/>
    <s v="G3300"/>
    <s v="2011G"/>
    <n v="10"/>
    <n v="5"/>
    <d v="2012-05-25T00:00:00"/>
    <n v="2012"/>
    <n v="5"/>
    <d v="2017-05-24T00:00:00"/>
  </r>
  <r>
    <n v="175"/>
    <x v="0"/>
    <d v="2012-01-25T00:00:00"/>
    <s v="Harit Avani Eco Private Limited"/>
    <s v="Maharashtra"/>
    <s v="Maharashtra"/>
    <s v="G3300"/>
    <s v="2011G"/>
    <n v="11"/>
    <n v="5"/>
    <d v="2012-05-25T00:00:00"/>
    <n v="2012"/>
    <n v="5"/>
    <d v="2017-05-24T00:00:00"/>
  </r>
  <r>
    <n v="176"/>
    <x v="0"/>
    <d v="2012-01-25T00:00:00"/>
    <s v="Harit Avani Eco Private Limited"/>
    <s v="Tamil Nadu"/>
    <s v="Tamil Nadu"/>
    <s v="G3300"/>
    <s v="2011K"/>
    <n v="15"/>
    <n v="5"/>
    <d v="2012-05-25T00:00:00"/>
    <n v="2012"/>
    <n v="5"/>
    <d v="2017-05-24T00:00:00"/>
  </r>
  <r>
    <n v="177"/>
    <x v="0"/>
    <d v="2012-01-27T00:00:00"/>
    <s v="Ultra Tech Cement Ltd"/>
    <s v="Andhra Pradesh"/>
    <s v="Andhra Pradesh"/>
    <s v="G3300"/>
    <s v="2011K"/>
    <n v="568"/>
    <n v="5"/>
    <d v="2012-05-27T00:00:00"/>
    <n v="2012"/>
    <n v="5"/>
    <d v="2017-05-26T00:00:00"/>
  </r>
  <r>
    <n v="178"/>
    <x v="0"/>
    <d v="2012-01-27T00:00:00"/>
    <s v="Harit Avani Eco Private Limited"/>
    <s v="Maharashtra"/>
    <s v="Maharashtra"/>
    <s v="G3300"/>
    <s v="2011K"/>
    <n v="8"/>
    <n v="5"/>
    <d v="2012-05-27T00:00:00"/>
    <n v="2012"/>
    <n v="5"/>
    <d v="2017-05-26T00:00:00"/>
  </r>
  <r>
    <n v="179"/>
    <x v="0"/>
    <d v="2012-01-27T00:00:00"/>
    <s v="Harit Avani Eco Private Limited"/>
    <s v="Maharashtra"/>
    <s v="Maharashtra"/>
    <s v="G3300"/>
    <s v="2011K"/>
    <n v="46"/>
    <n v="5"/>
    <d v="2012-05-27T00:00:00"/>
    <n v="2012"/>
    <n v="5"/>
    <d v="2017-05-26T00:00:00"/>
  </r>
  <r>
    <n v="180"/>
    <x v="0"/>
    <d v="2012-01-30T00:00:00"/>
    <s v="PRIYA DISTRIBUTORS"/>
    <s v="Karnataka"/>
    <s v="Karnataka"/>
    <s v="G3300"/>
    <s v="2011K"/>
    <n v="100"/>
    <n v="5"/>
    <d v="2012-05-30T00:00:00"/>
    <n v="2012"/>
    <n v="5"/>
    <d v="2017-05-29T00:00:00"/>
  </r>
  <r>
    <n v="181"/>
    <x v="0"/>
    <d v="2012-01-30T00:00:00"/>
    <s v="Harit Avani Eco Private Limited"/>
    <s v="Maharashtra"/>
    <s v="Maharashtra"/>
    <s v="G3300"/>
    <s v="2011K"/>
    <n v="23"/>
    <n v="5"/>
    <d v="2012-05-30T00:00:00"/>
    <n v="2012"/>
    <n v="5"/>
    <d v="2017-05-29T00:00:00"/>
  </r>
  <r>
    <n v="182"/>
    <x v="0"/>
    <d v="2012-01-30T00:00:00"/>
    <s v="Harit Avani Eco Private Limited"/>
    <s v="Tamil Nadu"/>
    <s v="Tamil Nadu"/>
    <s v="G3300"/>
    <s v="2011K"/>
    <n v="9"/>
    <n v="5"/>
    <d v="2012-05-30T00:00:00"/>
    <n v="2012"/>
    <n v="5"/>
    <d v="2017-05-29T00:00:00"/>
  </r>
  <r>
    <n v="183"/>
    <x v="0"/>
    <d v="2012-01-31T00:00:00"/>
    <s v="K.S.Krishna Murthy"/>
    <s v="Karnataka"/>
    <s v="Karnataka"/>
    <s v="G3300"/>
    <s v="2011G"/>
    <n v="1"/>
    <n v="5"/>
    <d v="2012-05-31T00:00:00"/>
    <n v="2012"/>
    <n v="5"/>
    <d v="2017-05-30T00:00:00"/>
  </r>
  <r>
    <n v="184"/>
    <x v="0"/>
    <d v="2012-01-31T00:00:00"/>
    <s v="Harit Avani Eco Private Limited"/>
    <s v="Karnataka"/>
    <s v="Karnataka"/>
    <s v="G3300"/>
    <s v="2011E"/>
    <n v="22"/>
    <n v="5"/>
    <d v="2012-05-31T00:00:00"/>
    <n v="2012"/>
    <n v="5"/>
    <d v="2017-05-30T00:00:00"/>
  </r>
  <r>
    <n v="185"/>
    <x v="0"/>
    <d v="2012-01-31T00:00:00"/>
    <s v="Harit Avani Eco Private Limited"/>
    <s v="Tamil Nadu"/>
    <s v="Tamil Nadu"/>
    <s v="G3300"/>
    <s v="2011K"/>
    <n v="7"/>
    <n v="5"/>
    <d v="2012-05-31T00:00:00"/>
    <n v="2012"/>
    <n v="5"/>
    <d v="2017-05-30T00:00:00"/>
  </r>
  <r>
    <n v="186"/>
    <x v="0"/>
    <d v="2012-01-31T00:00:00"/>
    <s v="Integrated Village Development Project"/>
    <s v="Tamil Nadu"/>
    <s v="Tamil Nadu"/>
    <s v="G3300"/>
    <s v="2011K"/>
    <n v="1000"/>
    <n v="5"/>
    <d v="2012-05-31T00:00:00"/>
    <n v="2012"/>
    <n v="5"/>
    <d v="2017-05-30T00:00:00"/>
  </r>
  <r>
    <n v="187"/>
    <x v="0"/>
    <d v="2012-02-02T00:00:00"/>
    <s v="Impression"/>
    <s v="Karnataka"/>
    <s v="Karnataka"/>
    <s v="G3300"/>
    <s v="2011E"/>
    <n v="1"/>
    <n v="5"/>
    <d v="2012-06-02T00:00:00"/>
    <n v="2012"/>
    <n v="6"/>
    <d v="2017-06-01T00:00:00"/>
  </r>
  <r>
    <n v="188"/>
    <x v="0"/>
    <d v="2012-02-06T00:00:00"/>
    <s v="Devbhumi Natural Product Producters Company Lt."/>
    <s v="Uttaranchal"/>
    <s v="Uttaranchal"/>
    <s v="G3300"/>
    <s v="2011K"/>
    <n v="100"/>
    <n v="5"/>
    <d v="2012-06-06T00:00:00"/>
    <n v="2012"/>
    <n v="6"/>
    <d v="2017-06-05T00:00:00"/>
  </r>
  <r>
    <n v="189"/>
    <x v="0"/>
    <d v="2012-02-09T00:00:00"/>
    <s v="N. Sambasiva Reddy"/>
    <s v="Andhra Pradesh"/>
    <s v="Andhra Pradesh"/>
    <s v="G3300"/>
    <s v="2011G"/>
    <n v="1"/>
    <n v="5"/>
    <d v="2012-06-09T00:00:00"/>
    <n v="2012"/>
    <n v="6"/>
    <d v="2017-06-08T00:00:00"/>
  </r>
  <r>
    <n v="190"/>
    <x v="0"/>
    <d v="2012-02-09T00:00:00"/>
    <s v="Harit Avani Eco Private Limited"/>
    <s v="Karnataka"/>
    <s v="Karnataka"/>
    <s v="G3300"/>
    <s v="2011E"/>
    <n v="3"/>
    <n v="5"/>
    <d v="2012-06-09T00:00:00"/>
    <n v="2012"/>
    <n v="6"/>
    <d v="2017-06-08T00:00:00"/>
  </r>
  <r>
    <n v="191"/>
    <x v="0"/>
    <d v="2012-02-09T00:00:00"/>
    <s v="Harit Avani Eco Private Limited"/>
    <s v="Karnataka"/>
    <s v="Karnataka"/>
    <s v="G3300"/>
    <s v="2011E"/>
    <n v="6"/>
    <n v="5"/>
    <d v="2012-06-09T00:00:00"/>
    <n v="2012"/>
    <n v="6"/>
    <d v="2017-06-08T00:00:00"/>
  </r>
  <r>
    <n v="192"/>
    <x v="0"/>
    <d v="2012-02-09T00:00:00"/>
    <s v="Harit Avani Eco Private Limited"/>
    <s v="Maharashtra"/>
    <s v="Maharashtra"/>
    <s v="G3300"/>
    <s v="2011K"/>
    <n v="5"/>
    <n v="5"/>
    <d v="2012-06-09T00:00:00"/>
    <n v="2012"/>
    <n v="6"/>
    <d v="2017-06-08T00:00:00"/>
  </r>
  <r>
    <n v="193"/>
    <x v="0"/>
    <d v="2012-02-09T00:00:00"/>
    <s v="Harit Avani Eco Private Limited"/>
    <s v="Maharashtra"/>
    <s v="Maharashtra"/>
    <s v="G3300"/>
    <s v="2011E"/>
    <n v="9"/>
    <n v="5"/>
    <d v="2012-06-09T00:00:00"/>
    <n v="2012"/>
    <n v="6"/>
    <d v="2017-06-08T00:00:00"/>
  </r>
  <r>
    <n v="194"/>
    <x v="0"/>
    <d v="2012-02-09T00:00:00"/>
    <s v="Harit Avani Eco Private Limited"/>
    <s v="Maharashtra"/>
    <s v="Maharashtra"/>
    <s v="G3300"/>
    <s v="2011K"/>
    <n v="14"/>
    <n v="5"/>
    <d v="2012-06-09T00:00:00"/>
    <n v="2012"/>
    <n v="6"/>
    <d v="2017-06-08T00:00:00"/>
  </r>
  <r>
    <n v="195"/>
    <x v="0"/>
    <d v="2012-02-09T00:00:00"/>
    <s v="Harit Avani Eco Private Limited"/>
    <s v="Maharashtra"/>
    <s v="Maharashtra"/>
    <s v="G3300"/>
    <s v="2011K"/>
    <n v="17"/>
    <n v="5"/>
    <d v="2012-06-09T00:00:00"/>
    <n v="2012"/>
    <n v="6"/>
    <d v="2017-06-08T00:00:00"/>
  </r>
  <r>
    <n v="196"/>
    <x v="0"/>
    <d v="2012-02-09T00:00:00"/>
    <s v="Harit Avani Eco Private Limited"/>
    <s v="Maharashtra"/>
    <s v="Maharashtra"/>
    <s v="G3300"/>
    <s v="2011K"/>
    <n v="21"/>
    <n v="5"/>
    <d v="2012-06-09T00:00:00"/>
    <n v="2012"/>
    <n v="6"/>
    <d v="2017-06-08T00:00:00"/>
  </r>
  <r>
    <n v="197"/>
    <x v="0"/>
    <d v="2012-02-09T00:00:00"/>
    <s v="Harit Avani Eco Private Limited"/>
    <s v="Tamil Nadu"/>
    <s v="Tamil Nadu"/>
    <s v="G3300"/>
    <s v="2011K"/>
    <n v="7"/>
    <n v="5"/>
    <d v="2012-06-09T00:00:00"/>
    <n v="2012"/>
    <n v="6"/>
    <d v="2017-06-08T00:00:00"/>
  </r>
  <r>
    <n v="198"/>
    <x v="0"/>
    <d v="2012-02-10T00:00:00"/>
    <s v="Pooja Horti &amp; Herbal Farms Pvt Ltd."/>
    <s v="Gujarat"/>
    <s v="Gujarat"/>
    <s v="G3300"/>
    <s v="2011K (200), 2011L (100)"/>
    <n v="300"/>
    <n v="5"/>
    <d v="2012-06-10T00:00:00"/>
    <n v="2012"/>
    <n v="6"/>
    <d v="2017-06-09T00:00:00"/>
  </r>
  <r>
    <n v="199"/>
    <x v="0"/>
    <d v="2012-02-10T00:00:00"/>
    <s v="Harit Avani Eco Private Limited"/>
    <s v="Karnataka"/>
    <s v="Karnataka"/>
    <s v="G3300"/>
    <s v="2011E"/>
    <n v="16"/>
    <n v="5"/>
    <d v="2012-06-10T00:00:00"/>
    <n v="2012"/>
    <n v="6"/>
    <d v="2017-06-09T00:00:00"/>
  </r>
  <r>
    <n v="200"/>
    <x v="0"/>
    <d v="2012-02-10T00:00:00"/>
    <s v="ABC. KNITTIES"/>
    <s v="Karnataka"/>
    <s v="Karnataka"/>
    <s v="G3300"/>
    <s v="2011E"/>
    <n v="50"/>
    <n v="5"/>
    <d v="2012-06-10T00:00:00"/>
    <n v="2012"/>
    <n v="6"/>
    <d v="2017-06-09T00:00:00"/>
  </r>
  <r>
    <n v="201"/>
    <x v="0"/>
    <d v="2012-02-13T00:00:00"/>
    <s v="Harit Avani Eco Private Limited"/>
    <s v="Tamil Nadu"/>
    <s v="Tamil Nadu"/>
    <s v="G3300"/>
    <s v="2011E"/>
    <n v="1"/>
    <n v="5"/>
    <d v="2012-06-13T00:00:00"/>
    <n v="2012"/>
    <n v="6"/>
    <d v="2017-06-12T00:00:00"/>
  </r>
  <r>
    <n v="202"/>
    <x v="0"/>
    <d v="2012-02-13T00:00:00"/>
    <s v="Harit Avani Eco Private Limited"/>
    <s v="Tamil Nadu"/>
    <s v="Tamil Nadu"/>
    <s v="G3300"/>
    <s v="2011E"/>
    <n v="39"/>
    <n v="5"/>
    <d v="2012-06-13T00:00:00"/>
    <n v="2012"/>
    <n v="6"/>
    <d v="2017-06-12T00:00:00"/>
  </r>
  <r>
    <n v="203"/>
    <x v="0"/>
    <d v="2012-02-14T00:00:00"/>
    <s v="Rajkumar Narayanan"/>
    <s v="Tamil Nadu"/>
    <s v="Tamil Nadu"/>
    <s v="G3300"/>
    <s v="2011E"/>
    <n v="1"/>
    <n v="5"/>
    <d v="2012-06-14T00:00:00"/>
    <n v="2012"/>
    <n v="6"/>
    <d v="2017-06-13T00:00:00"/>
  </r>
  <r>
    <n v="204"/>
    <x v="0"/>
    <d v="2012-02-15T00:00:00"/>
    <s v="Gajam India Pvt Ltd"/>
    <s v="Karnataka"/>
    <s v="Karnataka"/>
    <s v="G3300"/>
    <s v="2011L"/>
    <n v="318"/>
    <n v="5"/>
    <d v="2012-06-15T00:00:00"/>
    <n v="2012"/>
    <n v="6"/>
    <d v="2017-06-14T00:00:00"/>
  </r>
  <r>
    <n v="205"/>
    <x v="0"/>
    <d v="2012-02-15T00:00:00"/>
    <s v="Mr. Ajiz Lokhandwala"/>
    <s v="Maharashtra"/>
    <s v="Maharashtra"/>
    <s v="G3300"/>
    <s v="2011E"/>
    <n v="1"/>
    <n v="5"/>
    <d v="2012-06-15T00:00:00"/>
    <n v="2012"/>
    <n v="6"/>
    <d v="2017-06-14T00:00:00"/>
  </r>
  <r>
    <n v="206"/>
    <x v="0"/>
    <d v="2012-02-15T00:00:00"/>
    <s v="Kaveish Bioenergy (P) Ltd"/>
    <s v="Pondicherry"/>
    <s v="UTs"/>
    <s v="G3300"/>
    <s v="2010A3"/>
    <n v="1"/>
    <n v="5"/>
    <d v="2012-06-15T00:00:00"/>
    <n v="2012"/>
    <n v="6"/>
    <d v="2017-06-14T00:00:00"/>
  </r>
  <r>
    <n v="207"/>
    <x v="0"/>
    <d v="2012-02-17T00:00:00"/>
    <s v="Harit Avani Eco Private Limited"/>
    <s v="Maharashtra"/>
    <s v="Maharashtra"/>
    <s v="G3300"/>
    <s v="2011K"/>
    <n v="15"/>
    <n v="5"/>
    <d v="2012-06-17T00:00:00"/>
    <n v="2012"/>
    <n v="6"/>
    <d v="2017-06-16T00:00:00"/>
  </r>
  <r>
    <n v="208"/>
    <x v="0"/>
    <d v="2012-02-17T00:00:00"/>
    <s v="Harit Avani Eco Private Limited"/>
    <s v="Tamil Nadu"/>
    <s v="Tamil Nadu"/>
    <s v="G3300"/>
    <s v="2011K"/>
    <n v="9"/>
    <n v="5"/>
    <d v="2012-06-17T00:00:00"/>
    <n v="2012"/>
    <n v="6"/>
    <d v="2017-06-16T00:00:00"/>
  </r>
  <r>
    <n v="209"/>
    <x v="0"/>
    <d v="2012-02-17T00:00:00"/>
    <s v="Integrated Village Development Project"/>
    <s v="Tamil Nadu"/>
    <s v="Tamil Nadu"/>
    <s v="G3300"/>
    <s v="2011E"/>
    <n v="10"/>
    <n v="5"/>
    <d v="2012-06-17T00:00:00"/>
    <n v="2012"/>
    <n v="6"/>
    <d v="2017-06-16T00:00:00"/>
  </r>
  <r>
    <n v="210"/>
    <x v="0"/>
    <d v="2012-02-21T00:00:00"/>
    <s v="Vidyashankar"/>
    <s v="Andhra Pradesh"/>
    <s v="Andhra Pradesh"/>
    <s v="G3300"/>
    <s v="2011E"/>
    <n v="1"/>
    <n v="5"/>
    <d v="2012-06-21T00:00:00"/>
    <n v="2012"/>
    <n v="6"/>
    <d v="2017-06-20T00:00:00"/>
  </r>
  <r>
    <n v="211"/>
    <x v="0"/>
    <d v="2012-02-21T00:00:00"/>
    <s v="Dehing Tea Estate"/>
    <s v="Assam"/>
    <s v="Assam"/>
    <s v="G3300"/>
    <s v="2011E"/>
    <n v="1"/>
    <n v="5"/>
    <d v="2012-06-21T00:00:00"/>
    <n v="2012"/>
    <n v="6"/>
    <d v="2017-06-20T00:00:00"/>
  </r>
  <r>
    <n v="212"/>
    <x v="0"/>
    <d v="2012-02-21T00:00:00"/>
    <s v="Harit Avani Eco Private Limited"/>
    <s v="Karnataka"/>
    <s v="Karnataka"/>
    <s v="G3300"/>
    <s v="2011K"/>
    <n v="3"/>
    <n v="5"/>
    <d v="2012-06-21T00:00:00"/>
    <n v="2012"/>
    <n v="6"/>
    <d v="2017-06-20T00:00:00"/>
  </r>
  <r>
    <n v="213"/>
    <x v="0"/>
    <d v="2012-02-21T00:00:00"/>
    <s v="Harit Avani Eco Private Limited"/>
    <s v="Maharashtra"/>
    <s v="Maharashtra"/>
    <s v="G3300"/>
    <s v="2011K"/>
    <n v="6"/>
    <n v="5"/>
    <d v="2012-06-21T00:00:00"/>
    <n v="2012"/>
    <n v="6"/>
    <d v="2017-06-20T00:00:00"/>
  </r>
  <r>
    <n v="214"/>
    <x v="0"/>
    <d v="2012-02-21T00:00:00"/>
    <s v="Harit Avani Eco Private Limited"/>
    <s v="Maharashtra"/>
    <s v="Maharashtra"/>
    <s v="G3300"/>
    <s v="2011K"/>
    <n v="11"/>
    <n v="5"/>
    <d v="2012-06-21T00:00:00"/>
    <n v="2012"/>
    <n v="6"/>
    <d v="2017-06-20T00:00:00"/>
  </r>
  <r>
    <n v="215"/>
    <x v="0"/>
    <d v="2012-02-21T00:00:00"/>
    <s v="Harit Avani Eco Private Limited"/>
    <s v="Maharashtra"/>
    <s v="Maharashtra"/>
    <s v="G3300"/>
    <s v="2011K"/>
    <n v="22"/>
    <n v="5"/>
    <d v="2012-06-21T00:00:00"/>
    <n v="2012"/>
    <n v="6"/>
    <d v="2017-06-20T00:00:00"/>
  </r>
  <r>
    <n v="216"/>
    <x v="0"/>
    <d v="2012-02-21T00:00:00"/>
    <s v="Harit Avani Eco Private Limited"/>
    <s v="Tamil Nadu"/>
    <s v="Tamil Nadu"/>
    <s v="G3300"/>
    <s v="2011K"/>
    <n v="16"/>
    <n v="5"/>
    <d v="2012-06-21T00:00:00"/>
    <n v="2012"/>
    <n v="6"/>
    <d v="2017-06-20T00:00:00"/>
  </r>
  <r>
    <n v="217"/>
    <x v="0"/>
    <d v="2012-02-22T00:00:00"/>
    <s v="Krishnamurthy"/>
    <s v="Karnataka"/>
    <s v="Karnataka"/>
    <s v="G3300"/>
    <s v="2011E"/>
    <n v="1"/>
    <n v="5"/>
    <d v="2012-06-22T00:00:00"/>
    <n v="2012"/>
    <n v="6"/>
    <d v="2017-06-21T00:00:00"/>
  </r>
  <r>
    <n v="218"/>
    <x v="0"/>
    <d v="2012-02-23T00:00:00"/>
    <s v="Impression"/>
    <s v="Karnataka"/>
    <s v="Karnataka"/>
    <s v="G3300"/>
    <s v="2011A"/>
    <n v="1"/>
    <n v="5"/>
    <d v="2012-06-23T00:00:00"/>
    <n v="2012"/>
    <n v="6"/>
    <d v="2017-06-22T00:00:00"/>
  </r>
  <r>
    <n v="219"/>
    <x v="0"/>
    <d v="2012-02-24T00:00:00"/>
    <s v="CESA GOA Limited"/>
    <s v="Karnataka"/>
    <s v="Karnataka"/>
    <s v="G3300"/>
    <s v="2011K"/>
    <n v="40"/>
    <n v="5"/>
    <d v="2012-06-24T00:00:00"/>
    <n v="2012"/>
    <n v="6"/>
    <d v="2017-06-23T00:00:00"/>
  </r>
  <r>
    <n v="220"/>
    <x v="0"/>
    <d v="2012-02-24T00:00:00"/>
    <s v="Harit Avani Eco Private Limited"/>
    <s v="Maharashtra"/>
    <s v="Maharashtra"/>
    <s v="G3300"/>
    <s v="2011K"/>
    <n v="24"/>
    <n v="5"/>
    <d v="2012-06-24T00:00:00"/>
    <n v="2012"/>
    <n v="6"/>
    <d v="2017-06-23T00:00:00"/>
  </r>
  <r>
    <n v="221"/>
    <x v="0"/>
    <d v="2012-02-25T00:00:00"/>
    <s v="Harit Avani Eco Private Limited"/>
    <s v="Karnataka"/>
    <s v="Karnataka"/>
    <s v="G3300"/>
    <s v="2011K"/>
    <n v="11"/>
    <n v="5"/>
    <d v="2012-06-25T00:00:00"/>
    <n v="2012"/>
    <n v="6"/>
    <d v="2017-06-24T00:00:00"/>
  </r>
  <r>
    <n v="222"/>
    <x v="0"/>
    <d v="2012-02-29T00:00:00"/>
    <s v="C.P.Muthanna"/>
    <s v="Karnataka"/>
    <s v="Karnataka"/>
    <s v="G3300"/>
    <s v="2011L"/>
    <n v="3"/>
    <n v="5"/>
    <d v="2012-06-29T00:00:00"/>
    <n v="2012"/>
    <n v="6"/>
    <d v="2017-06-28T00:00:00"/>
  </r>
  <r>
    <n v="223"/>
    <x v="0"/>
    <d v="2012-02-29T00:00:00"/>
    <s v="Harit Avani Eco Private Limited"/>
    <s v="Karnataka"/>
    <s v="Karnataka"/>
    <s v="G3300"/>
    <s v="2011K"/>
    <n v="5"/>
    <n v="5"/>
    <d v="2012-06-29T00:00:00"/>
    <n v="2012"/>
    <n v="6"/>
    <d v="2017-06-28T00:00:00"/>
  </r>
  <r>
    <n v="224"/>
    <x v="0"/>
    <d v="2012-02-29T00:00:00"/>
    <s v="Gajam India Pvt Ltd"/>
    <s v="Karnataka"/>
    <s v="Karnataka"/>
    <s v="G3300"/>
    <s v="2011K (3), 2011L (497)"/>
    <n v="500"/>
    <n v="5"/>
    <d v="2012-06-29T00:00:00"/>
    <n v="2012"/>
    <n v="6"/>
    <d v="2017-06-28T00:00:00"/>
  </r>
  <r>
    <n v="225"/>
    <x v="0"/>
    <d v="2012-02-29T00:00:00"/>
    <s v="Harit Avani Eco Private Limited"/>
    <s v="Maharashtra"/>
    <s v="Maharashtra"/>
    <s v="G3300"/>
    <s v="2011K"/>
    <n v="5"/>
    <n v="5"/>
    <d v="2012-06-29T00:00:00"/>
    <n v="2012"/>
    <n v="6"/>
    <d v="2017-06-28T00:00:00"/>
  </r>
  <r>
    <n v="226"/>
    <x v="0"/>
    <d v="2012-02-29T00:00:00"/>
    <s v="Harit Avani Eco Private Limited"/>
    <s v="Maharashtra"/>
    <s v="Maharashtra"/>
    <s v="G3300"/>
    <s v="2011K"/>
    <n v="8"/>
    <n v="5"/>
    <d v="2012-06-29T00:00:00"/>
    <n v="2012"/>
    <n v="6"/>
    <d v="2017-06-28T00:00:00"/>
  </r>
  <r>
    <n v="227"/>
    <x v="0"/>
    <d v="2012-02-29T00:00:00"/>
    <s v="Harit Avani Eco Private Limited"/>
    <s v="Maharashtra"/>
    <s v="Maharashtra"/>
    <s v="G3300"/>
    <s v="2011K"/>
    <n v="11"/>
    <n v="5"/>
    <d v="2012-06-29T00:00:00"/>
    <n v="2012"/>
    <n v="6"/>
    <d v="2017-06-28T00:00:00"/>
  </r>
  <r>
    <n v="228"/>
    <x v="0"/>
    <d v="2012-02-29T00:00:00"/>
    <s v="Mr. Ramachandran Subramanian"/>
    <s v="Tamil Nadu"/>
    <s v="Tamil Nadu"/>
    <s v="G3300"/>
    <s v="2011E"/>
    <n v="1"/>
    <n v="5"/>
    <d v="2012-06-29T00:00:00"/>
    <n v="2012"/>
    <n v="6"/>
    <d v="2017-06-28T00:00:00"/>
  </r>
  <r>
    <n v="229"/>
    <x v="0"/>
    <d v="2012-02-29T00:00:00"/>
    <s v="Harit Avani Eco Private Limited"/>
    <s v="Tamil Nadu"/>
    <s v="Tamil Nadu"/>
    <s v="G3300"/>
    <s v="2011K"/>
    <n v="11"/>
    <n v="5"/>
    <d v="2012-06-29T00:00:00"/>
    <n v="2012"/>
    <n v="6"/>
    <d v="2017-06-28T00:00:00"/>
  </r>
  <r>
    <n v="230"/>
    <x v="0"/>
    <d v="2012-02-29T00:00:00"/>
    <s v="Harit Avani Eco Private Limited"/>
    <s v="Tamil Nadu"/>
    <s v="Tamil Nadu"/>
    <s v="G3300"/>
    <s v="2011K"/>
    <n v="39"/>
    <n v="5"/>
    <d v="2012-06-29T00:00:00"/>
    <n v="2012"/>
    <n v="6"/>
    <d v="2017-06-28T00:00:00"/>
  </r>
  <r>
    <n v="231"/>
    <x v="0"/>
    <d v="2012-02-29T00:00:00"/>
    <s v="Integrated Village Development Project"/>
    <s v="Tamil Nadu"/>
    <s v="Tamil Nadu"/>
    <s v="G3300"/>
    <s v="2011L"/>
    <n v="1000"/>
    <n v="5"/>
    <d v="2012-06-29T00:00:00"/>
    <n v="2012"/>
    <n v="6"/>
    <d v="2017-06-28T00:00:00"/>
  </r>
  <r>
    <n v="232"/>
    <x v="0"/>
    <d v="2012-03-02T00:00:00"/>
    <s v="Harit Avani Eco Private Limited"/>
    <s v="Tamil Nadu"/>
    <s v="Tamil Nadu"/>
    <s v="G3300"/>
    <s v="2011K"/>
    <n v="5"/>
    <n v="5"/>
    <d v="2012-07-02T00:00:00"/>
    <n v="2012"/>
    <n v="7"/>
    <d v="2017-07-01T00:00:00"/>
  </r>
  <r>
    <n v="233"/>
    <x v="0"/>
    <d v="2012-03-02T00:00:00"/>
    <s v="Harit Avani Eco Private Limited"/>
    <s v="Tamil Nadu"/>
    <s v="Tamil Nadu"/>
    <s v="G3300"/>
    <s v="2011K"/>
    <n v="5"/>
    <n v="5"/>
    <d v="2012-07-02T00:00:00"/>
    <n v="2012"/>
    <n v="7"/>
    <d v="2017-07-01T00:00:00"/>
  </r>
  <r>
    <n v="234"/>
    <x v="0"/>
    <d v="2012-03-02T00:00:00"/>
    <s v="Harit Avani Eco Private Limited"/>
    <s v="Tamil Nadu"/>
    <s v="Tamil Nadu"/>
    <s v="G3300"/>
    <s v="2011K"/>
    <n v="5"/>
    <n v="5"/>
    <d v="2012-07-02T00:00:00"/>
    <n v="2012"/>
    <n v="7"/>
    <d v="2017-07-01T00:00:00"/>
  </r>
  <r>
    <n v="235"/>
    <x v="0"/>
    <d v="2012-03-02T00:00:00"/>
    <s v="Harit Avani Eco Private Limited"/>
    <s v="Tamil Nadu"/>
    <s v="Tamil Nadu"/>
    <s v="G3300"/>
    <s v="2011K"/>
    <n v="5"/>
    <n v="5"/>
    <d v="2012-07-02T00:00:00"/>
    <n v="2012"/>
    <n v="7"/>
    <d v="2017-07-01T00:00:00"/>
  </r>
  <r>
    <n v="236"/>
    <x v="0"/>
    <d v="2012-03-02T00:00:00"/>
    <s v="Harit Avani Eco Private Limited"/>
    <s v="Tamil Nadu"/>
    <s v="Tamil Nadu"/>
    <s v="G3300"/>
    <s v="2011K"/>
    <n v="11"/>
    <n v="5"/>
    <d v="2012-07-02T00:00:00"/>
    <n v="2012"/>
    <n v="7"/>
    <d v="2017-07-01T00:00:00"/>
  </r>
  <r>
    <n v="237"/>
    <x v="0"/>
    <d v="2012-03-02T00:00:00"/>
    <s v="Harit Avani Eco Private Limited"/>
    <s v="Tamil Nadu"/>
    <s v="Tamil Nadu"/>
    <s v="G3300"/>
    <s v="2011K"/>
    <n v="15"/>
    <n v="5"/>
    <d v="2012-07-02T00:00:00"/>
    <n v="2012"/>
    <n v="7"/>
    <d v="2017-07-01T00:00:00"/>
  </r>
  <r>
    <n v="238"/>
    <x v="0"/>
    <d v="2012-03-06T00:00:00"/>
    <s v="Gurukrupa Enterprises"/>
    <s v="Karnataka"/>
    <s v="Karnataka"/>
    <s v="G3300"/>
    <s v="2011E"/>
    <n v="1"/>
    <n v="5"/>
    <d v="2012-07-06T00:00:00"/>
    <n v="2012"/>
    <n v="7"/>
    <d v="2017-07-05T00:00:00"/>
  </r>
  <r>
    <n v="239"/>
    <x v="0"/>
    <d v="2012-03-07T00:00:00"/>
    <s v="Harit Avani Eco Private Limited"/>
    <s v="Karnataka"/>
    <s v="Karnataka"/>
    <s v="G3300"/>
    <s v="2011G"/>
    <n v="39"/>
    <n v="5"/>
    <d v="2012-07-07T00:00:00"/>
    <n v="2012"/>
    <n v="7"/>
    <d v="2017-07-06T00:00:00"/>
  </r>
  <r>
    <n v="240"/>
    <x v="0"/>
    <d v="2012-03-07T00:00:00"/>
    <s v="Harit Avani Eco Private Limited"/>
    <s v="Maharashtra"/>
    <s v="Maharashtra"/>
    <s v="G3300"/>
    <s v="2011E"/>
    <n v="24"/>
    <n v="5"/>
    <d v="2012-07-07T00:00:00"/>
    <n v="2012"/>
    <n v="7"/>
    <d v="2017-07-06T00:00:00"/>
  </r>
  <r>
    <n v="241"/>
    <x v="0"/>
    <d v="2012-03-09T00:00:00"/>
    <s v="Harit Avani Eco Private Limited"/>
    <s v="Karnataka"/>
    <s v="Karnataka"/>
    <s v="G3300"/>
    <s v="2011G"/>
    <n v="11"/>
    <n v="5"/>
    <d v="2012-07-09T00:00:00"/>
    <n v="2012"/>
    <n v="7"/>
    <d v="2017-07-08T00:00:00"/>
  </r>
  <r>
    <n v="242"/>
    <x v="0"/>
    <d v="2012-03-09T00:00:00"/>
    <s v="Gajam India Pvt Ltd"/>
    <s v="Karnataka"/>
    <s v="Karnataka"/>
    <s v="G3300"/>
    <s v="2011G"/>
    <n v="14"/>
    <n v="5"/>
    <d v="2012-07-09T00:00:00"/>
    <n v="2012"/>
    <n v="7"/>
    <d v="2017-07-08T00:00:00"/>
  </r>
  <r>
    <n v="243"/>
    <x v="0"/>
    <d v="2012-03-09T00:00:00"/>
    <s v="Gajam India Pvt Ltd"/>
    <s v="Karnataka"/>
    <s v="Karnataka"/>
    <s v="G3300"/>
    <s v="2011A(31), 2011E(6), 2011G(7)"/>
    <n v="44"/>
    <n v="5"/>
    <d v="2012-07-09T00:00:00"/>
    <n v="2012"/>
    <n v="7"/>
    <d v="2017-07-08T00:00:00"/>
  </r>
  <r>
    <n v="244"/>
    <x v="0"/>
    <d v="2012-03-09T00:00:00"/>
    <s v="Harit Avani Eco Private Limited"/>
    <s v="Maharashtra"/>
    <s v="Maharashtra"/>
    <s v="G3300"/>
    <s v="2011E"/>
    <n v="24"/>
    <n v="5"/>
    <d v="2012-07-09T00:00:00"/>
    <n v="2012"/>
    <n v="7"/>
    <d v="2017-07-08T00:00:00"/>
  </r>
  <r>
    <n v="245"/>
    <x v="0"/>
    <d v="2012-03-10T00:00:00"/>
    <s v="Harit Avani Eco Private Limited"/>
    <s v="Karnataka"/>
    <s v="Karnataka"/>
    <s v="G3300"/>
    <s v="2011A"/>
    <n v="1"/>
    <n v="5"/>
    <d v="2012-07-10T00:00:00"/>
    <n v="2012"/>
    <n v="7"/>
    <d v="2017-07-09T00:00:00"/>
  </r>
  <r>
    <n v="246"/>
    <x v="0"/>
    <d v="2012-03-10T00:00:00"/>
    <s v="Harit Avani Eco Private Limited"/>
    <s v="Karnataka"/>
    <s v="Karnataka"/>
    <s v="G3300"/>
    <s v="2011E"/>
    <n v="40"/>
    <n v="5"/>
    <d v="2012-07-10T00:00:00"/>
    <n v="2012"/>
    <n v="7"/>
    <d v="2017-07-09T00:00:00"/>
  </r>
  <r>
    <n v="247"/>
    <x v="0"/>
    <d v="2012-03-13T00:00:00"/>
    <s v="JSW"/>
    <s v="Andhra Pradesh"/>
    <s v="Andhra Pradesh"/>
    <s v="G3300"/>
    <s v="2011E"/>
    <n v="325"/>
    <n v="5"/>
    <d v="2012-07-13T00:00:00"/>
    <n v="2012"/>
    <n v="7"/>
    <d v="2017-07-12T00:00:00"/>
  </r>
  <r>
    <n v="248"/>
    <x v="0"/>
    <d v="2012-03-13T00:00:00"/>
    <s v="Harit Avani Eco Private Limited"/>
    <s v="Karnataka"/>
    <s v="Karnataka"/>
    <s v="G3300"/>
    <s v="2011A"/>
    <n v="6"/>
    <n v="5"/>
    <d v="2012-07-13T00:00:00"/>
    <n v="2012"/>
    <n v="7"/>
    <d v="2017-07-12T00:00:00"/>
  </r>
  <r>
    <n v="249"/>
    <x v="0"/>
    <d v="2012-03-13T00:00:00"/>
    <s v="Harit Avani Eco Private Limited"/>
    <s v="Maharashtra"/>
    <s v="Maharashtra"/>
    <s v="G3300"/>
    <s v="2011E"/>
    <n v="24"/>
    <n v="5"/>
    <d v="2012-07-13T00:00:00"/>
    <n v="2012"/>
    <n v="7"/>
    <d v="2017-07-12T00:00:00"/>
  </r>
  <r>
    <n v="250"/>
    <x v="0"/>
    <d v="2012-03-15T00:00:00"/>
    <s v="BAYER"/>
    <s v="Karnataka"/>
    <s v="Karnataka"/>
    <s v="G3300"/>
    <s v="2011A"/>
    <n v="1"/>
    <n v="5"/>
    <d v="2012-07-15T00:00:00"/>
    <n v="2012"/>
    <n v="7"/>
    <d v="2017-07-14T00:00:00"/>
  </r>
  <r>
    <n v="251"/>
    <x v="0"/>
    <d v="2012-03-16T00:00:00"/>
    <s v="Harit Avani Eco Private Limited"/>
    <s v="Maharashtra"/>
    <s v="Maharashtra"/>
    <s v="G3300"/>
    <s v="2011E"/>
    <n v="1"/>
    <n v="5"/>
    <d v="2012-07-16T00:00:00"/>
    <n v="2012"/>
    <n v="7"/>
    <d v="2017-07-15T00:00:00"/>
  </r>
  <r>
    <n v="252"/>
    <x v="0"/>
    <d v="2012-03-16T00:00:00"/>
    <s v="Harit Avani Eco Private Limited"/>
    <s v="Maharashtra"/>
    <s v="Maharashtra"/>
    <s v="G3300"/>
    <s v="2011E"/>
    <n v="15"/>
    <n v="5"/>
    <d v="2012-07-16T00:00:00"/>
    <n v="2012"/>
    <n v="7"/>
    <d v="2017-07-15T00:00:00"/>
  </r>
  <r>
    <n v="253"/>
    <x v="0"/>
    <d v="2012-03-17T00:00:00"/>
    <s v="Trinity Instruments"/>
    <s v="Karnataka"/>
    <s v="Karnataka"/>
    <s v="G3300"/>
    <s v="2009K13 (174), 2010A3 (32), 2010B07 (144), 2010D18 (350), 2010E23 (43), PN/02/09 (106)"/>
    <n v="849"/>
    <n v="5"/>
    <d v="2012-07-17T00:00:00"/>
    <n v="2012"/>
    <n v="7"/>
    <d v="2017-07-16T00:00:00"/>
  </r>
  <r>
    <n v="254"/>
    <x v="0"/>
    <d v="2012-03-17T00:00:00"/>
    <s v="JSK Marketing Pvt. Ltd."/>
    <s v="Maharashtra"/>
    <s v="Maharashtra"/>
    <s v="G3300"/>
    <s v="2011E"/>
    <n v="500"/>
    <n v="5"/>
    <d v="2012-07-17T00:00:00"/>
    <n v="2012"/>
    <n v="7"/>
    <d v="2017-07-16T00:00:00"/>
  </r>
  <r>
    <n v="255"/>
    <x v="0"/>
    <d v="2012-03-19T00:00:00"/>
    <s v="Harit Avani Eco Private Limited"/>
    <s v="Karnataka"/>
    <s v="Karnataka"/>
    <s v="G3300"/>
    <s v="2011G"/>
    <n v="15"/>
    <n v="5"/>
    <d v="2012-07-19T00:00:00"/>
    <n v="2012"/>
    <n v="7"/>
    <d v="2017-07-18T00:00:00"/>
  </r>
  <r>
    <n v="256"/>
    <x v="0"/>
    <d v="2012-03-19T00:00:00"/>
    <s v="Harit Avani Eco Private Limited"/>
    <s v="Maharashtra"/>
    <s v="Maharashtra"/>
    <s v="G3300"/>
    <s v="2011E"/>
    <n v="5"/>
    <n v="5"/>
    <d v="2012-07-19T00:00:00"/>
    <n v="2012"/>
    <n v="7"/>
    <d v="2017-07-18T00:00:00"/>
  </r>
  <r>
    <n v="257"/>
    <x v="0"/>
    <d v="2012-03-19T00:00:00"/>
    <s v="Harit Avani Eco Private Limited"/>
    <s v="Maharashtra"/>
    <s v="Maharashtra"/>
    <s v="G3300"/>
    <s v="2011L"/>
    <n v="7"/>
    <n v="5"/>
    <d v="2012-07-19T00:00:00"/>
    <n v="2012"/>
    <n v="7"/>
    <d v="2017-07-18T00:00:00"/>
  </r>
  <r>
    <n v="258"/>
    <x v="0"/>
    <d v="2012-03-19T00:00:00"/>
    <s v="Harit Avani Eco Private Limited"/>
    <s v="Maharashtra"/>
    <s v="Maharashtra"/>
    <s v="G3300"/>
    <s v="2011L"/>
    <n v="11"/>
    <n v="5"/>
    <d v="2012-07-19T00:00:00"/>
    <n v="2012"/>
    <n v="7"/>
    <d v="2017-07-18T00:00:00"/>
  </r>
  <r>
    <n v="259"/>
    <x v="0"/>
    <d v="2012-03-19T00:00:00"/>
    <s v="Harit Avani Eco Private Limited"/>
    <s v="Maharashtra"/>
    <s v="Maharashtra"/>
    <s v="G3300"/>
    <s v="2011L"/>
    <n v="23"/>
    <n v="5"/>
    <d v="2012-07-19T00:00:00"/>
    <n v="2012"/>
    <n v="7"/>
    <d v="2017-07-18T00:00:00"/>
  </r>
  <r>
    <n v="260"/>
    <x v="0"/>
    <d v="2012-03-19T00:00:00"/>
    <s v="Harit Avani Eco Private Limited"/>
    <s v="Tamil Nadu"/>
    <s v="Tamil Nadu"/>
    <s v="G3300"/>
    <s v="2011L"/>
    <n v="5"/>
    <n v="5"/>
    <d v="2012-07-19T00:00:00"/>
    <n v="2012"/>
    <n v="7"/>
    <d v="2017-07-18T00:00:00"/>
  </r>
  <r>
    <n v="261"/>
    <x v="0"/>
    <d v="2012-03-19T00:00:00"/>
    <s v="Harit Avani Eco Private Limited"/>
    <s v="Tamil Nadu"/>
    <s v="Tamil Nadu"/>
    <s v="G3300"/>
    <s v="2011E"/>
    <n v="6"/>
    <n v="5"/>
    <d v="2012-07-19T00:00:00"/>
    <n v="2012"/>
    <n v="7"/>
    <d v="2017-07-18T00:00:00"/>
  </r>
  <r>
    <n v="262"/>
    <x v="0"/>
    <d v="2012-03-19T00:00:00"/>
    <s v="Harit Avani Eco Private Limited"/>
    <s v="Tamil Nadu"/>
    <s v="Tamil Nadu"/>
    <s v="G3300"/>
    <s v="2011E"/>
    <n v="10"/>
    <n v="5"/>
    <d v="2012-07-19T00:00:00"/>
    <n v="2012"/>
    <n v="7"/>
    <d v="2017-07-18T00:00:00"/>
  </r>
  <r>
    <n v="263"/>
    <x v="0"/>
    <d v="2012-03-19T00:00:00"/>
    <s v="Harit Avani Eco Private Limited"/>
    <s v="Tamil Nadu"/>
    <s v="Tamil Nadu"/>
    <s v="G3300"/>
    <s v="2011E"/>
    <n v="40"/>
    <n v="5"/>
    <d v="2012-07-19T00:00:00"/>
    <n v="2012"/>
    <n v="7"/>
    <d v="2017-07-18T00:00:00"/>
  </r>
  <r>
    <n v="264"/>
    <x v="0"/>
    <d v="2012-03-19T00:00:00"/>
    <s v="Harit Avani Eco Private Limited"/>
    <s v="Tamil Nadu"/>
    <s v="Tamil Nadu"/>
    <s v="G3300"/>
    <s v="2011E"/>
    <n v="50"/>
    <n v="5"/>
    <d v="2012-07-19T00:00:00"/>
    <n v="2012"/>
    <n v="7"/>
    <d v="2017-07-18T00:00:00"/>
  </r>
  <r>
    <n v="265"/>
    <x v="0"/>
    <d v="2012-03-19T00:00:00"/>
    <s v="Vidya Electrotech Pvt.Ltd"/>
    <s v="Uttar Pradesh"/>
    <s v="Uttar Pradesh"/>
    <s v="G3300"/>
    <s v="2011E"/>
    <n v="1"/>
    <n v="5"/>
    <d v="2012-07-19T00:00:00"/>
    <n v="2012"/>
    <n v="7"/>
    <d v="2017-07-18T00:00:00"/>
  </r>
  <r>
    <n v="266"/>
    <x v="0"/>
    <d v="2012-03-21T00:00:00"/>
    <s v="Harit Avani Eco Private Limited"/>
    <s v="Tamil Nadu"/>
    <s v="Tamil Nadu"/>
    <s v="G3300"/>
    <s v="2011E"/>
    <n v="5"/>
    <n v="5"/>
    <d v="2012-07-21T00:00:00"/>
    <n v="2012"/>
    <n v="7"/>
    <d v="2017-07-20T00:00:00"/>
  </r>
  <r>
    <n v="267"/>
    <x v="0"/>
    <d v="2012-03-21T00:00:00"/>
    <s v="Harit Avani Eco Private Limited"/>
    <s v="Tamil Nadu"/>
    <s v="Tamil Nadu"/>
    <s v="G3300"/>
    <s v="2011E"/>
    <n v="15"/>
    <n v="5"/>
    <d v="2012-07-21T00:00:00"/>
    <n v="2012"/>
    <n v="7"/>
    <d v="2017-07-20T00:00:00"/>
  </r>
  <r>
    <n v="268"/>
    <x v="0"/>
    <d v="2012-03-25T00:00:00"/>
    <s v="Harit Avani Eco Private Limited"/>
    <s v="Maharashtra"/>
    <s v="Maharashtra"/>
    <s v="G3300"/>
    <s v="2011L"/>
    <n v="23"/>
    <n v="5"/>
    <d v="2012-07-25T00:00:00"/>
    <n v="2012"/>
    <n v="7"/>
    <d v="2017-07-24T00:00:00"/>
  </r>
  <r>
    <n v="269"/>
    <x v="0"/>
    <d v="2012-03-25T00:00:00"/>
    <s v="Harit Avani Eco Private Limited"/>
    <s v="Tamil Nadu"/>
    <s v="Tamil Nadu"/>
    <s v="G3300"/>
    <s v="2011E"/>
    <n v="29"/>
    <n v="5"/>
    <d v="2012-07-25T00:00:00"/>
    <n v="2012"/>
    <n v="7"/>
    <d v="2017-07-24T00:00:00"/>
  </r>
  <r>
    <n v="270"/>
    <x v="0"/>
    <d v="2012-03-26T00:00:00"/>
    <s v="Harit Avani Eco Private Limited"/>
    <s v="Karnataka"/>
    <s v="Karnataka"/>
    <s v="G3300"/>
    <s v="2011E"/>
    <n v="9"/>
    <n v="5"/>
    <d v="2012-07-26T00:00:00"/>
    <n v="2012"/>
    <n v="7"/>
    <d v="2017-07-25T00:00:00"/>
  </r>
  <r>
    <n v="271"/>
    <x v="0"/>
    <d v="2012-03-26T00:00:00"/>
    <s v="Nhavsheva Customs Officer"/>
    <s v="Maharashtra"/>
    <s v="Maharashtra"/>
    <s v="G3300"/>
    <s v="2011L"/>
    <n v="2"/>
    <n v="5"/>
    <d v="2012-07-26T00:00:00"/>
    <n v="2012"/>
    <n v="7"/>
    <d v="2017-07-25T00:00:00"/>
  </r>
  <r>
    <n v="272"/>
    <x v="0"/>
    <d v="2012-03-26T00:00:00"/>
    <s v="Harit Avani Eco Private Limited"/>
    <s v="Maharashtra"/>
    <s v="Maharashtra"/>
    <s v="G3300"/>
    <s v="2011L"/>
    <n v="5"/>
    <n v="5"/>
    <d v="2012-07-26T00:00:00"/>
    <n v="2012"/>
    <n v="7"/>
    <d v="2017-07-25T00:00:00"/>
  </r>
  <r>
    <n v="273"/>
    <x v="0"/>
    <d v="2012-03-26T00:00:00"/>
    <s v="Harit Avani Eco Private Limited"/>
    <s v="Maharashtra"/>
    <s v="Maharashtra"/>
    <s v="G3300"/>
    <s v="2011L"/>
    <n v="7"/>
    <n v="5"/>
    <d v="2012-07-26T00:00:00"/>
    <n v="2012"/>
    <n v="7"/>
    <d v="2017-07-25T00:00:00"/>
  </r>
  <r>
    <n v="274"/>
    <x v="0"/>
    <d v="2012-03-26T00:00:00"/>
    <s v="Harit Avani Eco Private Limited"/>
    <s v="Maharashtra"/>
    <s v="Maharashtra"/>
    <s v="G3300"/>
    <s v="2011L"/>
    <n v="11"/>
    <n v="5"/>
    <d v="2012-07-26T00:00:00"/>
    <n v="2012"/>
    <n v="7"/>
    <d v="2017-07-25T00:00:00"/>
  </r>
  <r>
    <n v="275"/>
    <x v="0"/>
    <d v="2012-03-26T00:00:00"/>
    <s v="Harit Avani Eco Private Limited"/>
    <s v="Maharashtra"/>
    <s v="Maharashtra"/>
    <s v="G3300"/>
    <s v="2011L"/>
    <n v="30"/>
    <n v="5"/>
    <d v="2012-07-26T00:00:00"/>
    <n v="2012"/>
    <n v="7"/>
    <d v="2017-07-25T00:00:00"/>
  </r>
  <r>
    <n v="276"/>
    <x v="0"/>
    <d v="2012-03-26T00:00:00"/>
    <s v="Harit Avani Eco Private Limited"/>
    <s v="Tamil Nadu"/>
    <s v="Tamil Nadu"/>
    <s v="G3300"/>
    <s v="2011E"/>
    <n v="7"/>
    <n v="5"/>
    <d v="2012-07-26T00:00:00"/>
    <n v="2012"/>
    <n v="7"/>
    <d v="2017-07-25T00:00:00"/>
  </r>
  <r>
    <n v="277"/>
    <x v="0"/>
    <d v="2012-03-26T00:00:00"/>
    <s v="Harit Avani Eco Private Limited"/>
    <s v="Tamil Nadu"/>
    <s v="Tamil Nadu"/>
    <s v="G3300"/>
    <s v="2011E"/>
    <n v="12"/>
    <n v="5"/>
    <d v="2012-07-26T00:00:00"/>
    <n v="2012"/>
    <n v="7"/>
    <d v="2017-07-25T00:00:00"/>
  </r>
  <r>
    <n v="278"/>
    <x v="0"/>
    <d v="2012-03-26T00:00:00"/>
    <s v="Harit Avani Eco Private Limited"/>
    <s v="Tamil Nadu"/>
    <s v="Tamil Nadu"/>
    <s v="G3300"/>
    <s v="2011E"/>
    <n v="13"/>
    <n v="5"/>
    <d v="2012-07-26T00:00:00"/>
    <n v="2012"/>
    <n v="7"/>
    <d v="2017-07-25T00:00:00"/>
  </r>
  <r>
    <n v="279"/>
    <x v="0"/>
    <d v="2012-03-27T00:00:00"/>
    <s v="Impression"/>
    <s v="Karnataka"/>
    <s v="Karnataka"/>
    <s v="G3300"/>
    <s v="2011G"/>
    <n v="1"/>
    <n v="5"/>
    <d v="2012-07-27T00:00:00"/>
    <n v="2012"/>
    <n v="7"/>
    <d v="2017-07-26T00:00:00"/>
  </r>
  <r>
    <n v="280"/>
    <x v="0"/>
    <d v="2012-03-27T00:00:00"/>
    <s v="Harit Avani Eco Private Limited"/>
    <s v="Karnataka"/>
    <s v="Karnataka"/>
    <s v="G3300"/>
    <s v="2011D"/>
    <n v="4"/>
    <n v="5"/>
    <d v="2012-07-27T00:00:00"/>
    <n v="2012"/>
    <n v="7"/>
    <d v="2017-07-26T00:00:00"/>
  </r>
  <r>
    <n v="281"/>
    <x v="0"/>
    <d v="2012-03-27T00:00:00"/>
    <s v="Harit Avani Eco Private Limited"/>
    <s v="Karnataka"/>
    <s v="Karnataka"/>
    <s v="G3300"/>
    <s v="2011E"/>
    <n v="4"/>
    <n v="5"/>
    <d v="2012-07-27T00:00:00"/>
    <n v="2012"/>
    <n v="7"/>
    <d v="2017-07-26T00:00:00"/>
  </r>
  <r>
    <n v="282"/>
    <x v="0"/>
    <d v="2012-03-27T00:00:00"/>
    <s v="Harit Avani Eco Private Limited"/>
    <s v="Karnataka"/>
    <s v="Karnataka"/>
    <s v="G3300"/>
    <s v="2011E (2), 2011G (12)"/>
    <n v="14"/>
    <n v="5"/>
    <d v="2012-07-27T00:00:00"/>
    <n v="2012"/>
    <n v="7"/>
    <d v="2017-07-26T00:00:00"/>
  </r>
  <r>
    <n v="283"/>
    <x v="0"/>
    <d v="2012-03-27T00:00:00"/>
    <s v="Harit Avani Eco Private Limited"/>
    <s v="Maharashtra"/>
    <s v="Maharashtra"/>
    <s v="G3300"/>
    <s v="2011L"/>
    <n v="6"/>
    <n v="5"/>
    <d v="2012-07-27T00:00:00"/>
    <n v="2012"/>
    <n v="7"/>
    <d v="2017-07-26T00:00:00"/>
  </r>
  <r>
    <n v="284"/>
    <x v="0"/>
    <d v="2012-03-27T00:00:00"/>
    <s v="Harit Avani Eco Private Limited"/>
    <s v="Maharashtra"/>
    <s v="Maharashtra"/>
    <s v="G3300"/>
    <s v="2011L"/>
    <n v="16"/>
    <n v="5"/>
    <d v="2012-07-27T00:00:00"/>
    <n v="2012"/>
    <n v="7"/>
    <d v="2017-07-26T00:00:00"/>
  </r>
  <r>
    <n v="285"/>
    <x v="0"/>
    <d v="2012-03-27T00:00:00"/>
    <s v="Harit Avani Eco Private Limited"/>
    <s v="Maharashtra"/>
    <s v="Maharashtra"/>
    <s v="G3300"/>
    <s v="2011L"/>
    <n v="18"/>
    <n v="5"/>
    <d v="2012-07-27T00:00:00"/>
    <n v="2012"/>
    <n v="7"/>
    <d v="2017-07-26T00:00:00"/>
  </r>
  <r>
    <n v="286"/>
    <x v="0"/>
    <d v="2012-03-27T00:00:00"/>
    <s v="Harit Avani Eco Private Limited"/>
    <s v="Maharashtra"/>
    <s v="Maharashtra"/>
    <s v="G3300"/>
    <s v="2011L"/>
    <n v="52"/>
    <n v="5"/>
    <d v="2012-07-27T00:00:00"/>
    <n v="2012"/>
    <n v="7"/>
    <d v="2017-07-26T00:00:00"/>
  </r>
  <r>
    <n v="287"/>
    <x v="0"/>
    <d v="2012-03-27T00:00:00"/>
    <s v="Harit Avani Eco Private Limited"/>
    <s v="Tamil Nadu"/>
    <s v="Tamil Nadu"/>
    <s v="G3300"/>
    <s v="2011E"/>
    <n v="5"/>
    <n v="5"/>
    <d v="2012-07-27T00:00:00"/>
    <n v="2012"/>
    <n v="7"/>
    <d v="2017-07-26T00:00:00"/>
  </r>
  <r>
    <n v="288"/>
    <x v="0"/>
    <d v="2012-03-27T00:00:00"/>
    <s v="Harit Avani Eco Private Limited"/>
    <s v="Tamil Nadu"/>
    <s v="Tamil Nadu"/>
    <s v="G3300"/>
    <s v="2011E"/>
    <n v="5"/>
    <n v="5"/>
    <d v="2012-07-27T00:00:00"/>
    <n v="2012"/>
    <n v="7"/>
    <d v="2017-07-26T00:00:00"/>
  </r>
  <r>
    <n v="289"/>
    <x v="0"/>
    <d v="2012-03-28T00:00:00"/>
    <s v="Plyboo Industries"/>
    <s v="Odisha"/>
    <s v="Odisha"/>
    <s v="G3300"/>
    <s v="2011L"/>
    <n v="900"/>
    <n v="5"/>
    <d v="2012-07-28T00:00:00"/>
    <n v="2012"/>
    <n v="7"/>
    <d v="2017-07-27T00:00:00"/>
  </r>
  <r>
    <n v="290"/>
    <x v="0"/>
    <d v="2012-03-28T00:00:00"/>
    <s v="Plyboo Industries"/>
    <s v="Odisha"/>
    <s v="Odisha"/>
    <s v="G3300"/>
    <s v="2011L"/>
    <n v="900"/>
    <n v="5"/>
    <d v="2012-07-28T00:00:00"/>
    <n v="2012"/>
    <n v="7"/>
    <d v="2017-07-27T00:00:00"/>
  </r>
  <r>
    <n v="291"/>
    <x v="0"/>
    <d v="2012-03-29T00:00:00"/>
    <s v="Harit Avani Eco Private Limited"/>
    <s v="Karnataka"/>
    <s v="Karnataka"/>
    <s v="G3300"/>
    <s v="2011D (6), 2011G (5)"/>
    <n v="11"/>
    <n v="5"/>
    <d v="2012-07-29T00:00:00"/>
    <n v="2012"/>
    <n v="7"/>
    <d v="2017-07-28T00:00:00"/>
  </r>
  <r>
    <n v="292"/>
    <x v="0"/>
    <d v="2012-03-29T00:00:00"/>
    <s v="Harit Avani Eco Private Limited"/>
    <s v="Maharashtra"/>
    <s v="Maharashtra"/>
    <s v="G3300"/>
    <s v="2011L"/>
    <n v="24"/>
    <n v="5"/>
    <d v="2012-07-29T00:00:00"/>
    <n v="2012"/>
    <n v="7"/>
    <d v="2017-07-28T00:00:00"/>
  </r>
  <r>
    <n v="293"/>
    <x v="0"/>
    <d v="2012-03-29T00:00:00"/>
    <s v="Harit Avani Eco Private Limited"/>
    <s v="Tamil Nadu"/>
    <s v="Tamil Nadu"/>
    <s v="G3300"/>
    <s v="2011E"/>
    <n v="7"/>
    <n v="5"/>
    <d v="2012-07-29T00:00:00"/>
    <n v="2012"/>
    <n v="7"/>
    <d v="2017-07-28T00:00:00"/>
  </r>
  <r>
    <n v="294"/>
    <x v="0"/>
    <d v="2012-03-29T00:00:00"/>
    <s v="Harit Avani Eco Private Limited"/>
    <s v="Tamil Nadu"/>
    <s v="Tamil Nadu"/>
    <s v="G3300"/>
    <s v="2011E"/>
    <n v="16"/>
    <n v="5"/>
    <d v="2012-07-29T00:00:00"/>
    <n v="2012"/>
    <n v="7"/>
    <d v="2017-07-28T00:00:00"/>
  </r>
  <r>
    <n v="295"/>
    <x v="0"/>
    <d v="2012-03-29T00:00:00"/>
    <s v="Devbhumi Natural Product Producters Company Lt."/>
    <s v="Uttaranchal"/>
    <s v="Uttaranchal"/>
    <s v="G3300"/>
    <s v="2011L"/>
    <n v="100"/>
    <n v="5"/>
    <d v="2012-07-29T00:00:00"/>
    <n v="2012"/>
    <n v="7"/>
    <d v="2017-07-28T00:00:00"/>
  </r>
  <r>
    <n v="296"/>
    <x v="0"/>
    <d v="2012-04-17T00:00:00"/>
    <s v="Ravi Kumar"/>
    <s v="Karnataka"/>
    <s v="Karnataka"/>
    <s v="G3300"/>
    <s v="2011G"/>
    <n v="1"/>
    <n v="5"/>
    <d v="2012-08-17T00:00:00"/>
    <n v="2012"/>
    <n v="8"/>
    <d v="2017-08-16T00:00:00"/>
  </r>
  <r>
    <n v="297"/>
    <x v="0"/>
    <d v="2012-04-17T00:00:00"/>
    <s v="M/s.Solariz Regen Technologies Private Ltd."/>
    <s v="Tamil Nadu"/>
    <s v="Tamil Nadu"/>
    <s v="G3300"/>
    <s v="2011G"/>
    <n v="1"/>
    <n v="5"/>
    <d v="2012-08-17T00:00:00"/>
    <n v="2012"/>
    <n v="8"/>
    <d v="2017-08-16T00:00:00"/>
  </r>
  <r>
    <n v="298"/>
    <x v="0"/>
    <d v="2012-04-20T00:00:00"/>
    <s v="Jayam Auto Agencies"/>
    <s v="Bihar"/>
    <s v="Bihar"/>
    <s v="G3300"/>
    <s v="2011L"/>
    <n v="100"/>
    <n v="5"/>
    <d v="2012-08-20T00:00:00"/>
    <n v="2012"/>
    <n v="8"/>
    <d v="2017-08-19T00:00:00"/>
  </r>
  <r>
    <n v="299"/>
    <x v="0"/>
    <d v="2012-04-20T00:00:00"/>
    <s v="S Ramakrishnan"/>
    <s v="Tamil Nadu"/>
    <s v="Tamil Nadu"/>
    <s v="G3300"/>
    <s v="2011E"/>
    <n v="1"/>
    <n v="5"/>
    <d v="2012-08-20T00:00:00"/>
    <n v="2012"/>
    <n v="8"/>
    <d v="2017-08-19T00:00:00"/>
  </r>
  <r>
    <n v="300"/>
    <x v="0"/>
    <d v="2012-04-23T00:00:00"/>
    <s v="Mr.Amol Bhalerao"/>
    <s v="Karnataka"/>
    <s v="Karnataka"/>
    <s v="G3300"/>
    <s v="2011L"/>
    <n v="7"/>
    <n v="5"/>
    <d v="2012-08-23T00:00:00"/>
    <n v="2012"/>
    <n v="8"/>
    <d v="2017-08-22T00:00:00"/>
  </r>
  <r>
    <n v="301"/>
    <x v="0"/>
    <d v="2012-04-23T00:00:00"/>
    <s v="The project Coordinator"/>
    <s v="Tamil Nadu"/>
    <s v="Tamil Nadu"/>
    <s v="G3300"/>
    <s v="2011L"/>
    <n v="3"/>
    <n v="5"/>
    <d v="2012-08-23T00:00:00"/>
    <n v="2012"/>
    <n v="8"/>
    <d v="2017-08-22T00:00:00"/>
  </r>
  <r>
    <n v="302"/>
    <x v="0"/>
    <d v="2012-04-24T00:00:00"/>
    <s v="The Supreme Industries"/>
    <s v="Maharashtra"/>
    <s v="Maharashtra"/>
    <s v="G3300"/>
    <s v="2011G"/>
    <n v="1"/>
    <n v="5"/>
    <d v="2012-08-24T00:00:00"/>
    <n v="2012"/>
    <n v="8"/>
    <d v="2017-08-23T00:00:00"/>
  </r>
  <r>
    <n v="303"/>
    <x v="0"/>
    <d v="2012-04-25T00:00:00"/>
    <s v="M/s.Solariz Regen Technologies Private Ltd."/>
    <s v="Tamil Nadu"/>
    <s v="Tamil Nadu"/>
    <s v="G3300"/>
    <s v="2011E"/>
    <n v="3"/>
    <n v="5"/>
    <d v="2012-08-25T00:00:00"/>
    <n v="2012"/>
    <n v="8"/>
    <d v="2017-08-24T00:00:00"/>
  </r>
  <r>
    <n v="304"/>
    <x v="0"/>
    <d v="2012-04-28T00:00:00"/>
    <s v="Harit Avani Eco Private Limited"/>
    <s v="Karnataka"/>
    <s v="Karnataka"/>
    <s v="G3300"/>
    <s v="2012B"/>
    <n v="4"/>
    <n v="5"/>
    <d v="2012-08-28T00:00:00"/>
    <n v="2012"/>
    <n v="8"/>
    <d v="2017-08-27T00:00:00"/>
  </r>
  <r>
    <n v="305"/>
    <x v="0"/>
    <d v="2012-04-28T00:00:00"/>
    <s v="Harit Avani Eco Private Limited"/>
    <s v="Maharashtra"/>
    <s v="Maharashtra"/>
    <s v="G3300"/>
    <s v="2012B"/>
    <n v="9"/>
    <n v="5"/>
    <d v="2012-08-28T00:00:00"/>
    <n v="2012"/>
    <n v="8"/>
    <d v="2017-08-27T00:00:00"/>
  </r>
  <r>
    <n v="306"/>
    <x v="0"/>
    <d v="2012-04-28T00:00:00"/>
    <s v="Harit Avani Eco Private Limited"/>
    <s v="Maharashtra"/>
    <s v="Maharashtra"/>
    <s v="G3300"/>
    <s v="2012B"/>
    <n v="24"/>
    <n v="5"/>
    <d v="2012-08-28T00:00:00"/>
    <n v="2012"/>
    <n v="8"/>
    <d v="2017-08-27T00:00:00"/>
  </r>
  <r>
    <n v="307"/>
    <x v="0"/>
    <d v="2012-04-28T00:00:00"/>
    <s v="Harit Avani Eco Private Limited"/>
    <s v="Tamil Nadu"/>
    <s v="Tamil Nadu"/>
    <s v="G3300"/>
    <s v="2012B"/>
    <n v="3"/>
    <n v="5"/>
    <d v="2012-08-28T00:00:00"/>
    <n v="2012"/>
    <n v="8"/>
    <d v="2017-08-27T00:00:00"/>
  </r>
  <r>
    <n v="308"/>
    <x v="0"/>
    <d v="2012-04-28T00:00:00"/>
    <s v="Harit Avani Eco Private Limited"/>
    <s v="Tamil Nadu"/>
    <s v="Tamil Nadu"/>
    <s v="G3300"/>
    <s v="2012B"/>
    <n v="36"/>
    <n v="5"/>
    <d v="2012-08-28T00:00:00"/>
    <n v="2012"/>
    <n v="8"/>
    <d v="2017-08-27T00:00:00"/>
  </r>
  <r>
    <n v="309"/>
    <x v="0"/>
    <d v="2012-04-30T00:00:00"/>
    <s v="Harit Avani Eco Private Limited"/>
    <s v="Karnataka"/>
    <s v="Karnataka"/>
    <s v="G3300"/>
    <s v="2012B"/>
    <n v="3"/>
    <n v="5"/>
    <d v="2012-08-30T00:00:00"/>
    <n v="2012"/>
    <n v="8"/>
    <d v="2017-08-29T00:00:00"/>
  </r>
  <r>
    <n v="310"/>
    <x v="0"/>
    <d v="2012-04-30T00:00:00"/>
    <s v="Harit Avani Eco Private Limited"/>
    <s v="Karnataka"/>
    <s v="Karnataka"/>
    <s v="G3300"/>
    <s v="2012B"/>
    <n v="3"/>
    <n v="5"/>
    <d v="2012-08-30T00:00:00"/>
    <n v="2012"/>
    <n v="8"/>
    <d v="2017-08-29T00:00:00"/>
  </r>
  <r>
    <n v="311"/>
    <x v="0"/>
    <d v="2012-04-30T00:00:00"/>
    <s v="Sanjeevan Urja"/>
    <s v="Maharashtra"/>
    <s v="Maharashtra"/>
    <s v="G3300"/>
    <s v="2012B"/>
    <n v="1"/>
    <n v="5"/>
    <d v="2012-08-30T00:00:00"/>
    <n v="2012"/>
    <n v="8"/>
    <d v="2017-08-29T00:00:00"/>
  </r>
  <r>
    <n v="312"/>
    <x v="0"/>
    <d v="2012-04-30T00:00:00"/>
    <s v="Harit Avani Eco Private Limited"/>
    <s v="Maharashtra"/>
    <s v="Maharashtra"/>
    <s v="G3300"/>
    <s v="2012B"/>
    <n v="4"/>
    <n v="5"/>
    <d v="2012-08-30T00:00:00"/>
    <n v="2012"/>
    <n v="8"/>
    <d v="2017-08-29T00:00:00"/>
  </r>
  <r>
    <n v="313"/>
    <x v="0"/>
    <d v="2012-04-30T00:00:00"/>
    <s v="Harit Avani Eco Private Limited"/>
    <s v="Maharashtra"/>
    <s v="Maharashtra"/>
    <s v="G3300"/>
    <s v="2012B"/>
    <n v="7"/>
    <n v="5"/>
    <d v="2012-08-30T00:00:00"/>
    <n v="2012"/>
    <n v="8"/>
    <d v="2017-08-29T00:00:00"/>
  </r>
  <r>
    <n v="314"/>
    <x v="0"/>
    <d v="2012-04-30T00:00:00"/>
    <s v="Harit Avani Eco Private Limited"/>
    <s v="Maharashtra"/>
    <s v="Maharashtra"/>
    <s v="G3300"/>
    <s v="2012B"/>
    <n v="7"/>
    <n v="5"/>
    <d v="2012-08-30T00:00:00"/>
    <n v="2012"/>
    <n v="8"/>
    <d v="2017-08-29T00:00:00"/>
  </r>
  <r>
    <n v="315"/>
    <x v="0"/>
    <d v="2012-04-30T00:00:00"/>
    <s v="Harit Avani Eco Private Limited"/>
    <s v="Maharashtra"/>
    <s v="Maharashtra"/>
    <s v="G3300"/>
    <s v="2012B"/>
    <n v="9"/>
    <n v="5"/>
    <d v="2012-08-30T00:00:00"/>
    <n v="2012"/>
    <n v="8"/>
    <d v="2017-08-29T00:00:00"/>
  </r>
  <r>
    <n v="316"/>
    <x v="0"/>
    <d v="2012-04-30T00:00:00"/>
    <s v="Harit Avani Eco Private Limited"/>
    <s v="Maharashtra"/>
    <s v="Maharashtra"/>
    <s v="G3300"/>
    <s v="2012B"/>
    <n v="11"/>
    <n v="5"/>
    <d v="2012-08-30T00:00:00"/>
    <n v="2012"/>
    <n v="8"/>
    <d v="2017-08-29T00:00:00"/>
  </r>
  <r>
    <n v="317"/>
    <x v="0"/>
    <d v="2012-04-30T00:00:00"/>
    <s v="Harit Avani Eco Private Limited"/>
    <s v="Maharashtra"/>
    <s v="Maharashtra"/>
    <s v="G3300"/>
    <s v="2012B"/>
    <n v="11"/>
    <n v="5"/>
    <d v="2012-08-30T00:00:00"/>
    <n v="2012"/>
    <n v="8"/>
    <d v="2017-08-29T00:00:00"/>
  </r>
  <r>
    <n v="318"/>
    <x v="0"/>
    <d v="2012-04-30T00:00:00"/>
    <s v="Harit Avani Eco Private Limited"/>
    <s v="Maharashtra"/>
    <s v="Maharashtra"/>
    <s v="G3300"/>
    <s v="2011L (6), 2012B (10)"/>
    <n v="16"/>
    <n v="5"/>
    <d v="2012-08-30T00:00:00"/>
    <n v="2012"/>
    <n v="8"/>
    <d v="2017-08-29T00:00:00"/>
  </r>
  <r>
    <n v="319"/>
    <x v="0"/>
    <d v="2012-04-30T00:00:00"/>
    <s v="Harit Avani Eco Private Limited"/>
    <s v="Maharashtra"/>
    <s v="Maharashtra"/>
    <s v="G3300"/>
    <s v="2012B"/>
    <n v="40"/>
    <n v="5"/>
    <d v="2012-08-30T00:00:00"/>
    <n v="2012"/>
    <n v="8"/>
    <d v="2017-08-29T00:00:00"/>
  </r>
  <r>
    <n v="320"/>
    <x v="0"/>
    <d v="2012-04-30T00:00:00"/>
    <s v="Plyboo Industries"/>
    <s v="Odisha"/>
    <s v="Odisha"/>
    <s v="G3300"/>
    <s v="2012B"/>
    <n v="790"/>
    <n v="5"/>
    <d v="2012-08-30T00:00:00"/>
    <n v="2012"/>
    <n v="8"/>
    <d v="2017-08-29T00:00:00"/>
  </r>
  <r>
    <n v="321"/>
    <x v="0"/>
    <d v="2012-04-30T00:00:00"/>
    <s v="Harit Avani Eco Private Limited"/>
    <s v="Tamil Nadu"/>
    <s v="Tamil Nadu"/>
    <s v="G3300"/>
    <s v="2012B"/>
    <n v="1"/>
    <n v="5"/>
    <d v="2012-08-30T00:00:00"/>
    <n v="2012"/>
    <n v="8"/>
    <d v="2017-08-29T00:00:00"/>
  </r>
  <r>
    <n v="322"/>
    <x v="0"/>
    <d v="2012-04-30T00:00:00"/>
    <s v="Harit Avani Eco Private Limited"/>
    <s v="Tamil Nadu"/>
    <s v="Tamil Nadu"/>
    <s v="G3300"/>
    <s v="2012B"/>
    <n v="1"/>
    <n v="5"/>
    <d v="2012-08-30T00:00:00"/>
    <n v="2012"/>
    <n v="8"/>
    <d v="2017-08-29T00:00:00"/>
  </r>
  <r>
    <n v="323"/>
    <x v="0"/>
    <d v="2012-04-30T00:00:00"/>
    <s v="Harit Avani Eco Private Limited"/>
    <s v="Tamil Nadu"/>
    <s v="Tamil Nadu"/>
    <s v="G3300"/>
    <s v="2012B"/>
    <n v="1"/>
    <n v="5"/>
    <d v="2012-08-30T00:00:00"/>
    <n v="2012"/>
    <n v="8"/>
    <d v="2017-08-29T00:00:00"/>
  </r>
  <r>
    <n v="324"/>
    <x v="0"/>
    <d v="2012-04-30T00:00:00"/>
    <s v="Harit Avani Eco Private Limited"/>
    <s v="Tamil Nadu"/>
    <s v="Tamil Nadu"/>
    <s v="G3300"/>
    <s v="2012B"/>
    <n v="1"/>
    <n v="5"/>
    <d v="2012-08-30T00:00:00"/>
    <n v="2012"/>
    <n v="8"/>
    <d v="2017-08-29T00:00:00"/>
  </r>
  <r>
    <n v="325"/>
    <x v="0"/>
    <d v="2012-04-30T00:00:00"/>
    <s v="Harit Avani Eco Private Limited"/>
    <s v="Tamil Nadu"/>
    <s v="Tamil Nadu"/>
    <s v="G3300"/>
    <s v="2012B"/>
    <n v="6"/>
    <n v="5"/>
    <d v="2012-08-30T00:00:00"/>
    <n v="2012"/>
    <n v="8"/>
    <d v="2017-08-29T00:00:00"/>
  </r>
  <r>
    <n v="326"/>
    <x v="0"/>
    <d v="2012-04-30T00:00:00"/>
    <s v="Harit Avani Eco Private Limited"/>
    <s v="Tamil Nadu"/>
    <s v="Tamil Nadu"/>
    <s v="G3300"/>
    <s v="2012B"/>
    <n v="6"/>
    <n v="5"/>
    <d v="2012-08-30T00:00:00"/>
    <n v="2012"/>
    <n v="8"/>
    <d v="2017-08-29T00:00:00"/>
  </r>
  <r>
    <n v="327"/>
    <x v="0"/>
    <d v="2012-04-30T00:00:00"/>
    <s v="Harit Avani Eco Private Limited"/>
    <s v="Tamil Nadu"/>
    <s v="Tamil Nadu"/>
    <s v="G3300"/>
    <s v="2012B"/>
    <n v="7"/>
    <n v="5"/>
    <d v="2012-08-30T00:00:00"/>
    <n v="2012"/>
    <n v="8"/>
    <d v="2017-08-29T00:00:00"/>
  </r>
  <r>
    <n v="328"/>
    <x v="0"/>
    <d v="2012-04-30T00:00:00"/>
    <s v="Harit Avani Eco Private Limited"/>
    <s v="Tamil Nadu"/>
    <s v="Tamil Nadu"/>
    <s v="G3300"/>
    <s v="2012B"/>
    <n v="17"/>
    <n v="5"/>
    <d v="2012-08-30T00:00:00"/>
    <n v="2012"/>
    <n v="8"/>
    <d v="2017-08-29T00:00:00"/>
  </r>
  <r>
    <n v="329"/>
    <x v="0"/>
    <d v="2012-04-30T00:00:00"/>
    <s v="Harit Avani Eco Private Limited"/>
    <s v="Tamil Nadu"/>
    <s v="Tamil Nadu"/>
    <s v="G3300"/>
    <s v="2012B"/>
    <n v="25"/>
    <n v="5"/>
    <d v="2012-08-30T00:00:00"/>
    <n v="2012"/>
    <n v="8"/>
    <d v="2017-08-29T00:00:00"/>
  </r>
  <r>
    <n v="330"/>
    <x v="0"/>
    <d v="2012-04-30T00:00:00"/>
    <s v="Integrated Village Development Project"/>
    <s v="Tamil Nadu"/>
    <s v="Tamil Nadu"/>
    <s v="G3300"/>
    <s v="2012B"/>
    <n v="250"/>
    <n v="5"/>
    <d v="2012-08-30T00:00:00"/>
    <n v="2012"/>
    <n v="8"/>
    <d v="2017-08-29T00:00:00"/>
  </r>
  <r>
    <n v="331"/>
    <x v="0"/>
    <d v="2012-05-03T00:00:00"/>
    <s v="Ms.Swati Vempati"/>
    <s v="Maharashtra"/>
    <s v="Maharashtra"/>
    <s v="G3300"/>
    <s v="2011G"/>
    <n v="1"/>
    <n v="5"/>
    <d v="2012-09-03T00:00:00"/>
    <n v="2012"/>
    <n v="9"/>
    <d v="2017-09-02T00:00:00"/>
  </r>
  <r>
    <n v="332"/>
    <x v="0"/>
    <d v="2012-05-11T00:00:00"/>
    <s v="Plyboo Industries"/>
    <s v="Odisha"/>
    <s v="Odisha"/>
    <s v="G3300"/>
    <s v="2012B"/>
    <n v="100"/>
    <n v="5"/>
    <d v="2012-09-11T00:00:00"/>
    <n v="2012"/>
    <n v="9"/>
    <d v="2017-09-10T00:00:00"/>
  </r>
  <r>
    <n v="333"/>
    <x v="0"/>
    <d v="2012-05-14T00:00:00"/>
    <s v="Bayer Bio Science"/>
    <s v="Karnataka"/>
    <s v="Karnataka"/>
    <s v="G3300"/>
    <s v="2011L"/>
    <n v="25"/>
    <n v="5"/>
    <d v="2012-09-14T00:00:00"/>
    <n v="2012"/>
    <n v="9"/>
    <d v="2017-09-13T00:00:00"/>
  </r>
  <r>
    <n v="334"/>
    <x v="0"/>
    <d v="2012-05-14T00:00:00"/>
    <s v="Harit Avani Eco Private Limited"/>
    <s v="Maharashtra"/>
    <s v="Maharashtra"/>
    <s v="G3300"/>
    <s v="2012B"/>
    <n v="22"/>
    <n v="5"/>
    <d v="2012-09-14T00:00:00"/>
    <n v="2012"/>
    <n v="9"/>
    <d v="2017-09-13T00:00:00"/>
  </r>
  <r>
    <n v="335"/>
    <x v="0"/>
    <d v="2012-05-14T00:00:00"/>
    <s v="M/S. NAVYA ENTERPRISES"/>
    <s v="Rajasthan"/>
    <s v="Rajasthan"/>
    <s v="G3300"/>
    <n v="0"/>
    <n v="2"/>
    <n v="5"/>
    <d v="2012-09-14T00:00:00"/>
    <n v="2012"/>
    <n v="9"/>
    <d v="2017-09-13T00:00:00"/>
  </r>
  <r>
    <n v="336"/>
    <x v="0"/>
    <d v="2012-05-17T00:00:00"/>
    <s v="Impression"/>
    <s v="Karnataka"/>
    <s v="Karnataka"/>
    <s v="G3300"/>
    <s v="2011K"/>
    <n v="1"/>
    <n v="5"/>
    <d v="2012-09-17T00:00:00"/>
    <n v="2012"/>
    <n v="9"/>
    <d v="2017-09-16T00:00:00"/>
  </r>
  <r>
    <n v="337"/>
    <x v="0"/>
    <d v="2012-05-21T00:00:00"/>
    <s v="Harit Avani Eco Private Limited"/>
    <s v="Tamil Nadu"/>
    <s v="Tamil Nadu"/>
    <s v="G3300"/>
    <s v="2011L"/>
    <n v="13"/>
    <n v="5"/>
    <d v="2012-09-21T00:00:00"/>
    <n v="2012"/>
    <n v="9"/>
    <d v="2017-09-20T00:00:00"/>
  </r>
  <r>
    <n v="338"/>
    <x v="0"/>
    <d v="2012-05-21T00:00:00"/>
    <s v="Harit Avani Eco Private Limited"/>
    <s v="Tamil Nadu"/>
    <s v="Tamil Nadu"/>
    <s v="G3300"/>
    <s v="2011L"/>
    <n v="20"/>
    <n v="5"/>
    <d v="2012-09-21T00:00:00"/>
    <n v="2012"/>
    <n v="9"/>
    <d v="2017-09-20T00:00:00"/>
  </r>
  <r>
    <n v="339"/>
    <x v="0"/>
    <d v="2012-05-21T00:00:00"/>
    <s v="Harit Avani Eco Private Limited"/>
    <s v="Tamil Nadu"/>
    <s v="Tamil Nadu"/>
    <s v="G3300"/>
    <s v="2011L"/>
    <n v="21"/>
    <n v="5"/>
    <d v="2012-09-21T00:00:00"/>
    <n v="2012"/>
    <n v="9"/>
    <d v="2017-09-20T00:00:00"/>
  </r>
  <r>
    <n v="340"/>
    <x v="0"/>
    <d v="2012-05-22T00:00:00"/>
    <s v="Harit Avani Eco Private Limited"/>
    <s v="Karnataka"/>
    <s v="Karnataka"/>
    <s v="G3300"/>
    <n v="0"/>
    <n v="1"/>
    <n v="5"/>
    <d v="2012-09-22T00:00:00"/>
    <n v="2012"/>
    <n v="9"/>
    <d v="2017-09-21T00:00:00"/>
  </r>
  <r>
    <n v="341"/>
    <x v="0"/>
    <d v="2012-05-22T00:00:00"/>
    <s v="Harit Avani Eco Private Limited"/>
    <s v="Maharashtra"/>
    <s v="Maharashtra"/>
    <s v="G3300"/>
    <s v="2012B"/>
    <n v="5"/>
    <n v="5"/>
    <d v="2012-09-22T00:00:00"/>
    <n v="2012"/>
    <n v="9"/>
    <d v="2017-09-21T00:00:00"/>
  </r>
  <r>
    <n v="342"/>
    <x v="0"/>
    <d v="2012-05-22T00:00:00"/>
    <s v="Harit Avani Eco Private Limited"/>
    <s v="Tamil Nadu"/>
    <s v="Tamil Nadu"/>
    <s v="G3300"/>
    <s v="2011L"/>
    <n v="6"/>
    <n v="5"/>
    <d v="2012-09-22T00:00:00"/>
    <n v="2012"/>
    <n v="9"/>
    <d v="2017-09-21T00:00:00"/>
  </r>
  <r>
    <n v="343"/>
    <x v="0"/>
    <d v="2012-05-22T00:00:00"/>
    <s v="Harit Avani Eco Private Limited"/>
    <s v="Tamil Nadu"/>
    <s v="Tamil Nadu"/>
    <s v="G3300"/>
    <s v="2012B"/>
    <n v="12"/>
    <n v="5"/>
    <d v="2012-09-22T00:00:00"/>
    <n v="2012"/>
    <n v="9"/>
    <d v="2017-09-21T00:00:00"/>
  </r>
  <r>
    <n v="344"/>
    <x v="0"/>
    <d v="2012-05-22T00:00:00"/>
    <s v="Harit Avani Eco Private Limited"/>
    <s v="Tamil Nadu"/>
    <s v="Tamil Nadu"/>
    <s v="G3300"/>
    <s v="2011L"/>
    <n v="20"/>
    <n v="5"/>
    <d v="2012-09-22T00:00:00"/>
    <n v="2012"/>
    <n v="9"/>
    <d v="2017-09-21T00:00:00"/>
  </r>
  <r>
    <n v="345"/>
    <x v="0"/>
    <d v="2012-05-26T00:00:00"/>
    <s v="Harit Avani Eco Private Limited"/>
    <s v="Tamil Nadu"/>
    <s v="Tamil Nadu"/>
    <s v="G3300"/>
    <s v="2012C"/>
    <n v="18"/>
    <n v="5"/>
    <d v="2012-09-26T00:00:00"/>
    <n v="2012"/>
    <n v="9"/>
    <d v="2017-09-25T00:00:00"/>
  </r>
  <r>
    <n v="346"/>
    <x v="0"/>
    <d v="2012-05-26T00:00:00"/>
    <s v="Harit Avani Eco Private Limited"/>
    <s v="Tamil Nadu"/>
    <s v="Tamil Nadu"/>
    <s v="G3300"/>
    <s v="2012C"/>
    <n v="21"/>
    <n v="5"/>
    <d v="2012-09-26T00:00:00"/>
    <n v="2012"/>
    <n v="9"/>
    <d v="2017-09-25T00:00:00"/>
  </r>
  <r>
    <n v="347"/>
    <x v="0"/>
    <d v="2012-05-29T00:00:00"/>
    <s v="Indian Mountaineering Foundation"/>
    <s v="Delhi"/>
    <s v="UTs"/>
    <s v="G3300"/>
    <s v="2012B"/>
    <n v="32"/>
    <n v="5"/>
    <d v="2012-09-29T00:00:00"/>
    <n v="2012"/>
    <n v="9"/>
    <d v="2017-09-28T00:00:00"/>
  </r>
  <r>
    <n v="348"/>
    <x v="0"/>
    <d v="2012-05-29T00:00:00"/>
    <s v="Integrated Village Development Project"/>
    <s v="Tamil Nadu"/>
    <s v="Tamil Nadu"/>
    <s v="G3300"/>
    <s v="2012C"/>
    <n v="7"/>
    <n v="5"/>
    <d v="2012-09-29T00:00:00"/>
    <n v="2012"/>
    <n v="9"/>
    <d v="2017-09-28T00:00:00"/>
  </r>
  <r>
    <n v="349"/>
    <x v="0"/>
    <d v="2012-05-29T00:00:00"/>
    <s v="Harit Avani Eco Private Limited"/>
    <s v="Tamil Nadu"/>
    <s v="Tamil Nadu"/>
    <s v="G3300"/>
    <s v="2012C"/>
    <n v="18"/>
    <n v="5"/>
    <d v="2012-09-29T00:00:00"/>
    <n v="2012"/>
    <n v="9"/>
    <d v="2017-09-28T00:00:00"/>
  </r>
  <r>
    <n v="350"/>
    <x v="0"/>
    <d v="2012-05-29T00:00:00"/>
    <s v="Integrated Village Development Project"/>
    <s v="Tamil Nadu"/>
    <s v="Tamil Nadu"/>
    <s v="G3300"/>
    <s v="2012C"/>
    <n v="1340"/>
    <n v="5"/>
    <d v="2012-09-29T00:00:00"/>
    <n v="2012"/>
    <n v="9"/>
    <d v="2017-09-28T00:00:00"/>
  </r>
  <r>
    <n v="351"/>
    <x v="0"/>
    <d v="2012-05-30T00:00:00"/>
    <s v="JSW CEMENT LTD"/>
    <s v="Andhra Pradesh"/>
    <s v="Andhra Pradesh"/>
    <s v="G3300"/>
    <s v="2012D"/>
    <n v="20"/>
    <n v="5"/>
    <d v="2012-09-30T00:00:00"/>
    <n v="2012"/>
    <n v="9"/>
    <d v="2017-09-29T00:00:00"/>
  </r>
  <r>
    <n v="352"/>
    <x v="0"/>
    <d v="2012-05-30T00:00:00"/>
    <s v="N V Hegde"/>
    <s v="Karnataka"/>
    <s v="Karnataka"/>
    <s v="G3300"/>
    <s v="CB/01/09"/>
    <n v="1"/>
    <n v="5"/>
    <d v="2012-09-30T00:00:00"/>
    <n v="2012"/>
    <n v="9"/>
    <d v="2017-09-29T00:00:00"/>
  </r>
  <r>
    <n v="353"/>
    <x v="0"/>
    <d v="2012-05-30T00:00:00"/>
    <s v="Harit Avani Eco Private Limited"/>
    <s v="Tamil Nadu"/>
    <s v="Tamil Nadu"/>
    <s v="G3300"/>
    <s v="2012C"/>
    <n v="5"/>
    <n v="5"/>
    <d v="2012-09-30T00:00:00"/>
    <n v="2012"/>
    <n v="9"/>
    <d v="2017-09-29T00:00:00"/>
  </r>
  <r>
    <n v="354"/>
    <x v="0"/>
    <d v="2012-05-31T00:00:00"/>
    <s v="GSK Coordinator"/>
    <s v="Gujarat"/>
    <s v="Gujarat"/>
    <s v="G3300"/>
    <s v="2012B"/>
    <n v="5"/>
    <n v="5"/>
    <d v="2012-09-30T00:00:00"/>
    <n v="2012"/>
    <n v="9"/>
    <d v="2017-09-29T00:00:00"/>
  </r>
  <r>
    <n v="355"/>
    <x v="0"/>
    <d v="2012-05-31T00:00:00"/>
    <s v="GSK Coordinator"/>
    <s v="Gujarat"/>
    <s v="Gujarat"/>
    <s v="G3300"/>
    <s v="2012B"/>
    <n v="5"/>
    <n v="5"/>
    <d v="2012-09-30T00:00:00"/>
    <n v="2012"/>
    <n v="9"/>
    <d v="2017-09-29T00:00:00"/>
  </r>
  <r>
    <n v="356"/>
    <x v="0"/>
    <d v="2012-05-31T00:00:00"/>
    <s v="GSK Coordinator"/>
    <s v="Gujarat"/>
    <s v="Gujarat"/>
    <s v="G3300"/>
    <s v="2012B"/>
    <n v="5"/>
    <n v="5"/>
    <d v="2012-09-30T00:00:00"/>
    <n v="2012"/>
    <n v="9"/>
    <d v="2017-09-29T00:00:00"/>
  </r>
  <r>
    <n v="357"/>
    <x v="0"/>
    <d v="2012-05-31T00:00:00"/>
    <s v="GSK Coordinator"/>
    <s v="Gujarat"/>
    <s v="Gujarat"/>
    <s v="G3300"/>
    <s v="2012B"/>
    <n v="5"/>
    <n v="5"/>
    <d v="2012-09-30T00:00:00"/>
    <n v="2012"/>
    <n v="9"/>
    <d v="2017-09-29T00:00:00"/>
  </r>
  <r>
    <n v="358"/>
    <x v="0"/>
    <d v="2012-05-31T00:00:00"/>
    <s v="GSK Coordinator"/>
    <s v="Gujarat"/>
    <s v="Gujarat"/>
    <s v="G3300"/>
    <s v="2012B"/>
    <n v="5"/>
    <n v="5"/>
    <d v="2012-09-30T00:00:00"/>
    <n v="2012"/>
    <n v="9"/>
    <d v="2017-09-29T00:00:00"/>
  </r>
  <r>
    <n v="359"/>
    <x v="0"/>
    <d v="2012-05-31T00:00:00"/>
    <s v="PRIYA DISTRIBUTORS"/>
    <s v="Karnataka"/>
    <s v="Karnataka"/>
    <s v="G3300"/>
    <s v="2011K"/>
    <n v="1"/>
    <n v="5"/>
    <d v="2012-09-30T00:00:00"/>
    <n v="2012"/>
    <n v="9"/>
    <d v="2017-09-29T00:00:00"/>
  </r>
  <r>
    <n v="360"/>
    <x v="0"/>
    <d v="2012-05-31T00:00:00"/>
    <s v="GSK Coordinator"/>
    <s v="Karnataka"/>
    <s v="Karnataka"/>
    <s v="G3300"/>
    <s v="2012B"/>
    <n v="5"/>
    <n v="5"/>
    <d v="2012-09-30T00:00:00"/>
    <n v="2012"/>
    <n v="9"/>
    <d v="2017-09-29T00:00:00"/>
  </r>
  <r>
    <n v="361"/>
    <x v="0"/>
    <d v="2012-05-31T00:00:00"/>
    <s v="GSK Coordinator"/>
    <s v="Rajasthan"/>
    <s v="Rajasthan"/>
    <s v="G3300"/>
    <s v="2012B"/>
    <n v="10"/>
    <n v="5"/>
    <d v="2012-09-30T00:00:00"/>
    <n v="2012"/>
    <n v="9"/>
    <d v="2017-09-29T00:00:00"/>
  </r>
  <r>
    <n v="362"/>
    <x v="0"/>
    <d v="2012-06-01T00:00:00"/>
    <s v="Manoj Daliya, Director"/>
    <s v="Maharashtra"/>
    <s v="Maharashtra"/>
    <s v="G3300"/>
    <s v="2012B"/>
    <n v="10"/>
    <n v="5"/>
    <d v="2012-10-01T00:00:00"/>
    <n v="2012"/>
    <n v="10"/>
    <d v="2017-09-30T00:00:00"/>
  </r>
  <r>
    <n v="363"/>
    <x v="0"/>
    <d v="2012-06-01T00:00:00"/>
    <s v="Harit Avani Eco Private Limited"/>
    <s v="Tamil Nadu"/>
    <s v="Tamil Nadu"/>
    <s v="G3300"/>
    <s v="2012C"/>
    <n v="86"/>
    <n v="5"/>
    <d v="2012-10-01T00:00:00"/>
    <n v="2012"/>
    <n v="10"/>
    <d v="2017-09-30T00:00:00"/>
  </r>
  <r>
    <n v="364"/>
    <x v="0"/>
    <d v="2012-06-12T00:00:00"/>
    <s v="Harit Avani Eco Private Limited"/>
    <s v="Karnataka"/>
    <s v="Karnataka"/>
    <s v="G3300"/>
    <s v="2012B"/>
    <n v="16"/>
    <n v="5"/>
    <d v="2012-10-12T00:00:00"/>
    <n v="2012"/>
    <n v="10"/>
    <d v="2017-10-11T00:00:00"/>
  </r>
  <r>
    <n v="365"/>
    <x v="0"/>
    <d v="2012-06-12T00:00:00"/>
    <s v="Harit Avani Eco Private Limited"/>
    <s v="Maharashtra"/>
    <s v="Maharashtra"/>
    <s v="G3300"/>
    <s v="2012B"/>
    <n v="9"/>
    <n v="5"/>
    <d v="2012-10-12T00:00:00"/>
    <n v="2012"/>
    <n v="10"/>
    <d v="2017-10-11T00:00:00"/>
  </r>
  <r>
    <n v="366"/>
    <x v="0"/>
    <d v="2012-06-12T00:00:00"/>
    <s v="Harit Avani Eco Private Limited"/>
    <s v="Maharashtra"/>
    <s v="Maharashtra"/>
    <s v="G3300"/>
    <s v="2012B"/>
    <n v="10"/>
    <n v="5"/>
    <d v="2012-10-12T00:00:00"/>
    <n v="2012"/>
    <n v="10"/>
    <d v="2017-10-11T00:00:00"/>
  </r>
  <r>
    <n v="367"/>
    <x v="0"/>
    <d v="2012-06-12T00:00:00"/>
    <s v="Harit Avani Eco Private Limited"/>
    <s v="Maharashtra"/>
    <s v="Maharashtra"/>
    <s v="G3300"/>
    <s v="2012B"/>
    <n v="10"/>
    <n v="5"/>
    <d v="2012-10-12T00:00:00"/>
    <n v="2012"/>
    <n v="10"/>
    <d v="2017-10-11T00:00:00"/>
  </r>
  <r>
    <n v="368"/>
    <x v="0"/>
    <d v="2012-06-12T00:00:00"/>
    <s v="Harit Avani Eco Private Limited"/>
    <s v="Tamil Nadu"/>
    <s v="Tamil Nadu"/>
    <s v="G3300"/>
    <s v="2012C"/>
    <n v="5"/>
    <n v="5"/>
    <d v="2012-10-12T00:00:00"/>
    <n v="2012"/>
    <n v="10"/>
    <d v="2017-10-11T00:00:00"/>
  </r>
  <r>
    <n v="369"/>
    <x v="0"/>
    <d v="2012-06-13T00:00:00"/>
    <s v="Harit Avani Eco Private Limited"/>
    <s v="Maharashtra"/>
    <s v="Maharashtra"/>
    <s v="G3300"/>
    <s v="2012B"/>
    <n v="10"/>
    <n v="5"/>
    <d v="2012-10-13T00:00:00"/>
    <n v="2012"/>
    <n v="10"/>
    <d v="2017-10-12T00:00:00"/>
  </r>
  <r>
    <n v="370"/>
    <x v="0"/>
    <d v="2012-06-13T00:00:00"/>
    <s v="Harit Avani Eco Private Limited"/>
    <s v="Maharashtra"/>
    <s v="Maharashtra"/>
    <s v="G3300"/>
    <s v="2012B"/>
    <n v="10"/>
    <n v="5"/>
    <d v="2012-10-13T00:00:00"/>
    <n v="2012"/>
    <n v="10"/>
    <d v="2017-10-12T00:00:00"/>
  </r>
  <r>
    <n v="371"/>
    <x v="0"/>
    <d v="2012-06-13T00:00:00"/>
    <s v="Harit Avani Eco Private Limited"/>
    <s v="Maharashtra"/>
    <s v="Maharashtra"/>
    <s v="G3300"/>
    <s v="2012B"/>
    <n v="10"/>
    <n v="5"/>
    <d v="2012-10-13T00:00:00"/>
    <n v="2012"/>
    <n v="10"/>
    <d v="2017-10-12T00:00:00"/>
  </r>
  <r>
    <n v="372"/>
    <x v="0"/>
    <d v="2012-06-15T00:00:00"/>
    <s v="Harit Avani Eco Private Limited"/>
    <s v="Karnataka"/>
    <s v="Karnataka"/>
    <s v="G3300"/>
    <s v="2012B"/>
    <n v="11"/>
    <n v="5"/>
    <d v="2012-10-15T00:00:00"/>
    <n v="2012"/>
    <n v="10"/>
    <d v="2017-10-14T00:00:00"/>
  </r>
  <r>
    <n v="373"/>
    <x v="0"/>
    <d v="2012-06-19T00:00:00"/>
    <s v="Harit Avani Eco Private Limited"/>
    <s v="Karnataka"/>
    <s v="Karnataka"/>
    <s v="G3300"/>
    <s v="2011K"/>
    <n v="7"/>
    <n v="5"/>
    <d v="2012-10-19T00:00:00"/>
    <n v="2012"/>
    <n v="10"/>
    <d v="2017-10-18T00:00:00"/>
  </r>
  <r>
    <n v="374"/>
    <x v="0"/>
    <d v="2012-06-19T00:00:00"/>
    <s v="Harit Avani Eco Private Limited"/>
    <s v="Tamil Nadu"/>
    <s v="Tamil Nadu"/>
    <s v="G3300"/>
    <s v="2012C"/>
    <n v="17"/>
    <n v="5"/>
    <d v="2012-10-19T00:00:00"/>
    <n v="2012"/>
    <n v="10"/>
    <d v="2017-10-18T00:00:00"/>
  </r>
  <r>
    <n v="375"/>
    <x v="0"/>
    <d v="2012-06-22T00:00:00"/>
    <s v="Harit Avani Eco Private Limited"/>
    <s v="Tamil Nadu"/>
    <s v="Tamil Nadu"/>
    <s v="G3300"/>
    <s v="2012C"/>
    <n v="44"/>
    <n v="5"/>
    <d v="2012-10-22T00:00:00"/>
    <n v="2012"/>
    <n v="10"/>
    <d v="2017-10-21T00:00:00"/>
  </r>
  <r>
    <n v="376"/>
    <x v="0"/>
    <d v="2012-06-23T00:00:00"/>
    <s v="Harit Avani Eco Private Limited"/>
    <s v="Karnataka"/>
    <s v="Karnataka"/>
    <s v="G3300"/>
    <s v="2012B"/>
    <n v="11"/>
    <n v="5"/>
    <d v="2012-10-23T00:00:00"/>
    <n v="2012"/>
    <n v="10"/>
    <d v="2017-10-22T00:00:00"/>
  </r>
  <r>
    <n v="377"/>
    <x v="0"/>
    <d v="2012-06-23T00:00:00"/>
    <s v="Harit Avani Eco Private Limited"/>
    <s v="Tamil Nadu"/>
    <s v="Tamil Nadu"/>
    <s v="G3300"/>
    <s v="2012C"/>
    <n v="15"/>
    <n v="5"/>
    <d v="2012-10-23T00:00:00"/>
    <n v="2012"/>
    <n v="10"/>
    <d v="2017-10-22T00:00:00"/>
  </r>
  <r>
    <n v="378"/>
    <x v="0"/>
    <d v="2012-06-26T00:00:00"/>
    <s v="Harit Avani Eco Private Limited"/>
    <s v="Karnataka"/>
    <s v="Karnataka"/>
    <s v="G3300"/>
    <s v="2012B"/>
    <n v="12"/>
    <n v="5"/>
    <d v="2012-10-26T00:00:00"/>
    <n v="2012"/>
    <n v="10"/>
    <d v="2017-10-25T00:00:00"/>
  </r>
  <r>
    <n v="379"/>
    <x v="0"/>
    <d v="2012-06-26T00:00:00"/>
    <s v="Harit Avani Eco Private Limited"/>
    <s v="Karnataka"/>
    <s v="Karnataka"/>
    <s v="G3300"/>
    <s v="2012B"/>
    <n v="22"/>
    <n v="5"/>
    <d v="2012-10-26T00:00:00"/>
    <n v="2012"/>
    <n v="10"/>
    <d v="2017-10-25T00:00:00"/>
  </r>
  <r>
    <n v="380"/>
    <x v="0"/>
    <d v="2012-06-26T00:00:00"/>
    <s v="Harit Avani Eco Private Limited"/>
    <s v="Tamil Nadu"/>
    <s v="Tamil Nadu"/>
    <s v="G3300"/>
    <s v="2012C"/>
    <n v="5"/>
    <n v="5"/>
    <d v="2012-10-26T00:00:00"/>
    <n v="2012"/>
    <n v="10"/>
    <d v="2017-10-25T00:00:00"/>
  </r>
  <r>
    <n v="381"/>
    <x v="0"/>
    <d v="2012-06-26T00:00:00"/>
    <s v="Harit Avani Eco Private Limited"/>
    <s v="Tamil Nadu"/>
    <s v="Tamil Nadu"/>
    <s v="G3300"/>
    <s v="2012C"/>
    <n v="46"/>
    <n v="5"/>
    <d v="2012-10-26T00:00:00"/>
    <n v="2012"/>
    <n v="10"/>
    <d v="2017-10-25T00:00:00"/>
  </r>
  <r>
    <n v="382"/>
    <x v="0"/>
    <d v="2012-06-29T00:00:00"/>
    <s v="Harit Avani Eco Private Limited"/>
    <s v="Karnataka"/>
    <s v="Karnataka"/>
    <s v="G3300"/>
    <s v="2011L"/>
    <n v="5"/>
    <n v="5"/>
    <d v="2012-10-29T00:00:00"/>
    <n v="2012"/>
    <n v="10"/>
    <d v="2017-10-28T00:00:00"/>
  </r>
  <r>
    <n v="383"/>
    <x v="0"/>
    <d v="2012-06-29T00:00:00"/>
    <s v="Harit Avani Eco Private Limited"/>
    <s v="Karnataka"/>
    <s v="Karnataka"/>
    <s v="G3300"/>
    <s v="2011L"/>
    <n v="9"/>
    <n v="5"/>
    <d v="2012-10-29T00:00:00"/>
    <n v="2012"/>
    <n v="10"/>
    <d v="2017-10-28T00:00:00"/>
  </r>
  <r>
    <n v="384"/>
    <x v="0"/>
    <d v="2012-06-29T00:00:00"/>
    <s v="Harit Avani Eco Private Limited"/>
    <s v="Karnataka"/>
    <s v="Karnataka"/>
    <s v="G3300"/>
    <s v="2011L (2), 2012B (21)"/>
    <n v="23"/>
    <n v="5"/>
    <d v="2012-10-29T00:00:00"/>
    <n v="2012"/>
    <n v="10"/>
    <d v="2017-10-28T00:00:00"/>
  </r>
  <r>
    <n v="385"/>
    <x v="0"/>
    <d v="2012-06-29T00:00:00"/>
    <s v="SHRI GANESH ENTERPRISES"/>
    <s v="Maharashtra"/>
    <s v="Maharashtra"/>
    <s v="G3300"/>
    <s v="2010G18"/>
    <n v="100"/>
    <n v="5"/>
    <d v="2012-10-29T00:00:00"/>
    <n v="2012"/>
    <n v="10"/>
    <d v="2017-10-28T00:00:00"/>
  </r>
  <r>
    <n v="386"/>
    <x v="0"/>
    <d v="2012-06-29T00:00:00"/>
    <s v="Harit Avani Eco Private Limited"/>
    <s v="Tamil Nadu"/>
    <s v="Tamil Nadu"/>
    <s v="G3300"/>
    <s v="2012C"/>
    <n v="7"/>
    <n v="5"/>
    <d v="2012-10-29T00:00:00"/>
    <n v="2012"/>
    <n v="10"/>
    <d v="2017-10-28T00:00:00"/>
  </r>
  <r>
    <n v="387"/>
    <x v="0"/>
    <d v="2012-06-29T00:00:00"/>
    <s v="Harit Avani Eco Private Limited"/>
    <s v="Tamil Nadu"/>
    <s v="Tamil Nadu"/>
    <s v="G3300"/>
    <s v="2012C"/>
    <n v="8"/>
    <n v="5"/>
    <d v="2012-10-29T00:00:00"/>
    <n v="2012"/>
    <n v="10"/>
    <d v="2017-10-28T00:00:00"/>
  </r>
  <r>
    <n v="388"/>
    <x v="0"/>
    <d v="2012-06-29T00:00:00"/>
    <s v="Harit Avani Eco Private Limited"/>
    <s v="Tamil Nadu"/>
    <s v="Tamil Nadu"/>
    <s v="G3300"/>
    <s v="2012C"/>
    <n v="8"/>
    <n v="5"/>
    <d v="2012-10-29T00:00:00"/>
    <n v="2012"/>
    <n v="10"/>
    <d v="2017-10-28T00:00:00"/>
  </r>
  <r>
    <n v="389"/>
    <x v="0"/>
    <d v="2012-06-29T00:00:00"/>
    <s v="Harit Avani Eco Private Limited"/>
    <s v="Tamil Nadu"/>
    <s v="Tamil Nadu"/>
    <s v="G3300"/>
    <s v="2012C"/>
    <n v="18"/>
    <n v="5"/>
    <d v="2012-10-29T00:00:00"/>
    <n v="2012"/>
    <n v="10"/>
    <d v="2017-10-28T00:00:00"/>
  </r>
  <r>
    <n v="390"/>
    <x v="0"/>
    <d v="2012-06-29T00:00:00"/>
    <s v="Harit Avani Eco Private Limited"/>
    <s v="Tamil Nadu"/>
    <s v="Tamil Nadu"/>
    <s v="G3300"/>
    <s v="2012C"/>
    <n v="38"/>
    <n v="5"/>
    <d v="2012-10-29T00:00:00"/>
    <n v="2012"/>
    <n v="10"/>
    <d v="2017-10-28T00:00:00"/>
  </r>
  <r>
    <n v="391"/>
    <x v="0"/>
    <d v="2012-06-30T00:00:00"/>
    <s v="Impression"/>
    <s v="Karnataka"/>
    <s v="Karnataka"/>
    <s v="G3300"/>
    <s v="2011L"/>
    <n v="1"/>
    <n v="5"/>
    <d v="2012-10-30T00:00:00"/>
    <n v="2012"/>
    <n v="10"/>
    <d v="2017-10-29T00:00:00"/>
  </r>
  <r>
    <n v="392"/>
    <x v="0"/>
    <d v="2012-06-30T00:00:00"/>
    <s v="Harit Avani Eco Private Limited"/>
    <s v="Karnataka"/>
    <s v="Karnataka"/>
    <s v="G3300"/>
    <s v="2011L"/>
    <n v="4"/>
    <n v="5"/>
    <d v="2012-10-30T00:00:00"/>
    <n v="2012"/>
    <n v="10"/>
    <d v="2017-10-29T00:00:00"/>
  </r>
  <r>
    <n v="393"/>
    <x v="0"/>
    <d v="2012-06-30T00:00:00"/>
    <s v="Harit Avani Eco Private Limited"/>
    <s v="Tamil Nadu"/>
    <s v="Tamil Nadu"/>
    <s v="G3300"/>
    <s v="2012C"/>
    <n v="9"/>
    <n v="5"/>
    <d v="2012-10-30T00:00:00"/>
    <n v="2012"/>
    <n v="10"/>
    <d v="2017-10-29T00:00:00"/>
  </r>
  <r>
    <n v="394"/>
    <x v="0"/>
    <d v="2012-06-30T00:00:00"/>
    <s v="Integrated Village Development Project"/>
    <s v="Tamil Nadu"/>
    <s v="Tamil Nadu"/>
    <s v="G3300"/>
    <s v="2012C"/>
    <n v="25"/>
    <n v="5"/>
    <d v="2012-10-30T00:00:00"/>
    <n v="2012"/>
    <n v="10"/>
    <d v="2017-10-29T00:00:00"/>
  </r>
  <r>
    <n v="395"/>
    <x v="0"/>
    <d v="2012-06-30T00:00:00"/>
    <s v="Integrated Village Development Project"/>
    <s v="Tamil Nadu"/>
    <s v="Tamil Nadu"/>
    <s v="G3300"/>
    <s v="2012C"/>
    <n v="30"/>
    <n v="5"/>
    <d v="2012-10-30T00:00:00"/>
    <n v="2012"/>
    <n v="10"/>
    <d v="2017-10-29T00:00:00"/>
  </r>
  <r>
    <n v="396"/>
    <x v="0"/>
    <d v="2012-06-30T00:00:00"/>
    <s v="Integrated Village Development Project"/>
    <s v="Tamil Nadu"/>
    <s v="Tamil Nadu"/>
    <s v="G3300"/>
    <s v="2012C"/>
    <n v="33"/>
    <n v="5"/>
    <d v="2012-10-30T00:00:00"/>
    <n v="2012"/>
    <n v="10"/>
    <d v="2017-10-29T00:00:00"/>
  </r>
  <r>
    <n v="397"/>
    <x v="0"/>
    <d v="2012-06-30T00:00:00"/>
    <s v="Integrated Village Development Project"/>
    <s v="Tamil Nadu"/>
    <s v="Tamil Nadu"/>
    <s v="G3300"/>
    <s v="2012C"/>
    <n v="35"/>
    <n v="5"/>
    <d v="2012-10-30T00:00:00"/>
    <n v="2012"/>
    <n v="10"/>
    <d v="2017-10-29T00:00:00"/>
  </r>
  <r>
    <n v="398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399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0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1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2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3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4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5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6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7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8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09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10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11"/>
    <x v="0"/>
    <d v="2012-06-30T00:00:00"/>
    <s v="Integrated Village Development Project"/>
    <s v="Tamil Nadu"/>
    <s v="Tamil Nadu"/>
    <s v="G3300"/>
    <s v="2012C"/>
    <n v="50"/>
    <n v="5"/>
    <d v="2012-10-30T00:00:00"/>
    <n v="2012"/>
    <n v="10"/>
    <d v="2017-10-29T00:00:00"/>
  </r>
  <r>
    <n v="412"/>
    <x v="0"/>
    <d v="2012-06-30T00:00:00"/>
    <s v="Integrated Village Development Project"/>
    <s v="Tamil Nadu"/>
    <s v="Tamil Nadu"/>
    <s v="G3300"/>
    <s v="2012C"/>
    <n v="77"/>
    <n v="5"/>
    <d v="2012-10-30T00:00:00"/>
    <n v="2012"/>
    <n v="10"/>
    <d v="2017-10-29T00:00:00"/>
  </r>
  <r>
    <n v="413"/>
    <x v="0"/>
    <d v="2012-06-30T00:00:00"/>
    <s v="Integrated Village Development Project"/>
    <s v="Tamil Nadu"/>
    <s v="Tamil Nadu"/>
    <s v="G3300"/>
    <s v="2012C"/>
    <n v="100"/>
    <n v="5"/>
    <d v="2012-10-30T00:00:00"/>
    <n v="2012"/>
    <n v="10"/>
    <d v="2017-10-29T00:00:00"/>
  </r>
  <r>
    <n v="414"/>
    <x v="0"/>
    <d v="2012-07-04T00:00:00"/>
    <s v="Harit Avani Eco Private Limited"/>
    <s v="Karnataka"/>
    <s v="Karnataka"/>
    <s v="G3300"/>
    <s v="2011L"/>
    <n v="11"/>
    <n v="5"/>
    <d v="2012-11-04T00:00:00"/>
    <n v="2012"/>
    <n v="11"/>
    <d v="2017-11-03T00:00:00"/>
  </r>
  <r>
    <n v="415"/>
    <x v="0"/>
    <d v="2012-07-07T00:00:00"/>
    <s v="Sigma Car Zone"/>
    <s v="Tamil Nadu"/>
    <s v="Tamil Nadu"/>
    <s v="G3300"/>
    <s v="2012C"/>
    <n v="2"/>
    <n v="5"/>
    <d v="2012-11-07T00:00:00"/>
    <n v="2012"/>
    <n v="11"/>
    <d v="2017-11-06T00:00:00"/>
  </r>
  <r>
    <n v="416"/>
    <x v="0"/>
    <d v="2012-07-09T00:00:00"/>
    <s v="Harit Avani Eco Private Limited"/>
    <s v="Maharashtra"/>
    <s v="Maharashtra"/>
    <s v="G3300"/>
    <s v="2012B"/>
    <n v="9"/>
    <n v="5"/>
    <d v="2012-11-09T00:00:00"/>
    <n v="2012"/>
    <n v="11"/>
    <d v="2017-11-08T00:00:00"/>
  </r>
  <r>
    <n v="417"/>
    <x v="0"/>
    <d v="2012-07-09T00:00:00"/>
    <s v="Harit Avani Eco Private Limited"/>
    <s v="Tamil Nadu"/>
    <s v="Tamil Nadu"/>
    <s v="G3300"/>
    <s v="2012C"/>
    <n v="2"/>
    <n v="5"/>
    <d v="2012-11-09T00:00:00"/>
    <n v="2012"/>
    <n v="11"/>
    <d v="2017-11-08T00:00:00"/>
  </r>
  <r>
    <n v="418"/>
    <x v="0"/>
    <d v="2012-07-09T00:00:00"/>
    <s v="Harit Avani Eco Private Limited"/>
    <s v="Tamil Nadu"/>
    <s v="Tamil Nadu"/>
    <s v="G3300"/>
    <s v="2012C"/>
    <n v="8"/>
    <n v="5"/>
    <d v="2012-11-09T00:00:00"/>
    <n v="2012"/>
    <n v="11"/>
    <d v="2017-11-08T00:00:00"/>
  </r>
  <r>
    <n v="419"/>
    <x v="0"/>
    <d v="2012-07-09T00:00:00"/>
    <s v="Harit Avani Eco Private Limited"/>
    <s v="Tamil Nadu"/>
    <s v="Tamil Nadu"/>
    <s v="G3300"/>
    <s v="2012C"/>
    <n v="8"/>
    <n v="5"/>
    <d v="2012-11-09T00:00:00"/>
    <n v="2012"/>
    <n v="11"/>
    <d v="2017-11-08T00:00:00"/>
  </r>
  <r>
    <n v="420"/>
    <x v="0"/>
    <d v="2012-07-09T00:00:00"/>
    <s v="Harit Avani Eco Private Limited"/>
    <s v="Tamil Nadu"/>
    <s v="Tamil Nadu"/>
    <s v="G3300"/>
    <s v="2012C"/>
    <n v="11"/>
    <n v="5"/>
    <d v="2012-11-09T00:00:00"/>
    <n v="2012"/>
    <n v="11"/>
    <d v="2017-11-08T00:00:00"/>
  </r>
  <r>
    <n v="421"/>
    <x v="0"/>
    <d v="2012-07-10T00:00:00"/>
    <s v="Harit Avani Eco Private Limited"/>
    <s v="Karnataka"/>
    <s v="Karnataka"/>
    <s v="G3300"/>
    <s v="2012D"/>
    <n v="1"/>
    <n v="5"/>
    <d v="2012-11-10T00:00:00"/>
    <n v="2012"/>
    <n v="11"/>
    <d v="2017-11-09T00:00:00"/>
  </r>
  <r>
    <n v="422"/>
    <x v="0"/>
    <d v="2012-07-10T00:00:00"/>
    <s v="Harit Avani Eco Private Limited"/>
    <s v="Karnataka"/>
    <s v="Karnataka"/>
    <s v="G3300"/>
    <s v="2011L"/>
    <n v="12"/>
    <n v="5"/>
    <d v="2012-11-10T00:00:00"/>
    <n v="2012"/>
    <n v="11"/>
    <d v="2017-11-09T00:00:00"/>
  </r>
  <r>
    <n v="423"/>
    <x v="0"/>
    <d v="2012-07-10T00:00:00"/>
    <s v="Harit Avani Eco Private Limited"/>
    <s v="Karnataka"/>
    <s v="Karnataka"/>
    <s v="G3300"/>
    <s v="2011G (11), 2011K (2)"/>
    <n v="13"/>
    <n v="5"/>
    <d v="2012-11-10T00:00:00"/>
    <n v="2012"/>
    <n v="11"/>
    <d v="2017-11-09T00:00:00"/>
  </r>
  <r>
    <n v="424"/>
    <x v="0"/>
    <d v="2012-07-10T00:00:00"/>
    <s v="Harit Avani Eco Private Limited"/>
    <s v="Karnataka"/>
    <s v="Karnataka"/>
    <s v="G3300"/>
    <s v="2012D"/>
    <n v="20"/>
    <n v="5"/>
    <d v="2012-11-10T00:00:00"/>
    <n v="2012"/>
    <n v="11"/>
    <d v="2017-11-09T00:00:00"/>
  </r>
  <r>
    <n v="425"/>
    <x v="0"/>
    <d v="2012-07-11T00:00:00"/>
    <s v="Harit Avani Eco Private Limited"/>
    <s v="Gujarat"/>
    <s v="Gujarat"/>
    <s v="G3300"/>
    <s v="2012B"/>
    <n v="3"/>
    <n v="5"/>
    <d v="2012-11-11T00:00:00"/>
    <n v="2012"/>
    <n v="11"/>
    <d v="2017-11-10T00:00:00"/>
  </r>
  <r>
    <n v="426"/>
    <x v="0"/>
    <d v="2012-07-11T00:00:00"/>
    <s v="Integrated Village Development Project"/>
    <s v="Tamil Nadu"/>
    <s v="Tamil Nadu"/>
    <s v="G3300"/>
    <s v="2012C"/>
    <n v="45"/>
    <n v="5"/>
    <d v="2012-11-11T00:00:00"/>
    <n v="2012"/>
    <n v="11"/>
    <d v="2017-11-10T00:00:00"/>
  </r>
  <r>
    <n v="427"/>
    <x v="0"/>
    <d v="2012-07-13T00:00:00"/>
    <s v="Harit Avani Eco Private Limited"/>
    <s v="Karnataka"/>
    <s v="Karnataka"/>
    <s v="G3300"/>
    <s v="2010D18"/>
    <n v="2"/>
    <n v="5"/>
    <d v="2012-11-13T00:00:00"/>
    <n v="2012"/>
    <n v="11"/>
    <d v="2017-11-12T00:00:00"/>
  </r>
  <r>
    <n v="428"/>
    <x v="0"/>
    <d v="2012-07-13T00:00:00"/>
    <s v="Harit Avani Eco Private Limited"/>
    <s v="Karnataka"/>
    <s v="Karnataka"/>
    <s v="G3300"/>
    <s v="2011K"/>
    <n v="5"/>
    <n v="5"/>
    <d v="2012-11-13T00:00:00"/>
    <n v="2012"/>
    <n v="11"/>
    <d v="2017-11-12T00:00:00"/>
  </r>
  <r>
    <n v="429"/>
    <x v="0"/>
    <d v="2012-07-13T00:00:00"/>
    <s v="Harit Avani Eco Private Limited"/>
    <s v="Karnataka"/>
    <s v="Karnataka"/>
    <s v="G3300"/>
    <s v="2010D18"/>
    <n v="7"/>
    <n v="5"/>
    <d v="2012-11-13T00:00:00"/>
    <n v="2012"/>
    <n v="11"/>
    <d v="2017-11-12T00:00:00"/>
  </r>
  <r>
    <n v="430"/>
    <x v="0"/>
    <d v="2012-07-13T00:00:00"/>
    <s v="Harit Avani Eco Private Limited"/>
    <s v="Karnataka"/>
    <s v="Karnataka"/>
    <s v="G3300"/>
    <s v="2010G23"/>
    <n v="8"/>
    <n v="5"/>
    <d v="2012-11-13T00:00:00"/>
    <n v="2012"/>
    <n v="11"/>
    <d v="2017-11-12T00:00:00"/>
  </r>
  <r>
    <n v="431"/>
    <x v="0"/>
    <d v="2012-07-13T00:00:00"/>
    <s v="Harit Avani Eco Private Limited"/>
    <s v="Karnataka"/>
    <s v="Karnataka"/>
    <s v="G3300"/>
    <s v="2010G23"/>
    <n v="9"/>
    <n v="5"/>
    <d v="2012-11-13T00:00:00"/>
    <n v="2012"/>
    <n v="11"/>
    <d v="2017-11-12T00:00:00"/>
  </r>
  <r>
    <n v="432"/>
    <x v="0"/>
    <d v="2012-07-13T00:00:00"/>
    <s v="Harit Avani Eco Private Limited"/>
    <s v="Karnataka"/>
    <s v="Karnataka"/>
    <s v="G3300"/>
    <s v="2010D18"/>
    <n v="10"/>
    <n v="5"/>
    <d v="2012-11-13T00:00:00"/>
    <n v="2012"/>
    <n v="11"/>
    <d v="2017-11-12T00:00:00"/>
  </r>
  <r>
    <n v="433"/>
    <x v="0"/>
    <d v="2012-07-13T00:00:00"/>
    <s v="Harit Avani Eco Private Limited"/>
    <s v="Karnataka"/>
    <s v="Karnataka"/>
    <s v="G3300"/>
    <s v="2011L"/>
    <n v="10"/>
    <n v="5"/>
    <d v="2012-11-13T00:00:00"/>
    <n v="2012"/>
    <n v="11"/>
    <d v="2017-11-12T00:00:00"/>
  </r>
  <r>
    <n v="434"/>
    <x v="0"/>
    <d v="2012-07-13T00:00:00"/>
    <s v="Harit Avani Eco Private Limited"/>
    <s v="Karnataka"/>
    <s v="Karnataka"/>
    <s v="G3300"/>
    <s v="2011G"/>
    <n v="36"/>
    <n v="5"/>
    <d v="2012-11-13T00:00:00"/>
    <n v="2012"/>
    <n v="11"/>
    <d v="2017-11-12T00:00:00"/>
  </r>
  <r>
    <n v="435"/>
    <x v="0"/>
    <d v="2012-07-13T00:00:00"/>
    <s v="Harit Avani Eco Private Limited"/>
    <s v="Tamil Nadu"/>
    <s v="Tamil Nadu"/>
    <s v="G3300"/>
    <s v="2012B"/>
    <n v="6"/>
    <n v="5"/>
    <d v="2012-11-13T00:00:00"/>
    <n v="2012"/>
    <n v="11"/>
    <d v="2017-11-12T00:00:00"/>
  </r>
  <r>
    <n v="436"/>
    <x v="0"/>
    <d v="2012-07-13T00:00:00"/>
    <s v="Harit Avani Eco Private Limited"/>
    <s v="Tamil Nadu"/>
    <s v="Tamil Nadu"/>
    <s v="G3300"/>
    <s v="2011E"/>
    <n v="19"/>
    <n v="5"/>
    <d v="2012-11-13T00:00:00"/>
    <n v="2012"/>
    <n v="11"/>
    <d v="2017-11-12T00:00:00"/>
  </r>
  <r>
    <n v="437"/>
    <x v="0"/>
    <d v="2012-07-16T00:00:00"/>
    <s v="Harit Avani Eco Private Limited"/>
    <s v="Karnataka"/>
    <s v="Karnataka"/>
    <s v="G3300"/>
    <s v="2012D"/>
    <n v="20"/>
    <n v="5"/>
    <d v="2012-11-16T00:00:00"/>
    <n v="2012"/>
    <n v="11"/>
    <d v="2017-11-15T00:00:00"/>
  </r>
  <r>
    <n v="438"/>
    <x v="0"/>
    <d v="2012-07-16T00:00:00"/>
    <s v="Harit Avani Eco Private Limited"/>
    <s v="Tamil Nadu"/>
    <s v="Tamil Nadu"/>
    <s v="G3300"/>
    <s v="2011E"/>
    <n v="9"/>
    <n v="5"/>
    <d v="2012-11-16T00:00:00"/>
    <n v="2012"/>
    <n v="11"/>
    <d v="2017-11-15T00:00:00"/>
  </r>
  <r>
    <n v="439"/>
    <x v="0"/>
    <d v="2012-07-16T00:00:00"/>
    <s v="Harit Avani Eco Private Limited"/>
    <s v="Tamil Nadu"/>
    <s v="Tamil Nadu"/>
    <s v="G3300"/>
    <s v="2011E"/>
    <n v="10"/>
    <n v="5"/>
    <d v="2012-11-16T00:00:00"/>
    <n v="2012"/>
    <n v="11"/>
    <d v="2017-11-15T00:00:00"/>
  </r>
  <r>
    <n v="440"/>
    <x v="0"/>
    <d v="2012-07-16T00:00:00"/>
    <s v="Harit Avani Eco Private Limited"/>
    <s v="Tamil Nadu"/>
    <s v="Tamil Nadu"/>
    <s v="G3300"/>
    <s v="2011E"/>
    <n v="11"/>
    <n v="5"/>
    <d v="2012-11-16T00:00:00"/>
    <n v="2012"/>
    <n v="11"/>
    <d v="2017-11-15T00:00:00"/>
  </r>
  <r>
    <n v="441"/>
    <x v="0"/>
    <d v="2012-07-16T00:00:00"/>
    <s v="Harit Avani Eco Private Limited"/>
    <s v="Tamil Nadu"/>
    <s v="Tamil Nadu"/>
    <s v="G3300"/>
    <s v="2011E"/>
    <n v="12"/>
    <n v="5"/>
    <d v="2012-11-16T00:00:00"/>
    <n v="2012"/>
    <n v="11"/>
    <d v="2017-11-15T00:00:00"/>
  </r>
  <r>
    <n v="442"/>
    <x v="0"/>
    <d v="2012-07-16T00:00:00"/>
    <s v="Harit Avani Eco Private Limited"/>
    <s v="Tamil Nadu"/>
    <s v="Tamil Nadu"/>
    <s v="G3300"/>
    <s v="2011E"/>
    <n v="15"/>
    <n v="5"/>
    <d v="2012-11-16T00:00:00"/>
    <n v="2012"/>
    <n v="11"/>
    <d v="2017-11-15T00:00:00"/>
  </r>
  <r>
    <n v="443"/>
    <x v="0"/>
    <d v="2012-07-17T00:00:00"/>
    <s v="Harit Avani Eco Private Limited"/>
    <s v="Tamil Nadu"/>
    <s v="Tamil Nadu"/>
    <s v="G3300"/>
    <s v="2011E"/>
    <n v="11"/>
    <n v="5"/>
    <d v="2012-11-17T00:00:00"/>
    <n v="2012"/>
    <n v="11"/>
    <d v="2017-11-16T00:00:00"/>
  </r>
  <r>
    <n v="444"/>
    <x v="0"/>
    <d v="2012-07-17T00:00:00"/>
    <s v="Harit Avani Eco Private Limited"/>
    <s v="Tamil Nadu"/>
    <s v="Tamil Nadu"/>
    <s v="G3300"/>
    <s v="2011E"/>
    <n v="29"/>
    <n v="5"/>
    <d v="2012-11-17T00:00:00"/>
    <n v="2012"/>
    <n v="11"/>
    <d v="2017-11-16T00:00:00"/>
  </r>
  <r>
    <n v="445"/>
    <x v="0"/>
    <d v="2012-07-18T00:00:00"/>
    <s v="Harit Avani Eco Private Limited"/>
    <s v="Tamil Nadu"/>
    <s v="Tamil Nadu"/>
    <s v="G3300"/>
    <s v="2011E"/>
    <n v="17"/>
    <n v="5"/>
    <d v="2012-11-18T00:00:00"/>
    <n v="2012"/>
    <n v="11"/>
    <d v="2017-11-17T00:00:00"/>
  </r>
  <r>
    <n v="446"/>
    <x v="0"/>
    <d v="2012-07-19T00:00:00"/>
    <s v="Harit Avani Eco Private Limited"/>
    <s v="Tamil Nadu"/>
    <s v="Tamil Nadu"/>
    <s v="G3300"/>
    <s v="2012B"/>
    <n v="12"/>
    <n v="5"/>
    <d v="2012-11-19T00:00:00"/>
    <n v="2012"/>
    <n v="11"/>
    <d v="2017-11-18T00:00:00"/>
  </r>
  <r>
    <n v="447"/>
    <x v="0"/>
    <d v="2012-07-20T00:00:00"/>
    <s v="Harit Avani Eco Private Limited"/>
    <s v="Maharashtra"/>
    <s v="Maharashtra"/>
    <s v="G3300"/>
    <s v="2011K"/>
    <n v="7"/>
    <n v="5"/>
    <d v="2012-11-20T00:00:00"/>
    <n v="2012"/>
    <n v="11"/>
    <d v="2017-11-19T00:00:00"/>
  </r>
  <r>
    <n v="448"/>
    <x v="0"/>
    <d v="2012-07-20T00:00:00"/>
    <s v="Harit Avani Eco Private Limited"/>
    <s v="Maharashtra"/>
    <s v="Maharashtra"/>
    <s v="G3300"/>
    <s v="2011K"/>
    <n v="10"/>
    <n v="5"/>
    <d v="2012-11-20T00:00:00"/>
    <n v="2012"/>
    <n v="11"/>
    <d v="2017-11-19T00:00:00"/>
  </r>
  <r>
    <n v="449"/>
    <x v="0"/>
    <d v="2012-07-20T00:00:00"/>
    <s v="Harit Avani Eco Private Limited"/>
    <s v="Tamil Nadu"/>
    <s v="Tamil Nadu"/>
    <s v="G3300"/>
    <s v="2012B"/>
    <n v="11"/>
    <n v="5"/>
    <d v="2012-11-20T00:00:00"/>
    <n v="2012"/>
    <n v="11"/>
    <d v="2017-11-19T00:00:00"/>
  </r>
  <r>
    <n v="450"/>
    <x v="0"/>
    <d v="2012-07-24T00:00:00"/>
    <s v="Century Plyboards India Ltd"/>
    <s v="Haryana"/>
    <s v="Haryana"/>
    <s v="G3300"/>
    <s v="2012B"/>
    <n v="5"/>
    <n v="5"/>
    <d v="2012-11-24T00:00:00"/>
    <n v="2012"/>
    <n v="11"/>
    <d v="2017-11-23T00:00:00"/>
  </r>
  <r>
    <n v="451"/>
    <x v="0"/>
    <d v="2012-07-24T00:00:00"/>
    <s v="Harit Avani Eco Private Limited"/>
    <s v="Maharashtra"/>
    <s v="Maharashtra"/>
    <s v="G3300"/>
    <s v="2012B"/>
    <n v="10"/>
    <n v="5"/>
    <d v="2012-11-24T00:00:00"/>
    <n v="2012"/>
    <n v="11"/>
    <d v="2017-11-23T00:00:00"/>
  </r>
  <r>
    <n v="452"/>
    <x v="0"/>
    <d v="2012-07-24T00:00:00"/>
    <s v="Harit Avani Eco Private Limited"/>
    <s v="Tamil Nadu"/>
    <s v="Tamil Nadu"/>
    <s v="G3300"/>
    <s v="2012B"/>
    <n v="14"/>
    <n v="5"/>
    <d v="2012-11-24T00:00:00"/>
    <n v="2012"/>
    <n v="11"/>
    <d v="2017-11-23T00:00:00"/>
  </r>
  <r>
    <n v="453"/>
    <x v="0"/>
    <d v="2012-07-25T00:00:00"/>
    <s v="Mahaveer International (NGO)"/>
    <s v="Maharashtra"/>
    <s v="Maharashtra"/>
    <s v="G3300"/>
    <s v="2011K"/>
    <n v="1"/>
    <n v="5"/>
    <d v="2012-11-25T00:00:00"/>
    <n v="2012"/>
    <n v="11"/>
    <d v="2017-11-24T00:00:00"/>
  </r>
  <r>
    <n v="454"/>
    <x v="0"/>
    <d v="2012-07-26T00:00:00"/>
    <s v="Harit Avani Eco Private Limited"/>
    <s v="Maharashtra"/>
    <s v="Maharashtra"/>
    <s v="G3300"/>
    <s v="2012B"/>
    <n v="4"/>
    <n v="5"/>
    <d v="2012-11-26T00:00:00"/>
    <n v="2012"/>
    <n v="11"/>
    <d v="2017-11-25T00:00:00"/>
  </r>
  <r>
    <n v="455"/>
    <x v="0"/>
    <d v="2012-07-26T00:00:00"/>
    <s v="Harit Avani Eco Private Limited"/>
    <s v="Maharashtra"/>
    <s v="Maharashtra"/>
    <s v="G3300"/>
    <s v="2012B"/>
    <n v="5"/>
    <n v="5"/>
    <d v="2012-11-26T00:00:00"/>
    <n v="2012"/>
    <n v="11"/>
    <d v="2017-11-25T00:00:00"/>
  </r>
  <r>
    <n v="456"/>
    <x v="0"/>
    <d v="2012-07-26T00:00:00"/>
    <s v="Harit Avani Eco Private Limited"/>
    <s v="Tamil Nadu"/>
    <s v="Tamil Nadu"/>
    <s v="G3300"/>
    <s v="2012B"/>
    <n v="6"/>
    <n v="5"/>
    <d v="2012-11-26T00:00:00"/>
    <n v="2012"/>
    <n v="11"/>
    <d v="2017-11-25T00:00:00"/>
  </r>
  <r>
    <n v="457"/>
    <x v="0"/>
    <d v="2012-07-26T00:00:00"/>
    <s v="Harit Avani Eco Private Limited"/>
    <s v="Tamil Nadu"/>
    <s v="Tamil Nadu"/>
    <s v="G3300"/>
    <s v="2012B"/>
    <n v="9"/>
    <n v="5"/>
    <d v="2012-11-26T00:00:00"/>
    <n v="2012"/>
    <n v="11"/>
    <d v="2017-11-25T00:00:00"/>
  </r>
  <r>
    <n v="458"/>
    <x v="0"/>
    <d v="2012-07-26T00:00:00"/>
    <s v="Harit Avani Eco Private Limited"/>
    <s v="Tamil Nadu"/>
    <s v="Tamil Nadu"/>
    <s v="G3300"/>
    <s v="2012B"/>
    <n v="13"/>
    <n v="5"/>
    <d v="2012-11-26T00:00:00"/>
    <n v="2012"/>
    <n v="11"/>
    <d v="2017-11-25T00:00:00"/>
  </r>
  <r>
    <n v="459"/>
    <x v="0"/>
    <d v="2012-07-27T00:00:00"/>
    <s v="Harit Avani Eco Private Limited"/>
    <s v="Tamil Nadu"/>
    <s v="Tamil Nadu"/>
    <s v="G3300"/>
    <s v="2012B"/>
    <n v="9"/>
    <n v="5"/>
    <d v="2012-11-27T00:00:00"/>
    <n v="2012"/>
    <n v="11"/>
    <d v="2017-11-26T00:00:00"/>
  </r>
  <r>
    <n v="460"/>
    <x v="0"/>
    <d v="2012-07-31T00:00:00"/>
    <s v="JSK Marketing Pvt. Ltd."/>
    <s v="Maharashtra"/>
    <s v="Maharashtra"/>
    <s v="G3300"/>
    <s v="2012B"/>
    <n v="43"/>
    <n v="5"/>
    <d v="2012-11-30T00:00:00"/>
    <n v="2012"/>
    <n v="11"/>
    <d v="2017-11-29T00:00:00"/>
  </r>
  <r>
    <n v="461"/>
    <x v="0"/>
    <d v="2012-07-31T00:00:00"/>
    <s v="Harit Avani Eco Private Limited"/>
    <s v="Tamil Nadu"/>
    <s v="Tamil Nadu"/>
    <s v="G3300"/>
    <s v="2012C"/>
    <n v="1"/>
    <n v="5"/>
    <d v="2012-11-30T00:00:00"/>
    <n v="2012"/>
    <n v="11"/>
    <d v="2017-11-29T00:00:00"/>
  </r>
  <r>
    <n v="462"/>
    <x v="0"/>
    <d v="2012-07-31T00:00:00"/>
    <s v="Harit Avani Eco Private Limited"/>
    <s v="Tamil Nadu"/>
    <s v="Tamil Nadu"/>
    <s v="G3300"/>
    <s v="2011E"/>
    <n v="1"/>
    <n v="5"/>
    <d v="2012-11-30T00:00:00"/>
    <n v="2012"/>
    <n v="11"/>
    <d v="2017-11-29T00:00:00"/>
  </r>
  <r>
    <n v="463"/>
    <x v="0"/>
    <d v="2012-07-31T00:00:00"/>
    <s v="Harit Avani Eco Private Limited"/>
    <s v="Tamil Nadu"/>
    <s v="Tamil Nadu"/>
    <s v="G3300"/>
    <s v="2012C"/>
    <n v="2"/>
    <n v="5"/>
    <d v="2012-11-30T00:00:00"/>
    <n v="2012"/>
    <n v="11"/>
    <d v="2017-11-29T00:00:00"/>
  </r>
  <r>
    <n v="464"/>
    <x v="0"/>
    <d v="2012-07-31T00:00:00"/>
    <s v="Harit Avani Eco Private Limited"/>
    <s v="Tamil Nadu"/>
    <s v="Tamil Nadu"/>
    <s v="G3300"/>
    <s v="2012B"/>
    <n v="5"/>
    <n v="5"/>
    <d v="2012-11-30T00:00:00"/>
    <n v="2012"/>
    <n v="11"/>
    <d v="2017-11-29T00:00:00"/>
  </r>
  <r>
    <n v="465"/>
    <x v="0"/>
    <d v="2012-07-31T00:00:00"/>
    <s v="Harit Avani Eco Private Limited"/>
    <s v="Tamil Nadu"/>
    <s v="Tamil Nadu"/>
    <s v="G3300"/>
    <s v="2012B (3), 2012C (4)"/>
    <n v="7"/>
    <n v="5"/>
    <d v="2012-11-30T00:00:00"/>
    <n v="2012"/>
    <n v="11"/>
    <d v="2017-11-29T00:00:00"/>
  </r>
  <r>
    <n v="466"/>
    <x v="0"/>
    <d v="2012-07-31T00:00:00"/>
    <s v="Harit Avani Eco Private Limited"/>
    <s v="Tamil Nadu"/>
    <s v="Tamil Nadu"/>
    <s v="G3300"/>
    <s v="2012C"/>
    <n v="7"/>
    <n v="5"/>
    <d v="2012-11-30T00:00:00"/>
    <n v="2012"/>
    <n v="11"/>
    <d v="2017-11-29T00:00:00"/>
  </r>
  <r>
    <n v="467"/>
    <x v="0"/>
    <d v="2012-07-31T00:00:00"/>
    <s v="Harit Avani Eco Private Limited"/>
    <s v="Tamil Nadu"/>
    <s v="Tamil Nadu"/>
    <s v="G3300"/>
    <s v="2012B"/>
    <n v="14"/>
    <n v="5"/>
    <d v="2012-11-30T00:00:00"/>
    <n v="2012"/>
    <n v="11"/>
    <d v="2017-11-29T00:00:00"/>
  </r>
  <r>
    <n v="468"/>
    <x v="0"/>
    <d v="2012-07-31T00:00:00"/>
    <s v="Harit Avani Eco Private Limited"/>
    <s v="Tamil Nadu"/>
    <s v="Tamil Nadu"/>
    <s v="G3300"/>
    <s v="2012C"/>
    <n v="14"/>
    <n v="5"/>
    <d v="2012-11-30T00:00:00"/>
    <n v="2012"/>
    <n v="11"/>
    <d v="2017-11-29T00:00:00"/>
  </r>
  <r>
    <n v="469"/>
    <x v="0"/>
    <d v="2012-07-31T00:00:00"/>
    <s v="Harit Avani Eco Private Limited"/>
    <s v="Tamil Nadu"/>
    <s v="Tamil Nadu"/>
    <s v="G3300"/>
    <s v="2012B"/>
    <n v="21"/>
    <n v="5"/>
    <d v="2012-11-30T00:00:00"/>
    <n v="2012"/>
    <n v="11"/>
    <d v="2017-11-29T00:00:00"/>
  </r>
  <r>
    <n v="470"/>
    <x v="0"/>
    <d v="2012-07-31T00:00:00"/>
    <s v="Harit Avani Eco Private Limited"/>
    <s v="Tamil Nadu"/>
    <s v="Tamil Nadu"/>
    <s v="G3300"/>
    <s v="2012C"/>
    <n v="35"/>
    <n v="5"/>
    <d v="2012-11-30T00:00:00"/>
    <n v="2012"/>
    <n v="11"/>
    <d v="2017-11-29T00:00:00"/>
  </r>
  <r>
    <n v="471"/>
    <x v="0"/>
    <d v="2012-07-31T00:00:00"/>
    <s v="Integrated Village Development Project"/>
    <s v="Tamil Nadu"/>
    <s v="Tamil Nadu"/>
    <s v="G3300"/>
    <s v="2012D"/>
    <n v="475"/>
    <n v="5"/>
    <d v="2012-11-30T00:00:00"/>
    <n v="2012"/>
    <n v="11"/>
    <d v="2017-11-29T00:00:00"/>
  </r>
  <r>
    <n v="472"/>
    <x v="0"/>
    <d v="2012-07-31T00:00:00"/>
    <s v="Integrated Village Development Project"/>
    <s v="Tamil Nadu"/>
    <s v="Tamil Nadu"/>
    <s v="G3300"/>
    <s v="2012D"/>
    <n v="500"/>
    <n v="5"/>
    <d v="2012-11-30T00:00:00"/>
    <n v="2012"/>
    <n v="11"/>
    <d v="2017-11-29T00:00:00"/>
  </r>
  <r>
    <n v="473"/>
    <x v="0"/>
    <d v="2012-08-02T00:00:00"/>
    <s v="Harit Avani Eco Private Limited"/>
    <s v="Gujarat"/>
    <s v="Gujarat"/>
    <s v="G3300"/>
    <s v="2012B"/>
    <n v="4"/>
    <n v="5"/>
    <d v="2012-12-02T00:00:00"/>
    <n v="2012"/>
    <n v="12"/>
    <d v="2017-12-01T00:00:00"/>
  </r>
  <r>
    <n v="474"/>
    <x v="0"/>
    <d v="2012-08-02T00:00:00"/>
    <s v="Harit Avani Eco Private Limited"/>
    <s v="Gujarat"/>
    <s v="Gujarat"/>
    <s v="G3300"/>
    <s v="2012B"/>
    <n v="23"/>
    <n v="5"/>
    <d v="2012-12-02T00:00:00"/>
    <n v="2012"/>
    <n v="12"/>
    <d v="2017-12-01T00:00:00"/>
  </r>
  <r>
    <n v="475"/>
    <x v="0"/>
    <d v="2012-08-02T00:00:00"/>
    <s v="Harit Avani Eco Private Limited"/>
    <s v="Tamil Nadu"/>
    <s v="Tamil Nadu"/>
    <s v="G3300"/>
    <s v="2012C"/>
    <n v="10"/>
    <n v="5"/>
    <d v="2012-12-02T00:00:00"/>
    <n v="2012"/>
    <n v="12"/>
    <d v="2017-12-01T00:00:00"/>
  </r>
  <r>
    <n v="476"/>
    <x v="0"/>
    <d v="2012-08-02T00:00:00"/>
    <s v="Harit Avani Eco Private Limited"/>
    <s v="Tamil Nadu"/>
    <s v="Tamil Nadu"/>
    <s v="G3300"/>
    <s v="2012C"/>
    <n v="13"/>
    <n v="5"/>
    <d v="2012-12-02T00:00:00"/>
    <n v="2012"/>
    <n v="12"/>
    <d v="2017-12-01T00:00:00"/>
  </r>
  <r>
    <n v="477"/>
    <x v="0"/>
    <d v="2012-08-06T00:00:00"/>
    <s v="Harit Avani Eco Private Limited"/>
    <s v="Gujarat"/>
    <s v="Gujarat"/>
    <s v="G3300"/>
    <s v="2012B"/>
    <n v="2"/>
    <n v="5"/>
    <d v="2012-12-06T00:00:00"/>
    <n v="2012"/>
    <n v="12"/>
    <d v="2017-12-05T00:00:00"/>
  </r>
  <r>
    <n v="478"/>
    <x v="0"/>
    <d v="2012-08-06T00:00:00"/>
    <s v="Harit Avani Eco Private Limited"/>
    <s v="Tamil Nadu"/>
    <s v="Tamil Nadu"/>
    <s v="G3300"/>
    <s v="2012C"/>
    <n v="8"/>
    <n v="5"/>
    <d v="2012-12-06T00:00:00"/>
    <n v="2012"/>
    <n v="12"/>
    <d v="2017-12-05T00:00:00"/>
  </r>
  <r>
    <n v="479"/>
    <x v="0"/>
    <d v="2012-08-06T00:00:00"/>
    <s v="Harit Avani Eco Private Limited"/>
    <s v="Tamil Nadu"/>
    <s v="Tamil Nadu"/>
    <s v="G3300"/>
    <s v="2012C"/>
    <n v="13"/>
    <n v="5"/>
    <d v="2012-12-06T00:00:00"/>
    <n v="2012"/>
    <n v="12"/>
    <d v="2017-12-05T00:00:00"/>
  </r>
  <r>
    <n v="480"/>
    <x v="0"/>
    <d v="2012-08-06T00:00:00"/>
    <s v="Harit Avani Eco Private Limited"/>
    <s v="Tamil Nadu"/>
    <s v="Tamil Nadu"/>
    <s v="G3300"/>
    <s v="2012C"/>
    <n v="15"/>
    <n v="5"/>
    <d v="2012-12-06T00:00:00"/>
    <n v="2012"/>
    <n v="12"/>
    <d v="2017-12-05T00:00:00"/>
  </r>
  <r>
    <n v="481"/>
    <x v="0"/>
    <d v="2012-08-07T00:00:00"/>
    <s v="Harit Avani Eco Private Limited"/>
    <s v="Karnataka"/>
    <s v="Karnataka"/>
    <s v="G3300"/>
    <s v="2012C"/>
    <n v="18"/>
    <n v="5"/>
    <d v="2012-12-07T00:00:00"/>
    <n v="2012"/>
    <n v="12"/>
    <d v="2017-12-06T00:00:00"/>
  </r>
  <r>
    <n v="482"/>
    <x v="0"/>
    <d v="2012-08-07T00:00:00"/>
    <s v="Harit Avani Eco Private Limited"/>
    <s v="Tamil Nadu"/>
    <s v="Tamil Nadu"/>
    <s v="G3300"/>
    <s v="2012C"/>
    <n v="18"/>
    <n v="5"/>
    <d v="2012-12-07T00:00:00"/>
    <n v="2012"/>
    <n v="12"/>
    <d v="2017-12-06T00:00:00"/>
  </r>
  <r>
    <n v="483"/>
    <x v="0"/>
    <d v="2012-08-08T00:00:00"/>
    <s v="Delhi Test House"/>
    <s v="Delhi"/>
    <s v="UTs"/>
    <s v="G3300"/>
    <s v="2011K"/>
    <n v="2"/>
    <n v="5"/>
    <d v="2012-12-08T00:00:00"/>
    <n v="2012"/>
    <n v="12"/>
    <d v="2017-12-07T00:00:00"/>
  </r>
  <r>
    <n v="484"/>
    <x v="0"/>
    <d v="2012-08-08T00:00:00"/>
    <s v="Harit Avani Eco Private Limited"/>
    <s v="Gujarat"/>
    <s v="Gujarat"/>
    <s v="G3300"/>
    <s v="2012B"/>
    <n v="8"/>
    <n v="5"/>
    <d v="2012-12-08T00:00:00"/>
    <n v="2012"/>
    <n v="12"/>
    <d v="2017-12-07T00:00:00"/>
  </r>
  <r>
    <n v="485"/>
    <x v="0"/>
    <d v="2012-08-09T00:00:00"/>
    <s v="Harit Avani Eco Private Limited"/>
    <s v="Karnataka"/>
    <s v="Karnataka"/>
    <s v="G3300"/>
    <s v="2012C"/>
    <n v="7"/>
    <n v="5"/>
    <d v="2012-12-09T00:00:00"/>
    <n v="2012"/>
    <n v="12"/>
    <d v="2017-12-08T00:00:00"/>
  </r>
  <r>
    <n v="486"/>
    <x v="0"/>
    <d v="2012-08-09T00:00:00"/>
    <s v="Harit Avani Eco Private Limited"/>
    <s v="Karnataka"/>
    <s v="Karnataka"/>
    <s v="G3300"/>
    <s v="2012C"/>
    <n v="8"/>
    <n v="5"/>
    <d v="2012-12-09T00:00:00"/>
    <n v="2012"/>
    <n v="12"/>
    <d v="2017-12-08T00:00:00"/>
  </r>
  <r>
    <n v="487"/>
    <x v="0"/>
    <d v="2012-08-09T00:00:00"/>
    <s v="Harit Avani Eco Private Limited"/>
    <s v="Karnataka"/>
    <s v="Karnataka"/>
    <s v="G3300"/>
    <s v="2012C"/>
    <n v="12"/>
    <n v="5"/>
    <d v="2012-12-09T00:00:00"/>
    <n v="2012"/>
    <n v="12"/>
    <d v="2017-12-08T00:00:00"/>
  </r>
  <r>
    <n v="488"/>
    <x v="0"/>
    <d v="2012-08-09T00:00:00"/>
    <s v="Harit Avani Eco Private Limited"/>
    <s v="Karnataka"/>
    <s v="Karnataka"/>
    <s v="G3300"/>
    <s v="2012C"/>
    <n v="19"/>
    <n v="5"/>
    <d v="2012-12-09T00:00:00"/>
    <n v="2012"/>
    <n v="12"/>
    <d v="2017-12-08T00:00:00"/>
  </r>
  <r>
    <n v="489"/>
    <x v="0"/>
    <d v="2012-08-13T00:00:00"/>
    <s v="Meenakshi Kapoor (Ms)"/>
    <s v="Delhi"/>
    <s v="UTs"/>
    <s v="G3300"/>
    <s v="2011K"/>
    <n v="3"/>
    <n v="5"/>
    <d v="2012-12-13T00:00:00"/>
    <n v="2012"/>
    <n v="12"/>
    <d v="2017-12-12T00:00:00"/>
  </r>
  <r>
    <n v="490"/>
    <x v="0"/>
    <d v="2012-08-13T00:00:00"/>
    <s v="Raj Traders"/>
    <s v="Maharashtra"/>
    <s v="Maharashtra"/>
    <s v="G3300"/>
    <s v="2011K"/>
    <n v="50"/>
    <n v="5"/>
    <d v="2012-12-13T00:00:00"/>
    <n v="2012"/>
    <n v="12"/>
    <d v="2017-12-12T00:00:00"/>
  </r>
  <r>
    <n v="491"/>
    <x v="0"/>
    <d v="2012-08-16T00:00:00"/>
    <s v="Harit Avani Eco Private Limited"/>
    <s v="Tamil Nadu"/>
    <s v="Tamil Nadu"/>
    <s v="G3300"/>
    <s v="2012D"/>
    <n v="16"/>
    <n v="5"/>
    <d v="2012-12-16T00:00:00"/>
    <n v="2012"/>
    <n v="12"/>
    <d v="2017-12-15T00:00:00"/>
  </r>
  <r>
    <n v="492"/>
    <x v="0"/>
    <d v="2012-08-17T00:00:00"/>
    <s v="Mr. N P Sharma"/>
    <s v="Rajasthan"/>
    <s v="Rajasthan"/>
    <s v="G3300"/>
    <s v="2011K"/>
    <n v="1"/>
    <n v="5"/>
    <d v="2012-12-17T00:00:00"/>
    <n v="2012"/>
    <n v="12"/>
    <d v="2017-12-16T00:00:00"/>
  </r>
  <r>
    <n v="493"/>
    <x v="0"/>
    <d v="2012-08-17T00:00:00"/>
    <s v="Mrs.Anitha Kothari"/>
    <s v="Rajasthan"/>
    <s v="Rajasthan"/>
    <s v="G3300"/>
    <s v="2011K"/>
    <n v="1"/>
    <n v="5"/>
    <d v="2012-12-17T00:00:00"/>
    <n v="2012"/>
    <n v="12"/>
    <d v="2017-12-16T00:00:00"/>
  </r>
  <r>
    <n v="494"/>
    <x v="0"/>
    <d v="2012-08-20T00:00:00"/>
    <s v="Jayant Khairnar"/>
    <s v="Maharashtra"/>
    <s v="Maharashtra"/>
    <s v="G3300"/>
    <s v="2012F"/>
    <n v="2"/>
    <n v="5"/>
    <d v="2012-12-20T00:00:00"/>
    <n v="2012"/>
    <n v="12"/>
    <d v="2017-12-19T00:00:00"/>
  </r>
  <r>
    <n v="495"/>
    <x v="0"/>
    <d v="2012-08-20T00:00:00"/>
    <s v="Harit Avani Eco Private Limited"/>
    <s v="Tamil Nadu"/>
    <s v="Tamil Nadu"/>
    <s v="G3300"/>
    <s v="2012D"/>
    <n v="22"/>
    <n v="5"/>
    <d v="2012-12-20T00:00:00"/>
    <n v="2012"/>
    <n v="12"/>
    <d v="2017-12-19T00:00:00"/>
  </r>
  <r>
    <n v="496"/>
    <x v="0"/>
    <d v="2012-08-27T00:00:00"/>
    <s v="Harit Avani Eco Private Limited"/>
    <s v="Karnataka"/>
    <s v="Karnataka"/>
    <s v="G3300"/>
    <s v="2012D"/>
    <n v="7"/>
    <n v="5"/>
    <d v="2012-12-27T00:00:00"/>
    <n v="2012"/>
    <n v="12"/>
    <d v="2017-12-26T00:00:00"/>
  </r>
  <r>
    <n v="497"/>
    <x v="0"/>
    <d v="2012-08-27T00:00:00"/>
    <s v="Harit Avani Eco Private Limited"/>
    <s v="Karnataka"/>
    <s v="Karnataka"/>
    <s v="G3300"/>
    <s v="2012D"/>
    <n v="7"/>
    <n v="5"/>
    <d v="2012-12-27T00:00:00"/>
    <n v="2012"/>
    <n v="12"/>
    <d v="2017-12-26T00:00:00"/>
  </r>
  <r>
    <n v="498"/>
    <x v="0"/>
    <d v="2012-08-29T00:00:00"/>
    <s v="Harit Avani Eco Private Limited"/>
    <s v="Gujarat"/>
    <s v="Gujarat"/>
    <s v="G3300"/>
    <s v="2012B"/>
    <n v="8"/>
    <n v="5"/>
    <d v="2012-12-29T00:00:00"/>
    <n v="2012"/>
    <n v="12"/>
    <d v="2017-12-28T00:00:00"/>
  </r>
  <r>
    <n v="499"/>
    <x v="0"/>
    <d v="2012-08-29T00:00:00"/>
    <s v="Harit Avani Eco Private Limited"/>
    <s v="Gujarat"/>
    <s v="Gujarat"/>
    <s v="G3300"/>
    <s v="2012B"/>
    <n v="10"/>
    <n v="5"/>
    <d v="2012-12-29T00:00:00"/>
    <n v="2012"/>
    <n v="12"/>
    <d v="2017-12-28T00:00:00"/>
  </r>
  <r>
    <n v="500"/>
    <x v="1"/>
    <d v="2012-08-31T00:00:00"/>
    <s v="Harit Avani Eco Private Limited"/>
    <s v="Karnataka"/>
    <s v="Karnataka"/>
    <s v="G3300"/>
    <s v="2012D"/>
    <n v="8"/>
    <n v="5"/>
    <d v="2012-12-31T00:00:00"/>
    <n v="2012"/>
    <n v="12"/>
    <d v="2017-12-30T00:00:00"/>
  </r>
  <r>
    <n v="501"/>
    <x v="1"/>
    <d v="2012-08-31T00:00:00"/>
    <s v="JSK Marketing Pvt. Ltd."/>
    <s v="Maharashtra"/>
    <s v="Maharashtra"/>
    <s v="G3300"/>
    <s v="2011L (268), 2012B (482)"/>
    <n v="750"/>
    <n v="5"/>
    <d v="2012-12-31T00:00:00"/>
    <n v="2012"/>
    <n v="12"/>
    <d v="2017-12-30T00:00:00"/>
  </r>
  <r>
    <n v="502"/>
    <x v="1"/>
    <d v="2012-08-31T00:00:00"/>
    <s v="Harit Avani Eco Private Limited"/>
    <s v="Tamil Nadu"/>
    <s v="Tamil Nadu"/>
    <s v="G3300"/>
    <s v="2012D"/>
    <n v="4"/>
    <n v="5"/>
    <d v="2012-12-31T00:00:00"/>
    <n v="2012"/>
    <n v="12"/>
    <d v="2017-12-30T00:00:00"/>
  </r>
  <r>
    <n v="503"/>
    <x v="1"/>
    <d v="2012-08-31T00:00:00"/>
    <s v="Harit Avani Eco Private Limited"/>
    <s v="Tamil Nadu"/>
    <s v="Tamil Nadu"/>
    <s v="G3300"/>
    <s v="2012D"/>
    <n v="5"/>
    <n v="5"/>
    <d v="2012-12-31T00:00:00"/>
    <n v="2012"/>
    <n v="12"/>
    <d v="2017-12-30T00:00:00"/>
  </r>
  <r>
    <n v="504"/>
    <x v="1"/>
    <d v="2012-08-31T00:00:00"/>
    <s v="Harit Avani Eco Private Limited"/>
    <s v="Tamil Nadu"/>
    <s v="Tamil Nadu"/>
    <s v="G3300"/>
    <s v="2012D"/>
    <n v="9"/>
    <n v="5"/>
    <d v="2012-12-31T00:00:00"/>
    <n v="2012"/>
    <n v="12"/>
    <d v="2017-12-30T00:00:00"/>
  </r>
  <r>
    <n v="505"/>
    <x v="1"/>
    <d v="2012-08-31T00:00:00"/>
    <s v="Harit Avani Eco Private Limited"/>
    <s v="Tamil Nadu"/>
    <s v="Tamil Nadu"/>
    <s v="G3300"/>
    <s v="2012B"/>
    <n v="10"/>
    <n v="5"/>
    <d v="2012-12-31T00:00:00"/>
    <n v="2012"/>
    <n v="12"/>
    <d v="2017-12-30T00:00:00"/>
  </r>
  <r>
    <n v="506"/>
    <x v="1"/>
    <d v="2012-08-31T00:00:00"/>
    <s v="Harit Avani Eco Private Limited"/>
    <s v="Tamil Nadu"/>
    <s v="Tamil Nadu"/>
    <s v="G3300"/>
    <s v="2012D"/>
    <n v="10"/>
    <n v="5"/>
    <d v="2012-12-31T00:00:00"/>
    <n v="2012"/>
    <n v="12"/>
    <d v="2017-12-30T00:00:00"/>
  </r>
  <r>
    <n v="507"/>
    <x v="1"/>
    <d v="2012-08-31T00:00:00"/>
    <s v="Harit Avani Eco Private Limited"/>
    <s v="Tamil Nadu"/>
    <s v="Tamil Nadu"/>
    <s v="G3300"/>
    <s v="2012D"/>
    <n v="13"/>
    <n v="5"/>
    <d v="2012-12-31T00:00:00"/>
    <n v="2012"/>
    <n v="12"/>
    <d v="2017-12-30T00:00:00"/>
  </r>
  <r>
    <n v="508"/>
    <x v="1"/>
    <d v="2012-08-31T00:00:00"/>
    <s v="Harit Avani Eco Private Limited"/>
    <s v="Tamil Nadu"/>
    <s v="Tamil Nadu"/>
    <s v="G3300"/>
    <s v="2012D"/>
    <n v="13"/>
    <n v="5"/>
    <d v="2012-12-31T00:00:00"/>
    <n v="2012"/>
    <n v="12"/>
    <d v="2017-12-30T00:00:00"/>
  </r>
  <r>
    <n v="509"/>
    <x v="1"/>
    <d v="2012-08-31T00:00:00"/>
    <s v="Harit Avani Eco Private Limited"/>
    <s v="Tamil Nadu"/>
    <s v="Tamil Nadu"/>
    <s v="G3300"/>
    <s v="2012D"/>
    <n v="13"/>
    <n v="5"/>
    <d v="2012-12-31T00:00:00"/>
    <n v="2012"/>
    <n v="12"/>
    <d v="2017-12-30T00:00:00"/>
  </r>
  <r>
    <n v="510"/>
    <x v="1"/>
    <d v="2012-08-31T00:00:00"/>
    <s v="Harit Avani Eco Private Limited"/>
    <s v="Tamil Nadu"/>
    <s v="Tamil Nadu"/>
    <s v="G3300"/>
    <s v="2012D"/>
    <n v="18"/>
    <n v="5"/>
    <d v="2012-12-31T00:00:00"/>
    <n v="2012"/>
    <n v="12"/>
    <d v="2017-12-30T00:00:00"/>
  </r>
  <r>
    <n v="511"/>
    <x v="1"/>
    <d v="2012-08-31T00:00:00"/>
    <s v="Harit Avani Eco Private Limited"/>
    <s v="Tamil Nadu"/>
    <s v="Tamil Nadu"/>
    <s v="G3300"/>
    <s v="2012D"/>
    <n v="19"/>
    <n v="5"/>
    <d v="2012-12-31T00:00:00"/>
    <n v="2012"/>
    <n v="12"/>
    <d v="2017-12-30T00:00:00"/>
  </r>
  <r>
    <n v="512"/>
    <x v="1"/>
    <d v="2012-08-31T00:00:00"/>
    <s v="Harit Avani Eco Private Limited"/>
    <s v="Tamil Nadu"/>
    <s v="Tamil Nadu"/>
    <s v="G3300"/>
    <s v="2012D"/>
    <n v="39"/>
    <n v="5"/>
    <d v="2012-12-31T00:00:00"/>
    <n v="2012"/>
    <n v="12"/>
    <d v="2017-12-30T00:00:00"/>
  </r>
  <r>
    <n v="513"/>
    <x v="1"/>
    <d v="2012-08-31T00:00:00"/>
    <s v="Integrated Village Development Project"/>
    <s v="Tamil Nadu"/>
    <s v="Tamil Nadu"/>
    <s v="G3300"/>
    <s v="2012D"/>
    <n v="1000"/>
    <n v="5"/>
    <d v="2012-12-31T00:00:00"/>
    <n v="2012"/>
    <n v="12"/>
    <d v="2017-12-30T00:00:00"/>
  </r>
  <r>
    <n v="514"/>
    <x v="1"/>
    <d v="2012-09-05T00:00:00"/>
    <s v="Atul Joshi"/>
    <s v="Maharashtra"/>
    <s v="Maharashtra"/>
    <s v="G3300"/>
    <s v="2011L"/>
    <n v="10"/>
    <n v="5"/>
    <d v="2013-01-05T00:00:00"/>
    <n v="2013"/>
    <n v="1"/>
    <d v="2018-01-04T00:00:00"/>
  </r>
  <r>
    <n v="515"/>
    <x v="1"/>
    <d v="2012-09-05T00:00:00"/>
    <s v="Ashish Bali"/>
    <s v="Rajasthan"/>
    <s v="Rajasthan"/>
    <s v="G3300"/>
    <s v="2011L"/>
    <n v="1"/>
    <n v="5"/>
    <d v="2013-01-05T00:00:00"/>
    <n v="2013"/>
    <n v="1"/>
    <d v="2018-01-04T00:00:00"/>
  </r>
  <r>
    <n v="516"/>
    <x v="1"/>
    <d v="2012-09-11T00:00:00"/>
    <s v="Harit Avani Eco Private Limited"/>
    <s v="Tamil Nadu"/>
    <s v="Tamil Nadu"/>
    <s v="G3300"/>
    <s v="2012D"/>
    <n v="7"/>
    <n v="5"/>
    <d v="2013-01-11T00:00:00"/>
    <n v="2013"/>
    <n v="1"/>
    <d v="2018-01-10T00:00:00"/>
  </r>
  <r>
    <n v="517"/>
    <x v="1"/>
    <d v="2012-09-11T00:00:00"/>
    <s v="Harit Avani Eco Private Limited"/>
    <s v="Tamil Nadu"/>
    <s v="Tamil Nadu"/>
    <s v="G3300"/>
    <s v="2012D"/>
    <n v="9"/>
    <n v="5"/>
    <d v="2013-01-11T00:00:00"/>
    <n v="2013"/>
    <n v="1"/>
    <d v="2018-01-10T00:00:00"/>
  </r>
  <r>
    <n v="518"/>
    <x v="1"/>
    <d v="2012-09-11T00:00:00"/>
    <s v="Harit Avani Eco Private Limited"/>
    <s v="Tamil Nadu"/>
    <s v="Tamil Nadu"/>
    <s v="G3300"/>
    <s v="2012D"/>
    <n v="13"/>
    <n v="5"/>
    <d v="2013-01-11T00:00:00"/>
    <n v="2013"/>
    <n v="1"/>
    <d v="2018-01-10T00:00:00"/>
  </r>
  <r>
    <n v="519"/>
    <x v="1"/>
    <d v="2012-09-13T00:00:00"/>
    <s v="FERI"/>
    <s v="Karnataka"/>
    <s v="Karnataka"/>
    <s v="G3300"/>
    <s v="2011G"/>
    <n v="2"/>
    <n v="5"/>
    <d v="2013-01-13T00:00:00"/>
    <n v="2013"/>
    <n v="1"/>
    <d v="2018-01-12T00:00:00"/>
  </r>
  <r>
    <n v="520"/>
    <x v="1"/>
    <d v="2012-09-13T00:00:00"/>
    <s v="Mr. Chittiappa"/>
    <s v="Karnataka"/>
    <s v="Karnataka"/>
    <s v="G3300"/>
    <s v="2010G23"/>
    <n v="3"/>
    <n v="5"/>
    <d v="2013-01-13T00:00:00"/>
    <n v="2013"/>
    <n v="1"/>
    <d v="2018-01-12T00:00:00"/>
  </r>
  <r>
    <n v="521"/>
    <x v="1"/>
    <d v="2012-09-13T00:00:00"/>
    <s v="Water"/>
    <s v="Maharashtra"/>
    <s v="Maharashtra"/>
    <s v="G3300"/>
    <s v="2011K"/>
    <n v="1"/>
    <n v="5"/>
    <d v="2013-01-13T00:00:00"/>
    <n v="2013"/>
    <n v="1"/>
    <d v="2018-01-12T00:00:00"/>
  </r>
  <r>
    <n v="522"/>
    <x v="1"/>
    <d v="2012-09-13T00:00:00"/>
    <s v="JSK Marketing Pvt. Ltd."/>
    <s v="Maharashtra"/>
    <s v="Maharashtra"/>
    <s v="G3300"/>
    <s v="2011L (150), 2012D (350)"/>
    <n v="500"/>
    <n v="5"/>
    <d v="2013-01-13T00:00:00"/>
    <n v="2013"/>
    <n v="1"/>
    <d v="2018-01-12T00:00:00"/>
  </r>
  <r>
    <n v="523"/>
    <x v="1"/>
    <d v="2012-09-14T00:00:00"/>
    <s v="D.VELU"/>
    <s v="Tamil Nadu"/>
    <s v="Tamil Nadu"/>
    <s v="G3300"/>
    <s v="2011K"/>
    <n v="1"/>
    <n v="5"/>
    <d v="2013-01-14T00:00:00"/>
    <n v="2013"/>
    <n v="1"/>
    <d v="2018-01-13T00:00:00"/>
  </r>
  <r>
    <n v="524"/>
    <x v="1"/>
    <d v="2012-09-16T00:00:00"/>
    <s v="JSK Marketing Pvt. Ltd."/>
    <s v="Maharashtra"/>
    <s v="Maharashtra"/>
    <s v="G3300"/>
    <s v="2012D"/>
    <n v="250"/>
    <n v="5"/>
    <d v="2013-01-16T00:00:00"/>
    <n v="2013"/>
    <n v="1"/>
    <d v="2018-01-15T00:00:00"/>
  </r>
  <r>
    <n v="525"/>
    <x v="1"/>
    <d v="2012-09-20T00:00:00"/>
    <s v="Ravi Kumar"/>
    <s v="Karnataka"/>
    <s v="Karnataka"/>
    <s v="G3300"/>
    <s v="2011G"/>
    <n v="1"/>
    <n v="5"/>
    <d v="2013-01-20T00:00:00"/>
    <n v="2013"/>
    <n v="1"/>
    <d v="2018-01-19T00:00:00"/>
  </r>
  <r>
    <n v="526"/>
    <x v="1"/>
    <d v="2012-09-23T00:00:00"/>
    <s v="Harit Avani Eco Private Limited"/>
    <s v="Tamil Nadu"/>
    <s v="Tamil Nadu"/>
    <s v="G3300"/>
    <s v="2012D"/>
    <n v="9"/>
    <n v="5"/>
    <d v="2013-01-23T00:00:00"/>
    <n v="2013"/>
    <n v="1"/>
    <d v="2018-01-22T00:00:00"/>
  </r>
  <r>
    <n v="527"/>
    <x v="1"/>
    <d v="2012-09-23T00:00:00"/>
    <s v="Harit Avani Eco Private Limited"/>
    <s v="Tamil Nadu"/>
    <s v="Tamil Nadu"/>
    <s v="G3300"/>
    <s v="2012D"/>
    <n v="15"/>
    <n v="5"/>
    <d v="2013-01-23T00:00:00"/>
    <n v="2013"/>
    <n v="1"/>
    <d v="2018-01-22T00:00:00"/>
  </r>
  <r>
    <n v="528"/>
    <x v="1"/>
    <d v="2012-09-25T00:00:00"/>
    <s v="Harit Avani Eco Private Limited"/>
    <s v="Karnataka"/>
    <s v="Karnataka"/>
    <s v="G3300"/>
    <s v="2012D"/>
    <n v="18"/>
    <n v="5"/>
    <d v="2013-01-25T00:00:00"/>
    <n v="2013"/>
    <n v="1"/>
    <d v="2018-01-24T00:00:00"/>
  </r>
  <r>
    <n v="529"/>
    <x v="1"/>
    <d v="2012-09-25T00:00:00"/>
    <s v="Harit Avani Eco Private Limited"/>
    <s v="Tamil Nadu"/>
    <s v="Tamil Nadu"/>
    <s v="G3300"/>
    <s v="2012D"/>
    <n v="6"/>
    <n v="5"/>
    <d v="2013-01-25T00:00:00"/>
    <n v="2013"/>
    <n v="1"/>
    <d v="2018-01-24T00:00:00"/>
  </r>
  <r>
    <n v="530"/>
    <x v="1"/>
    <d v="2012-09-25T00:00:00"/>
    <s v="Harit Avani Eco Private Limited"/>
    <s v="Tamil Nadu"/>
    <s v="Tamil Nadu"/>
    <s v="G3300"/>
    <s v="2012D"/>
    <n v="6"/>
    <n v="5"/>
    <d v="2013-01-25T00:00:00"/>
    <n v="2013"/>
    <n v="1"/>
    <d v="2018-01-24T00:00:00"/>
  </r>
  <r>
    <n v="531"/>
    <x v="1"/>
    <d v="2012-09-25T00:00:00"/>
    <s v="Harit Avani Eco Private Limited"/>
    <s v="Tamil Nadu"/>
    <s v="Tamil Nadu"/>
    <s v="G3300"/>
    <s v="2012D"/>
    <n v="26"/>
    <n v="5"/>
    <d v="2013-01-25T00:00:00"/>
    <n v="2013"/>
    <n v="1"/>
    <d v="2018-01-24T00:00:00"/>
  </r>
  <r>
    <n v="532"/>
    <x v="1"/>
    <d v="2012-09-27T00:00:00"/>
    <s v="Harit Avani Eco Private Limited"/>
    <s v="Tamil Nadu"/>
    <s v="Tamil Nadu"/>
    <s v="G3300"/>
    <s v="2012D"/>
    <n v="5"/>
    <n v="5"/>
    <d v="2013-01-27T00:00:00"/>
    <n v="2013"/>
    <n v="1"/>
    <d v="2018-01-26T00:00:00"/>
  </r>
  <r>
    <n v="533"/>
    <x v="1"/>
    <d v="2012-09-27T00:00:00"/>
    <s v="Harit Avani Eco Private Limited"/>
    <s v="Tamil Nadu"/>
    <s v="Tamil Nadu"/>
    <s v="G3300"/>
    <s v="2012D"/>
    <n v="5"/>
    <n v="5"/>
    <d v="2013-01-27T00:00:00"/>
    <n v="2013"/>
    <n v="1"/>
    <d v="2018-01-26T00:00:00"/>
  </r>
  <r>
    <n v="534"/>
    <x v="1"/>
    <d v="2012-09-27T00:00:00"/>
    <s v="Harit Avani Eco Private Limited"/>
    <s v="Tamil Nadu"/>
    <s v="Tamil Nadu"/>
    <s v="G3300"/>
    <s v="2012D"/>
    <n v="16"/>
    <n v="5"/>
    <d v="2013-01-27T00:00:00"/>
    <n v="2013"/>
    <n v="1"/>
    <d v="2018-01-26T00:00:00"/>
  </r>
  <r>
    <n v="535"/>
    <x v="1"/>
    <d v="2012-09-28T00:00:00"/>
    <s v="Integrated Village Development Project"/>
    <s v="Tamil Nadu"/>
    <s v="Tamil Nadu"/>
    <s v="G3300"/>
    <s v="2012D"/>
    <n v="870"/>
    <n v="5"/>
    <d v="2013-01-28T00:00:00"/>
    <n v="2013"/>
    <n v="1"/>
    <d v="2018-01-27T00:00:00"/>
  </r>
  <r>
    <n v="536"/>
    <x v="1"/>
    <d v="2012-09-30T00:00:00"/>
    <s v="Harit Avani Eco Private Limited"/>
    <s v="Karnataka"/>
    <s v="Karnataka"/>
    <s v="G3300"/>
    <s v="2012D"/>
    <n v="10"/>
    <n v="5"/>
    <d v="2013-01-30T00:00:00"/>
    <n v="2013"/>
    <n v="1"/>
    <d v="2018-01-29T00:00:00"/>
  </r>
  <r>
    <n v="537"/>
    <x v="1"/>
    <d v="2012-09-30T00:00:00"/>
    <s v="JSK Marketing Pvt. Ltd."/>
    <s v="Maharashtra"/>
    <s v="Maharashtra"/>
    <s v="G3300"/>
    <s v="2012E"/>
    <n v="1000"/>
    <n v="5"/>
    <d v="2013-01-30T00:00:00"/>
    <n v="2013"/>
    <n v="1"/>
    <d v="2018-01-29T00:00:00"/>
  </r>
  <r>
    <n v="538"/>
    <x v="1"/>
    <d v="2012-09-30T00:00:00"/>
    <s v="JSK Marketing Pvt. Ltd."/>
    <s v="Maharashtra"/>
    <s v="Maharashtra"/>
    <s v="G3300"/>
    <s v="2012C (96), 2012D (2632), 2012E (1272)"/>
    <n v="4000"/>
    <n v="5"/>
    <d v="2013-01-30T00:00:00"/>
    <n v="2013"/>
    <n v="1"/>
    <d v="2018-01-29T00:00:00"/>
  </r>
  <r>
    <n v="539"/>
    <x v="1"/>
    <d v="2012-10-09T00:00:00"/>
    <s v="Harit Avani Eco Private Limited"/>
    <s v="Gujarat"/>
    <s v="Gujarat"/>
    <s v="G3300"/>
    <s v="2011L"/>
    <n v="8"/>
    <n v="5"/>
    <d v="2013-02-09T00:00:00"/>
    <n v="2013"/>
    <n v="2"/>
    <d v="2018-02-08T00:00:00"/>
  </r>
  <r>
    <n v="540"/>
    <x v="1"/>
    <d v="2012-10-09T00:00:00"/>
    <s v="Harit Avani Eco Private Limited"/>
    <s v="Karnataka"/>
    <s v="Karnataka"/>
    <s v="G3300"/>
    <s v="2012C"/>
    <n v="23"/>
    <n v="5"/>
    <d v="2013-02-09T00:00:00"/>
    <n v="2013"/>
    <n v="2"/>
    <d v="2018-02-08T00:00:00"/>
  </r>
  <r>
    <n v="541"/>
    <x v="1"/>
    <d v="2012-10-09T00:00:00"/>
    <s v="BASIX"/>
    <s v="Odisha"/>
    <s v="Odisha"/>
    <s v="G3300"/>
    <s v="2010B"/>
    <n v="1"/>
    <n v="5"/>
    <d v="2013-02-09T00:00:00"/>
    <n v="2013"/>
    <n v="2"/>
    <d v="2018-02-08T00:00:00"/>
  </r>
  <r>
    <n v="542"/>
    <x v="1"/>
    <d v="2012-10-09T00:00:00"/>
    <s v="Harit Avani Eco Private Limited"/>
    <s v="Tamil Nadu"/>
    <s v="Tamil Nadu"/>
    <s v="G3300"/>
    <s v="2012C"/>
    <n v="5"/>
    <n v="5"/>
    <d v="2013-02-09T00:00:00"/>
    <n v="2013"/>
    <n v="2"/>
    <d v="2018-02-08T00:00:00"/>
  </r>
  <r>
    <n v="543"/>
    <x v="1"/>
    <d v="2012-10-09T00:00:00"/>
    <s v="Harit Avani Eco Private Limited"/>
    <s v="Tamil Nadu"/>
    <s v="Tamil Nadu"/>
    <s v="G3300"/>
    <s v="2012C"/>
    <n v="15"/>
    <n v="5"/>
    <d v="2013-02-09T00:00:00"/>
    <n v="2013"/>
    <n v="2"/>
    <d v="2018-02-08T00:00:00"/>
  </r>
  <r>
    <n v="544"/>
    <x v="1"/>
    <d v="2012-10-10T00:00:00"/>
    <s v="Shell Technology Centre Bangalore"/>
    <s v="Karnataka"/>
    <s v="Karnataka"/>
    <s v="G3300"/>
    <s v="2011G"/>
    <n v="1"/>
    <n v="5"/>
    <d v="2013-02-10T00:00:00"/>
    <n v="2013"/>
    <n v="2"/>
    <d v="2018-02-09T00:00:00"/>
  </r>
  <r>
    <n v="545"/>
    <x v="1"/>
    <d v="2012-10-11T00:00:00"/>
    <s v="Harit Avani Eco Private Limited"/>
    <s v="Gujarat"/>
    <s v="Gujarat"/>
    <s v="G3300"/>
    <s v="2011L"/>
    <n v="1"/>
    <n v="5"/>
    <d v="2013-02-11T00:00:00"/>
    <n v="2013"/>
    <n v="2"/>
    <d v="2018-02-10T00:00:00"/>
  </r>
  <r>
    <n v="546"/>
    <x v="1"/>
    <d v="2012-10-14T00:00:00"/>
    <s v="Harit Avani Eco Private Limited"/>
    <s v="Karnataka"/>
    <s v="Karnataka"/>
    <s v="G3300"/>
    <s v="2012C"/>
    <n v="9"/>
    <n v="5"/>
    <d v="2013-02-14T00:00:00"/>
    <n v="2013"/>
    <n v="2"/>
    <d v="2018-02-13T00:00:00"/>
  </r>
  <r>
    <n v="547"/>
    <x v="1"/>
    <d v="2012-10-14T00:00:00"/>
    <s v="Harit Avani Eco Private Limited"/>
    <s v="Karnataka"/>
    <s v="Karnataka"/>
    <s v="G3300"/>
    <s v="2012C"/>
    <n v="40"/>
    <n v="5"/>
    <d v="2013-02-14T00:00:00"/>
    <n v="2013"/>
    <n v="2"/>
    <d v="2018-02-13T00:00:00"/>
  </r>
  <r>
    <n v="548"/>
    <x v="1"/>
    <d v="2012-10-17T00:00:00"/>
    <s v="Harit Avani Eco Private Limited"/>
    <s v="Gujarat"/>
    <s v="Gujarat"/>
    <s v="G3300"/>
    <s v="2011L"/>
    <n v="6"/>
    <n v="5"/>
    <d v="2013-02-17T00:00:00"/>
    <n v="2013"/>
    <n v="2"/>
    <d v="2018-02-16T00:00:00"/>
  </r>
  <r>
    <n v="549"/>
    <x v="1"/>
    <d v="2012-10-17T00:00:00"/>
    <s v="Harit Avani Eco Private Limited"/>
    <s v="Gujarat"/>
    <s v="Gujarat"/>
    <s v="G3300"/>
    <s v="2011L"/>
    <n v="16"/>
    <n v="5"/>
    <d v="2013-02-17T00:00:00"/>
    <n v="2013"/>
    <n v="2"/>
    <d v="2018-02-16T00:00:00"/>
  </r>
  <r>
    <n v="550"/>
    <x v="1"/>
    <d v="2012-10-17T00:00:00"/>
    <s v="Harit Avani Eco Private Limited"/>
    <s v="Tamil Nadu"/>
    <s v="Tamil Nadu"/>
    <s v="G3300"/>
    <s v="2012C"/>
    <n v="8"/>
    <n v="5"/>
    <d v="2013-02-17T00:00:00"/>
    <n v="2013"/>
    <n v="2"/>
    <d v="2018-02-16T00:00:00"/>
  </r>
  <r>
    <n v="551"/>
    <x v="1"/>
    <d v="2012-10-17T00:00:00"/>
    <s v="Harit Avani Eco Private Limited"/>
    <s v="Tamil Nadu"/>
    <s v="Tamil Nadu"/>
    <s v="G3300"/>
    <s v="2012C"/>
    <n v="8"/>
    <n v="5"/>
    <d v="2013-02-17T00:00:00"/>
    <n v="2013"/>
    <n v="2"/>
    <d v="2018-02-16T00:00:00"/>
  </r>
  <r>
    <n v="552"/>
    <x v="1"/>
    <d v="2012-10-17T00:00:00"/>
    <s v="Harit Avani Eco Private Limited"/>
    <s v="Tamil Nadu"/>
    <s v="Tamil Nadu"/>
    <s v="G3300"/>
    <s v="2012C"/>
    <n v="10"/>
    <n v="5"/>
    <d v="2013-02-17T00:00:00"/>
    <n v="2013"/>
    <n v="2"/>
    <d v="2018-02-16T00:00:00"/>
  </r>
  <r>
    <n v="553"/>
    <x v="1"/>
    <d v="2012-10-19T00:00:00"/>
    <s v="Harit Avani Eco Private Limited"/>
    <s v="Karnataka"/>
    <s v="Karnataka"/>
    <s v="G3300"/>
    <s v="2012C"/>
    <n v="13"/>
    <n v="5"/>
    <d v="2013-02-19T00:00:00"/>
    <n v="2013"/>
    <n v="2"/>
    <d v="2018-02-18T00:00:00"/>
  </r>
  <r>
    <n v="554"/>
    <x v="1"/>
    <d v="2012-10-19T00:00:00"/>
    <s v="Harit Avani Eco Private Limited"/>
    <s v="Tamil Nadu"/>
    <s v="Tamil Nadu"/>
    <s v="G3300"/>
    <s v="2012C"/>
    <n v="10"/>
    <n v="5"/>
    <d v="2013-02-19T00:00:00"/>
    <n v="2013"/>
    <n v="2"/>
    <d v="2018-02-18T00:00:00"/>
  </r>
  <r>
    <n v="555"/>
    <x v="1"/>
    <d v="2012-10-19T00:00:00"/>
    <s v="Harit Avani Eco Private Limited"/>
    <s v="Tamil Nadu"/>
    <s v="Tamil Nadu"/>
    <s v="G3300"/>
    <s v="2012C"/>
    <n v="14"/>
    <n v="5"/>
    <d v="2013-02-19T00:00:00"/>
    <n v="2013"/>
    <n v="2"/>
    <d v="2018-02-18T00:00:00"/>
  </r>
  <r>
    <n v="556"/>
    <x v="1"/>
    <d v="2012-10-23T00:00:00"/>
    <s v="Harit Avani Eco Private Limited"/>
    <s v="Gujarat"/>
    <s v="Gujarat"/>
    <s v="G3300"/>
    <s v="2011L"/>
    <n v="10"/>
    <n v="5"/>
    <d v="2013-02-23T00:00:00"/>
    <n v="2013"/>
    <n v="2"/>
    <d v="2018-02-22T00:00:00"/>
  </r>
  <r>
    <n v="557"/>
    <x v="1"/>
    <d v="2012-10-23T00:00:00"/>
    <s v="Harit Avani Eco Private Limited"/>
    <s v="Gujarat"/>
    <s v="Gujarat"/>
    <s v="G3300"/>
    <s v="2011E"/>
    <n v="10"/>
    <n v="5"/>
    <d v="2013-02-23T00:00:00"/>
    <n v="2013"/>
    <n v="2"/>
    <d v="2018-02-22T00:00:00"/>
  </r>
  <r>
    <n v="558"/>
    <x v="1"/>
    <d v="2012-10-23T00:00:00"/>
    <s v="Harit Avani Eco Private Limited"/>
    <s v="Gujarat"/>
    <s v="Gujarat"/>
    <s v="G3300"/>
    <s v="2011L"/>
    <n v="10"/>
    <n v="5"/>
    <d v="2013-02-23T00:00:00"/>
    <n v="2013"/>
    <n v="2"/>
    <d v="2018-02-22T00:00:00"/>
  </r>
  <r>
    <n v="559"/>
    <x v="1"/>
    <d v="2012-10-23T00:00:00"/>
    <s v="Harit Avani Eco Private Limited"/>
    <s v="Gujarat"/>
    <s v="Gujarat"/>
    <s v="G3300"/>
    <s v="2011L"/>
    <n v="20"/>
    <n v="5"/>
    <d v="2013-02-23T00:00:00"/>
    <n v="2013"/>
    <n v="2"/>
    <d v="2018-02-22T00:00:00"/>
  </r>
  <r>
    <n v="560"/>
    <x v="1"/>
    <d v="2012-10-23T00:00:00"/>
    <s v="Harit Avani Eco Private Limited"/>
    <s v="Karnataka"/>
    <s v="Karnataka"/>
    <s v="G3300"/>
    <s v="2012C"/>
    <n v="4"/>
    <n v="5"/>
    <d v="2013-02-23T00:00:00"/>
    <n v="2013"/>
    <n v="2"/>
    <d v="2018-02-22T00:00:00"/>
  </r>
  <r>
    <n v="561"/>
    <x v="1"/>
    <d v="2012-10-23T00:00:00"/>
    <s v="Harit Avani Eco Private Limited"/>
    <s v="Karnataka"/>
    <s v="Karnataka"/>
    <s v="G3300"/>
    <s v="2012C"/>
    <n v="8"/>
    <n v="5"/>
    <d v="2013-02-23T00:00:00"/>
    <n v="2013"/>
    <n v="2"/>
    <d v="2018-02-22T00:00:00"/>
  </r>
  <r>
    <n v="562"/>
    <x v="1"/>
    <d v="2012-10-23T00:00:00"/>
    <s v="Harit Avani Eco Private Limited"/>
    <s v="Karnataka"/>
    <s v="Karnataka"/>
    <s v="G3300"/>
    <s v="2012C"/>
    <n v="12"/>
    <n v="5"/>
    <d v="2013-02-23T00:00:00"/>
    <n v="2013"/>
    <n v="2"/>
    <d v="2018-02-22T00:00:00"/>
  </r>
  <r>
    <n v="563"/>
    <x v="1"/>
    <d v="2012-10-23T00:00:00"/>
    <s v="Harit Avani Eco Private Limited"/>
    <s v="Tamil Nadu"/>
    <s v="Tamil Nadu"/>
    <s v="G3300"/>
    <s v="2012C"/>
    <n v="14"/>
    <n v="5"/>
    <d v="2013-02-23T00:00:00"/>
    <n v="2013"/>
    <n v="2"/>
    <d v="2018-02-22T00:00:00"/>
  </r>
  <r>
    <n v="564"/>
    <x v="1"/>
    <d v="2012-10-26T00:00:00"/>
    <s v="Mr. Laxmidhar sahoo"/>
    <s v="Odisha"/>
    <s v="Odisha"/>
    <s v="G3300"/>
    <s v="2010D18"/>
    <n v="1"/>
    <n v="5"/>
    <d v="2013-02-26T00:00:00"/>
    <n v="2013"/>
    <n v="2"/>
    <d v="2018-02-25T00:00:00"/>
  </r>
  <r>
    <n v="565"/>
    <x v="1"/>
    <d v="2012-10-29T00:00:00"/>
    <s v="Harit Avani Eco Private Limited"/>
    <s v="Gujarat"/>
    <s v="Gujarat"/>
    <s v="G3300"/>
    <s v="2012E"/>
    <n v="10"/>
    <n v="5"/>
    <d v="2013-02-28T00:00:00"/>
    <n v="2013"/>
    <n v="2"/>
    <d v="2018-02-27T00:00:00"/>
  </r>
  <r>
    <n v="566"/>
    <x v="1"/>
    <d v="2012-10-29T00:00:00"/>
    <s v="Harit Avani Eco Private Limited"/>
    <s v="Gujarat"/>
    <s v="Gujarat"/>
    <s v="G3300"/>
    <s v="2012E"/>
    <n v="10"/>
    <n v="5"/>
    <d v="2013-02-28T00:00:00"/>
    <n v="2013"/>
    <n v="2"/>
    <d v="2018-02-27T00:00:00"/>
  </r>
  <r>
    <n v="567"/>
    <x v="1"/>
    <d v="2012-10-29T00:00:00"/>
    <s v="Harit Avani Eco Private Limited"/>
    <s v="Gujarat"/>
    <s v="Gujarat"/>
    <s v="G3300"/>
    <s v="2012E"/>
    <n v="10"/>
    <n v="5"/>
    <d v="2013-02-28T00:00:00"/>
    <n v="2013"/>
    <n v="2"/>
    <d v="2018-02-27T00:00:00"/>
  </r>
  <r>
    <n v="568"/>
    <x v="1"/>
    <d v="2012-10-29T00:00:00"/>
    <s v="Harit Avani Eco Private Limited"/>
    <s v="Gujarat"/>
    <s v="Gujarat"/>
    <s v="G3300"/>
    <s v="2012E"/>
    <n v="10"/>
    <n v="5"/>
    <d v="2013-02-28T00:00:00"/>
    <n v="2013"/>
    <n v="2"/>
    <d v="2018-02-27T00:00:00"/>
  </r>
  <r>
    <n v="569"/>
    <x v="1"/>
    <d v="2012-10-29T00:00:00"/>
    <s v="Harit Avani Eco Private Limited"/>
    <s v="Gujarat"/>
    <s v="Gujarat"/>
    <s v="G3300"/>
    <s v="2012E"/>
    <n v="10"/>
    <n v="5"/>
    <d v="2013-02-28T00:00:00"/>
    <n v="2013"/>
    <n v="2"/>
    <d v="2018-02-27T00:00:00"/>
  </r>
  <r>
    <n v="570"/>
    <x v="1"/>
    <d v="2012-10-29T00:00:00"/>
    <s v="Harit Avani Eco Private Limited"/>
    <s v="Karnataka"/>
    <s v="Karnataka"/>
    <s v="G3300"/>
    <s v="2012D"/>
    <n v="16"/>
    <n v="5"/>
    <d v="2013-02-28T00:00:00"/>
    <n v="2013"/>
    <n v="2"/>
    <d v="2018-02-27T00:00:00"/>
  </r>
  <r>
    <n v="571"/>
    <x v="1"/>
    <d v="2012-10-29T00:00:00"/>
    <s v="Harit Avani Eco Private Limited"/>
    <s v="Karnataka"/>
    <s v="Karnataka"/>
    <s v="G3300"/>
    <s v="2012D"/>
    <n v="24"/>
    <n v="5"/>
    <d v="2013-02-28T00:00:00"/>
    <n v="2013"/>
    <n v="2"/>
    <d v="2018-02-27T00:00:00"/>
  </r>
  <r>
    <n v="572"/>
    <x v="1"/>
    <d v="2012-10-30T00:00:00"/>
    <s v="Harit Avani Eco Private Limited"/>
    <s v="Gujarat"/>
    <s v="Gujarat"/>
    <s v="G3300"/>
    <s v="2012E"/>
    <n v="7"/>
    <n v="5"/>
    <d v="2013-02-28T00:00:00"/>
    <n v="2013"/>
    <n v="2"/>
    <d v="2018-02-27T00:00:00"/>
  </r>
  <r>
    <n v="573"/>
    <x v="1"/>
    <d v="2012-10-30T00:00:00"/>
    <s v="M/s Max House"/>
    <s v="Manipur"/>
    <s v="Other NE States"/>
    <s v="G3300"/>
    <s v="2012E"/>
    <n v="5"/>
    <n v="5"/>
    <d v="2013-02-28T00:00:00"/>
    <n v="2013"/>
    <n v="2"/>
    <d v="2018-02-27T00:00:00"/>
  </r>
  <r>
    <n v="574"/>
    <x v="1"/>
    <d v="2012-10-30T00:00:00"/>
    <s v="M/s Max House"/>
    <s v="Manipur"/>
    <s v="Other NE States"/>
    <s v="G3300"/>
    <s v="2012E"/>
    <n v="1053"/>
    <n v="5"/>
    <d v="2013-02-28T00:00:00"/>
    <n v="2013"/>
    <n v="2"/>
    <d v="2018-02-27T00:00:00"/>
  </r>
  <r>
    <n v="575"/>
    <x v="1"/>
    <d v="2012-10-31T00:00:00"/>
    <s v="JSK Marketing Pvt. Ltd."/>
    <s v="Maharashtra"/>
    <s v="Maharashtra"/>
    <s v="G3300"/>
    <s v="2012F (1112), 2012G (2203)"/>
    <n v="3315"/>
    <n v="5"/>
    <d v="2013-02-28T00:00:00"/>
    <n v="2013"/>
    <n v="2"/>
    <d v="2018-02-27T00:00:00"/>
  </r>
  <r>
    <n v="576"/>
    <x v="1"/>
    <d v="2012-11-01T00:00:00"/>
    <s v="E-Resolute Consultancy &amp; Services Pvt. Ltd"/>
    <s v="J &amp; K"/>
    <s v="J &amp; K"/>
    <s v="G3300"/>
    <s v="2010G23"/>
    <n v="1"/>
    <n v="5"/>
    <d v="2013-03-01T00:00:00"/>
    <n v="2013"/>
    <n v="3"/>
    <d v="2018-02-28T00:00:00"/>
  </r>
  <r>
    <n v="577"/>
    <x v="1"/>
    <d v="2012-11-06T00:00:00"/>
    <s v="Harit Avani Eco Private Limited"/>
    <s v="Gujarat"/>
    <s v="Gujarat"/>
    <s v="G3300"/>
    <s v="2010H"/>
    <n v="10"/>
    <n v="5"/>
    <d v="2013-03-06T00:00:00"/>
    <n v="2013"/>
    <n v="3"/>
    <d v="2018-03-05T00:00:00"/>
  </r>
  <r>
    <n v="578"/>
    <x v="1"/>
    <d v="2012-11-06T00:00:00"/>
    <s v="U. KESAVADEV"/>
    <s v="Kerala"/>
    <s v="Kerala"/>
    <s v="G3300"/>
    <s v="2010D18"/>
    <n v="2"/>
    <n v="5"/>
    <d v="2013-03-06T00:00:00"/>
    <n v="2013"/>
    <n v="3"/>
    <d v="2018-03-05T00:00:00"/>
  </r>
  <r>
    <n v="579"/>
    <x v="1"/>
    <d v="2012-11-06T00:00:00"/>
    <s v="JSK Marketing Pvt. Ltd."/>
    <s v="Maharashtra"/>
    <s v="Maharashtra"/>
    <s v="G3300"/>
    <s v="2012I"/>
    <n v="900"/>
    <n v="5"/>
    <d v="2013-03-06T00:00:00"/>
    <n v="2013"/>
    <n v="3"/>
    <d v="2018-03-05T00:00:00"/>
  </r>
  <r>
    <n v="580"/>
    <x v="1"/>
    <d v="2012-11-06T00:00:00"/>
    <s v="JSK Marketing Pvt. Ltd."/>
    <s v="Maharashtra"/>
    <s v="Maharashtra"/>
    <s v="G3300"/>
    <s v="2012I"/>
    <n v="924"/>
    <n v="5"/>
    <d v="2013-03-06T00:00:00"/>
    <n v="2013"/>
    <n v="3"/>
    <d v="2018-03-05T00:00:00"/>
  </r>
  <r>
    <n v="581"/>
    <x v="1"/>
    <d v="2012-11-06T00:00:00"/>
    <s v="JSK Marketing Pvt. Ltd."/>
    <s v="Maharashtra"/>
    <s v="Maharashtra"/>
    <s v="G3300"/>
    <s v="2012H"/>
    <n v="942"/>
    <n v="5"/>
    <d v="2013-03-06T00:00:00"/>
    <n v="2013"/>
    <n v="3"/>
    <d v="2018-03-05T00:00:00"/>
  </r>
  <r>
    <n v="582"/>
    <x v="1"/>
    <d v="2012-11-06T00:00:00"/>
    <s v="JSK Marketing Pvt. Ltd."/>
    <s v="Maharashtra"/>
    <s v="Maharashtra"/>
    <s v="G3300"/>
    <s v="2012G (242), 2012I (717)"/>
    <n v="959"/>
    <n v="5"/>
    <d v="2013-03-06T00:00:00"/>
    <n v="2013"/>
    <n v="3"/>
    <d v="2018-03-05T00:00:00"/>
  </r>
  <r>
    <n v="583"/>
    <x v="1"/>
    <d v="2012-11-06T00:00:00"/>
    <s v="JSK Marketing Pvt. Ltd."/>
    <s v="Maharashtra"/>
    <s v="Maharashtra"/>
    <s v="G3300"/>
    <s v="2012G"/>
    <n v="963"/>
    <n v="5"/>
    <d v="2013-03-06T00:00:00"/>
    <n v="2013"/>
    <n v="3"/>
    <d v="2018-03-05T00:00:00"/>
  </r>
  <r>
    <n v="584"/>
    <x v="1"/>
    <d v="2012-11-06T00:00:00"/>
    <s v="JSK Marketing Pvt. Ltd."/>
    <s v="Maharashtra"/>
    <s v="Maharashtra"/>
    <s v="G3300"/>
    <s v="2012I"/>
    <n v="966"/>
    <n v="5"/>
    <d v="2013-03-06T00:00:00"/>
    <n v="2013"/>
    <n v="3"/>
    <d v="2018-03-05T00:00:00"/>
  </r>
  <r>
    <n v="585"/>
    <x v="1"/>
    <d v="2012-11-06T00:00:00"/>
    <s v="JSK Marketing Pvt. Ltd."/>
    <s v="Maharashtra"/>
    <s v="Maharashtra"/>
    <s v="G3300"/>
    <s v="2012G (235), 2012H (738)"/>
    <n v="973"/>
    <n v="5"/>
    <d v="2013-03-06T00:00:00"/>
    <n v="2013"/>
    <n v="3"/>
    <d v="2018-03-05T00:00:00"/>
  </r>
  <r>
    <n v="586"/>
    <x v="1"/>
    <d v="2012-11-07T00:00:00"/>
    <s v="Ramachar Upadhye"/>
    <s v="Karnataka"/>
    <s v="Karnataka"/>
    <s v="G3300"/>
    <s v="2010D18"/>
    <n v="2"/>
    <n v="5"/>
    <d v="2013-03-07T00:00:00"/>
    <n v="2013"/>
    <n v="3"/>
    <d v="2018-03-06T00:00:00"/>
  </r>
  <r>
    <n v="587"/>
    <x v="1"/>
    <d v="2012-11-07T00:00:00"/>
    <s v="Karthikeyan .B"/>
    <s v="Tamil Nadu"/>
    <s v="Tamil Nadu"/>
    <s v="G3300"/>
    <s v="2011K"/>
    <n v="1"/>
    <n v="5"/>
    <d v="2013-03-07T00:00:00"/>
    <n v="2013"/>
    <n v="3"/>
    <d v="2018-03-06T00:00:00"/>
  </r>
  <r>
    <n v="588"/>
    <x v="1"/>
    <d v="2012-11-09T00:00:00"/>
    <s v="Harit Avani Eco Private Limited"/>
    <s v="Tamil Nadu"/>
    <s v="Tamil Nadu"/>
    <s v="G3300"/>
    <s v="2011L"/>
    <n v="20"/>
    <n v="5"/>
    <d v="2013-03-09T00:00:00"/>
    <n v="2013"/>
    <n v="3"/>
    <d v="2018-03-08T00:00:00"/>
  </r>
  <r>
    <n v="589"/>
    <x v="1"/>
    <d v="2012-11-14T00:00:00"/>
    <s v="Harit Avani Eco Private Limited"/>
    <s v="Gujarat"/>
    <s v="Gujarat"/>
    <s v="G3300"/>
    <s v="2011K"/>
    <n v="20"/>
    <n v="5"/>
    <d v="2013-03-14T00:00:00"/>
    <n v="2013"/>
    <n v="3"/>
    <d v="2018-03-13T00:00:00"/>
  </r>
  <r>
    <n v="590"/>
    <x v="1"/>
    <d v="2012-11-14T00:00:00"/>
    <s v="Sreejith N.V"/>
    <s v="Kerala"/>
    <s v="Kerala"/>
    <s v="G3300"/>
    <s v="2011K"/>
    <n v="1"/>
    <n v="5"/>
    <d v="2013-03-14T00:00:00"/>
    <n v="2013"/>
    <n v="3"/>
    <d v="2018-03-13T00:00:00"/>
  </r>
  <r>
    <n v="591"/>
    <x v="1"/>
    <d v="2012-11-14T00:00:00"/>
    <s v="Thomas"/>
    <s v="Kerala"/>
    <s v="Kerala"/>
    <s v="G3300"/>
    <s v="2011K"/>
    <n v="1"/>
    <n v="5"/>
    <d v="2013-03-14T00:00:00"/>
    <n v="2013"/>
    <n v="3"/>
    <d v="2018-03-13T00:00:00"/>
  </r>
  <r>
    <n v="592"/>
    <x v="1"/>
    <d v="2012-11-15T00:00:00"/>
    <s v="Harit Avani Eco Private Limited"/>
    <s v="Gujarat"/>
    <s v="Gujarat"/>
    <s v="G3300"/>
    <s v="2011K"/>
    <n v="7"/>
    <n v="5"/>
    <d v="2013-03-15T00:00:00"/>
    <n v="2013"/>
    <n v="3"/>
    <d v="2018-03-14T00:00:00"/>
  </r>
  <r>
    <n v="593"/>
    <x v="1"/>
    <d v="2012-11-15T00:00:00"/>
    <s v="Harit Avani Eco Private Limited"/>
    <s v="Gujarat"/>
    <s v="Gujarat"/>
    <s v="G3300"/>
    <s v="2011K"/>
    <n v="11"/>
    <n v="5"/>
    <d v="2013-03-15T00:00:00"/>
    <n v="2013"/>
    <n v="3"/>
    <d v="2018-03-14T00:00:00"/>
  </r>
  <r>
    <n v="594"/>
    <x v="1"/>
    <d v="2012-11-15T00:00:00"/>
    <s v="Harit Avani Eco Private Limited"/>
    <s v="Gujarat"/>
    <s v="Gujarat"/>
    <s v="G3300"/>
    <s v="2011K"/>
    <n v="16"/>
    <n v="5"/>
    <d v="2013-03-15T00:00:00"/>
    <n v="2013"/>
    <n v="3"/>
    <d v="2018-03-14T00:00:00"/>
  </r>
  <r>
    <n v="595"/>
    <x v="1"/>
    <d v="2012-11-15T00:00:00"/>
    <s v="Harit Avani Eco Private Limited"/>
    <s v="Karnataka"/>
    <s v="Karnataka"/>
    <s v="G3300"/>
    <s v="2011K"/>
    <n v="17"/>
    <n v="5"/>
    <d v="2013-03-15T00:00:00"/>
    <n v="2013"/>
    <n v="3"/>
    <d v="2018-03-14T00:00:00"/>
  </r>
  <r>
    <n v="596"/>
    <x v="1"/>
    <d v="2012-11-15T00:00:00"/>
    <s v="ESSAM Associates"/>
    <s v="Kerala"/>
    <s v="Kerala"/>
    <s v="G3300"/>
    <s v="2011K"/>
    <n v="1"/>
    <n v="5"/>
    <d v="2013-03-15T00:00:00"/>
    <n v="2013"/>
    <n v="3"/>
    <d v="2018-03-14T00:00:00"/>
  </r>
  <r>
    <n v="597"/>
    <x v="1"/>
    <d v="2012-11-15T00:00:00"/>
    <s v="St. Pauls Jeevan Darshan Sanstha"/>
    <s v="Maharashtra"/>
    <s v="Maharashtra"/>
    <s v="G3300"/>
    <s v="2012E"/>
    <n v="1"/>
    <n v="5"/>
    <d v="2013-03-15T00:00:00"/>
    <n v="2013"/>
    <n v="3"/>
    <d v="2018-03-14T00:00:00"/>
  </r>
  <r>
    <n v="598"/>
    <x v="1"/>
    <d v="2012-11-15T00:00:00"/>
    <s v="Abhijat Tanna"/>
    <s v="Maharashtra"/>
    <s v="Maharashtra"/>
    <s v="G3300"/>
    <s v="2012E"/>
    <n v="2"/>
    <n v="5"/>
    <d v="2013-03-15T00:00:00"/>
    <n v="2013"/>
    <n v="3"/>
    <d v="2018-03-14T00:00:00"/>
  </r>
  <r>
    <n v="599"/>
    <x v="1"/>
    <d v="2012-11-20T00:00:00"/>
    <s v="Harit Avani Eco Private Limited"/>
    <s v="Gujarat"/>
    <s v="Gujarat"/>
    <s v="G3300"/>
    <s v="2010B"/>
    <n v="17"/>
    <n v="5"/>
    <d v="2013-03-20T00:00:00"/>
    <n v="2013"/>
    <n v="3"/>
    <d v="2018-03-19T00:00:00"/>
  </r>
  <r>
    <n v="600"/>
    <x v="1"/>
    <d v="2012-11-20T00:00:00"/>
    <s v="JSK Marketing Pvt. Ltd."/>
    <s v="Maharashtra"/>
    <s v="Maharashtra"/>
    <s v="G3300"/>
    <s v="2012J"/>
    <n v="526"/>
    <n v="5"/>
    <d v="2013-03-20T00:00:00"/>
    <n v="2013"/>
    <n v="3"/>
    <d v="2018-03-19T00:00:00"/>
  </r>
  <r>
    <n v="601"/>
    <x v="1"/>
    <d v="2012-11-20T00:00:00"/>
    <s v="JSK Marketing Pvt. Ltd."/>
    <s v="Maharashtra"/>
    <s v="Maharashtra"/>
    <s v="G3300"/>
    <s v="2012I"/>
    <n v="886"/>
    <n v="5"/>
    <d v="2013-03-20T00:00:00"/>
    <n v="2013"/>
    <n v="3"/>
    <d v="2018-03-19T00:00:00"/>
  </r>
  <r>
    <n v="602"/>
    <x v="1"/>
    <d v="2012-11-20T00:00:00"/>
    <s v="JSK Marketing Pvt. Ltd."/>
    <s v="Maharashtra"/>
    <s v="Maharashtra"/>
    <s v="G3300"/>
    <s v="2012I (232), 2012J (719)"/>
    <n v="951"/>
    <n v="5"/>
    <d v="2013-03-20T00:00:00"/>
    <n v="2013"/>
    <n v="3"/>
    <d v="2018-03-19T00:00:00"/>
  </r>
  <r>
    <n v="603"/>
    <x v="1"/>
    <d v="2012-11-20T00:00:00"/>
    <s v="JSK Marketing Pvt. Ltd."/>
    <s v="Maharashtra"/>
    <s v="Maharashtra"/>
    <s v="G3300"/>
    <s v="2012I"/>
    <n v="952"/>
    <n v="5"/>
    <d v="2013-03-20T00:00:00"/>
    <n v="2013"/>
    <n v="3"/>
    <d v="2018-03-19T00:00:00"/>
  </r>
  <r>
    <n v="604"/>
    <x v="1"/>
    <d v="2012-11-23T00:00:00"/>
    <s v="Harit Avani Eco Private Limited"/>
    <s v="Tamil Nadu"/>
    <s v="Tamil Nadu"/>
    <s v="G3300"/>
    <s v="2011L"/>
    <n v="10"/>
    <n v="5"/>
    <d v="2013-03-23T00:00:00"/>
    <n v="2013"/>
    <n v="3"/>
    <d v="2018-03-22T00:00:00"/>
  </r>
  <r>
    <n v="605"/>
    <x v="1"/>
    <d v="2012-11-28T00:00:00"/>
    <s v="Harit Avani Eco Private Limited"/>
    <s v="Gujarat"/>
    <s v="Gujarat"/>
    <s v="G3300"/>
    <s v="2010B"/>
    <n v="15"/>
    <n v="5"/>
    <d v="2013-03-28T00:00:00"/>
    <n v="2013"/>
    <n v="3"/>
    <d v="2018-03-27T00:00:00"/>
  </r>
  <r>
    <n v="606"/>
    <x v="1"/>
    <d v="2012-11-28T00:00:00"/>
    <s v="Harit Avani Eco Private Limited"/>
    <s v="Karnataka"/>
    <s v="Karnataka"/>
    <s v="G3300"/>
    <s v="2011K"/>
    <n v="11"/>
    <n v="5"/>
    <d v="2013-03-28T00:00:00"/>
    <n v="2013"/>
    <n v="3"/>
    <d v="2018-03-27T00:00:00"/>
  </r>
  <r>
    <n v="607"/>
    <x v="1"/>
    <d v="2012-11-28T00:00:00"/>
    <s v="Harit Avani Eco Private Limited"/>
    <s v="Karnataka"/>
    <s v="Karnataka"/>
    <s v="G3300"/>
    <s v="2011K"/>
    <n v="12"/>
    <n v="5"/>
    <d v="2013-03-28T00:00:00"/>
    <n v="2013"/>
    <n v="3"/>
    <d v="2018-03-27T00:00:00"/>
  </r>
  <r>
    <n v="608"/>
    <x v="1"/>
    <d v="2012-11-29T00:00:00"/>
    <s v="Harit Avani Eco Private Limited"/>
    <s v="Karnataka"/>
    <s v="Karnataka"/>
    <s v="G3300"/>
    <s v="2011K"/>
    <n v="7"/>
    <n v="5"/>
    <d v="2013-03-29T00:00:00"/>
    <n v="2013"/>
    <n v="3"/>
    <d v="2018-03-28T00:00:00"/>
  </r>
  <r>
    <n v="609"/>
    <x v="1"/>
    <d v="2012-11-29T00:00:00"/>
    <s v="Harit Avani Eco Private Limited"/>
    <s v="Karnataka"/>
    <s v="Karnataka"/>
    <s v="G3300"/>
    <s v="2011K"/>
    <n v="17"/>
    <n v="5"/>
    <d v="2013-03-29T00:00:00"/>
    <n v="2013"/>
    <n v="3"/>
    <d v="2018-03-28T00:00:00"/>
  </r>
  <r>
    <n v="610"/>
    <x v="1"/>
    <d v="2012-11-29T00:00:00"/>
    <s v="Harit Avani Eco Private Limited"/>
    <s v="Tamil Nadu"/>
    <s v="Tamil Nadu"/>
    <s v="G3300"/>
    <s v="2011K"/>
    <n v="7"/>
    <n v="5"/>
    <d v="2013-03-29T00:00:00"/>
    <n v="2013"/>
    <n v="3"/>
    <d v="2018-03-28T00:00:00"/>
  </r>
  <r>
    <n v="611"/>
    <x v="1"/>
    <d v="2012-11-30T00:00:00"/>
    <s v="Drishtee"/>
    <s v="Assam"/>
    <s v="Assam"/>
    <s v="G3300"/>
    <s v="2012E"/>
    <n v="250"/>
    <n v="5"/>
    <d v="2013-03-30T00:00:00"/>
    <n v="2013"/>
    <n v="3"/>
    <d v="2018-03-29T00:00:00"/>
  </r>
  <r>
    <n v="612"/>
    <x v="1"/>
    <d v="2012-11-30T00:00:00"/>
    <s v="Harit Avani Eco Private Limited"/>
    <s v="Karnataka"/>
    <s v="Karnataka"/>
    <s v="G3300"/>
    <s v="2011K"/>
    <n v="10"/>
    <n v="5"/>
    <d v="2013-03-30T00:00:00"/>
    <n v="2013"/>
    <n v="3"/>
    <d v="2018-03-29T00:00:00"/>
  </r>
  <r>
    <n v="613"/>
    <x v="1"/>
    <d v="2012-11-30T00:00:00"/>
    <s v="Harit Avani Eco Private Limited"/>
    <s v="Karnataka"/>
    <s v="Karnataka"/>
    <s v="G3300"/>
    <s v="2011K"/>
    <n v="10"/>
    <n v="5"/>
    <d v="2013-03-30T00:00:00"/>
    <n v="2013"/>
    <n v="3"/>
    <d v="2018-03-29T00:00:00"/>
  </r>
  <r>
    <n v="614"/>
    <x v="1"/>
    <d v="2012-11-30T00:00:00"/>
    <s v="Ashish Bali"/>
    <s v="Rajasthan"/>
    <s v="Rajasthan"/>
    <s v="G3300"/>
    <s v="2011L"/>
    <n v="1"/>
    <n v="5"/>
    <d v="2013-03-30T00:00:00"/>
    <n v="2013"/>
    <n v="3"/>
    <d v="2018-03-29T00:00:00"/>
  </r>
  <r>
    <n v="615"/>
    <x v="1"/>
    <d v="2012-11-30T00:00:00"/>
    <s v="Integrated Village Development Project"/>
    <s v="Tamil Nadu"/>
    <s v="Tamil Nadu"/>
    <s v="G3300"/>
    <s v="2011L(524),2012E(454)"/>
    <n v="978"/>
    <n v="5"/>
    <d v="2013-03-30T00:00:00"/>
    <n v="2013"/>
    <n v="3"/>
    <d v="2018-03-29T00:00:00"/>
  </r>
  <r>
    <n v="616"/>
    <x v="1"/>
    <d v="2012-12-04T00:00:00"/>
    <s v="Harit Avani Eco Private Limited"/>
    <s v="Gujarat"/>
    <s v="Gujarat"/>
    <s v="G3300"/>
    <s v="2010H"/>
    <n v="10"/>
    <n v="5"/>
    <d v="2013-04-04T00:00:00"/>
    <n v="2013"/>
    <n v="4"/>
    <d v="2018-04-03T00:00:00"/>
  </r>
  <r>
    <n v="617"/>
    <x v="1"/>
    <d v="2012-12-04T00:00:00"/>
    <s v="ESSAM Associates"/>
    <s v="Kerala"/>
    <s v="Kerala"/>
    <s v="G3300"/>
    <s v="2011L"/>
    <n v="10"/>
    <n v="5"/>
    <d v="2013-04-04T00:00:00"/>
    <n v="2013"/>
    <n v="4"/>
    <d v="2018-04-03T00:00:00"/>
  </r>
  <r>
    <n v="618"/>
    <x v="1"/>
    <d v="2012-12-05T00:00:00"/>
    <s v="Harit Avani Eco Private Limited"/>
    <s v="Karnataka"/>
    <s v="Karnataka"/>
    <s v="G3300"/>
    <s v="2011L"/>
    <n v="11"/>
    <n v="5"/>
    <d v="2013-04-05T00:00:00"/>
    <n v="2013"/>
    <n v="4"/>
    <d v="2018-04-04T00:00:00"/>
  </r>
  <r>
    <n v="619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0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1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2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3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4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5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6"/>
    <x v="1"/>
    <d v="2012-12-06T00:00:00"/>
    <s v="Harit Avani Eco Private Limited"/>
    <s v="Gujarat"/>
    <s v="Gujarat"/>
    <s v="G3300"/>
    <s v="2012F"/>
    <n v="10"/>
    <n v="5"/>
    <d v="2013-04-06T00:00:00"/>
    <n v="2013"/>
    <n v="4"/>
    <d v="2018-04-05T00:00:00"/>
  </r>
  <r>
    <n v="627"/>
    <x v="1"/>
    <d v="2012-12-06T00:00:00"/>
    <s v="Harit Avani Eco Private Limited"/>
    <s v="Gujarat"/>
    <s v="Gujarat"/>
    <s v="G3300"/>
    <s v="2012F"/>
    <n v="13"/>
    <n v="5"/>
    <d v="2013-04-06T00:00:00"/>
    <n v="2013"/>
    <n v="4"/>
    <d v="2018-04-05T00:00:00"/>
  </r>
  <r>
    <n v="628"/>
    <x v="1"/>
    <d v="2012-12-06T00:00:00"/>
    <s v="Harit Avani Eco Private Limited"/>
    <s v="Gujarat"/>
    <s v="Gujarat"/>
    <s v="G3300"/>
    <s v="2012F"/>
    <n v="15"/>
    <n v="5"/>
    <d v="2013-04-06T00:00:00"/>
    <n v="2013"/>
    <n v="4"/>
    <d v="2018-04-05T00:00:00"/>
  </r>
  <r>
    <n v="629"/>
    <x v="1"/>
    <d v="2012-12-06T00:00:00"/>
    <s v="Harit Avani Eco Private Limited"/>
    <s v="Gujarat"/>
    <s v="Gujarat"/>
    <s v="G3300"/>
    <s v="2012F"/>
    <n v="17"/>
    <n v="5"/>
    <d v="2013-04-06T00:00:00"/>
    <n v="2013"/>
    <n v="4"/>
    <d v="2018-04-05T00:00:00"/>
  </r>
  <r>
    <n v="630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1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2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3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4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5"/>
    <x v="1"/>
    <d v="2012-12-06T00:00:00"/>
    <s v="Harit Avani Eco Private Limited"/>
    <s v="Gujarat"/>
    <s v="Gujarat"/>
    <s v="G3300"/>
    <s v="2012F"/>
    <n v="20"/>
    <n v="5"/>
    <d v="2013-04-06T00:00:00"/>
    <n v="2013"/>
    <n v="4"/>
    <d v="2018-04-05T00:00:00"/>
  </r>
  <r>
    <n v="636"/>
    <x v="1"/>
    <d v="2012-12-06T00:00:00"/>
    <s v="Harit Avani Eco Private Limited"/>
    <s v="Karnataka"/>
    <s v="Karnataka"/>
    <s v="G3300"/>
    <s v="2012E"/>
    <n v="5"/>
    <n v="5"/>
    <d v="2013-04-06T00:00:00"/>
    <n v="2013"/>
    <n v="4"/>
    <d v="2018-04-05T00:00:00"/>
  </r>
  <r>
    <n v="637"/>
    <x v="1"/>
    <d v="2012-12-06T00:00:00"/>
    <s v="JERRY WHITE"/>
    <s v="Rajasthan"/>
    <s v="Rajasthan"/>
    <s v="G3300"/>
    <s v="2012F"/>
    <n v="4"/>
    <n v="5"/>
    <d v="2013-04-06T00:00:00"/>
    <n v="2013"/>
    <n v="4"/>
    <d v="2018-04-05T00:00:00"/>
  </r>
  <r>
    <n v="638"/>
    <x v="1"/>
    <d v="2012-12-06T00:00:00"/>
    <s v="Harit Avani Eco Private Limited"/>
    <s v="Tamil Nadu"/>
    <s v="Tamil Nadu"/>
    <s v="G3300"/>
    <s v="2012E"/>
    <n v="12"/>
    <n v="5"/>
    <d v="2013-04-06T00:00:00"/>
    <n v="2013"/>
    <n v="4"/>
    <d v="2018-04-05T00:00:00"/>
  </r>
  <r>
    <n v="639"/>
    <x v="1"/>
    <d v="2012-12-06T00:00:00"/>
    <s v="Harit Avani Eco Private Limited"/>
    <s v="Tamil Nadu"/>
    <s v="Tamil Nadu"/>
    <s v="G3300"/>
    <s v="2012E"/>
    <n v="30"/>
    <n v="5"/>
    <d v="2013-04-06T00:00:00"/>
    <n v="2013"/>
    <n v="4"/>
    <d v="2018-04-05T00:00:00"/>
  </r>
  <r>
    <n v="640"/>
    <x v="1"/>
    <d v="2012-12-10T00:00:00"/>
    <s v="Ravi Kumar"/>
    <s v="Karnataka"/>
    <s v="Karnataka"/>
    <s v="G3300"/>
    <s v="CB/04/09"/>
    <n v="5"/>
    <n v="5"/>
    <d v="2013-04-10T00:00:00"/>
    <n v="2013"/>
    <n v="4"/>
    <d v="2018-04-09T00:00:00"/>
  </r>
  <r>
    <n v="641"/>
    <x v="1"/>
    <d v="2012-12-12T00:00:00"/>
    <s v="JSW CEMENT LTD"/>
    <s v="Andhra Pradesh"/>
    <s v="Andhra Pradesh"/>
    <s v="G3300"/>
    <s v="2011K"/>
    <n v="50"/>
    <n v="5"/>
    <d v="2013-04-12T00:00:00"/>
    <n v="2013"/>
    <n v="4"/>
    <d v="2018-04-11T00:00:00"/>
  </r>
  <r>
    <n v="642"/>
    <x v="1"/>
    <d v="2012-12-12T00:00:00"/>
    <s v="Harit Avani Eco Private Limited"/>
    <s v="Gujarat"/>
    <s v="Gujarat"/>
    <s v="G3300"/>
    <s v="2012F"/>
    <n v="20"/>
    <n v="5"/>
    <d v="2013-04-12T00:00:00"/>
    <n v="2013"/>
    <n v="4"/>
    <d v="2018-04-11T00:00:00"/>
  </r>
  <r>
    <n v="643"/>
    <x v="1"/>
    <d v="2012-12-14T00:00:00"/>
    <s v="JSK Marketing Pvt. Ltd."/>
    <s v="Maharashtra"/>
    <s v="Maharashtra"/>
    <s v="G3300"/>
    <s v="2012F"/>
    <n v="5"/>
    <n v="5"/>
    <d v="2013-04-14T00:00:00"/>
    <n v="2013"/>
    <n v="4"/>
    <d v="2018-04-13T00:00:00"/>
  </r>
  <r>
    <n v="644"/>
    <x v="1"/>
    <d v="2012-12-15T00:00:00"/>
    <s v="Harit Avani Eco Private Limited"/>
    <s v="Gujarat"/>
    <s v="Gujarat"/>
    <s v="G3300"/>
    <s v="2012F"/>
    <n v="7"/>
    <n v="5"/>
    <d v="2013-04-15T00:00:00"/>
    <n v="2013"/>
    <n v="4"/>
    <d v="2018-04-14T00:00:00"/>
  </r>
  <r>
    <n v="645"/>
    <x v="1"/>
    <d v="2012-12-15T00:00:00"/>
    <s v="Harit Avani Eco Private Limited"/>
    <s v="Gujarat"/>
    <s v="Gujarat"/>
    <s v="G3300"/>
    <s v="2012F"/>
    <n v="9"/>
    <n v="5"/>
    <d v="2013-04-15T00:00:00"/>
    <n v="2013"/>
    <n v="4"/>
    <d v="2018-04-14T00:00:00"/>
  </r>
  <r>
    <n v="646"/>
    <x v="1"/>
    <d v="2012-12-15T00:00:00"/>
    <s v="Harit Avani Eco Private Limited"/>
    <s v="Gujarat"/>
    <s v="Gujarat"/>
    <s v="G3300"/>
    <s v="2012F"/>
    <n v="9"/>
    <n v="5"/>
    <d v="2013-04-15T00:00:00"/>
    <n v="2013"/>
    <n v="4"/>
    <d v="2018-04-14T00:00:00"/>
  </r>
  <r>
    <n v="647"/>
    <x v="1"/>
    <d v="2012-12-15T00:00:00"/>
    <s v="Harit Avani Eco Private Limited"/>
    <s v="Gujarat"/>
    <s v="Gujarat"/>
    <s v="G3300"/>
    <s v="2012F"/>
    <n v="10"/>
    <n v="5"/>
    <d v="2013-04-15T00:00:00"/>
    <n v="2013"/>
    <n v="4"/>
    <d v="2018-04-14T00:00:00"/>
  </r>
  <r>
    <n v="648"/>
    <x v="1"/>
    <d v="2012-12-15T00:00:00"/>
    <s v="Harit Avani Eco Private Limited"/>
    <s v="Karnataka"/>
    <s v="Karnataka"/>
    <s v="G3300"/>
    <s v="2011L(6),2012D(5)"/>
    <n v="11"/>
    <n v="5"/>
    <d v="2013-04-15T00:00:00"/>
    <n v="2013"/>
    <n v="4"/>
    <d v="2018-04-14T00:00:00"/>
  </r>
  <r>
    <n v="649"/>
    <x v="1"/>
    <d v="2012-12-15T00:00:00"/>
    <s v="Harit Avani Eco Private Limited"/>
    <s v="Karnataka"/>
    <s v="Karnataka"/>
    <s v="G3300"/>
    <s v="2011L"/>
    <n v="14"/>
    <n v="5"/>
    <d v="2013-04-15T00:00:00"/>
    <n v="2013"/>
    <n v="4"/>
    <d v="2018-04-14T00:00:00"/>
  </r>
  <r>
    <n v="650"/>
    <x v="1"/>
    <d v="2012-12-18T00:00:00"/>
    <s v="Harit Avani Eco Private Limited"/>
    <s v="Gujarat"/>
    <s v="Gujarat"/>
    <s v="G3300"/>
    <s v="2012F"/>
    <n v="9"/>
    <n v="5"/>
    <d v="2013-04-18T00:00:00"/>
    <n v="2013"/>
    <n v="4"/>
    <d v="2018-04-17T00:00:00"/>
  </r>
  <r>
    <n v="651"/>
    <x v="1"/>
    <d v="2012-12-18T00:00:00"/>
    <s v="Harit Avani Eco Private Limited"/>
    <s v="Gujarat"/>
    <s v="Gujarat"/>
    <s v="G3300"/>
    <s v="2012F"/>
    <n v="18"/>
    <n v="5"/>
    <d v="2013-04-18T00:00:00"/>
    <n v="2013"/>
    <n v="4"/>
    <d v="2018-04-17T00:00:00"/>
  </r>
  <r>
    <n v="652"/>
    <x v="1"/>
    <d v="2012-12-18T00:00:00"/>
    <s v="Harit Avani Eco Private Limited"/>
    <s v="Gujarat"/>
    <s v="Gujarat"/>
    <s v="G3300"/>
    <s v="2011L"/>
    <n v="26"/>
    <n v="5"/>
    <d v="2013-04-18T00:00:00"/>
    <n v="2013"/>
    <n v="4"/>
    <d v="2018-04-17T00:00:00"/>
  </r>
  <r>
    <n v="653"/>
    <x v="1"/>
    <d v="2012-12-18T00:00:00"/>
    <s v="Harit Avani Eco Private Limited"/>
    <s v="Karnataka"/>
    <s v="Karnataka"/>
    <s v="G3300"/>
    <s v="2011L"/>
    <n v="17"/>
    <n v="5"/>
    <d v="2013-04-18T00:00:00"/>
    <n v="2013"/>
    <n v="4"/>
    <d v="2018-04-17T00:00:00"/>
  </r>
  <r>
    <n v="654"/>
    <x v="1"/>
    <d v="2012-12-21T00:00:00"/>
    <s v="IAN KNOX"/>
    <s v="Kerala"/>
    <s v="Kerala"/>
    <s v="G3300"/>
    <s v="2011L"/>
    <n v="4"/>
    <n v="5"/>
    <d v="2013-04-21T00:00:00"/>
    <n v="2013"/>
    <n v="4"/>
    <d v="2018-04-20T00:00:00"/>
  </r>
  <r>
    <n v="655"/>
    <x v="1"/>
    <d v="2012-12-24T00:00:00"/>
    <s v="Harit Avani Eco Private Limited"/>
    <s v="Gujarat"/>
    <s v="Gujarat"/>
    <s v="G3300"/>
    <s v="2012F"/>
    <n v="10"/>
    <n v="5"/>
    <d v="2013-04-24T00:00:00"/>
    <n v="2013"/>
    <n v="4"/>
    <d v="2018-04-23T00:00:00"/>
  </r>
  <r>
    <n v="656"/>
    <x v="1"/>
    <d v="2012-12-24T00:00:00"/>
    <s v="Harit Avani Eco Private Limited"/>
    <s v="Gujarat"/>
    <s v="Gujarat"/>
    <s v="G3300"/>
    <s v="2012F"/>
    <n v="12"/>
    <n v="5"/>
    <d v="2013-04-24T00:00:00"/>
    <n v="2013"/>
    <n v="4"/>
    <d v="2018-04-23T00:00:00"/>
  </r>
  <r>
    <n v="657"/>
    <x v="1"/>
    <d v="2012-12-24T00:00:00"/>
    <s v="Harit Avani Eco Private Limited"/>
    <s v="Karnataka"/>
    <s v="Karnataka"/>
    <s v="G3300"/>
    <s v="2011L"/>
    <n v="11"/>
    <n v="5"/>
    <d v="2013-04-24T00:00:00"/>
    <n v="2013"/>
    <n v="4"/>
    <d v="2018-04-23T00:00:00"/>
  </r>
  <r>
    <n v="658"/>
    <x v="1"/>
    <d v="2012-12-24T00:00:00"/>
    <s v="Harit Avani Eco Private Limited"/>
    <s v="Karnataka"/>
    <s v="Karnataka"/>
    <s v="G3300"/>
    <s v="2011L"/>
    <n v="14"/>
    <n v="5"/>
    <d v="2013-04-24T00:00:00"/>
    <n v="2013"/>
    <n v="4"/>
    <d v="2018-04-23T00:00:00"/>
  </r>
  <r>
    <n v="659"/>
    <x v="1"/>
    <d v="2012-12-24T00:00:00"/>
    <s v="JSK Marketing Pvt. Ltd."/>
    <s v="Maharashtra"/>
    <s v="Maharashtra"/>
    <s v="G3300"/>
    <s v="2012J"/>
    <n v="743"/>
    <n v="5"/>
    <d v="2013-04-24T00:00:00"/>
    <n v="2013"/>
    <n v="4"/>
    <d v="2018-04-23T00:00:00"/>
  </r>
  <r>
    <n v="660"/>
    <x v="1"/>
    <d v="2012-12-27T00:00:00"/>
    <s v="The Himalayan Environment Trust"/>
    <s v="Delhi"/>
    <s v="UTs"/>
    <s v="G3300"/>
    <s v="2012F"/>
    <n v="3"/>
    <n v="5"/>
    <d v="2013-04-27T00:00:00"/>
    <n v="2013"/>
    <n v="4"/>
    <d v="2018-04-26T00:00:00"/>
  </r>
  <r>
    <n v="661"/>
    <x v="1"/>
    <d v="2012-12-28T00:00:00"/>
    <s v="Harit Avani Eco Private Limited"/>
    <s v="Gujarat"/>
    <s v="Gujarat"/>
    <s v="G3300"/>
    <s v="2012E"/>
    <n v="11"/>
    <n v="5"/>
    <d v="2013-04-28T00:00:00"/>
    <n v="2013"/>
    <n v="4"/>
    <d v="2018-04-27T00:00:00"/>
  </r>
  <r>
    <n v="662"/>
    <x v="1"/>
    <d v="2012-12-28T00:00:00"/>
    <s v="Harit Avani Eco Private Limited"/>
    <s v="Gujarat"/>
    <s v="Gujarat"/>
    <s v="G3300"/>
    <s v="2012F"/>
    <n v="20"/>
    <n v="5"/>
    <d v="2013-04-28T00:00:00"/>
    <n v="2013"/>
    <n v="4"/>
    <d v="2018-04-27T00:00:00"/>
  </r>
  <r>
    <n v="663"/>
    <x v="1"/>
    <d v="2012-12-28T00:00:00"/>
    <s v="Harit Avani Eco Private Limited"/>
    <s v="Gujarat"/>
    <s v="Gujarat"/>
    <s v="G3300"/>
    <s v="2012F"/>
    <n v="25"/>
    <n v="5"/>
    <d v="2013-04-28T00:00:00"/>
    <n v="2013"/>
    <n v="4"/>
    <d v="2018-04-27T00:00:00"/>
  </r>
  <r>
    <n v="664"/>
    <x v="1"/>
    <d v="2012-12-28T00:00:00"/>
    <s v="Harit Avani Eco Private Limited"/>
    <s v="Gujarat"/>
    <s v="Gujarat"/>
    <s v="G3300"/>
    <s v="2012F"/>
    <n v="27"/>
    <n v="5"/>
    <d v="2013-04-28T00:00:00"/>
    <n v="2013"/>
    <n v="4"/>
    <d v="2018-04-27T00:00:00"/>
  </r>
  <r>
    <n v="665"/>
    <x v="1"/>
    <d v="2012-12-28T00:00:00"/>
    <s v="Harit Avani Eco Private Limited"/>
    <s v="Gujarat"/>
    <s v="Gujarat"/>
    <s v="G3300"/>
    <s v="2012F"/>
    <n v="28"/>
    <n v="5"/>
    <d v="2013-04-28T00:00:00"/>
    <n v="2013"/>
    <n v="4"/>
    <d v="2018-04-27T00:00:00"/>
  </r>
  <r>
    <n v="666"/>
    <x v="1"/>
    <d v="2012-12-28T00:00:00"/>
    <s v="Harit Avani Eco Private Limited"/>
    <s v="Gujarat"/>
    <s v="Gujarat"/>
    <s v="G3300"/>
    <s v="2012F"/>
    <n v="32"/>
    <n v="5"/>
    <d v="2013-04-28T00:00:00"/>
    <n v="2013"/>
    <n v="4"/>
    <d v="2018-04-27T00:00:00"/>
  </r>
  <r>
    <n v="667"/>
    <x v="1"/>
    <d v="2012-12-28T00:00:00"/>
    <s v="Harit Avani Eco Private Limited"/>
    <s v="Gujarat"/>
    <s v="Gujarat"/>
    <s v="G3300"/>
    <s v="2012F"/>
    <n v="35"/>
    <n v="5"/>
    <d v="2013-04-28T00:00:00"/>
    <n v="2013"/>
    <n v="4"/>
    <d v="2018-04-27T00:00:00"/>
  </r>
  <r>
    <n v="668"/>
    <x v="1"/>
    <d v="2012-12-28T00:00:00"/>
    <s v="Harit Avani Eco Private Limited"/>
    <s v="Gujarat"/>
    <s v="Gujarat"/>
    <s v="G3300"/>
    <s v="2012F"/>
    <n v="36"/>
    <n v="5"/>
    <d v="2013-04-28T00:00:00"/>
    <n v="2013"/>
    <n v="4"/>
    <d v="2018-04-27T00:00:00"/>
  </r>
  <r>
    <n v="669"/>
    <x v="1"/>
    <d v="2012-12-28T00:00:00"/>
    <s v="Harit Avani Eco Private Limited"/>
    <s v="Gujarat"/>
    <s v="Gujarat"/>
    <s v="G3300"/>
    <s v="2012F"/>
    <n v="50"/>
    <n v="5"/>
    <d v="2013-04-28T00:00:00"/>
    <n v="2013"/>
    <n v="4"/>
    <d v="2018-04-27T00:00:00"/>
  </r>
  <r>
    <n v="670"/>
    <x v="1"/>
    <d v="2012-12-28T00:00:00"/>
    <s v="Harit Avani Eco Private Limited"/>
    <s v="Karnataka"/>
    <s v="Karnataka"/>
    <s v="G3300"/>
    <s v="2012E"/>
    <n v="9"/>
    <n v="5"/>
    <d v="2013-04-28T00:00:00"/>
    <n v="2013"/>
    <n v="4"/>
    <d v="2018-04-27T00:00:00"/>
  </r>
  <r>
    <n v="671"/>
    <x v="1"/>
    <d v="2012-12-28T00:00:00"/>
    <s v="Harit Avani Eco Private Limited"/>
    <s v="Karnataka"/>
    <s v="Karnataka"/>
    <s v="G3300"/>
    <s v="2012E"/>
    <n v="10"/>
    <n v="5"/>
    <d v="2013-04-28T00:00:00"/>
    <n v="2013"/>
    <n v="4"/>
    <d v="2018-04-27T00:00:00"/>
  </r>
  <r>
    <n v="672"/>
    <x v="1"/>
    <d v="2012-12-28T00:00:00"/>
    <s v="Agencies International"/>
    <s v="Kerala"/>
    <s v="Kerala"/>
    <s v="G3300"/>
    <s v="2012E"/>
    <n v="1"/>
    <n v="5"/>
    <d v="2013-04-28T00:00:00"/>
    <n v="2013"/>
    <n v="4"/>
    <d v="2018-04-27T00:00:00"/>
  </r>
  <r>
    <n v="673"/>
    <x v="1"/>
    <d v="2012-12-28T00:00:00"/>
    <s v="Harit Avani Eco Private Limited"/>
    <s v="Tamil Nadu"/>
    <s v="Tamil Nadu"/>
    <s v="G3300"/>
    <s v="2012E"/>
    <n v="10"/>
    <n v="5"/>
    <d v="2013-04-28T00:00:00"/>
    <n v="2013"/>
    <n v="4"/>
    <d v="2018-04-27T00:00:00"/>
  </r>
  <r>
    <n v="674"/>
    <x v="1"/>
    <d v="2012-12-28T00:00:00"/>
    <s v="Harit Avani Eco Private Limited"/>
    <s v="Tamil Nadu"/>
    <s v="Tamil Nadu"/>
    <s v="G3300"/>
    <s v="2012F"/>
    <n v="11"/>
    <n v="5"/>
    <d v="2013-04-28T00:00:00"/>
    <n v="2013"/>
    <n v="4"/>
    <d v="2018-04-27T00:00:00"/>
  </r>
  <r>
    <n v="675"/>
    <x v="1"/>
    <d v="2012-12-28T00:00:00"/>
    <s v="Integrated Village Development Project"/>
    <s v="Tamil Nadu"/>
    <s v="Tamil Nadu"/>
    <s v="G3300"/>
    <s v="2012J"/>
    <n v="1500"/>
    <n v="5"/>
    <d v="2013-04-28T00:00:00"/>
    <n v="2013"/>
    <n v="4"/>
    <d v="2018-04-27T00:00:00"/>
  </r>
  <r>
    <n v="676"/>
    <x v="1"/>
    <d v="2012-12-31T00:00:00"/>
    <s v="Harit Avani Eco Private Limited"/>
    <s v="Karnataka"/>
    <s v="Karnataka"/>
    <s v="G3300"/>
    <s v="2012J"/>
    <n v="221"/>
    <n v="5"/>
    <d v="2013-04-30T00:00:00"/>
    <n v="2013"/>
    <n v="4"/>
    <d v="2018-04-29T00:00:00"/>
  </r>
  <r>
    <n v="677"/>
    <x v="1"/>
    <d v="2013-01-11T00:00:00"/>
    <s v="Sundram Kumar"/>
    <s v="Delhi"/>
    <s v="UTs"/>
    <s v="G3300"/>
    <s v="2012F"/>
    <n v="11"/>
    <n v="5"/>
    <d v="2013-05-11T00:00:00"/>
    <n v="2013"/>
    <n v="5"/>
    <d v="2018-05-10T00:00:00"/>
  </r>
  <r>
    <n v="678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79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0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1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2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3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4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5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6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7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8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89"/>
    <x v="1"/>
    <d v="2013-01-11T00:00:00"/>
    <s v="Harit Avani Eco Private Limited"/>
    <s v="Karnataka"/>
    <s v="Karnataka"/>
    <s v="G3300"/>
    <s v="2011L"/>
    <n v="1"/>
    <n v="5"/>
    <d v="2013-05-11T00:00:00"/>
    <n v="2013"/>
    <n v="5"/>
    <d v="2018-05-10T00:00:00"/>
  </r>
  <r>
    <n v="690"/>
    <x v="1"/>
    <d v="2013-01-11T00:00:00"/>
    <s v="MKK Menon"/>
    <s v="Kerala"/>
    <s v="Kerala"/>
    <s v="G3300"/>
    <s v="2011L"/>
    <n v="1"/>
    <n v="5"/>
    <d v="2013-05-11T00:00:00"/>
    <n v="2013"/>
    <n v="5"/>
    <d v="2018-05-10T00:00:00"/>
  </r>
  <r>
    <n v="691"/>
    <x v="1"/>
    <d v="2013-01-11T00:00:00"/>
    <s v="Capt Steel Equipments And Furniture"/>
    <s v="Kerala"/>
    <s v="Kerala"/>
    <s v="G3300"/>
    <s v="2011L"/>
    <n v="5"/>
    <n v="5"/>
    <d v="2013-05-11T00:00:00"/>
    <n v="2013"/>
    <n v="5"/>
    <d v="2018-05-10T00:00:00"/>
  </r>
  <r>
    <n v="692"/>
    <x v="1"/>
    <d v="2013-01-11T00:00:00"/>
    <s v="ESSAM Associates"/>
    <s v="Kerala"/>
    <s v="Kerala"/>
    <s v="G3300"/>
    <s v="2011L"/>
    <n v="13"/>
    <n v="5"/>
    <d v="2013-05-11T00:00:00"/>
    <n v="2013"/>
    <n v="5"/>
    <d v="2018-05-10T00:00:00"/>
  </r>
  <r>
    <n v="693"/>
    <x v="1"/>
    <d v="2013-01-15T00:00:00"/>
    <s v="P.Surendra Kumar"/>
    <s v="Andhra Pradesh"/>
    <s v="Andhra Pradesh"/>
    <s v="G3300"/>
    <s v="2011E"/>
    <n v="1"/>
    <n v="5"/>
    <d v="2013-05-15T00:00:00"/>
    <n v="2013"/>
    <n v="5"/>
    <d v="2018-05-14T00:00:00"/>
  </r>
  <r>
    <n v="694"/>
    <x v="1"/>
    <d v="2013-01-15T00:00:00"/>
    <s v="Ramachar Upadhya"/>
    <s v="Karnataka"/>
    <s v="Karnataka"/>
    <s v="G3300"/>
    <s v="2011G"/>
    <n v="2"/>
    <n v="5"/>
    <d v="2013-05-15T00:00:00"/>
    <n v="2013"/>
    <n v="5"/>
    <d v="2018-05-14T00:00:00"/>
  </r>
  <r>
    <n v="695"/>
    <x v="1"/>
    <d v="2013-01-18T00:00:00"/>
    <s v="URMUL TRUST"/>
    <s v="Rajasthan"/>
    <s v="Rajasthan"/>
    <s v="G3300"/>
    <s v="2012F"/>
    <n v="5"/>
    <n v="5"/>
    <d v="2013-05-18T00:00:00"/>
    <n v="2013"/>
    <n v="5"/>
    <d v="2018-05-17T00:00:00"/>
  </r>
  <r>
    <n v="696"/>
    <x v="1"/>
    <d v="2013-01-20T00:00:00"/>
    <s v="Harit Avani Eco Private Limited"/>
    <s v="Gujarat"/>
    <s v="Gujarat"/>
    <s v="G3300"/>
    <s v="2012F"/>
    <n v="1"/>
    <n v="5"/>
    <d v="2013-05-20T00:00:00"/>
    <n v="2013"/>
    <n v="5"/>
    <d v="2018-05-19T00:00:00"/>
  </r>
  <r>
    <n v="697"/>
    <x v="1"/>
    <d v="2013-01-20T00:00:00"/>
    <s v="Harit Avani Eco Private Limited"/>
    <s v="Gujarat"/>
    <s v="Gujarat"/>
    <s v="G3300"/>
    <s v="2012F"/>
    <n v="5"/>
    <n v="5"/>
    <d v="2013-05-20T00:00:00"/>
    <n v="2013"/>
    <n v="5"/>
    <d v="2018-05-19T00:00:00"/>
  </r>
  <r>
    <n v="698"/>
    <x v="1"/>
    <d v="2013-01-20T00:00:00"/>
    <s v="Harit Avani Eco Private Limited"/>
    <s v="Gujarat"/>
    <s v="Gujarat"/>
    <s v="G3300"/>
    <s v="2012F"/>
    <n v="7"/>
    <n v="5"/>
    <d v="2013-05-20T00:00:00"/>
    <n v="2013"/>
    <n v="5"/>
    <d v="2018-05-19T00:00:00"/>
  </r>
  <r>
    <n v="699"/>
    <x v="1"/>
    <d v="2013-01-20T00:00:00"/>
    <s v="Harit Avani Eco Private Limited"/>
    <s v="Gujarat"/>
    <s v="Gujarat"/>
    <s v="G3300"/>
    <s v="2012F"/>
    <n v="8"/>
    <n v="5"/>
    <d v="2013-05-20T00:00:00"/>
    <n v="2013"/>
    <n v="5"/>
    <d v="2018-05-19T00:00:00"/>
  </r>
  <r>
    <n v="700"/>
    <x v="1"/>
    <d v="2013-01-20T00:00:00"/>
    <s v="Harit Avani Eco Private Limited"/>
    <s v="Gujarat"/>
    <s v="Gujarat"/>
    <s v="G3300"/>
    <s v="2012F"/>
    <n v="8"/>
    <n v="5"/>
    <d v="2013-05-20T00:00:00"/>
    <n v="2013"/>
    <n v="5"/>
    <d v="2018-05-19T00:00:00"/>
  </r>
  <r>
    <n v="701"/>
    <x v="1"/>
    <d v="2013-01-20T00:00:00"/>
    <s v="Harit Avani Eco Private Limited"/>
    <s v="Gujarat"/>
    <s v="Gujarat"/>
    <s v="G3300"/>
    <s v="2012F"/>
    <n v="14"/>
    <n v="5"/>
    <d v="2013-05-20T00:00:00"/>
    <n v="2013"/>
    <n v="5"/>
    <d v="2018-05-19T00:00:00"/>
  </r>
  <r>
    <n v="702"/>
    <x v="1"/>
    <d v="2013-01-20T00:00:00"/>
    <s v="Harit Avani Eco Private Limited"/>
    <s v="Gujarat"/>
    <s v="Gujarat"/>
    <s v="G3300"/>
    <s v="2012F"/>
    <n v="15"/>
    <n v="5"/>
    <d v="2013-05-20T00:00:00"/>
    <n v="2013"/>
    <n v="5"/>
    <d v="2018-05-19T00:00:00"/>
  </r>
  <r>
    <n v="703"/>
    <x v="1"/>
    <d v="2013-01-20T00:00:00"/>
    <s v="Harit Avani Eco Private Limited"/>
    <s v="Gujarat"/>
    <s v="Gujarat"/>
    <s v="G3300"/>
    <s v="2012F"/>
    <n v="20"/>
    <n v="5"/>
    <d v="2013-05-20T00:00:00"/>
    <n v="2013"/>
    <n v="5"/>
    <d v="2018-05-19T00:00:00"/>
  </r>
  <r>
    <n v="704"/>
    <x v="1"/>
    <d v="2013-01-20T00:00:00"/>
    <s v="Harit Avani Eco Private Limited"/>
    <s v="Karnataka"/>
    <s v="Karnataka"/>
    <s v="G3300"/>
    <s v="2011L"/>
    <n v="7"/>
    <n v="5"/>
    <d v="2013-05-20T00:00:00"/>
    <n v="2013"/>
    <n v="5"/>
    <d v="2018-05-19T00:00:00"/>
  </r>
  <r>
    <n v="705"/>
    <x v="1"/>
    <d v="2013-01-20T00:00:00"/>
    <s v="Harit Avani Eco Private Limited"/>
    <s v="Karnataka"/>
    <s v="Karnataka"/>
    <s v="G3300"/>
    <s v="2011L"/>
    <n v="13"/>
    <n v="5"/>
    <d v="2013-05-20T00:00:00"/>
    <n v="2013"/>
    <n v="5"/>
    <d v="2018-05-19T00:00:00"/>
  </r>
  <r>
    <n v="706"/>
    <x v="1"/>
    <d v="2013-01-20T00:00:00"/>
    <s v="Harit Avani Eco Private Limited"/>
    <s v="Karnataka"/>
    <s v="Karnataka"/>
    <s v="G3300"/>
    <s v="2011L"/>
    <n v="14"/>
    <n v="5"/>
    <d v="2013-05-20T00:00:00"/>
    <n v="2013"/>
    <n v="5"/>
    <d v="2018-05-19T00:00:00"/>
  </r>
  <r>
    <n v="707"/>
    <x v="1"/>
    <d v="2013-01-20T00:00:00"/>
    <s v="JSK MARKETING PVT LTD."/>
    <s v="Maharashtra"/>
    <s v="Maharashtra"/>
    <s v="G3300"/>
    <s v="2011K"/>
    <n v="40"/>
    <n v="5"/>
    <d v="2013-05-20T00:00:00"/>
    <n v="2013"/>
    <n v="5"/>
    <d v="2018-05-19T00:00:00"/>
  </r>
  <r>
    <n v="708"/>
    <x v="1"/>
    <d v="2013-01-21T00:00:00"/>
    <s v="Krupa Pradhana Mandiram"/>
    <s v="Andhra Pradesh"/>
    <s v="Andhra Pradesh"/>
    <s v="G3300"/>
    <s v="2011E"/>
    <n v="1"/>
    <n v="5"/>
    <d v="2013-05-21T00:00:00"/>
    <n v="2013"/>
    <n v="5"/>
    <d v="2018-05-20T00:00:00"/>
  </r>
  <r>
    <n v="709"/>
    <x v="1"/>
    <d v="2013-01-21T00:00:00"/>
    <s v="Harit Avani Eco Private Limited"/>
    <s v="Gujarat"/>
    <s v="Gujarat"/>
    <s v="G3300"/>
    <s v="2012F"/>
    <n v="10"/>
    <n v="5"/>
    <d v="2013-05-21T00:00:00"/>
    <n v="2013"/>
    <n v="5"/>
    <d v="2018-05-20T00:00:00"/>
  </r>
  <r>
    <n v="710"/>
    <x v="1"/>
    <d v="2013-01-21T00:00:00"/>
    <s v="Harit Avani Eco Private Limited"/>
    <s v="Gujarat"/>
    <s v="Gujarat"/>
    <s v="G3300"/>
    <s v="2012F"/>
    <n v="13"/>
    <n v="5"/>
    <d v="2013-05-21T00:00:00"/>
    <n v="2013"/>
    <n v="5"/>
    <d v="2018-05-20T00:00:00"/>
  </r>
  <r>
    <n v="711"/>
    <x v="1"/>
    <d v="2013-01-21T00:00:00"/>
    <s v="Harit Avani Eco Private Limited"/>
    <s v="Karnataka"/>
    <s v="Karnataka"/>
    <s v="G3300"/>
    <s v="2012J"/>
    <n v="6"/>
    <n v="5"/>
    <d v="2013-05-21T00:00:00"/>
    <n v="2013"/>
    <n v="5"/>
    <d v="2018-05-20T00:00:00"/>
  </r>
  <r>
    <n v="712"/>
    <x v="1"/>
    <d v="2013-01-29T00:00:00"/>
    <s v="SRK enterprise services"/>
    <s v="Andhra Pradesh"/>
    <s v="Andhra Pradesh"/>
    <s v="G3300"/>
    <s v="2010F10"/>
    <n v="1"/>
    <n v="5"/>
    <d v="2013-05-29T00:00:00"/>
    <n v="2013"/>
    <n v="5"/>
    <d v="2018-05-28T00:00:00"/>
  </r>
  <r>
    <n v="713"/>
    <x v="1"/>
    <d v="2013-01-29T00:00:00"/>
    <s v="Harit Avani Eco Private Limited"/>
    <s v="Gujarat"/>
    <s v="Gujarat"/>
    <s v="G3300"/>
    <s v="2012F"/>
    <n v="43"/>
    <n v="5"/>
    <d v="2013-05-29T00:00:00"/>
    <n v="2013"/>
    <n v="5"/>
    <d v="2018-05-28T00:00:00"/>
  </r>
  <r>
    <n v="714"/>
    <x v="1"/>
    <d v="2013-01-29T00:00:00"/>
    <s v="ESSAM Associates"/>
    <s v="Kerala"/>
    <s v="Kerala"/>
    <s v="G3300"/>
    <s v="`2010E5"/>
    <n v="10"/>
    <n v="5"/>
    <d v="2013-05-29T00:00:00"/>
    <n v="2013"/>
    <n v="5"/>
    <d v="2018-05-28T00:00:00"/>
  </r>
  <r>
    <n v="715"/>
    <x v="1"/>
    <d v="2013-01-30T00:00:00"/>
    <s v="Utkarshini Green"/>
    <s v="Bihar"/>
    <s v="Bihar"/>
    <s v="G3300"/>
    <s v="2010H"/>
    <n v="1"/>
    <n v="5"/>
    <d v="2013-05-30T00:00:00"/>
    <n v="2013"/>
    <n v="5"/>
    <d v="2018-05-29T00:00:00"/>
  </r>
  <r>
    <n v="716"/>
    <x v="1"/>
    <d v="2013-01-30T00:00:00"/>
    <s v="Harit Avani Eco Private Limited"/>
    <s v="Gujarat"/>
    <s v="Gujarat"/>
    <s v="G3300"/>
    <s v="2010H"/>
    <n v="2"/>
    <n v="5"/>
    <d v="2013-05-30T00:00:00"/>
    <n v="2013"/>
    <n v="5"/>
    <d v="2018-05-29T00:00:00"/>
  </r>
  <r>
    <n v="717"/>
    <x v="1"/>
    <d v="2013-01-30T00:00:00"/>
    <s v="Harit Avani Eco Private Limited"/>
    <s v="Gujarat"/>
    <s v="Gujarat"/>
    <s v="G3300"/>
    <s v="2012F"/>
    <n v="8"/>
    <n v="5"/>
    <d v="2013-05-30T00:00:00"/>
    <n v="2013"/>
    <n v="5"/>
    <d v="2018-05-29T00:00:00"/>
  </r>
  <r>
    <n v="718"/>
    <x v="1"/>
    <d v="2013-01-30T00:00:00"/>
    <s v="Harit Avani Eco Private Limited"/>
    <s v="Gujarat"/>
    <s v="Gujarat"/>
    <s v="G3300"/>
    <s v="2010H"/>
    <n v="9"/>
    <n v="5"/>
    <d v="2013-05-30T00:00:00"/>
    <n v="2013"/>
    <n v="5"/>
    <d v="2018-05-29T00:00:00"/>
  </r>
  <r>
    <n v="719"/>
    <x v="1"/>
    <d v="2013-01-30T00:00:00"/>
    <s v="Harit Avani Eco Private Limited"/>
    <s v="Gujarat"/>
    <s v="Gujarat"/>
    <s v="G3300"/>
    <s v="2012F"/>
    <n v="13"/>
    <n v="5"/>
    <d v="2013-05-30T00:00:00"/>
    <n v="2013"/>
    <n v="5"/>
    <d v="2018-05-29T00:00:00"/>
  </r>
  <r>
    <n v="720"/>
    <x v="1"/>
    <d v="2013-01-30T00:00:00"/>
    <s v="Harit Avani Eco Private Limited"/>
    <s v="Gujarat"/>
    <s v="Gujarat"/>
    <s v="G3300"/>
    <s v="2012F"/>
    <n v="17"/>
    <n v="5"/>
    <d v="2013-05-30T00:00:00"/>
    <n v="2013"/>
    <n v="5"/>
    <d v="2018-05-29T00:00:00"/>
  </r>
  <r>
    <n v="721"/>
    <x v="1"/>
    <d v="2013-01-30T00:00:00"/>
    <s v="Harit Avani Eco Private Limited"/>
    <s v="Gujarat"/>
    <s v="Gujarat"/>
    <s v="G3300"/>
    <s v="2012F"/>
    <n v="19"/>
    <n v="5"/>
    <d v="2013-05-30T00:00:00"/>
    <n v="2013"/>
    <n v="5"/>
    <d v="2018-05-29T00:00:00"/>
  </r>
  <r>
    <n v="722"/>
    <x v="1"/>
    <d v="2013-01-30T00:00:00"/>
    <s v="Harit Avani Eco Private Limited"/>
    <s v="Gujarat"/>
    <s v="Gujarat"/>
    <s v="G3300"/>
    <s v="2012F"/>
    <n v="20"/>
    <n v="5"/>
    <d v="2013-05-30T00:00:00"/>
    <n v="2013"/>
    <n v="5"/>
    <d v="2018-05-29T00:00:00"/>
  </r>
  <r>
    <n v="723"/>
    <x v="1"/>
    <d v="2013-01-30T00:00:00"/>
    <s v="Harit Avani Eco Private Limited"/>
    <s v="Gujarat"/>
    <s v="Gujarat"/>
    <s v="G3300"/>
    <s v="2012F"/>
    <n v="20"/>
    <n v="5"/>
    <d v="2013-05-30T00:00:00"/>
    <n v="2013"/>
    <n v="5"/>
    <d v="2018-05-29T00:00:00"/>
  </r>
  <r>
    <n v="724"/>
    <x v="1"/>
    <d v="2013-01-30T00:00:00"/>
    <s v="Harit Avani Eco Private Limited"/>
    <s v="Gujarat"/>
    <s v="Gujarat"/>
    <s v="G3300"/>
    <s v="2012F"/>
    <n v="20"/>
    <n v="5"/>
    <d v="2013-05-30T00:00:00"/>
    <n v="2013"/>
    <n v="5"/>
    <d v="2018-05-29T00:00:00"/>
  </r>
  <r>
    <n v="725"/>
    <x v="1"/>
    <d v="2013-01-30T00:00:00"/>
    <s v="Harit Avani Eco Private Limited"/>
    <s v="Gujarat"/>
    <s v="Gujarat"/>
    <s v="G3300"/>
    <s v="2012F"/>
    <n v="24"/>
    <n v="5"/>
    <d v="2013-05-30T00:00:00"/>
    <n v="2013"/>
    <n v="5"/>
    <d v="2018-05-29T00:00:00"/>
  </r>
  <r>
    <n v="726"/>
    <x v="1"/>
    <d v="2013-01-30T00:00:00"/>
    <s v="Harit Avani Eco Private Limited"/>
    <s v="Gujarat"/>
    <s v="Gujarat"/>
    <s v="G3300"/>
    <s v="2012F"/>
    <n v="29"/>
    <n v="5"/>
    <d v="2013-05-30T00:00:00"/>
    <n v="2013"/>
    <n v="5"/>
    <d v="2018-05-29T00:00:00"/>
  </r>
  <r>
    <n v="727"/>
    <x v="1"/>
    <d v="2013-01-30T00:00:00"/>
    <s v="Harit Avani Eco Private Limited"/>
    <s v="Gujarat"/>
    <s v="Gujarat"/>
    <s v="G3300"/>
    <s v="2012F"/>
    <n v="29"/>
    <n v="5"/>
    <d v="2013-05-30T00:00:00"/>
    <n v="2013"/>
    <n v="5"/>
    <d v="2018-05-29T00:00:00"/>
  </r>
  <r>
    <n v="728"/>
    <x v="1"/>
    <d v="2013-01-30T00:00:00"/>
    <s v="Harit Avani Eco Private Limited"/>
    <s v="Gujarat"/>
    <s v="Gujarat"/>
    <s v="G3300"/>
    <s v="2012F"/>
    <n v="30"/>
    <n v="5"/>
    <d v="2013-05-30T00:00:00"/>
    <n v="2013"/>
    <n v="5"/>
    <d v="2018-05-29T00:00:00"/>
  </r>
  <r>
    <n v="729"/>
    <x v="1"/>
    <d v="2013-01-30T00:00:00"/>
    <s v="Harit Avani Eco Private Limited"/>
    <s v="Gujarat"/>
    <s v="Gujarat"/>
    <s v="G3300"/>
    <s v="2012F"/>
    <n v="30"/>
    <n v="5"/>
    <d v="2013-05-30T00:00:00"/>
    <n v="2013"/>
    <n v="5"/>
    <d v="2018-05-29T00:00:00"/>
  </r>
  <r>
    <n v="730"/>
    <x v="1"/>
    <d v="2013-01-30T00:00:00"/>
    <s v="Harit Avani Eco Private Limited"/>
    <s v="Gujarat"/>
    <s v="Gujarat"/>
    <s v="G3300"/>
    <s v="2012F"/>
    <n v="35"/>
    <n v="5"/>
    <d v="2013-05-30T00:00:00"/>
    <n v="2013"/>
    <n v="5"/>
    <d v="2018-05-29T00:00:00"/>
  </r>
  <r>
    <n v="731"/>
    <x v="1"/>
    <d v="2013-01-30T00:00:00"/>
    <s v="Harit Avani Eco Private Limited"/>
    <s v="Gujarat"/>
    <s v="Gujarat"/>
    <s v="G3300"/>
    <s v="2012F"/>
    <n v="50"/>
    <n v="5"/>
    <d v="2013-05-30T00:00:00"/>
    <n v="2013"/>
    <n v="5"/>
    <d v="2018-05-29T00:00:00"/>
  </r>
  <r>
    <n v="732"/>
    <x v="1"/>
    <d v="2013-01-30T00:00:00"/>
    <s v="Harit Avani Eco Private Limited"/>
    <s v="Gujarat"/>
    <s v="Gujarat"/>
    <s v="G3300"/>
    <s v="2012F"/>
    <n v="50"/>
    <n v="5"/>
    <d v="2013-05-30T00:00:00"/>
    <n v="2013"/>
    <n v="5"/>
    <d v="2018-05-29T00:00:00"/>
  </r>
  <r>
    <n v="733"/>
    <x v="1"/>
    <d v="2013-01-30T00:00:00"/>
    <s v="Harit Avani Eco Private Limited"/>
    <s v="Gujarat"/>
    <s v="Gujarat"/>
    <s v="G3300"/>
    <s v="2012F"/>
    <n v="50"/>
    <n v="5"/>
    <d v="2013-05-30T00:00:00"/>
    <n v="2013"/>
    <n v="5"/>
    <d v="2018-05-29T00:00:00"/>
  </r>
  <r>
    <n v="734"/>
    <x v="1"/>
    <d v="2013-01-30T00:00:00"/>
    <s v="Harit Avani Eco Private Limited"/>
    <s v="Gujarat"/>
    <s v="Gujarat"/>
    <s v="G3300"/>
    <s v="2012F"/>
    <n v="50"/>
    <n v="5"/>
    <d v="2013-05-30T00:00:00"/>
    <n v="2013"/>
    <n v="5"/>
    <d v="2018-05-29T00:00:00"/>
  </r>
  <r>
    <n v="735"/>
    <x v="1"/>
    <d v="2013-01-30T00:00:00"/>
    <s v="Harit Avani Eco Private Limited"/>
    <s v="Gujarat"/>
    <s v="Gujarat"/>
    <s v="G3300"/>
    <s v="2012F"/>
    <n v="50"/>
    <n v="5"/>
    <d v="2013-05-30T00:00:00"/>
    <n v="2013"/>
    <n v="5"/>
    <d v="2018-05-29T00:00:00"/>
  </r>
  <r>
    <n v="736"/>
    <x v="1"/>
    <d v="2013-01-30T00:00:00"/>
    <s v="Harit Avani Eco Private Limited"/>
    <s v="Gujarat"/>
    <s v="Gujarat"/>
    <s v="G3300"/>
    <s v="2012F"/>
    <n v="62"/>
    <n v="5"/>
    <d v="2013-05-30T00:00:00"/>
    <n v="2013"/>
    <n v="5"/>
    <d v="2018-05-29T00:00:00"/>
  </r>
  <r>
    <n v="737"/>
    <x v="1"/>
    <d v="2013-01-30T00:00:00"/>
    <s v="Jagdambe Green"/>
    <s v="Jharkhand"/>
    <s v="Jharkhand"/>
    <s v="G3300"/>
    <s v="2012F"/>
    <n v="1"/>
    <n v="5"/>
    <d v="2013-05-30T00:00:00"/>
    <n v="2013"/>
    <n v="5"/>
    <d v="2018-05-29T00:00:00"/>
  </r>
  <r>
    <n v="738"/>
    <x v="1"/>
    <d v="2013-01-30T00:00:00"/>
    <s v="Harit Avani Eco Private Limited"/>
    <s v="Karnataka"/>
    <s v="Karnataka"/>
    <s v="G3300"/>
    <s v="2012J"/>
    <n v="11"/>
    <n v="5"/>
    <d v="2013-05-30T00:00:00"/>
    <n v="2013"/>
    <n v="5"/>
    <d v="2018-05-29T00:00:00"/>
  </r>
  <r>
    <n v="739"/>
    <x v="1"/>
    <d v="2013-01-30T00:00:00"/>
    <s v="Cairns Energy"/>
    <s v="Rajasthan"/>
    <s v="Rajasthan"/>
    <s v="G3300"/>
    <m/>
    <n v="20"/>
    <n v="5"/>
    <d v="2013-05-30T00:00:00"/>
    <n v="2013"/>
    <n v="5"/>
    <d v="2018-05-29T00:00:00"/>
  </r>
  <r>
    <n v="740"/>
    <x v="1"/>
    <d v="2013-01-31T00:00:00"/>
    <s v="Harit Avani Eco Private Limited"/>
    <s v="Gujarat"/>
    <s v="Gujarat"/>
    <s v="G3300"/>
    <s v="2012F"/>
    <n v="7"/>
    <n v="5"/>
    <d v="2013-05-31T00:00:00"/>
    <n v="2013"/>
    <n v="5"/>
    <d v="2018-05-30T00:00:00"/>
  </r>
  <r>
    <n v="741"/>
    <x v="1"/>
    <d v="2013-01-31T00:00:00"/>
    <s v="Harit Avani Eco Private Limited"/>
    <s v="Gujarat"/>
    <s v="Gujarat"/>
    <s v="G3300"/>
    <s v="2012F"/>
    <n v="7"/>
    <n v="5"/>
    <d v="2013-05-31T00:00:00"/>
    <n v="2013"/>
    <n v="5"/>
    <d v="2018-05-30T00:00:00"/>
  </r>
  <r>
    <n v="742"/>
    <x v="1"/>
    <d v="2013-01-31T00:00:00"/>
    <s v="Harit Avani Eco Private Limited"/>
    <s v="Gujarat"/>
    <s v="Gujarat"/>
    <s v="G3300"/>
    <s v="2012F"/>
    <n v="8"/>
    <n v="5"/>
    <d v="2013-05-31T00:00:00"/>
    <n v="2013"/>
    <n v="5"/>
    <d v="2018-05-30T00:00:00"/>
  </r>
  <r>
    <n v="743"/>
    <x v="1"/>
    <d v="2013-01-31T00:00:00"/>
    <s v="Harit Avani Eco Private Limited"/>
    <s v="Gujarat"/>
    <s v="Gujarat"/>
    <s v="G3300"/>
    <s v="2012F"/>
    <n v="15"/>
    <n v="5"/>
    <d v="2013-05-31T00:00:00"/>
    <n v="2013"/>
    <n v="5"/>
    <d v="2018-05-30T00:00:00"/>
  </r>
  <r>
    <n v="744"/>
    <x v="1"/>
    <d v="2013-01-31T00:00:00"/>
    <s v="Harit Avani Eco Private Limited"/>
    <s v="Gujarat"/>
    <s v="Gujarat"/>
    <s v="G3300"/>
    <s v="2012F"/>
    <n v="20"/>
    <n v="5"/>
    <d v="2013-05-31T00:00:00"/>
    <n v="2013"/>
    <n v="5"/>
    <d v="2018-05-30T00:00:00"/>
  </r>
  <r>
    <n v="745"/>
    <x v="1"/>
    <d v="2013-01-31T00:00:00"/>
    <s v="Harit Avani Eco Private Limited"/>
    <s v="Karnataka"/>
    <s v="Karnataka"/>
    <s v="G3300"/>
    <s v="2012J"/>
    <n v="12"/>
    <n v="5"/>
    <d v="2013-05-31T00:00:00"/>
    <n v="2013"/>
    <n v="5"/>
    <d v="2018-05-30T00:00:00"/>
  </r>
  <r>
    <n v="746"/>
    <x v="1"/>
    <d v="2013-01-31T00:00:00"/>
    <s v="Mangalam Cement Limited"/>
    <s v="Rajasthan"/>
    <s v="Rajasthan"/>
    <s v="G3300"/>
    <s v="2012E"/>
    <n v="2"/>
    <n v="5"/>
    <d v="2013-05-31T00:00:00"/>
    <n v="2013"/>
    <n v="5"/>
    <d v="2018-05-30T00:00:00"/>
  </r>
  <r>
    <n v="747"/>
    <x v="1"/>
    <d v="2013-02-04T00:00:00"/>
    <s v="S.Kumaran"/>
    <s v="Tamil Nadu"/>
    <s v="Tamil Nadu"/>
    <s v="G3300"/>
    <s v="2012J"/>
    <n v="1"/>
    <n v="5"/>
    <d v="2013-06-04T00:00:00"/>
    <n v="2013"/>
    <n v="6"/>
    <d v="2018-06-03T00:00:00"/>
  </r>
  <r>
    <n v="748"/>
    <x v="1"/>
    <d v="2013-02-06T00:00:00"/>
    <s v="Kapil Agro Farms India Pvt Ltd"/>
    <s v="Andhra Pradesh"/>
    <s v="Andhra Pradesh"/>
    <s v="G3300"/>
    <s v="2011E"/>
    <n v="1"/>
    <n v="5"/>
    <d v="2013-06-06T00:00:00"/>
    <n v="2013"/>
    <n v="6"/>
    <d v="2018-06-05T00:00:00"/>
  </r>
  <r>
    <n v="749"/>
    <x v="1"/>
    <d v="2013-02-06T00:00:00"/>
    <s v="Christian Liedtke"/>
    <s v="Delhi"/>
    <s v="UTs"/>
    <s v="M5000"/>
    <s v="2012J"/>
    <n v="1"/>
    <n v="5"/>
    <d v="2013-06-06T00:00:00"/>
    <n v="2013"/>
    <n v="6"/>
    <d v="2018-06-05T00:00:00"/>
  </r>
  <r>
    <n v="750"/>
    <x v="1"/>
    <d v="2013-02-06T00:00:00"/>
    <s v="Purushotham .K R"/>
    <s v="Karnataka"/>
    <s v="Karnataka"/>
    <s v="G3300"/>
    <s v="2011E"/>
    <n v="2"/>
    <n v="5"/>
    <d v="2013-06-06T00:00:00"/>
    <n v="2013"/>
    <n v="6"/>
    <d v="2018-06-05T00:00:00"/>
  </r>
  <r>
    <n v="751"/>
    <x v="1"/>
    <d v="2013-02-06T00:00:00"/>
    <s v="Project Dharma"/>
    <s v="Karnataka"/>
    <s v="Karnataka"/>
    <s v="M5000"/>
    <s v="2012J"/>
    <n v="1"/>
    <n v="5"/>
    <d v="2013-06-06T00:00:00"/>
    <n v="2013"/>
    <n v="6"/>
    <d v="2018-06-05T00:00:00"/>
  </r>
  <r>
    <n v="752"/>
    <x v="1"/>
    <d v="2013-02-06T00:00:00"/>
    <s v="Starlight Marketing"/>
    <s v="Kerala"/>
    <s v="Kerala"/>
    <s v="G3300"/>
    <s v="2012J"/>
    <n v="10"/>
    <n v="5"/>
    <d v="2013-06-06T00:00:00"/>
    <n v="2013"/>
    <n v="6"/>
    <d v="2018-06-05T00:00:00"/>
  </r>
  <r>
    <n v="753"/>
    <x v="1"/>
    <d v="2013-02-07T00:00:00"/>
    <s v="Stylam Industries Limited"/>
    <s v="Haryana"/>
    <s v="Haryana"/>
    <s v="G3300"/>
    <s v="2012J"/>
    <n v="1"/>
    <n v="5"/>
    <d v="2013-06-07T00:00:00"/>
    <n v="2013"/>
    <n v="6"/>
    <d v="2018-06-06T00:00:00"/>
  </r>
  <r>
    <n v="754"/>
    <x v="1"/>
    <d v="2013-02-07T00:00:00"/>
    <s v="Stylam Industries Limited"/>
    <s v="Haryana"/>
    <s v="Haryana"/>
    <s v="M5000"/>
    <m/>
    <n v="1"/>
    <n v="5"/>
    <d v="2013-06-07T00:00:00"/>
    <n v="2013"/>
    <n v="6"/>
    <d v="2018-06-06T00:00:00"/>
  </r>
  <r>
    <n v="755"/>
    <x v="1"/>
    <d v="2013-02-07T00:00:00"/>
    <s v="Active Business Corporation"/>
    <s v="Kerala"/>
    <s v="Kerala"/>
    <s v="G3300"/>
    <s v="2012J"/>
    <n v="10"/>
    <n v="5"/>
    <d v="2013-06-07T00:00:00"/>
    <n v="2013"/>
    <n v="6"/>
    <d v="2018-06-06T00:00:00"/>
  </r>
  <r>
    <n v="756"/>
    <x v="1"/>
    <d v="2013-02-08T00:00:00"/>
    <s v="Optima Power Solutions India Private Limited"/>
    <s v="Karnataka"/>
    <s v="Karnataka"/>
    <s v="G3300"/>
    <s v="2010G23"/>
    <n v="1"/>
    <n v="5"/>
    <d v="2013-06-08T00:00:00"/>
    <n v="2013"/>
    <n v="6"/>
    <d v="2018-06-07T00:00:00"/>
  </r>
  <r>
    <n v="757"/>
    <x v="1"/>
    <d v="2013-02-08T00:00:00"/>
    <s v="Optima Power Solutions India Private Limited"/>
    <s v="Karnataka"/>
    <s v="Karnataka"/>
    <s v="G3300"/>
    <s v="2012J"/>
    <n v="99"/>
    <n v="5"/>
    <d v="2013-06-08T00:00:00"/>
    <n v="2013"/>
    <n v="6"/>
    <d v="2018-06-07T00:00:00"/>
  </r>
  <r>
    <n v="758"/>
    <x v="1"/>
    <d v="2013-02-10T00:00:00"/>
    <s v="Late Medical Research Foundation"/>
    <s v="Maharashtra"/>
    <s v="Maharashtra"/>
    <s v="G3300"/>
    <m/>
    <n v="1"/>
    <n v="5"/>
    <d v="2013-06-10T00:00:00"/>
    <n v="2013"/>
    <n v="6"/>
    <d v="2018-06-09T00:00:00"/>
  </r>
  <r>
    <n v="759"/>
    <x v="1"/>
    <d v="2013-02-11T00:00:00"/>
    <s v="Harit Avani Eco Private Limited"/>
    <s v="Gujarat"/>
    <s v="Gujarat"/>
    <s v="G3300"/>
    <m/>
    <n v="6"/>
    <n v="5"/>
    <d v="2013-06-11T00:00:00"/>
    <n v="2013"/>
    <n v="6"/>
    <d v="2018-06-10T00:00:00"/>
  </r>
  <r>
    <n v="760"/>
    <x v="1"/>
    <d v="2013-02-11T00:00:00"/>
    <s v="Harit Avani Eco Private Limited"/>
    <s v="Gujarat"/>
    <s v="Gujarat"/>
    <s v="G3300"/>
    <m/>
    <n v="13"/>
    <n v="5"/>
    <d v="2013-06-11T00:00:00"/>
    <n v="2013"/>
    <n v="6"/>
    <d v="2018-06-10T00:00:00"/>
  </r>
  <r>
    <n v="761"/>
    <x v="1"/>
    <d v="2013-02-11T00:00:00"/>
    <s v="Harit Avani Eco Private Limited"/>
    <s v="Gujarat"/>
    <s v="Gujarat"/>
    <s v="G3300"/>
    <m/>
    <n v="15"/>
    <n v="5"/>
    <d v="2013-06-11T00:00:00"/>
    <n v="2013"/>
    <n v="6"/>
    <d v="2018-06-10T00:00:00"/>
  </r>
  <r>
    <n v="762"/>
    <x v="1"/>
    <d v="2013-02-11T00:00:00"/>
    <s v="Harit Avani Eco Private Limited"/>
    <s v="Gujarat"/>
    <s v="Gujarat"/>
    <s v="G3300"/>
    <m/>
    <n v="18"/>
    <n v="5"/>
    <d v="2013-06-11T00:00:00"/>
    <n v="2013"/>
    <n v="6"/>
    <d v="2018-06-10T00:00:00"/>
  </r>
  <r>
    <n v="763"/>
    <x v="1"/>
    <d v="2013-02-11T00:00:00"/>
    <s v="Harit Avani Eco Private Limited"/>
    <s v="Gujarat"/>
    <s v="Gujarat"/>
    <s v="G3300"/>
    <m/>
    <n v="20"/>
    <n v="5"/>
    <d v="2013-06-11T00:00:00"/>
    <n v="2013"/>
    <n v="6"/>
    <d v="2018-06-10T00:00:00"/>
  </r>
  <r>
    <n v="764"/>
    <x v="1"/>
    <d v="2013-02-11T00:00:00"/>
    <s v="Harit Avani Eco Private Limited"/>
    <s v="Gujarat"/>
    <s v="Gujarat"/>
    <s v="G3300"/>
    <m/>
    <n v="20"/>
    <n v="5"/>
    <d v="2013-06-11T00:00:00"/>
    <n v="2013"/>
    <n v="6"/>
    <d v="2018-06-10T00:00:00"/>
  </r>
  <r>
    <n v="765"/>
    <x v="1"/>
    <d v="2013-02-11T00:00:00"/>
    <s v="Harit Avani Eco Private Limited"/>
    <s v="Gujarat"/>
    <s v="Gujarat"/>
    <s v="G3300"/>
    <m/>
    <n v="31"/>
    <n v="5"/>
    <d v="2013-06-11T00:00:00"/>
    <n v="2013"/>
    <n v="6"/>
    <d v="2018-06-10T00:00:00"/>
  </r>
  <r>
    <n v="766"/>
    <x v="1"/>
    <d v="2013-02-11T00:00:00"/>
    <s v="Integrated Village Development Project"/>
    <s v="Tamil Nadu"/>
    <s v="Tamil Nadu"/>
    <s v="G3300"/>
    <s v="2012J"/>
    <n v="39"/>
    <n v="5"/>
    <d v="2013-06-11T00:00:00"/>
    <n v="2013"/>
    <n v="6"/>
    <d v="2018-06-10T00:00:00"/>
  </r>
  <r>
    <n v="767"/>
    <x v="1"/>
    <d v="2013-02-12T00:00:00"/>
    <s v="Harit Avani Eco Private Limited"/>
    <s v="Gujarat"/>
    <s v="Gujarat"/>
    <s v="G3300"/>
    <m/>
    <n v="115"/>
    <n v="5"/>
    <d v="2013-06-12T00:00:00"/>
    <n v="2013"/>
    <n v="6"/>
    <d v="2018-06-11T00:00:00"/>
  </r>
  <r>
    <n v="768"/>
    <x v="1"/>
    <d v="2013-02-12T00:00:00"/>
    <s v="Harit Avani Eco Private Limited"/>
    <s v="Karnataka"/>
    <s v="Karnataka"/>
    <s v="G3300"/>
    <m/>
    <n v="18"/>
    <n v="5"/>
    <d v="2013-06-12T00:00:00"/>
    <n v="2013"/>
    <n v="6"/>
    <d v="2018-06-11T00:00:00"/>
  </r>
  <r>
    <n v="769"/>
    <x v="1"/>
    <d v="2013-02-13T00:00:00"/>
    <s v="SRK enterprise services"/>
    <s v="Andhra Pradesh"/>
    <s v="Andhra Pradesh"/>
    <s v="G3300"/>
    <m/>
    <n v="50"/>
    <n v="5"/>
    <d v="2013-06-13T00:00:00"/>
    <n v="2013"/>
    <n v="6"/>
    <d v="2018-06-12T00:00:00"/>
  </r>
  <r>
    <n v="770"/>
    <x v="1"/>
    <d v="2013-02-13T00:00:00"/>
    <s v="SRK enterprise services"/>
    <s v="Andhra Pradesh"/>
    <s v="Andhra Pradesh"/>
    <s v="M5000"/>
    <s v="2012J"/>
    <n v="5"/>
    <n v="5"/>
    <d v="2013-06-13T00:00:00"/>
    <n v="2013"/>
    <n v="6"/>
    <d v="2018-06-12T00:00:00"/>
  </r>
  <r>
    <n v="771"/>
    <x v="1"/>
    <d v="2013-02-13T00:00:00"/>
    <s v="K.H.Patil Vigyan Kendra"/>
    <s v="Karnataka"/>
    <s v="Karnataka"/>
    <s v="G3300"/>
    <s v="2011K"/>
    <n v="2"/>
    <n v="5"/>
    <d v="2013-06-13T00:00:00"/>
    <n v="2013"/>
    <n v="6"/>
    <d v="2018-06-12T00:00:00"/>
  </r>
  <r>
    <n v="772"/>
    <x v="1"/>
    <d v="2013-02-13T00:00:00"/>
    <s v="M/S OMEGA"/>
    <s v="Karnataka"/>
    <s v="Karnataka"/>
    <s v="G3300"/>
    <s v="2011K"/>
    <n v="2"/>
    <n v="5"/>
    <d v="2013-06-13T00:00:00"/>
    <n v="2013"/>
    <n v="6"/>
    <d v="2018-06-12T00:00:00"/>
  </r>
  <r>
    <n v="773"/>
    <x v="1"/>
    <d v="2013-02-13T00:00:00"/>
    <s v="Harit Avani Eco Private Limited"/>
    <s v="Karnataka"/>
    <s v="Karnataka"/>
    <s v="G3300"/>
    <s v="2011K"/>
    <n v="9"/>
    <n v="5"/>
    <d v="2013-06-13T00:00:00"/>
    <n v="2013"/>
    <n v="6"/>
    <d v="2018-06-12T00:00:00"/>
  </r>
  <r>
    <n v="774"/>
    <x v="1"/>
    <d v="2013-02-13T00:00:00"/>
    <s v="Harit Avani Eco Private Limited"/>
    <s v="Karnataka"/>
    <s v="Karnataka"/>
    <s v="G3300"/>
    <s v="2011K"/>
    <n v="11"/>
    <n v="5"/>
    <d v="2013-06-13T00:00:00"/>
    <n v="2013"/>
    <n v="6"/>
    <d v="2018-06-12T00:00:00"/>
  </r>
  <r>
    <n v="775"/>
    <x v="1"/>
    <d v="2013-02-13T00:00:00"/>
    <s v="C.B Electricals"/>
    <s v="Kerala"/>
    <s v="Kerala"/>
    <s v="G3300"/>
    <s v="2011K"/>
    <n v="1"/>
    <n v="5"/>
    <d v="2013-06-13T00:00:00"/>
    <n v="2013"/>
    <n v="6"/>
    <d v="2018-06-12T00:00:00"/>
  </r>
  <r>
    <n v="776"/>
    <x v="1"/>
    <d v="2013-02-13T00:00:00"/>
    <s v="Kailash Tibrewal"/>
    <s v="West Bengal"/>
    <s v="West Bengal"/>
    <s v="G3300"/>
    <s v="2012E"/>
    <n v="1"/>
    <n v="5"/>
    <d v="2013-06-13T00:00:00"/>
    <n v="2013"/>
    <n v="6"/>
    <d v="2018-06-12T00:00:00"/>
  </r>
  <r>
    <n v="777"/>
    <x v="1"/>
    <d v="2013-02-14T00:00:00"/>
    <s v="Harit Avani Eco Private Limited"/>
    <s v="Maharashtra"/>
    <s v="Maharashtra"/>
    <s v="G3300"/>
    <s v="CB/03/09"/>
    <n v="1"/>
    <n v="5"/>
    <d v="2013-06-14T00:00:00"/>
    <n v="2013"/>
    <n v="6"/>
    <d v="2018-06-13T00:00:00"/>
  </r>
  <r>
    <n v="778"/>
    <x v="1"/>
    <d v="2013-02-15T00:00:00"/>
    <s v="Jagdambe Green"/>
    <s v="Jharkhand"/>
    <s v="Jharkhand"/>
    <s v="G3300"/>
    <s v="2012K"/>
    <n v="3"/>
    <n v="5"/>
    <d v="2013-06-15T00:00:00"/>
    <n v="2013"/>
    <n v="6"/>
    <d v="2018-06-14T00:00:00"/>
  </r>
  <r>
    <n v="779"/>
    <x v="1"/>
    <d v="2013-02-18T00:00:00"/>
    <s v="Harit Avani Eco Private Limited"/>
    <s v="Gujarat"/>
    <s v="Gujarat"/>
    <s v="G3300"/>
    <m/>
    <n v="10"/>
    <n v="5"/>
    <d v="2013-06-18T00:00:00"/>
    <n v="2013"/>
    <n v="6"/>
    <d v="2018-06-17T00:00:00"/>
  </r>
  <r>
    <n v="780"/>
    <x v="1"/>
    <d v="2013-02-18T00:00:00"/>
    <s v="Harit Avani Eco Private Limited"/>
    <s v="Gujarat"/>
    <s v="Gujarat"/>
    <s v="G3300"/>
    <m/>
    <n v="19"/>
    <n v="5"/>
    <d v="2013-06-18T00:00:00"/>
    <n v="2013"/>
    <n v="6"/>
    <d v="2018-06-17T00:00:00"/>
  </r>
  <r>
    <n v="781"/>
    <x v="1"/>
    <d v="2013-02-18T00:00:00"/>
    <s v="Harit Avani Eco Private Limited"/>
    <s v="Gujarat"/>
    <s v="Gujarat"/>
    <s v="G3300"/>
    <m/>
    <n v="41"/>
    <n v="5"/>
    <d v="2013-06-18T00:00:00"/>
    <n v="2013"/>
    <n v="6"/>
    <d v="2018-06-17T00:00:00"/>
  </r>
  <r>
    <n v="782"/>
    <x v="1"/>
    <d v="2013-02-19T00:00:00"/>
    <s v="Harit Avani Eco Private Limited"/>
    <s v="Gujarat"/>
    <s v="Gujarat"/>
    <s v="G3300"/>
    <m/>
    <n v="7"/>
    <n v="5"/>
    <d v="2013-06-19T00:00:00"/>
    <n v="2013"/>
    <n v="6"/>
    <d v="2018-06-18T00:00:00"/>
  </r>
  <r>
    <n v="783"/>
    <x v="1"/>
    <d v="2013-02-19T00:00:00"/>
    <s v="Harit Avani Eco Private Limited"/>
    <s v="Gujarat"/>
    <s v="Gujarat"/>
    <s v="G3300"/>
    <m/>
    <n v="35"/>
    <n v="5"/>
    <d v="2013-06-19T00:00:00"/>
    <n v="2013"/>
    <n v="6"/>
    <d v="2018-06-18T00:00:00"/>
  </r>
  <r>
    <n v="784"/>
    <x v="1"/>
    <d v="2013-02-19T00:00:00"/>
    <s v="Harit Avani Eco Private Limited"/>
    <s v="Gujarat"/>
    <s v="Gujarat"/>
    <s v="G3300"/>
    <m/>
    <n v="50"/>
    <n v="5"/>
    <d v="2013-06-19T00:00:00"/>
    <n v="2013"/>
    <n v="6"/>
    <d v="2018-06-18T00:00:00"/>
  </r>
  <r>
    <n v="785"/>
    <x v="1"/>
    <d v="2013-02-19T00:00:00"/>
    <s v="Harit Avani Eco Private Limited"/>
    <s v="Karnataka"/>
    <s v="Karnataka"/>
    <s v="G3300"/>
    <m/>
    <n v="13"/>
    <n v="5"/>
    <d v="2013-06-19T00:00:00"/>
    <n v="2013"/>
    <n v="6"/>
    <d v="2018-06-18T00:00:00"/>
  </r>
  <r>
    <n v="786"/>
    <x v="1"/>
    <d v="2013-02-19T00:00:00"/>
    <s v="Gajam India Pvt Ltd"/>
    <s v="Karnataka"/>
    <s v="Karnataka"/>
    <s v="M5000"/>
    <s v="2012J"/>
    <n v="14"/>
    <n v="5"/>
    <d v="2013-06-19T00:00:00"/>
    <n v="2013"/>
    <n v="6"/>
    <d v="2018-06-18T00:00:00"/>
  </r>
  <r>
    <n v="787"/>
    <x v="1"/>
    <d v="2013-02-19T00:00:00"/>
    <s v="Gajam India Pvt Ltd"/>
    <s v="Karnataka"/>
    <s v="Karnataka"/>
    <s v="M5000"/>
    <s v="2012J"/>
    <n v="14"/>
    <n v="5"/>
    <d v="2013-06-19T00:00:00"/>
    <n v="2013"/>
    <n v="6"/>
    <d v="2018-06-18T00:00:00"/>
  </r>
  <r>
    <n v="788"/>
    <x v="1"/>
    <d v="2013-02-21T00:00:00"/>
    <s v="Harit Avani Eco Private Limited"/>
    <s v="Gujarat"/>
    <s v="Gujarat"/>
    <s v="G3300"/>
    <m/>
    <n v="1"/>
    <n v="5"/>
    <d v="2013-06-21T00:00:00"/>
    <n v="2013"/>
    <n v="6"/>
    <d v="2018-06-20T00:00:00"/>
  </r>
  <r>
    <n v="789"/>
    <x v="1"/>
    <d v="2013-02-21T00:00:00"/>
    <s v="Harit Avani Eco Private Limited"/>
    <s v="Gujarat"/>
    <s v="Gujarat"/>
    <s v="G3300"/>
    <m/>
    <n v="20"/>
    <n v="5"/>
    <d v="2013-06-21T00:00:00"/>
    <n v="2013"/>
    <n v="6"/>
    <d v="2018-06-20T00:00:00"/>
  </r>
  <r>
    <n v="790"/>
    <x v="1"/>
    <d v="2013-02-21T00:00:00"/>
    <s v="Harit Avani Eco Private Limited"/>
    <s v="Gujarat"/>
    <s v="Gujarat"/>
    <s v="G3300"/>
    <m/>
    <n v="21"/>
    <n v="5"/>
    <d v="2013-06-21T00:00:00"/>
    <n v="2013"/>
    <n v="6"/>
    <d v="2018-06-20T00:00:00"/>
  </r>
  <r>
    <n v="791"/>
    <x v="1"/>
    <d v="2013-02-22T00:00:00"/>
    <s v="Harit Avani Eco Private Limited"/>
    <s v="Gujarat"/>
    <s v="Gujarat"/>
    <s v="G3300"/>
    <m/>
    <n v="7"/>
    <n v="5"/>
    <d v="2013-06-22T00:00:00"/>
    <n v="2013"/>
    <n v="6"/>
    <d v="2018-06-21T00:00:00"/>
  </r>
  <r>
    <n v="792"/>
    <x v="1"/>
    <d v="2013-02-22T00:00:00"/>
    <s v="Harit Avani Eco Private Limited"/>
    <s v="Gujarat"/>
    <s v="Gujarat"/>
    <s v="G3300"/>
    <m/>
    <n v="20"/>
    <n v="5"/>
    <d v="2013-06-22T00:00:00"/>
    <n v="2013"/>
    <n v="6"/>
    <d v="2018-06-21T00:00:00"/>
  </r>
  <r>
    <n v="793"/>
    <x v="1"/>
    <d v="2013-02-22T00:00:00"/>
    <s v="Harit Avani Eco Private Limited"/>
    <s v="Karnataka"/>
    <s v="Karnataka"/>
    <s v="G3300"/>
    <m/>
    <n v="1"/>
    <n v="5"/>
    <d v="2013-06-22T00:00:00"/>
    <n v="2013"/>
    <n v="6"/>
    <d v="2018-06-21T00:00:00"/>
  </r>
  <r>
    <n v="794"/>
    <x v="1"/>
    <d v="2013-02-22T00:00:00"/>
    <s v="Harit Avani Eco Private Limited"/>
    <s v="Karnataka"/>
    <s v="Karnataka"/>
    <s v="G3300"/>
    <m/>
    <n v="9"/>
    <n v="5"/>
    <d v="2013-06-22T00:00:00"/>
    <n v="2013"/>
    <n v="6"/>
    <d v="2018-06-21T00:00:00"/>
  </r>
  <r>
    <n v="795"/>
    <x v="1"/>
    <d v="2013-02-22T00:00:00"/>
    <s v="Harit Avani Eco Private Limited"/>
    <s v="Karnataka"/>
    <s v="Karnataka"/>
    <s v="G3300"/>
    <m/>
    <n v="10"/>
    <n v="5"/>
    <d v="2013-06-22T00:00:00"/>
    <n v="2013"/>
    <n v="6"/>
    <d v="2018-06-21T00:00:00"/>
  </r>
  <r>
    <n v="796"/>
    <x v="1"/>
    <d v="2013-02-22T00:00:00"/>
    <s v="Harit Avani Eco Private Limited"/>
    <s v="Maharashtra"/>
    <s v="Maharashtra"/>
    <s v="G3300"/>
    <m/>
    <n v="9"/>
    <n v="5"/>
    <d v="2013-06-22T00:00:00"/>
    <n v="2013"/>
    <n v="6"/>
    <d v="2018-06-21T00:00:00"/>
  </r>
  <r>
    <n v="797"/>
    <x v="1"/>
    <d v="2013-02-24T00:00:00"/>
    <s v="Starlight Marketing"/>
    <s v="Kerala"/>
    <s v="Kerala"/>
    <s v="G3300"/>
    <s v="2012J"/>
    <n v="20"/>
    <n v="5"/>
    <d v="2013-06-24T00:00:00"/>
    <n v="2013"/>
    <n v="6"/>
    <d v="2018-06-23T00:00:00"/>
  </r>
  <r>
    <n v="798"/>
    <x v="1"/>
    <d v="2013-02-25T00:00:00"/>
    <s v="Harit Avani Eco Private Limited"/>
    <s v="Gujarat"/>
    <s v="Gujarat"/>
    <s v="G3300"/>
    <m/>
    <n v="50"/>
    <n v="5"/>
    <d v="2013-06-25T00:00:00"/>
    <n v="2013"/>
    <n v="6"/>
    <d v="2018-06-24T00:00:00"/>
  </r>
  <r>
    <n v="799"/>
    <x v="1"/>
    <d v="2013-02-25T00:00:00"/>
    <s v="ESSAM Associates"/>
    <s v="Kerala"/>
    <s v="Kerala"/>
    <s v="G3300"/>
    <s v="2012J"/>
    <n v="2"/>
    <n v="5"/>
    <d v="2013-06-25T00:00:00"/>
    <n v="2013"/>
    <n v="6"/>
    <d v="2018-06-24T00:00:00"/>
  </r>
  <r>
    <n v="800"/>
    <x v="1"/>
    <d v="2013-02-26T00:00:00"/>
    <s v="Harit Avani Eco Private Limited"/>
    <s v="Gujarat"/>
    <s v="Gujarat"/>
    <s v="G3300"/>
    <m/>
    <n v="7"/>
    <n v="5"/>
    <d v="2013-06-26T00:00:00"/>
    <n v="2013"/>
    <n v="6"/>
    <d v="2018-06-25T00:00:00"/>
  </r>
  <r>
    <n v="801"/>
    <x v="1"/>
    <d v="2013-02-26T00:00:00"/>
    <s v="Harit Avani Eco Private Limited"/>
    <s v="Gujarat"/>
    <s v="Gujarat"/>
    <s v="G3300"/>
    <m/>
    <n v="10"/>
    <n v="5"/>
    <d v="2013-06-26T00:00:00"/>
    <n v="2013"/>
    <n v="6"/>
    <d v="2018-06-25T00:00:00"/>
  </r>
  <r>
    <n v="802"/>
    <x v="1"/>
    <d v="2013-02-26T00:00:00"/>
    <s v="Harit Avani Eco Private Limited"/>
    <s v="Gujarat"/>
    <s v="Gujarat"/>
    <s v="G3300"/>
    <m/>
    <n v="20"/>
    <n v="5"/>
    <d v="2013-06-26T00:00:00"/>
    <n v="2013"/>
    <n v="6"/>
    <d v="2018-06-25T00:00:00"/>
  </r>
  <r>
    <n v="803"/>
    <x v="1"/>
    <d v="2013-02-26T00:00:00"/>
    <s v="Harit Avani Eco Private Limited"/>
    <s v="Gujarat"/>
    <s v="Gujarat"/>
    <s v="G3300"/>
    <m/>
    <n v="25"/>
    <n v="5"/>
    <d v="2013-06-26T00:00:00"/>
    <n v="2013"/>
    <n v="6"/>
    <d v="2018-06-25T00:00:00"/>
  </r>
  <r>
    <n v="804"/>
    <x v="1"/>
    <d v="2013-02-26T00:00:00"/>
    <s v="Harit Avani Eco Private Limited"/>
    <s v="Gujarat"/>
    <s v="Gujarat"/>
    <s v="G3300"/>
    <m/>
    <n v="45"/>
    <n v="5"/>
    <d v="2013-06-26T00:00:00"/>
    <n v="2013"/>
    <n v="6"/>
    <d v="2018-06-25T00:00:00"/>
  </r>
  <r>
    <n v="805"/>
    <x v="1"/>
    <d v="2013-02-26T00:00:00"/>
    <s v="Harit Avani Eco Private Limited"/>
    <s v="Karnataka"/>
    <s v="Karnataka"/>
    <s v="G3300"/>
    <m/>
    <n v="7"/>
    <n v="5"/>
    <d v="2013-06-26T00:00:00"/>
    <n v="2013"/>
    <n v="6"/>
    <d v="2018-06-25T00:00:00"/>
  </r>
  <r>
    <n v="806"/>
    <x v="1"/>
    <d v="2013-02-26T00:00:00"/>
    <s v="Harit Avani Eco Private Limited"/>
    <s v="Karnataka"/>
    <s v="Karnataka"/>
    <s v="G3300"/>
    <m/>
    <n v="7"/>
    <n v="5"/>
    <d v="2013-06-26T00:00:00"/>
    <n v="2013"/>
    <n v="6"/>
    <d v="2018-06-25T00:00:00"/>
  </r>
  <r>
    <n v="807"/>
    <x v="1"/>
    <d v="2013-02-26T00:00:00"/>
    <s v="Kence Georgey"/>
    <s v="Kerala"/>
    <s v="Kerala"/>
    <s v="G3300"/>
    <s v="2010D18"/>
    <n v="1"/>
    <n v="5"/>
    <d v="2013-06-26T00:00:00"/>
    <n v="2013"/>
    <n v="6"/>
    <d v="2018-06-25T00:00:00"/>
  </r>
  <r>
    <n v="808"/>
    <x v="1"/>
    <d v="2013-02-26T00:00:00"/>
    <s v="Kence Georgey"/>
    <s v="Kerala"/>
    <s v="Kerala"/>
    <s v="M5000"/>
    <s v="2012J"/>
    <n v="1"/>
    <n v="5"/>
    <d v="2013-06-26T00:00:00"/>
    <n v="2013"/>
    <n v="6"/>
    <d v="2018-06-25T00:00:00"/>
  </r>
  <r>
    <n v="809"/>
    <x v="1"/>
    <d v="2013-02-27T00:00:00"/>
    <s v="Fullerton India Credit Co. Ltd."/>
    <s v="Maharashtra"/>
    <s v="Maharashtra"/>
    <s v="G3300"/>
    <s v="2011K"/>
    <n v="1"/>
    <n v="5"/>
    <d v="2013-06-27T00:00:00"/>
    <n v="2013"/>
    <n v="6"/>
    <d v="2018-06-26T00:00:00"/>
  </r>
  <r>
    <n v="810"/>
    <x v="1"/>
    <d v="2013-02-28T00:00:00"/>
    <s v="Raj Traders"/>
    <s v="Gujarat"/>
    <s v="Gujarat"/>
    <s v="G3300"/>
    <s v="2012K"/>
    <n v="14"/>
    <n v="5"/>
    <d v="2013-06-28T00:00:00"/>
    <n v="2013"/>
    <n v="6"/>
    <d v="2018-06-27T00:00:00"/>
  </r>
  <r>
    <n v="811"/>
    <x v="1"/>
    <d v="2013-02-28T00:00:00"/>
    <s v="Harit Avani Eco Private Limited"/>
    <s v="Gujarat"/>
    <s v="Gujarat"/>
    <s v="G3300"/>
    <m/>
    <n v="21"/>
    <n v="5"/>
    <d v="2013-06-28T00:00:00"/>
    <n v="2013"/>
    <n v="6"/>
    <d v="2018-06-27T00:00:00"/>
  </r>
  <r>
    <n v="812"/>
    <x v="1"/>
    <d v="2013-02-28T00:00:00"/>
    <s v="Harit Avani Eco Private Limited"/>
    <s v="Gujarat"/>
    <s v="Gujarat"/>
    <s v="G3300"/>
    <m/>
    <n v="40"/>
    <n v="5"/>
    <d v="2013-06-28T00:00:00"/>
    <n v="2013"/>
    <n v="6"/>
    <d v="2018-06-27T00:00:00"/>
  </r>
  <r>
    <n v="813"/>
    <x v="1"/>
    <d v="2013-02-28T00:00:00"/>
    <s v="Mr.J C PANICKER"/>
    <s v="Karnataka"/>
    <s v="Karnataka"/>
    <s v="G3300"/>
    <s v="2011G"/>
    <n v="2"/>
    <n v="5"/>
    <d v="2013-06-28T00:00:00"/>
    <n v="2013"/>
    <n v="6"/>
    <d v="2018-06-27T00:00:00"/>
  </r>
  <r>
    <n v="814"/>
    <x v="1"/>
    <d v="2013-02-28T00:00:00"/>
    <s v="Harit Avani Eco Private Limited"/>
    <s v="Maharashtra"/>
    <s v="Maharashtra"/>
    <s v="G3300"/>
    <s v="2010E23(831), 2010F10(169)"/>
    <n v="1000"/>
    <n v="5"/>
    <d v="2013-06-28T00:00:00"/>
    <n v="2013"/>
    <n v="6"/>
    <d v="2018-06-27T00:00:00"/>
  </r>
  <r>
    <n v="815"/>
    <x v="1"/>
    <d v="2013-02-28T00:00:00"/>
    <s v="M/s Max House"/>
    <s v="Manipur"/>
    <s v="Other NE States"/>
    <s v="G3300"/>
    <s v="2012K"/>
    <n v="2"/>
    <n v="5"/>
    <d v="2013-06-28T00:00:00"/>
    <n v="2013"/>
    <n v="6"/>
    <d v="2018-06-27T00:00:00"/>
  </r>
  <r>
    <n v="816"/>
    <x v="1"/>
    <d v="2013-02-28T00:00:00"/>
    <s v="M/s Max House"/>
    <s v="Manipur"/>
    <s v="Other NE States"/>
    <s v="G3300"/>
    <s v="2012K"/>
    <n v="1053"/>
    <n v="5"/>
    <d v="2013-06-28T00:00:00"/>
    <n v="2013"/>
    <n v="6"/>
    <d v="2018-06-27T00:00:00"/>
  </r>
  <r>
    <n v="817"/>
    <x v="1"/>
    <d v="2013-02-28T00:00:00"/>
    <s v="PUNAM ENERGY PVT.LTD."/>
    <s v="West Bengal"/>
    <s v="West Bengal"/>
    <s v="M5000"/>
    <s v="2012J"/>
    <n v="14"/>
    <n v="5"/>
    <d v="2013-06-28T00:00:00"/>
    <n v="2013"/>
    <n v="6"/>
    <d v="2018-06-27T00:00:00"/>
  </r>
  <r>
    <n v="818"/>
    <x v="1"/>
    <d v="2013-03-04T00:00:00"/>
    <s v="Harit Avani Eco Private Limited"/>
    <s v="Gujarat"/>
    <s v="Gujarat"/>
    <s v="G3300"/>
    <s v="2012K"/>
    <n v="15"/>
    <n v="5"/>
    <d v="2013-07-04T00:00:00"/>
    <n v="2013"/>
    <n v="7"/>
    <d v="2018-07-03T00:00:00"/>
  </r>
  <r>
    <n v="819"/>
    <x v="1"/>
    <d v="2013-03-04T00:00:00"/>
    <s v="Harit Avani Eco Private Limited"/>
    <s v="Gujarat"/>
    <s v="Gujarat"/>
    <s v="G3300"/>
    <s v="2012K"/>
    <n v="15"/>
    <n v="5"/>
    <d v="2013-07-04T00:00:00"/>
    <n v="2013"/>
    <n v="7"/>
    <d v="2018-07-03T00:00:00"/>
  </r>
  <r>
    <n v="820"/>
    <x v="1"/>
    <d v="2013-03-04T00:00:00"/>
    <s v="Harit Avani Eco Private Limited"/>
    <s v="Gujarat"/>
    <s v="Gujarat"/>
    <s v="G3300"/>
    <s v="2012K"/>
    <n v="20"/>
    <n v="5"/>
    <d v="2013-07-04T00:00:00"/>
    <n v="2013"/>
    <n v="7"/>
    <d v="2018-07-03T00:00:00"/>
  </r>
  <r>
    <n v="821"/>
    <x v="1"/>
    <d v="2013-03-04T00:00:00"/>
    <s v="Harit Avani Eco Private Limited"/>
    <s v="Gujarat"/>
    <s v="Gujarat"/>
    <s v="G3300"/>
    <s v="2012K"/>
    <n v="20"/>
    <n v="5"/>
    <d v="2013-07-04T00:00:00"/>
    <n v="2013"/>
    <n v="7"/>
    <d v="2018-07-03T00:00:00"/>
  </r>
  <r>
    <n v="822"/>
    <x v="1"/>
    <d v="2013-03-04T00:00:00"/>
    <s v="Harit Avani Eco Private Limited"/>
    <s v="Gujarat"/>
    <s v="Gujarat"/>
    <s v="G3300"/>
    <s v="2012K"/>
    <n v="21"/>
    <n v="5"/>
    <d v="2013-07-04T00:00:00"/>
    <n v="2013"/>
    <n v="7"/>
    <d v="2018-07-03T00:00:00"/>
  </r>
  <r>
    <n v="823"/>
    <x v="1"/>
    <d v="2013-03-04T00:00:00"/>
    <s v="Harit Avani Eco Private Limited"/>
    <s v="Gujarat"/>
    <s v="Gujarat"/>
    <s v="G3300"/>
    <s v="2012K"/>
    <n v="45"/>
    <n v="5"/>
    <d v="2013-07-04T00:00:00"/>
    <n v="2013"/>
    <n v="7"/>
    <d v="2018-07-03T00:00:00"/>
  </r>
  <r>
    <n v="824"/>
    <x v="1"/>
    <d v="2013-03-04T00:00:00"/>
    <s v="Harit Avani Eco Private Limited"/>
    <s v="Karnataka"/>
    <s v="Karnataka"/>
    <s v="G3300"/>
    <s v="2012J"/>
    <n v="18"/>
    <n v="5"/>
    <d v="2013-07-04T00:00:00"/>
    <n v="2013"/>
    <n v="7"/>
    <d v="2018-07-03T00:00:00"/>
  </r>
  <r>
    <n v="825"/>
    <x v="1"/>
    <d v="2013-03-04T00:00:00"/>
    <s v="Integrated Village Development Project"/>
    <s v="Tamil Nadu"/>
    <s v="Tamil Nadu"/>
    <s v="G3300"/>
    <s v="2012E"/>
    <n v="7"/>
    <n v="5"/>
    <d v="2013-07-04T00:00:00"/>
    <n v="2013"/>
    <n v="7"/>
    <d v="2018-07-03T00:00:00"/>
  </r>
  <r>
    <n v="826"/>
    <x v="1"/>
    <d v="2013-03-05T00:00:00"/>
    <s v="Harit Avani Eco Private Limited"/>
    <s v="Gujarat"/>
    <s v="Gujarat"/>
    <s v="G3300"/>
    <s v="2012K"/>
    <n v="13"/>
    <n v="5"/>
    <d v="2013-07-05T00:00:00"/>
    <n v="2013"/>
    <n v="7"/>
    <d v="2018-07-04T00:00:00"/>
  </r>
  <r>
    <n v="827"/>
    <x v="1"/>
    <d v="2013-03-05T00:00:00"/>
    <s v="Harit Avani Eco Private Limited"/>
    <s v="Karnataka"/>
    <s v="Karnataka"/>
    <s v="G3300"/>
    <s v="2012J"/>
    <n v="8"/>
    <n v="5"/>
    <d v="2013-07-05T00:00:00"/>
    <n v="2013"/>
    <n v="7"/>
    <d v="2018-07-04T00:00:00"/>
  </r>
  <r>
    <n v="828"/>
    <x v="1"/>
    <d v="2013-03-05T00:00:00"/>
    <s v="Harit Avani Eco Private Limited"/>
    <s v="Karnataka"/>
    <s v="Karnataka"/>
    <s v="G3300"/>
    <s v="2012J"/>
    <n v="9"/>
    <n v="5"/>
    <d v="2013-07-05T00:00:00"/>
    <n v="2013"/>
    <n v="7"/>
    <d v="2018-07-04T00:00:00"/>
  </r>
  <r>
    <n v="829"/>
    <x v="1"/>
    <d v="2013-03-05T00:00:00"/>
    <s v="Gajam India Pvt Ltd"/>
    <s v="Karnataka"/>
    <s v="Karnataka"/>
    <s v="M5000"/>
    <s v="2012J"/>
    <n v="14"/>
    <n v="5"/>
    <d v="2013-07-05T00:00:00"/>
    <n v="2013"/>
    <n v="7"/>
    <d v="2018-07-04T00:00:00"/>
  </r>
  <r>
    <n v="830"/>
    <x v="1"/>
    <d v="2013-03-05T00:00:00"/>
    <s v="Capt Steel Equipments And Furniture"/>
    <s v="Kerala"/>
    <s v="Kerala"/>
    <s v="G3300"/>
    <s v="2012J"/>
    <n v="20"/>
    <n v="5"/>
    <d v="2013-07-05T00:00:00"/>
    <n v="2013"/>
    <n v="7"/>
    <d v="2018-07-04T00:00:00"/>
  </r>
  <r>
    <n v="831"/>
    <x v="1"/>
    <d v="2013-03-06T00:00:00"/>
    <s v="Harit Avani Eco Private Limited"/>
    <s v="Gujarat"/>
    <s v="Gujarat"/>
    <s v="G3300"/>
    <s v="2012K"/>
    <n v="16"/>
    <n v="5"/>
    <d v="2013-07-06T00:00:00"/>
    <n v="2013"/>
    <n v="7"/>
    <d v="2018-07-05T00:00:00"/>
  </r>
  <r>
    <n v="832"/>
    <x v="1"/>
    <d v="2013-03-08T00:00:00"/>
    <s v="Harit Avani Eco Private Limited"/>
    <s v="Gujarat"/>
    <s v="Gujarat"/>
    <s v="G3300"/>
    <s v="2012K"/>
    <n v="15"/>
    <n v="5"/>
    <d v="2013-07-08T00:00:00"/>
    <n v="2013"/>
    <n v="7"/>
    <d v="2018-07-07T00:00:00"/>
  </r>
  <r>
    <n v="833"/>
    <x v="1"/>
    <d v="2013-03-08T00:00:00"/>
    <s v="Harit Avani Eco Private Limited"/>
    <s v="Gujarat"/>
    <s v="Gujarat"/>
    <s v="G3300"/>
    <s v="2012K"/>
    <n v="16"/>
    <n v="5"/>
    <d v="2013-07-08T00:00:00"/>
    <n v="2013"/>
    <n v="7"/>
    <d v="2018-07-07T00:00:00"/>
  </r>
  <r>
    <n v="834"/>
    <x v="1"/>
    <d v="2013-03-11T00:00:00"/>
    <s v="Harit Avani Eco Private Limited"/>
    <s v="Gujarat"/>
    <s v="Gujarat"/>
    <s v="G3300"/>
    <s v="2012K"/>
    <n v="50"/>
    <n v="5"/>
    <d v="2013-07-11T00:00:00"/>
    <n v="2013"/>
    <n v="7"/>
    <d v="2018-07-10T00:00:00"/>
  </r>
  <r>
    <n v="835"/>
    <x v="1"/>
    <d v="2013-03-11T00:00:00"/>
    <s v="Harit Avani Eco Private Limited"/>
    <s v="Karnataka"/>
    <s v="Karnataka"/>
    <s v="G3300"/>
    <s v="2012J"/>
    <n v="10"/>
    <n v="5"/>
    <d v="2013-07-11T00:00:00"/>
    <n v="2013"/>
    <n v="7"/>
    <d v="2018-07-10T00:00:00"/>
  </r>
  <r>
    <n v="836"/>
    <x v="1"/>
    <d v="2013-03-12T00:00:00"/>
    <s v="Harit Avani Eco Private Limited"/>
    <s v="Gujarat"/>
    <s v="Gujarat"/>
    <s v="G3300"/>
    <s v="2012K"/>
    <n v="13"/>
    <n v="5"/>
    <d v="2013-07-12T00:00:00"/>
    <n v="2013"/>
    <n v="7"/>
    <d v="2018-07-11T00:00:00"/>
  </r>
  <r>
    <n v="837"/>
    <x v="1"/>
    <d v="2013-03-12T00:00:00"/>
    <s v="Harit Avani Eco Private Limited"/>
    <s v="Karnataka"/>
    <s v="Karnataka"/>
    <s v="G3300"/>
    <s v="2012J"/>
    <n v="9"/>
    <n v="5"/>
    <d v="2013-07-12T00:00:00"/>
    <n v="2013"/>
    <n v="7"/>
    <d v="2018-07-11T00:00:00"/>
  </r>
  <r>
    <n v="838"/>
    <x v="1"/>
    <d v="2013-03-12T00:00:00"/>
    <s v="Harit Avani Eco Private Limited"/>
    <s v="Karnataka"/>
    <s v="Karnataka"/>
    <s v="G3300"/>
    <s v="2012J"/>
    <n v="11"/>
    <n v="5"/>
    <d v="2013-07-12T00:00:00"/>
    <n v="2013"/>
    <n v="7"/>
    <d v="2018-07-11T00:00:00"/>
  </r>
  <r>
    <n v="839"/>
    <x v="1"/>
    <d v="2013-03-12T00:00:00"/>
    <s v="Integrated Village Development Project"/>
    <s v="Tamil Nadu"/>
    <s v="Tamil Nadu"/>
    <s v="G3300"/>
    <s v="2012J"/>
    <n v="5"/>
    <n v="5"/>
    <d v="2013-07-12T00:00:00"/>
    <n v="2013"/>
    <n v="7"/>
    <d v="2018-07-11T00:00:00"/>
  </r>
  <r>
    <n v="840"/>
    <x v="1"/>
    <d v="2013-03-12T00:00:00"/>
    <s v="Harit Avani Eco Private Limited"/>
    <s v="Tamil Nadu"/>
    <s v="Tamil Nadu"/>
    <s v="G3300"/>
    <s v="2012J"/>
    <n v="27"/>
    <n v="5"/>
    <d v="2013-07-12T00:00:00"/>
    <n v="2013"/>
    <n v="7"/>
    <d v="2018-07-11T00:00:00"/>
  </r>
  <r>
    <n v="841"/>
    <x v="1"/>
    <d v="2013-03-15T00:00:00"/>
    <s v="Harit Avani Eco Private Limited"/>
    <s v="Gujarat"/>
    <s v="Gujarat"/>
    <s v="G3300"/>
    <s v="2012K"/>
    <n v="12"/>
    <n v="5"/>
    <d v="2013-07-15T00:00:00"/>
    <n v="2013"/>
    <n v="7"/>
    <d v="2018-07-14T00:00:00"/>
  </r>
  <r>
    <n v="842"/>
    <x v="1"/>
    <d v="2013-03-15T00:00:00"/>
    <s v="Harit Avani Eco Private Limited"/>
    <s v="Gujarat"/>
    <s v="Gujarat"/>
    <s v="G3300"/>
    <s v="2012K"/>
    <n v="14"/>
    <n v="5"/>
    <d v="2013-07-15T00:00:00"/>
    <n v="2013"/>
    <n v="7"/>
    <d v="2018-07-14T00:00:00"/>
  </r>
  <r>
    <n v="843"/>
    <x v="1"/>
    <d v="2013-03-15T00:00:00"/>
    <s v="Harit Avani Eco Private Limited"/>
    <s v="Gujarat"/>
    <s v="Gujarat"/>
    <s v="G3300"/>
    <s v="2012K"/>
    <n v="15"/>
    <n v="5"/>
    <d v="2013-07-15T00:00:00"/>
    <n v="2013"/>
    <n v="7"/>
    <d v="2018-07-14T00:00:00"/>
  </r>
  <r>
    <n v="844"/>
    <x v="1"/>
    <d v="2013-03-15T00:00:00"/>
    <s v="Harit Avani Eco Private Limited"/>
    <s v="Gujarat"/>
    <s v="Gujarat"/>
    <s v="G3300"/>
    <s v="2012K"/>
    <n v="20"/>
    <n v="5"/>
    <d v="2013-07-15T00:00:00"/>
    <n v="2013"/>
    <n v="7"/>
    <d v="2018-07-14T00:00:00"/>
  </r>
  <r>
    <n v="845"/>
    <x v="1"/>
    <d v="2013-03-15T00:00:00"/>
    <s v="Harit Avani Eco Private Limited"/>
    <s v="Gujarat"/>
    <s v="Gujarat"/>
    <s v="G3300"/>
    <s v="2012K"/>
    <n v="25"/>
    <n v="5"/>
    <d v="2013-07-15T00:00:00"/>
    <n v="2013"/>
    <n v="7"/>
    <d v="2018-07-14T00:00:00"/>
  </r>
  <r>
    <n v="846"/>
    <x v="1"/>
    <d v="2013-03-15T00:00:00"/>
    <s v="Harit Avani Eco Private Limited"/>
    <s v="Gujarat"/>
    <s v="Gujarat"/>
    <s v="G3300"/>
    <s v="2012K"/>
    <n v="39"/>
    <n v="5"/>
    <d v="2013-07-15T00:00:00"/>
    <n v="2013"/>
    <n v="7"/>
    <d v="2018-07-14T00:00:00"/>
  </r>
  <r>
    <n v="847"/>
    <x v="1"/>
    <d v="2013-03-15T00:00:00"/>
    <s v="Harit Avani Eco Private Limited"/>
    <s v="Karnataka"/>
    <s v="Karnataka"/>
    <s v="G3300"/>
    <s v="2012K"/>
    <n v="14"/>
    <n v="5"/>
    <d v="2013-07-15T00:00:00"/>
    <n v="2013"/>
    <n v="7"/>
    <d v="2018-07-14T00:00:00"/>
  </r>
  <r>
    <n v="848"/>
    <x v="1"/>
    <d v="2013-03-16T00:00:00"/>
    <s v="Harit Avani Eco Private Limited"/>
    <s v="Maharashtra"/>
    <s v="Maharashtra"/>
    <s v="G3300"/>
    <s v="CB/03/09"/>
    <n v="500"/>
    <n v="5"/>
    <d v="2013-07-16T00:00:00"/>
    <n v="2013"/>
    <n v="7"/>
    <d v="2018-07-15T00:00:00"/>
  </r>
  <r>
    <n v="849"/>
    <x v="2"/>
    <d v="2013-03-17T00:00:00"/>
    <s v="Harit Avani Eco Private Limited"/>
    <s v="Maharashtra"/>
    <s v="Maharashtra"/>
    <s v="G3300"/>
    <s v="CB/03/09"/>
    <n v="1000"/>
    <n v="5"/>
    <d v="2013-07-17T00:00:00"/>
    <n v="2013"/>
    <n v="7"/>
    <d v="2018-07-16T00:00:00"/>
  </r>
  <r>
    <n v="850"/>
    <x v="2"/>
    <d v="2013-03-18T00:00:00"/>
    <s v="ESSAM Associates"/>
    <s v="Kerala"/>
    <s v="Kerala"/>
    <s v="M5000"/>
    <s v="2012J"/>
    <n v="1"/>
    <n v="5"/>
    <d v="2013-07-18T00:00:00"/>
    <n v="2013"/>
    <n v="7"/>
    <d v="2018-07-17T00:00:00"/>
  </r>
  <r>
    <n v="851"/>
    <x v="2"/>
    <d v="2013-03-20T00:00:00"/>
    <s v="Harit Avani Eco Private Limited"/>
    <s v="Gujarat"/>
    <s v="Gujarat"/>
    <s v="G3300"/>
    <s v="2012K"/>
    <n v="11"/>
    <n v="5"/>
    <d v="2013-07-20T00:00:00"/>
    <n v="2013"/>
    <n v="7"/>
    <d v="2018-07-19T00:00:00"/>
  </r>
  <r>
    <n v="852"/>
    <x v="2"/>
    <d v="2013-03-20T00:00:00"/>
    <s v="Harit Avani Eco Private Limited"/>
    <s v="Gujarat"/>
    <s v="Gujarat"/>
    <s v="G3300"/>
    <s v="2012K"/>
    <n v="11"/>
    <n v="5"/>
    <d v="2013-07-20T00:00:00"/>
    <n v="2013"/>
    <n v="7"/>
    <d v="2018-07-19T00:00:00"/>
  </r>
  <r>
    <n v="853"/>
    <x v="2"/>
    <d v="2013-03-20T00:00:00"/>
    <s v="Harit Avani Eco Private Limited"/>
    <s v="Gujarat"/>
    <s v="Gujarat"/>
    <s v="G3300"/>
    <s v="2012K"/>
    <n v="17"/>
    <n v="5"/>
    <d v="2013-07-20T00:00:00"/>
    <n v="2013"/>
    <n v="7"/>
    <d v="2018-07-19T00:00:00"/>
  </r>
  <r>
    <n v="854"/>
    <x v="2"/>
    <d v="2013-03-20T00:00:00"/>
    <s v="Harit Avani Eco Private Limited"/>
    <s v="Gujarat"/>
    <s v="Gujarat"/>
    <s v="G3300"/>
    <s v="2012K"/>
    <n v="18"/>
    <n v="5"/>
    <d v="2013-07-20T00:00:00"/>
    <n v="2013"/>
    <n v="7"/>
    <d v="2018-07-19T00:00:00"/>
  </r>
  <r>
    <n v="855"/>
    <x v="2"/>
    <d v="2013-03-20T00:00:00"/>
    <s v="Harit Avani Eco Private Limited"/>
    <s v="Gujarat"/>
    <s v="Gujarat"/>
    <s v="G3300"/>
    <s v="2012K"/>
    <n v="20"/>
    <n v="5"/>
    <d v="2013-07-20T00:00:00"/>
    <n v="2013"/>
    <n v="7"/>
    <d v="2018-07-19T00:00:00"/>
  </r>
  <r>
    <n v="856"/>
    <x v="2"/>
    <d v="2013-03-20T00:00:00"/>
    <s v="Harit Avani Eco Private Limited"/>
    <s v="Gujarat"/>
    <s v="Gujarat"/>
    <s v="G3300"/>
    <s v="2012K"/>
    <n v="20"/>
    <n v="5"/>
    <d v="2013-07-20T00:00:00"/>
    <n v="2013"/>
    <n v="7"/>
    <d v="2018-07-19T00:00:00"/>
  </r>
  <r>
    <n v="857"/>
    <x v="2"/>
    <d v="2013-03-20T00:00:00"/>
    <s v="Harit Avani Eco Private Limited"/>
    <s v="Gujarat"/>
    <s v="Gujarat"/>
    <s v="G3300"/>
    <s v="2012K"/>
    <n v="50"/>
    <n v="5"/>
    <d v="2013-07-20T00:00:00"/>
    <n v="2013"/>
    <n v="7"/>
    <d v="2018-07-19T00:00:00"/>
  </r>
  <r>
    <n v="858"/>
    <x v="2"/>
    <d v="2013-03-20T00:00:00"/>
    <s v="Harit Avani Eco Private Limited"/>
    <s v="Karnataka"/>
    <s v="Karnataka"/>
    <s v="G3300"/>
    <s v="2012J"/>
    <n v="10"/>
    <n v="5"/>
    <d v="2013-07-20T00:00:00"/>
    <n v="2013"/>
    <n v="7"/>
    <d v="2018-07-19T00:00:00"/>
  </r>
  <r>
    <n v="859"/>
    <x v="2"/>
    <d v="2013-03-21T00:00:00"/>
    <s v="Harit Avani Eco Private Limited"/>
    <s v="Gujarat"/>
    <s v="Gujarat"/>
    <s v="G3300"/>
    <s v="2012K"/>
    <n v="8"/>
    <n v="5"/>
    <d v="2013-07-21T00:00:00"/>
    <n v="2013"/>
    <n v="7"/>
    <d v="2018-07-20T00:00:00"/>
  </r>
  <r>
    <n v="860"/>
    <x v="2"/>
    <d v="2013-03-21T00:00:00"/>
    <s v="Harit Avani Eco Private Limited"/>
    <s v="Gujarat"/>
    <s v="Gujarat"/>
    <s v="G3300"/>
    <s v="2012K"/>
    <n v="15"/>
    <n v="5"/>
    <d v="2013-07-21T00:00:00"/>
    <n v="2013"/>
    <n v="7"/>
    <d v="2018-07-20T00:00:00"/>
  </r>
  <r>
    <n v="861"/>
    <x v="2"/>
    <d v="2013-03-21T00:00:00"/>
    <s v="Harit Avani Eco Private Limited"/>
    <s v="Gujarat"/>
    <s v="Gujarat"/>
    <s v="G3300"/>
    <s v="2012K"/>
    <n v="30"/>
    <n v="5"/>
    <d v="2013-07-21T00:00:00"/>
    <n v="2013"/>
    <n v="7"/>
    <d v="2018-07-20T00:00:00"/>
  </r>
  <r>
    <n v="862"/>
    <x v="2"/>
    <d v="2013-03-22T00:00:00"/>
    <s v="Harit Avani Eco Private Limited"/>
    <s v="Gujarat"/>
    <s v="Gujarat"/>
    <s v="G3300"/>
    <s v="2012K"/>
    <n v="20"/>
    <n v="5"/>
    <d v="2013-07-22T00:00:00"/>
    <n v="2013"/>
    <n v="7"/>
    <d v="2018-07-21T00:00:00"/>
  </r>
  <r>
    <n v="863"/>
    <x v="2"/>
    <d v="2013-03-22T00:00:00"/>
    <s v="Starlight Marketing"/>
    <s v="Kerala"/>
    <s v="Kerala"/>
    <s v="G3300"/>
    <s v="2012J"/>
    <n v="20"/>
    <n v="5"/>
    <d v="2013-07-22T00:00:00"/>
    <n v="2013"/>
    <n v="7"/>
    <d v="2018-07-21T00:00:00"/>
  </r>
  <r>
    <n v="864"/>
    <x v="2"/>
    <d v="2013-03-22T00:00:00"/>
    <s v="Giulia i Galbiat"/>
    <s v="Maharashtra"/>
    <s v="Maharashtra"/>
    <s v="G3300"/>
    <s v="2012K"/>
    <n v="1"/>
    <n v="5"/>
    <d v="2013-07-22T00:00:00"/>
    <n v="2013"/>
    <n v="7"/>
    <d v="2018-07-21T00:00:00"/>
  </r>
  <r>
    <n v="865"/>
    <x v="2"/>
    <d v="2013-03-26T00:00:00"/>
    <s v="Harit Avani Eco Private Limited"/>
    <s v="Gujarat"/>
    <s v="Gujarat"/>
    <s v="G3300"/>
    <s v="2012K"/>
    <n v="25"/>
    <n v="5"/>
    <d v="2013-07-26T00:00:00"/>
    <n v="2013"/>
    <n v="7"/>
    <d v="2018-07-25T00:00:00"/>
  </r>
  <r>
    <n v="866"/>
    <x v="2"/>
    <d v="2013-03-26T00:00:00"/>
    <s v="Harit Avani Eco Private Limited"/>
    <s v="Karnataka"/>
    <s v="Karnataka"/>
    <s v="G3300"/>
    <s v="2012J"/>
    <n v="10"/>
    <n v="5"/>
    <d v="2013-07-26T00:00:00"/>
    <n v="2013"/>
    <n v="7"/>
    <d v="2018-07-25T00:00:00"/>
  </r>
  <r>
    <n v="867"/>
    <x v="2"/>
    <d v="2013-03-26T00:00:00"/>
    <s v="Harit Avani Eco Private Limited"/>
    <s v="Karnataka"/>
    <s v="Karnataka"/>
    <s v="G3300"/>
    <s v="2012J"/>
    <n v="17"/>
    <n v="5"/>
    <d v="2013-07-26T00:00:00"/>
    <n v="2013"/>
    <n v="7"/>
    <d v="2018-07-25T00:00:00"/>
  </r>
  <r>
    <n v="868"/>
    <x v="2"/>
    <d v="2013-03-29T00:00:00"/>
    <s v="Om Shakthi Industries"/>
    <s v="Goa"/>
    <s v="UTs"/>
    <s v="G3300"/>
    <s v="2013A"/>
    <n v="200"/>
    <n v="5"/>
    <d v="2013-07-29T00:00:00"/>
    <n v="2013"/>
    <n v="7"/>
    <d v="2018-07-28T00:00:00"/>
  </r>
  <r>
    <n v="869"/>
    <x v="2"/>
    <d v="2013-03-29T00:00:00"/>
    <s v="Harit Avani Eco Private Limited"/>
    <s v="Gujarat"/>
    <s v="Gujarat"/>
    <s v="G3300"/>
    <s v="2012K"/>
    <n v="100"/>
    <n v="5"/>
    <d v="2013-07-29T00:00:00"/>
    <n v="2013"/>
    <n v="7"/>
    <d v="2018-07-28T00:00:00"/>
  </r>
  <r>
    <n v="870"/>
    <x v="2"/>
    <d v="2013-03-29T00:00:00"/>
    <s v="Integrated Village Development Project"/>
    <s v="Tamil Nadu"/>
    <s v="Tamil Nadu"/>
    <s v="G3300"/>
    <s v="2013A"/>
    <n v="10"/>
    <n v="5"/>
    <d v="2013-07-29T00:00:00"/>
    <n v="2013"/>
    <n v="7"/>
    <d v="2018-07-28T00:00:00"/>
  </r>
  <r>
    <n v="871"/>
    <x v="2"/>
    <d v="2013-03-29T00:00:00"/>
    <s v="Integrated Village Development Project"/>
    <s v="Tamil Nadu"/>
    <s v="Tamil Nadu"/>
    <s v="G3300"/>
    <s v="2012J"/>
    <n v="10"/>
    <n v="5"/>
    <d v="2013-07-29T00:00:00"/>
    <n v="2013"/>
    <n v="7"/>
    <d v="2018-07-28T00:00:00"/>
  </r>
  <r>
    <n v="872"/>
    <x v="2"/>
    <d v="2013-03-29T00:00:00"/>
    <s v="Integrated Village Development Project"/>
    <s v="Tamil Nadu"/>
    <s v="Tamil Nadu"/>
    <s v="G3300"/>
    <s v="2013A"/>
    <n v="20"/>
    <n v="5"/>
    <d v="2013-07-29T00:00:00"/>
    <n v="2013"/>
    <n v="7"/>
    <d v="2018-07-28T00:00:00"/>
  </r>
  <r>
    <n v="873"/>
    <x v="2"/>
    <d v="2013-03-29T00:00:00"/>
    <s v="Integrated Village Development Project"/>
    <s v="Tamil Nadu"/>
    <s v="Tamil Nadu"/>
    <s v="G3300"/>
    <s v="2013A"/>
    <n v="20"/>
    <n v="5"/>
    <d v="2013-07-29T00:00:00"/>
    <n v="2013"/>
    <n v="7"/>
    <d v="2018-07-28T00:00:00"/>
  </r>
  <r>
    <n v="874"/>
    <x v="2"/>
    <d v="2013-03-29T00:00:00"/>
    <s v="Integrated Village Development Project"/>
    <s v="Tamil Nadu"/>
    <s v="Tamil Nadu"/>
    <s v="G3300"/>
    <s v="2012J"/>
    <n v="20"/>
    <n v="5"/>
    <d v="2013-07-29T00:00:00"/>
    <n v="2013"/>
    <n v="7"/>
    <d v="2018-07-28T00:00:00"/>
  </r>
  <r>
    <n v="875"/>
    <x v="2"/>
    <d v="2013-03-29T00:00:00"/>
    <s v="Integrated Village Development Project"/>
    <s v="Tamil Nadu"/>
    <s v="Tamil Nadu"/>
    <s v="G3300"/>
    <s v="2012J"/>
    <n v="20"/>
    <n v="5"/>
    <d v="2013-07-29T00:00:00"/>
    <n v="2013"/>
    <n v="7"/>
    <d v="2018-07-28T00:00:00"/>
  </r>
  <r>
    <n v="876"/>
    <x v="2"/>
    <d v="2013-03-29T00:00:00"/>
    <s v="Integrated Village Development Project"/>
    <s v="Tamil Nadu"/>
    <s v="Tamil Nadu"/>
    <s v="G3300"/>
    <s v="2013A"/>
    <n v="23"/>
    <n v="5"/>
    <d v="2013-07-29T00:00:00"/>
    <n v="2013"/>
    <n v="7"/>
    <d v="2018-07-28T00:00:00"/>
  </r>
  <r>
    <n v="877"/>
    <x v="2"/>
    <d v="2013-03-29T00:00:00"/>
    <s v="Integrated Village Development Project"/>
    <s v="Tamil Nadu"/>
    <s v="Tamil Nadu"/>
    <s v="G3300"/>
    <s v="2012J"/>
    <n v="25"/>
    <n v="5"/>
    <d v="2013-07-29T00:00:00"/>
    <n v="2013"/>
    <n v="7"/>
    <d v="2018-07-28T00:00:00"/>
  </r>
  <r>
    <n v="878"/>
    <x v="2"/>
    <d v="2013-03-29T00:00:00"/>
    <s v="Integrated Village Development Project"/>
    <s v="Tamil Nadu"/>
    <s v="Tamil Nadu"/>
    <s v="G3300"/>
    <s v="2012J"/>
    <n v="26"/>
    <n v="5"/>
    <d v="2013-07-29T00:00:00"/>
    <n v="2013"/>
    <n v="7"/>
    <d v="2018-07-28T00:00:00"/>
  </r>
  <r>
    <n v="879"/>
    <x v="2"/>
    <d v="2013-03-29T00:00:00"/>
    <s v="Integrated Village Development Project"/>
    <s v="Tamil Nadu"/>
    <s v="Tamil Nadu"/>
    <s v="G3300"/>
    <s v="2012J"/>
    <n v="35"/>
    <n v="5"/>
    <d v="2013-07-29T00:00:00"/>
    <n v="2013"/>
    <n v="7"/>
    <d v="2018-07-28T00:00:00"/>
  </r>
  <r>
    <n v="880"/>
    <x v="2"/>
    <d v="2013-03-29T00:00:00"/>
    <s v="Integrated Village Development Project"/>
    <s v="Tamil Nadu"/>
    <s v="Tamil Nadu"/>
    <s v="G3300"/>
    <s v="2013A"/>
    <n v="45"/>
    <n v="5"/>
    <d v="2013-07-29T00:00:00"/>
    <n v="2013"/>
    <n v="7"/>
    <d v="2018-07-28T00:00:00"/>
  </r>
  <r>
    <n v="881"/>
    <x v="2"/>
    <d v="2013-03-29T00:00:00"/>
    <s v="Integrated Village Development Project"/>
    <s v="Tamil Nadu"/>
    <s v="Tamil Nadu"/>
    <s v="G3300"/>
    <s v="2013A"/>
    <n v="50"/>
    <n v="5"/>
    <d v="2013-07-29T00:00:00"/>
    <n v="2013"/>
    <n v="7"/>
    <d v="2018-07-28T00:00:00"/>
  </r>
  <r>
    <n v="882"/>
    <x v="2"/>
    <d v="2013-03-29T00:00:00"/>
    <s v="Integrated Village Development Project"/>
    <s v="Tamil Nadu"/>
    <s v="Tamil Nadu"/>
    <s v="G3300"/>
    <s v="2012J"/>
    <n v="50"/>
    <n v="5"/>
    <d v="2013-07-29T00:00:00"/>
    <n v="2013"/>
    <n v="7"/>
    <d v="2018-07-28T00:00:00"/>
  </r>
  <r>
    <n v="883"/>
    <x v="2"/>
    <d v="2013-03-29T00:00:00"/>
    <s v="Integrated Village Development Project"/>
    <s v="Tamil Nadu"/>
    <s v="Tamil Nadu"/>
    <s v="G3300"/>
    <s v="2012J"/>
    <n v="50"/>
    <n v="5"/>
    <d v="2013-07-29T00:00:00"/>
    <n v="2013"/>
    <n v="7"/>
    <d v="2018-07-28T00:00:00"/>
  </r>
  <r>
    <n v="884"/>
    <x v="2"/>
    <d v="2013-03-29T00:00:00"/>
    <s v="Integrated Village Development Project"/>
    <s v="Tamil Nadu"/>
    <s v="Tamil Nadu"/>
    <s v="G3300"/>
    <s v="2013A"/>
    <n v="53"/>
    <n v="5"/>
    <d v="2013-07-29T00:00:00"/>
    <n v="2013"/>
    <n v="7"/>
    <d v="2018-07-28T00:00:00"/>
  </r>
  <r>
    <n v="885"/>
    <x v="2"/>
    <d v="2013-03-29T00:00:00"/>
    <s v="Integrated Village Development Project"/>
    <s v="Tamil Nadu"/>
    <s v="Tamil Nadu"/>
    <s v="G3300"/>
    <s v="2013A"/>
    <n v="61"/>
    <n v="5"/>
    <d v="2013-07-29T00:00:00"/>
    <n v="2013"/>
    <n v="7"/>
    <d v="2018-07-28T00:00:00"/>
  </r>
  <r>
    <n v="886"/>
    <x v="2"/>
    <d v="2013-03-29T00:00:00"/>
    <s v="Integrated Village Development Project"/>
    <s v="Tamil Nadu"/>
    <s v="Tamil Nadu"/>
    <s v="G3300"/>
    <s v="2012J"/>
    <n v="80"/>
    <n v="5"/>
    <d v="2013-07-29T00:00:00"/>
    <n v="2013"/>
    <n v="7"/>
    <d v="2018-07-28T00:00:00"/>
  </r>
  <r>
    <n v="887"/>
    <x v="2"/>
    <d v="2013-03-29T00:00:00"/>
    <s v="Integrated Village Development Project"/>
    <s v="Tamil Nadu"/>
    <s v="Tamil Nadu"/>
    <s v="G3300"/>
    <s v="2012J"/>
    <n v="100"/>
    <n v="5"/>
    <d v="2013-07-29T00:00:00"/>
    <n v="2013"/>
    <n v="7"/>
    <d v="2018-07-28T00:00:00"/>
  </r>
  <r>
    <n v="888"/>
    <x v="2"/>
    <d v="2013-03-29T00:00:00"/>
    <s v="Integrated Village Development Project"/>
    <s v="Tamil Nadu"/>
    <s v="Tamil Nadu"/>
    <s v="G3300"/>
    <s v="2013A"/>
    <n v="102"/>
    <n v="5"/>
    <d v="2013-07-29T00:00:00"/>
    <n v="2013"/>
    <n v="7"/>
    <d v="2018-07-28T00:00:00"/>
  </r>
  <r>
    <n v="889"/>
    <x v="2"/>
    <d v="2013-03-29T00:00:00"/>
    <s v="Integrated Village Development Project"/>
    <s v="Tamil Nadu"/>
    <s v="Tamil Nadu"/>
    <s v="G3300"/>
    <s v="2013A"/>
    <n v="300"/>
    <n v="5"/>
    <d v="2013-07-29T00:00:00"/>
    <n v="2013"/>
    <n v="7"/>
    <d v="2018-07-28T00:00:00"/>
  </r>
  <r>
    <n v="890"/>
    <x v="2"/>
    <d v="2013-03-31T00:00:00"/>
    <s v="Harit Avani Eco Private Limited"/>
    <s v="Maharashtra"/>
    <s v="Maharashtra"/>
    <s v="G3300"/>
    <s v="2010G18"/>
    <n v="650"/>
    <n v="5"/>
    <d v="2013-07-31T00:00:00"/>
    <n v="2013"/>
    <n v="7"/>
    <d v="2018-07-30T00:00:00"/>
  </r>
  <r>
    <n v="891"/>
    <x v="2"/>
    <d v="2013-04-02T00:00:00"/>
    <s v="Beneka Solar System"/>
    <s v="Karnataka"/>
    <s v="Karnataka"/>
    <s v="G3300"/>
    <s v="2011K"/>
    <n v="100"/>
    <n v="5"/>
    <d v="2013-08-02T00:00:00"/>
    <n v="2013"/>
    <n v="8"/>
    <d v="2018-08-01T00:00:00"/>
  </r>
  <r>
    <n v="892"/>
    <x v="2"/>
    <d v="2013-04-04T00:00:00"/>
    <s v="Harit Avani Eco Private Limited"/>
    <s v="Gujarat"/>
    <s v="Gujarat"/>
    <s v="G3300"/>
    <s v="2012K"/>
    <n v="8"/>
    <n v="5"/>
    <d v="2013-08-04T00:00:00"/>
    <n v="2013"/>
    <n v="8"/>
    <d v="2018-08-03T00:00:00"/>
  </r>
  <r>
    <n v="893"/>
    <x v="2"/>
    <d v="2013-04-04T00:00:00"/>
    <s v="Harit Avani Eco Private Limited"/>
    <s v="Gujarat"/>
    <s v="Gujarat"/>
    <s v="G3300"/>
    <s v="2012K"/>
    <n v="8"/>
    <n v="5"/>
    <d v="2013-08-04T00:00:00"/>
    <n v="2013"/>
    <n v="8"/>
    <d v="2018-08-03T00:00:00"/>
  </r>
  <r>
    <n v="894"/>
    <x v="2"/>
    <d v="2013-04-04T00:00:00"/>
    <s v="Harit Avani Eco Private Limited"/>
    <s v="Gujarat"/>
    <s v="Gujarat"/>
    <s v="G3300"/>
    <s v="2012K"/>
    <n v="9"/>
    <n v="5"/>
    <d v="2013-08-04T00:00:00"/>
    <n v="2013"/>
    <n v="8"/>
    <d v="2018-08-03T00:00:00"/>
  </r>
  <r>
    <n v="895"/>
    <x v="2"/>
    <d v="2013-04-04T00:00:00"/>
    <s v="Harit Avani Eco Private Limited"/>
    <s v="Gujarat"/>
    <s v="Gujarat"/>
    <s v="G3300"/>
    <s v="2012K"/>
    <n v="11"/>
    <n v="5"/>
    <d v="2013-08-04T00:00:00"/>
    <n v="2013"/>
    <n v="8"/>
    <d v="2018-08-03T00:00:00"/>
  </r>
  <r>
    <n v="896"/>
    <x v="2"/>
    <d v="2013-04-04T00:00:00"/>
    <s v="Harit Avani Eco Private Limited"/>
    <s v="Gujarat"/>
    <s v="Gujarat"/>
    <s v="G3300"/>
    <s v="2012K"/>
    <n v="12"/>
    <n v="5"/>
    <d v="2013-08-04T00:00:00"/>
    <n v="2013"/>
    <n v="8"/>
    <d v="2018-08-03T00:00:00"/>
  </r>
  <r>
    <n v="897"/>
    <x v="2"/>
    <d v="2013-04-04T00:00:00"/>
    <s v="Harit Avani Eco Private Limited"/>
    <s v="Gujarat"/>
    <s v="Gujarat"/>
    <s v="G3300"/>
    <s v="2012K"/>
    <n v="18"/>
    <n v="5"/>
    <d v="2013-08-04T00:00:00"/>
    <n v="2013"/>
    <n v="8"/>
    <d v="2018-08-03T00:00:00"/>
  </r>
  <r>
    <n v="898"/>
    <x v="2"/>
    <d v="2013-04-04T00:00:00"/>
    <s v="Harit Avani Eco Private Limited"/>
    <s v="Gujarat"/>
    <s v="Gujarat"/>
    <s v="G3300"/>
    <s v="2012K"/>
    <n v="20"/>
    <n v="5"/>
    <d v="2013-08-04T00:00:00"/>
    <n v="2013"/>
    <n v="8"/>
    <d v="2018-08-03T00:00:00"/>
  </r>
  <r>
    <n v="899"/>
    <x v="2"/>
    <d v="2013-04-04T00:00:00"/>
    <s v="Harit Avani Eco Private Limited"/>
    <s v="Gujarat"/>
    <s v="Gujarat"/>
    <s v="G3300"/>
    <s v="2012K"/>
    <n v="21"/>
    <n v="5"/>
    <d v="2013-08-04T00:00:00"/>
    <n v="2013"/>
    <n v="8"/>
    <d v="2018-08-03T00:00:00"/>
  </r>
  <r>
    <n v="900"/>
    <x v="2"/>
    <d v="2013-04-05T00:00:00"/>
    <s v="Utkarshini Green"/>
    <s v="Bihar"/>
    <s v="Bihar"/>
    <s v="G3300"/>
    <s v="2012K"/>
    <n v="3"/>
    <n v="5"/>
    <d v="2013-08-05T00:00:00"/>
    <n v="2013"/>
    <n v="8"/>
    <d v="2018-08-04T00:00:00"/>
  </r>
  <r>
    <n v="901"/>
    <x v="2"/>
    <d v="2013-04-05T00:00:00"/>
    <s v="Harit Avani Eco Private Limited"/>
    <s v="Gujarat"/>
    <s v="Gujarat"/>
    <s v="G3300"/>
    <s v="2012K"/>
    <n v="20"/>
    <n v="5"/>
    <d v="2013-08-05T00:00:00"/>
    <n v="2013"/>
    <n v="8"/>
    <d v="2018-08-04T00:00:00"/>
  </r>
  <r>
    <n v="902"/>
    <x v="2"/>
    <d v="2013-04-05T00:00:00"/>
    <s v="Harit Avani Eco Private Limited"/>
    <s v="Gujarat"/>
    <s v="Gujarat"/>
    <s v="G3300"/>
    <s v="2012K"/>
    <n v="20"/>
    <n v="5"/>
    <d v="2013-08-05T00:00:00"/>
    <n v="2013"/>
    <n v="8"/>
    <d v="2018-08-04T00:00:00"/>
  </r>
  <r>
    <n v="903"/>
    <x v="2"/>
    <d v="2013-04-05T00:00:00"/>
    <s v="Harit Avani Eco Private Limited"/>
    <s v="Gujarat"/>
    <s v="Gujarat"/>
    <s v="G3300"/>
    <s v="2012K"/>
    <n v="25"/>
    <n v="5"/>
    <d v="2013-08-05T00:00:00"/>
    <n v="2013"/>
    <n v="8"/>
    <d v="2018-08-04T00:00:00"/>
  </r>
  <r>
    <n v="904"/>
    <x v="2"/>
    <d v="2013-04-05T00:00:00"/>
    <s v="Gajam India Pvt Ltd"/>
    <s v="Karnataka"/>
    <s v="Karnataka"/>
    <s v="G3300"/>
    <s v="2013A"/>
    <n v="5"/>
    <n v="5"/>
    <d v="2013-08-05T00:00:00"/>
    <n v="2013"/>
    <n v="8"/>
    <d v="2018-08-04T00:00:00"/>
  </r>
  <r>
    <n v="905"/>
    <x v="2"/>
    <d v="2013-04-05T00:00:00"/>
    <s v="Harit Avani Eco Private Limited"/>
    <s v="Karnataka"/>
    <s v="Karnataka"/>
    <s v="G3300"/>
    <s v="2013A"/>
    <n v="15"/>
    <n v="5"/>
    <d v="2013-08-05T00:00:00"/>
    <n v="2013"/>
    <n v="8"/>
    <d v="2018-08-04T00:00:00"/>
  </r>
  <r>
    <n v="906"/>
    <x v="2"/>
    <d v="2013-04-05T00:00:00"/>
    <s v="Gajam India Pvt Ltd"/>
    <s v="Karnataka"/>
    <s v="Karnataka"/>
    <s v="G3300"/>
    <s v="2013A"/>
    <n v="26"/>
    <n v="5"/>
    <d v="2013-08-05T00:00:00"/>
    <n v="2013"/>
    <n v="8"/>
    <d v="2018-08-04T00:00:00"/>
  </r>
  <r>
    <n v="907"/>
    <x v="2"/>
    <d v="2013-04-05T00:00:00"/>
    <s v="Gajam India Pvt Ltd"/>
    <s v="Karnataka"/>
    <s v="Karnataka"/>
    <s v="G3300"/>
    <s v="2013A"/>
    <n v="31"/>
    <n v="5"/>
    <d v="2013-08-05T00:00:00"/>
    <n v="2013"/>
    <n v="8"/>
    <d v="2018-08-04T00:00:00"/>
  </r>
  <r>
    <n v="908"/>
    <x v="2"/>
    <d v="2013-04-05T00:00:00"/>
    <s v="Gajam India Pvt Ltd"/>
    <s v="Karnataka"/>
    <s v="Karnataka"/>
    <s v="G3300"/>
    <s v="2013A"/>
    <n v="41"/>
    <n v="5"/>
    <d v="2013-08-05T00:00:00"/>
    <n v="2013"/>
    <n v="8"/>
    <d v="2018-08-04T00:00:00"/>
  </r>
  <r>
    <n v="909"/>
    <x v="2"/>
    <d v="2013-04-05T00:00:00"/>
    <s v="Gajam India Pvt Ltd"/>
    <s v="Karnataka"/>
    <s v="Karnataka"/>
    <s v="G3300"/>
    <s v="2013A"/>
    <n v="61"/>
    <n v="5"/>
    <d v="2013-08-05T00:00:00"/>
    <n v="2013"/>
    <n v="8"/>
    <d v="2018-08-04T00:00:00"/>
  </r>
  <r>
    <n v="910"/>
    <x v="2"/>
    <d v="2013-04-06T00:00:00"/>
    <s v="Harit Avani Eco Private Limited"/>
    <s v="Gujarat"/>
    <s v="Gujarat"/>
    <s v="G3300"/>
    <s v="2012K"/>
    <n v="22"/>
    <n v="5"/>
    <d v="2013-08-06T00:00:00"/>
    <n v="2013"/>
    <n v="8"/>
    <d v="2018-08-05T00:00:00"/>
  </r>
  <r>
    <n v="911"/>
    <x v="2"/>
    <d v="2013-04-06T00:00:00"/>
    <s v="Harit Avani Eco Private Limited"/>
    <s v="Karnataka"/>
    <s v="Karnataka"/>
    <s v="G3300"/>
    <s v="2013A"/>
    <n v="2"/>
    <n v="5"/>
    <d v="2013-08-06T00:00:00"/>
    <n v="2013"/>
    <n v="8"/>
    <d v="2018-08-05T00:00:00"/>
  </r>
  <r>
    <n v="912"/>
    <x v="2"/>
    <d v="2013-04-09T00:00:00"/>
    <s v="Harit Avani Eco Private Limited"/>
    <s v="Gujarat"/>
    <s v="Gujarat"/>
    <s v="G3300"/>
    <s v="2012K"/>
    <n v="11"/>
    <n v="5"/>
    <d v="2013-08-09T00:00:00"/>
    <n v="2013"/>
    <n v="8"/>
    <d v="2018-08-08T00:00:00"/>
  </r>
  <r>
    <n v="913"/>
    <x v="2"/>
    <d v="2013-04-09T00:00:00"/>
    <s v="Harit Avani Eco Private Limited"/>
    <s v="Gujarat"/>
    <s v="Gujarat"/>
    <s v="G3300"/>
    <s v="2012K"/>
    <n v="20"/>
    <n v="5"/>
    <d v="2013-08-09T00:00:00"/>
    <n v="2013"/>
    <n v="8"/>
    <d v="2018-08-08T00:00:00"/>
  </r>
  <r>
    <n v="914"/>
    <x v="2"/>
    <d v="2013-04-10T00:00:00"/>
    <s v="Harit Avani Eco Private Limited"/>
    <s v="Gujarat"/>
    <s v="Gujarat"/>
    <s v="G3300"/>
    <s v="2012K"/>
    <n v="50"/>
    <n v="5"/>
    <d v="2013-08-10T00:00:00"/>
    <n v="2013"/>
    <n v="8"/>
    <d v="2018-08-09T00:00:00"/>
  </r>
  <r>
    <n v="915"/>
    <x v="2"/>
    <d v="2013-04-10T00:00:00"/>
    <s v="Dr. C Y Kulgod"/>
    <s v="Karnataka"/>
    <s v="Karnataka"/>
    <s v="G3300"/>
    <s v="2011K"/>
    <n v="5"/>
    <n v="5"/>
    <d v="2013-08-10T00:00:00"/>
    <n v="2013"/>
    <n v="8"/>
    <d v="2018-08-09T00:00:00"/>
  </r>
  <r>
    <n v="916"/>
    <x v="2"/>
    <d v="2013-04-12T00:00:00"/>
    <s v="Harit Avani Eco Private Limited"/>
    <s v="Gujarat"/>
    <s v="Gujarat"/>
    <s v="G3300"/>
    <s v="2012K"/>
    <n v="100"/>
    <n v="5"/>
    <d v="2013-08-12T00:00:00"/>
    <n v="2013"/>
    <n v="8"/>
    <d v="2018-08-11T00:00:00"/>
  </r>
  <r>
    <n v="917"/>
    <x v="2"/>
    <d v="2013-04-12T00:00:00"/>
    <s v="Harit Avani Eco Private Limited"/>
    <s v="Maharashtra"/>
    <s v="Maharashtra"/>
    <s v="G3300"/>
    <s v="2010D18"/>
    <n v="60"/>
    <n v="5"/>
    <d v="2013-08-12T00:00:00"/>
    <n v="2013"/>
    <n v="8"/>
    <d v="2018-08-11T00:00:00"/>
  </r>
  <r>
    <n v="918"/>
    <x v="2"/>
    <d v="2013-04-12T00:00:00"/>
    <s v="Harit Avani Eco Private Limited"/>
    <s v="Maharashtra"/>
    <s v="Maharashtra"/>
    <s v="G3300"/>
    <s v="2010D18"/>
    <n v="350"/>
    <n v="5"/>
    <d v="2013-08-12T00:00:00"/>
    <n v="2013"/>
    <n v="8"/>
    <d v="2018-08-11T00:00:00"/>
  </r>
  <r>
    <n v="919"/>
    <x v="2"/>
    <d v="2013-04-13T00:00:00"/>
    <s v="Harit Avani Eco Private Limited"/>
    <s v="Gujarat"/>
    <s v="Gujarat"/>
    <s v="G3300"/>
    <s v="2012K"/>
    <n v="10"/>
    <n v="5"/>
    <d v="2013-08-13T00:00:00"/>
    <n v="2013"/>
    <n v="8"/>
    <d v="2018-08-12T00:00:00"/>
  </r>
  <r>
    <n v="920"/>
    <x v="2"/>
    <d v="2013-04-13T00:00:00"/>
    <s v="Harit Avani Eco Private Limited"/>
    <s v="Gujarat"/>
    <s v="Gujarat"/>
    <s v="G3300"/>
    <s v="2012K"/>
    <n v="19"/>
    <n v="5"/>
    <d v="2013-08-13T00:00:00"/>
    <n v="2013"/>
    <n v="8"/>
    <d v="2018-08-12T00:00:00"/>
  </r>
  <r>
    <n v="921"/>
    <x v="2"/>
    <d v="2013-04-17T00:00:00"/>
    <s v="Harit Avani Eco Private Limited"/>
    <s v="Gujarat"/>
    <s v="Gujarat"/>
    <s v="G3300"/>
    <s v="2012K"/>
    <n v="8"/>
    <n v="5"/>
    <d v="2013-08-17T00:00:00"/>
    <n v="2013"/>
    <n v="8"/>
    <d v="2018-08-16T00:00:00"/>
  </r>
  <r>
    <n v="922"/>
    <x v="2"/>
    <d v="2013-04-17T00:00:00"/>
    <s v="Harit Avani Eco Private Limited"/>
    <s v="Gujarat"/>
    <s v="Gujarat"/>
    <s v="G3300"/>
    <s v="2012K"/>
    <n v="8"/>
    <n v="5"/>
    <d v="2013-08-17T00:00:00"/>
    <n v="2013"/>
    <n v="8"/>
    <d v="2018-08-16T00:00:00"/>
  </r>
  <r>
    <n v="923"/>
    <x v="2"/>
    <d v="2013-04-17T00:00:00"/>
    <s v="Harit Avani Eco Private Limited"/>
    <s v="Gujarat"/>
    <s v="Gujarat"/>
    <s v="G3300"/>
    <s v="2012K"/>
    <n v="9"/>
    <n v="5"/>
    <d v="2013-08-17T00:00:00"/>
    <n v="2013"/>
    <n v="8"/>
    <d v="2018-08-16T00:00:00"/>
  </r>
  <r>
    <n v="924"/>
    <x v="2"/>
    <d v="2013-04-17T00:00:00"/>
    <s v="Harit Avani Eco Private Limited"/>
    <s v="Gujarat"/>
    <s v="Gujarat"/>
    <s v="G3300"/>
    <s v="2012K"/>
    <n v="10"/>
    <n v="5"/>
    <d v="2013-08-17T00:00:00"/>
    <n v="2013"/>
    <n v="8"/>
    <d v="2018-08-16T00:00:00"/>
  </r>
  <r>
    <n v="925"/>
    <x v="2"/>
    <d v="2013-04-17T00:00:00"/>
    <s v="Harit Avani Eco Private Limited"/>
    <s v="Gujarat"/>
    <s v="Gujarat"/>
    <s v="G3300"/>
    <s v="2012K"/>
    <n v="11"/>
    <n v="5"/>
    <d v="2013-08-17T00:00:00"/>
    <n v="2013"/>
    <n v="8"/>
    <d v="2018-08-16T00:00:00"/>
  </r>
  <r>
    <n v="926"/>
    <x v="2"/>
    <d v="2013-04-17T00:00:00"/>
    <s v="Harit Avani Eco Private Limited"/>
    <s v="Gujarat"/>
    <s v="Gujarat"/>
    <s v="G3300"/>
    <s v="2012K"/>
    <n v="20"/>
    <n v="5"/>
    <d v="2013-08-17T00:00:00"/>
    <n v="2013"/>
    <n v="8"/>
    <d v="2018-08-16T00:00:00"/>
  </r>
  <r>
    <n v="927"/>
    <x v="2"/>
    <d v="2013-04-17T00:00:00"/>
    <s v="Harit Avani Eco Private Limited"/>
    <s v="Gujarat"/>
    <s v="Gujarat"/>
    <s v="G3300"/>
    <s v="2012K"/>
    <n v="20"/>
    <n v="5"/>
    <d v="2013-08-17T00:00:00"/>
    <n v="2013"/>
    <n v="8"/>
    <d v="2018-08-16T00:00:00"/>
  </r>
  <r>
    <n v="928"/>
    <x v="2"/>
    <d v="2013-04-17T00:00:00"/>
    <s v="Harit Avani Eco Private Limited"/>
    <s v="Gujarat"/>
    <s v="Gujarat"/>
    <s v="G3300"/>
    <s v="2012K"/>
    <n v="23"/>
    <n v="5"/>
    <d v="2013-08-17T00:00:00"/>
    <n v="2013"/>
    <n v="8"/>
    <d v="2018-08-16T00:00:00"/>
  </r>
  <r>
    <n v="929"/>
    <x v="2"/>
    <d v="2013-04-18T00:00:00"/>
    <s v="Harit Avani Eco Private Limited"/>
    <s v="Gujarat"/>
    <s v="Gujarat"/>
    <s v="G3300"/>
    <s v="2012K"/>
    <n v="16"/>
    <n v="5"/>
    <d v="2013-08-18T00:00:00"/>
    <n v="2013"/>
    <n v="8"/>
    <d v="2018-08-17T00:00:00"/>
  </r>
  <r>
    <n v="930"/>
    <x v="2"/>
    <d v="2013-04-18T00:00:00"/>
    <s v="Harit Avani Eco Private Limited"/>
    <s v="Gujarat"/>
    <s v="Gujarat"/>
    <s v="G3300"/>
    <s v="2012K"/>
    <n v="41"/>
    <n v="5"/>
    <d v="2013-08-18T00:00:00"/>
    <n v="2013"/>
    <n v="8"/>
    <d v="2018-08-17T00:00:00"/>
  </r>
  <r>
    <n v="931"/>
    <x v="2"/>
    <d v="2013-04-22T00:00:00"/>
    <s v="M/S OMEGA"/>
    <s v="Karnataka"/>
    <s v="Karnataka"/>
    <s v="G3300"/>
    <s v="2011K"/>
    <n v="6"/>
    <n v="5"/>
    <d v="2013-08-22T00:00:00"/>
    <n v="2013"/>
    <n v="8"/>
    <d v="2018-08-21T00:00:00"/>
  </r>
  <r>
    <n v="932"/>
    <x v="2"/>
    <d v="2013-04-22T00:00:00"/>
    <s v="Starlight Marketing"/>
    <s v="Kerala"/>
    <s v="Kerala"/>
    <s v="G3300"/>
    <s v="2013A"/>
    <n v="15"/>
    <n v="5"/>
    <d v="2013-08-22T00:00:00"/>
    <n v="2013"/>
    <n v="8"/>
    <d v="2018-08-21T00:00:00"/>
  </r>
  <r>
    <n v="933"/>
    <x v="2"/>
    <d v="2013-04-22T00:00:00"/>
    <s v="Starlight Marketing"/>
    <s v="Kerala"/>
    <s v="Kerala"/>
    <s v="M5000"/>
    <s v="2012J"/>
    <n v="5"/>
    <n v="5"/>
    <d v="2013-08-22T00:00:00"/>
    <n v="2013"/>
    <n v="8"/>
    <d v="2018-08-21T00:00:00"/>
  </r>
  <r>
    <n v="934"/>
    <x v="2"/>
    <d v="2013-04-23T00:00:00"/>
    <s v="Harit Avani Eco Private Limited"/>
    <s v="Gujarat"/>
    <s v="Gujarat"/>
    <s v="G3300"/>
    <s v="2012K"/>
    <n v="8"/>
    <n v="5"/>
    <d v="2013-08-23T00:00:00"/>
    <n v="2013"/>
    <n v="8"/>
    <d v="2018-08-22T00:00:00"/>
  </r>
  <r>
    <n v="935"/>
    <x v="2"/>
    <d v="2013-04-23T00:00:00"/>
    <s v="Harit Avani Eco Private Limited"/>
    <s v="Gujarat"/>
    <s v="Gujarat"/>
    <s v="G3300"/>
    <s v="2012K"/>
    <n v="13"/>
    <n v="5"/>
    <d v="2013-08-23T00:00:00"/>
    <n v="2013"/>
    <n v="8"/>
    <d v="2018-08-22T00:00:00"/>
  </r>
  <r>
    <n v="936"/>
    <x v="2"/>
    <d v="2013-04-23T00:00:00"/>
    <s v="Harit Avani Eco Private Limited"/>
    <s v="Gujarat"/>
    <s v="Gujarat"/>
    <s v="G3300"/>
    <s v="2012K"/>
    <n v="20"/>
    <n v="5"/>
    <d v="2013-08-23T00:00:00"/>
    <n v="2013"/>
    <n v="8"/>
    <d v="2018-08-22T00:00:00"/>
  </r>
  <r>
    <n v="937"/>
    <x v="2"/>
    <d v="2013-04-23T00:00:00"/>
    <s v="Harit Avani Eco Private Limited"/>
    <s v="Karnataka"/>
    <s v="Karnataka"/>
    <s v="G3300"/>
    <s v="2011K"/>
    <n v="4"/>
    <n v="5"/>
    <d v="2013-08-23T00:00:00"/>
    <n v="2013"/>
    <n v="8"/>
    <d v="2018-08-22T00:00:00"/>
  </r>
  <r>
    <n v="938"/>
    <x v="2"/>
    <d v="2013-04-23T00:00:00"/>
    <s v="Harit Avani Eco Private Limited"/>
    <s v="Karnataka"/>
    <s v="Karnataka"/>
    <s v="G3300"/>
    <s v="2011K"/>
    <n v="16"/>
    <n v="5"/>
    <d v="2013-08-23T00:00:00"/>
    <n v="2013"/>
    <n v="8"/>
    <d v="2018-08-22T00:00:00"/>
  </r>
  <r>
    <n v="939"/>
    <x v="2"/>
    <d v="2013-04-30T00:00:00"/>
    <s v="SEWS NGO"/>
    <s v="Andhra Pradesh"/>
    <s v="Andhra Pradesh"/>
    <s v="G3300"/>
    <s v="2012K"/>
    <n v="450"/>
    <n v="5"/>
    <d v="2013-08-30T00:00:00"/>
    <n v="2013"/>
    <n v="8"/>
    <d v="2018-08-29T00:00:00"/>
  </r>
  <r>
    <n v="940"/>
    <x v="2"/>
    <d v="2013-04-30T00:00:00"/>
    <s v="Harit Avani Eco Private Limited"/>
    <s v="Gujarat"/>
    <s v="Gujarat"/>
    <s v="G3300"/>
    <s v="2010D18"/>
    <n v="490"/>
    <n v="5"/>
    <d v="2013-08-30T00:00:00"/>
    <n v="2013"/>
    <n v="8"/>
    <d v="2018-08-29T00:00:00"/>
  </r>
  <r>
    <n v="941"/>
    <x v="2"/>
    <d v="2013-04-30T00:00:00"/>
    <s v="Utkarshini Green"/>
    <s v="Kerala"/>
    <s v="Kerala"/>
    <s v="G3300"/>
    <s v="2010D18"/>
    <n v="135"/>
    <n v="5"/>
    <d v="2013-08-30T00:00:00"/>
    <n v="2013"/>
    <n v="8"/>
    <d v="2018-08-29T00:00:00"/>
  </r>
  <r>
    <n v="942"/>
    <x v="2"/>
    <d v="2013-04-30T00:00:00"/>
    <s v="Utkarshini Green"/>
    <s v="Kerala"/>
    <s v="Kerala"/>
    <s v="G3300"/>
    <s v="2012K"/>
    <n v="165"/>
    <n v="5"/>
    <d v="2013-08-30T00:00:00"/>
    <n v="2013"/>
    <n v="8"/>
    <d v="2018-08-29T00:00:00"/>
  </r>
  <r>
    <n v="943"/>
    <x v="2"/>
    <d v="2013-04-30T00:00:00"/>
    <s v="JSK Marketing Pvt. Ltd."/>
    <s v="Maharashtra"/>
    <s v="Maharashtra"/>
    <s v="G3300"/>
    <s v="2013A"/>
    <n v="1457"/>
    <n v="5"/>
    <d v="2013-08-30T00:00:00"/>
    <n v="2013"/>
    <n v="8"/>
    <d v="2018-08-29T00:00:00"/>
  </r>
  <r>
    <n v="944"/>
    <x v="2"/>
    <d v="2013-04-30T00:00:00"/>
    <s v="Crux Power,"/>
    <s v="Odisha"/>
    <s v="Odisha"/>
    <s v="M5000"/>
    <s v="2012J"/>
    <n v="100"/>
    <n v="5"/>
    <d v="2013-08-30T00:00:00"/>
    <n v="2013"/>
    <n v="8"/>
    <d v="2018-08-29T00:00:00"/>
  </r>
  <r>
    <n v="945"/>
    <x v="2"/>
    <d v="2013-05-03T00:00:00"/>
    <s v="BHARTIYA SAMRUDDHI FINANCE LTD (BASIX)"/>
    <s v="Odisha"/>
    <s v="Odisha"/>
    <s v="M5000"/>
    <s v="2012J"/>
    <n v="5"/>
    <n v="5"/>
    <d v="2013-09-03T00:00:00"/>
    <n v="2013"/>
    <n v="9"/>
    <d v="2018-09-02T00:00:00"/>
  </r>
  <r>
    <n v="946"/>
    <x v="2"/>
    <d v="2013-05-03T00:00:00"/>
    <s v="BHARTIYA SAMRUDDHI FINANCE LTD (BASIX) 2"/>
    <s v="Odisha"/>
    <s v="Odisha"/>
    <s v="M5000"/>
    <s v="2012J"/>
    <n v="5"/>
    <n v="5"/>
    <d v="2013-09-03T00:00:00"/>
    <n v="2013"/>
    <n v="9"/>
    <d v="2018-09-02T00:00:00"/>
  </r>
  <r>
    <n v="947"/>
    <x v="2"/>
    <d v="2013-05-03T00:00:00"/>
    <s v="JANA SEVA KENDRA (BASIX) C/O- PANDU BOOK STORE"/>
    <s v="Odisha"/>
    <s v="Odisha"/>
    <s v="M5000"/>
    <s v="2012J"/>
    <n v="5"/>
    <n v="5"/>
    <d v="2013-09-03T00:00:00"/>
    <n v="2013"/>
    <n v="9"/>
    <d v="2018-09-02T00:00:00"/>
  </r>
  <r>
    <n v="948"/>
    <x v="2"/>
    <d v="2013-05-03T00:00:00"/>
    <s v="SURYA NARAYAN SAMANTARAY JANA SEVA KENDRA (BASIX)"/>
    <s v="Odisha"/>
    <s v="Odisha"/>
    <s v="M5000"/>
    <s v="2012J"/>
    <n v="5"/>
    <n v="5"/>
    <d v="2013-09-03T00:00:00"/>
    <n v="2013"/>
    <n v="9"/>
    <d v="2018-09-02T00:00:00"/>
  </r>
  <r>
    <n v="949"/>
    <x v="2"/>
    <d v="2013-05-06T00:00:00"/>
    <s v="Harit Avani Eco Private Limited"/>
    <s v="Gujarat"/>
    <s v="Gujarat"/>
    <s v="G3300"/>
    <s v="2010D18"/>
    <n v="1"/>
    <n v="5"/>
    <d v="2013-09-06T00:00:00"/>
    <n v="2013"/>
    <n v="9"/>
    <d v="2018-09-05T00:00:00"/>
  </r>
  <r>
    <n v="950"/>
    <x v="2"/>
    <d v="2013-05-09T00:00:00"/>
    <s v="Harit Avani Eco Private Limited"/>
    <s v="Gujarat"/>
    <s v="Gujarat"/>
    <s v="G3300"/>
    <s v="2013A"/>
    <n v="20"/>
    <n v="5"/>
    <d v="2013-09-09T00:00:00"/>
    <n v="2013"/>
    <n v="9"/>
    <d v="2018-09-08T00:00:00"/>
  </r>
  <r>
    <n v="951"/>
    <x v="2"/>
    <d v="2013-05-09T00:00:00"/>
    <s v="Harit Avani Eco Private Limited"/>
    <s v="Gujarat"/>
    <s v="Gujarat"/>
    <s v="G3300"/>
    <s v="2013A"/>
    <n v="34"/>
    <n v="5"/>
    <d v="2013-09-09T00:00:00"/>
    <n v="2013"/>
    <n v="9"/>
    <d v="2018-09-08T00:00:00"/>
  </r>
  <r>
    <n v="952"/>
    <x v="2"/>
    <d v="2013-05-09T00:00:00"/>
    <s v="Harit Avani Eco Private Limited"/>
    <s v="Gujarat"/>
    <s v="Gujarat"/>
    <s v="G3300"/>
    <s v="2013A"/>
    <n v="50"/>
    <n v="5"/>
    <d v="2013-09-09T00:00:00"/>
    <n v="2013"/>
    <n v="9"/>
    <d v="2018-09-08T00:00:00"/>
  </r>
  <r>
    <n v="953"/>
    <x v="2"/>
    <d v="2013-05-10T00:00:00"/>
    <s v="Harit Avani Eco Private Limited"/>
    <s v="Gujarat"/>
    <s v="Gujarat"/>
    <s v="G3300"/>
    <s v="2013A"/>
    <n v="49"/>
    <n v="5"/>
    <d v="2013-09-10T00:00:00"/>
    <n v="2013"/>
    <n v="9"/>
    <d v="2018-09-09T00:00:00"/>
  </r>
  <r>
    <n v="954"/>
    <x v="2"/>
    <d v="2013-05-10T00:00:00"/>
    <s v="Starlight Marketing"/>
    <s v="Kerala"/>
    <s v="Kerala"/>
    <s v="G3300"/>
    <s v="2013A"/>
    <n v="15"/>
    <n v="5"/>
    <d v="2013-09-10T00:00:00"/>
    <n v="2013"/>
    <n v="9"/>
    <d v="2018-09-09T00:00:00"/>
  </r>
  <r>
    <n v="955"/>
    <x v="2"/>
    <d v="2013-05-10T00:00:00"/>
    <s v="Starlight Marketing"/>
    <s v="Kerala"/>
    <s v="Kerala"/>
    <s v="M5000"/>
    <s v="2012J"/>
    <n v="10"/>
    <n v="5"/>
    <d v="2013-09-10T00:00:00"/>
    <n v="2013"/>
    <n v="9"/>
    <d v="2018-09-09T00:00:00"/>
  </r>
  <r>
    <n v="956"/>
    <x v="2"/>
    <d v="2013-05-14T00:00:00"/>
    <s v="M/s Max House"/>
    <s v="Manipur"/>
    <s v="Other NE States"/>
    <s v="G3300"/>
    <s v="2013A"/>
    <n v="52"/>
    <n v="5"/>
    <d v="2013-09-14T00:00:00"/>
    <n v="2013"/>
    <n v="9"/>
    <d v="2018-09-13T00:00:00"/>
  </r>
  <r>
    <n v="957"/>
    <x v="2"/>
    <d v="2013-05-14T00:00:00"/>
    <s v="M/s Max House"/>
    <s v="Manipur"/>
    <s v="Other NE States"/>
    <s v="M5000"/>
    <s v="2012J"/>
    <n v="10"/>
    <n v="5"/>
    <d v="2013-09-14T00:00:00"/>
    <n v="2013"/>
    <n v="9"/>
    <d v="2018-09-13T00:00:00"/>
  </r>
  <r>
    <n v="958"/>
    <x v="2"/>
    <d v="2013-05-14T00:00:00"/>
    <s v="M/s Max House"/>
    <s v="Manipur"/>
    <s v="Other NE States"/>
    <s v="M5000"/>
    <s v="2012J"/>
    <n v="1000"/>
    <n v="5"/>
    <d v="2013-09-14T00:00:00"/>
    <n v="2013"/>
    <n v="9"/>
    <d v="2018-09-13T00:00:00"/>
  </r>
  <r>
    <n v="959"/>
    <x v="2"/>
    <d v="2013-05-16T00:00:00"/>
    <s v="ESSAM Associates"/>
    <s v="Kerala"/>
    <s v="Kerala"/>
    <s v="G3300"/>
    <s v="2013A"/>
    <n v="10"/>
    <n v="5"/>
    <d v="2013-09-16T00:00:00"/>
    <n v="2013"/>
    <n v="9"/>
    <d v="2018-09-15T00:00:00"/>
  </r>
  <r>
    <n v="960"/>
    <x v="2"/>
    <d v="2013-05-20T00:00:00"/>
    <s v="M/s Max House"/>
    <s v="Manipur"/>
    <s v="Other NE States"/>
    <s v="M5000"/>
    <s v="2012J"/>
    <n v="574"/>
    <n v="5"/>
    <d v="2013-09-20T00:00:00"/>
    <n v="2013"/>
    <n v="9"/>
    <d v="2018-09-19T00:00:00"/>
  </r>
  <r>
    <n v="961"/>
    <x v="2"/>
    <d v="2013-05-29T00:00:00"/>
    <s v="Harit Avani Eco Private Limited"/>
    <s v="Gujarat"/>
    <s v="Gujarat"/>
    <s v="G3300"/>
    <s v="CB/03/09"/>
    <n v="72"/>
    <n v="5"/>
    <d v="2013-09-29T00:00:00"/>
    <n v="2013"/>
    <n v="9"/>
    <d v="2018-09-28T00:00:00"/>
  </r>
  <r>
    <n v="962"/>
    <x v="2"/>
    <d v="2013-05-30T00:00:00"/>
    <s v="Harit Avani Eco Private Limited"/>
    <s v="Gujarat"/>
    <s v="Gujarat"/>
    <s v="G3300"/>
    <s v="2011K"/>
    <n v="5"/>
    <n v="5"/>
    <d v="2013-09-30T00:00:00"/>
    <n v="2013"/>
    <n v="9"/>
    <d v="2018-09-29T00:00:00"/>
  </r>
  <r>
    <n v="963"/>
    <x v="2"/>
    <d v="2013-05-30T00:00:00"/>
    <s v="Harit Avani Eco Private Limited"/>
    <s v="Gujarat"/>
    <s v="Gujarat"/>
    <s v="G3300"/>
    <s v="2011K"/>
    <n v="12"/>
    <n v="5"/>
    <d v="2013-09-30T00:00:00"/>
    <n v="2013"/>
    <n v="9"/>
    <d v="2018-09-29T00:00:00"/>
  </r>
  <r>
    <n v="964"/>
    <x v="2"/>
    <d v="2013-05-30T00:00:00"/>
    <s v="Harit Avani Eco Private Limited"/>
    <s v="Gujarat"/>
    <s v="Gujarat"/>
    <s v="G3300"/>
    <s v="2011K"/>
    <n v="12"/>
    <n v="5"/>
    <d v="2013-09-30T00:00:00"/>
    <n v="2013"/>
    <n v="9"/>
    <d v="2018-09-29T00:00:00"/>
  </r>
  <r>
    <n v="965"/>
    <x v="2"/>
    <d v="2013-05-30T00:00:00"/>
    <s v="Harit Avani Eco Private Limited"/>
    <s v="Gujarat"/>
    <s v="Gujarat"/>
    <s v="G3300"/>
    <s v="2013A"/>
    <n v="78"/>
    <n v="5"/>
    <d v="2013-09-30T00:00:00"/>
    <n v="2013"/>
    <n v="9"/>
    <d v="2018-09-29T00:00:00"/>
  </r>
  <r>
    <n v="966"/>
    <x v="2"/>
    <d v="2013-05-30T00:00:00"/>
    <s v="Harit Avani Eco Private Limited"/>
    <s v="Gujarat"/>
    <s v="Gujarat"/>
    <s v="G3300"/>
    <s v="2010D18 (4), 2010H (10), 2013A (71)"/>
    <n v="85"/>
    <n v="5"/>
    <d v="2013-09-30T00:00:00"/>
    <n v="2013"/>
    <n v="9"/>
    <d v="2018-09-29T00:00:00"/>
  </r>
  <r>
    <n v="967"/>
    <x v="2"/>
    <d v="2013-05-31T00:00:00"/>
    <s v="Om Shakthi Industries"/>
    <s v="Goa"/>
    <s v="UTs"/>
    <s v="G3300"/>
    <s v="2010G23"/>
    <n v="84"/>
    <n v="5"/>
    <d v="2013-09-30T00:00:00"/>
    <n v="2013"/>
    <n v="9"/>
    <d v="2018-09-29T00:00:00"/>
  </r>
  <r>
    <n v="968"/>
    <x v="2"/>
    <d v="2013-05-31T00:00:00"/>
    <s v="Starlight Marketing"/>
    <s v="Kerala"/>
    <s v="Kerala"/>
    <s v="G3300"/>
    <s v="2010D18 (6), 2011K (34)"/>
    <n v="40"/>
    <n v="5"/>
    <d v="2013-09-30T00:00:00"/>
    <n v="2013"/>
    <n v="9"/>
    <d v="2018-09-29T00:00:00"/>
  </r>
  <r>
    <n v="969"/>
    <x v="2"/>
    <d v="2013-05-31T00:00:00"/>
    <s v="World Vision India"/>
    <s v="Rajasthan"/>
    <s v="Rajasthan"/>
    <s v="PCS1"/>
    <s v="E-13"/>
    <n v="1330"/>
    <n v="5"/>
    <d v="2013-09-30T00:00:00"/>
    <n v="2013"/>
    <n v="9"/>
    <d v="2018-09-29T00:00:00"/>
  </r>
  <r>
    <n v="970"/>
    <x v="2"/>
    <d v="2013-06-03T00:00:00"/>
    <s v="K.H.Patil Vigyan Kendra"/>
    <s v="Karnataka"/>
    <s v="Karnataka"/>
    <s v="M5000"/>
    <s v="2012J"/>
    <n v="1"/>
    <n v="5"/>
    <d v="2013-10-03T00:00:00"/>
    <n v="2013"/>
    <n v="10"/>
    <d v="2018-10-02T00:00:00"/>
  </r>
  <r>
    <n v="971"/>
    <x v="2"/>
    <d v="2013-06-03T00:00:00"/>
    <s v="SATYA EDUCATIONAL AND RURAL DEVELOPMENT SOCIETY"/>
    <s v="Karnataka"/>
    <s v="Karnataka"/>
    <s v="M5000"/>
    <s v="2012J (24), 2013C (6)"/>
    <n v="30"/>
    <n v="5"/>
    <d v="2013-10-03T00:00:00"/>
    <n v="2013"/>
    <n v="10"/>
    <d v="2018-10-02T00:00:00"/>
  </r>
  <r>
    <n v="972"/>
    <x v="2"/>
    <d v="2013-06-06T00:00:00"/>
    <s v="M/S OMEGA"/>
    <s v="Karnataka"/>
    <s v="Karnataka"/>
    <s v="G3300"/>
    <s v="2011K"/>
    <n v="1"/>
    <n v="5"/>
    <d v="2013-10-06T00:00:00"/>
    <n v="2013"/>
    <n v="10"/>
    <d v="2018-10-05T00:00:00"/>
  </r>
  <r>
    <n v="973"/>
    <x v="2"/>
    <d v="2013-06-06T00:00:00"/>
    <s v="M/S OMEGA"/>
    <s v="Karnataka"/>
    <s v="Karnataka"/>
    <s v="G3300"/>
    <s v="2011K"/>
    <n v="10"/>
    <n v="5"/>
    <d v="2013-10-06T00:00:00"/>
    <n v="2013"/>
    <n v="10"/>
    <d v="2018-10-05T00:00:00"/>
  </r>
  <r>
    <n v="974"/>
    <x v="2"/>
    <d v="2013-06-06T00:00:00"/>
    <s v="Chest Research Foundation"/>
    <s v="Maharashtra"/>
    <s v="Maharashtra"/>
    <s v="PCS1"/>
    <s v="E-13"/>
    <n v="1"/>
    <n v="5"/>
    <d v="2013-10-06T00:00:00"/>
    <n v="2013"/>
    <n v="10"/>
    <d v="2018-10-05T00:00:00"/>
  </r>
  <r>
    <n v="975"/>
    <x v="2"/>
    <d v="2013-06-06T00:00:00"/>
    <s v="HARSHA TRUST"/>
    <s v="Maharashtra"/>
    <s v="Maharashtra"/>
    <s v="PCS1"/>
    <s v="E-13"/>
    <n v="1"/>
    <n v="5"/>
    <d v="2013-10-06T00:00:00"/>
    <n v="2013"/>
    <n v="10"/>
    <d v="2018-10-05T00:00:00"/>
  </r>
  <r>
    <n v="976"/>
    <x v="2"/>
    <d v="2013-06-11T00:00:00"/>
    <s v="Jayamitra Bisht"/>
    <s v="Maharashtra"/>
    <s v="Maharashtra"/>
    <s v="M5000"/>
    <s v="2012J"/>
    <n v="1"/>
    <n v="5"/>
    <d v="2013-10-11T00:00:00"/>
    <n v="2013"/>
    <n v="10"/>
    <d v="2018-10-10T00:00:00"/>
  </r>
  <r>
    <n v="977"/>
    <x v="2"/>
    <d v="2013-06-13T00:00:00"/>
    <s v="Agami  Eco Pvt Ltd"/>
    <s v="Gujarat"/>
    <s v="Gujarat"/>
    <s v="PCS1"/>
    <s v="E-13"/>
    <n v="22"/>
    <n v="5"/>
    <d v="2013-10-13T00:00:00"/>
    <n v="2013"/>
    <n v="10"/>
    <d v="2018-10-12T00:00:00"/>
  </r>
  <r>
    <n v="978"/>
    <x v="2"/>
    <d v="2013-06-13T00:00:00"/>
    <s v="Agami  Eco Pvt Ltd"/>
    <s v="Gujarat"/>
    <s v="Gujarat"/>
    <s v="PCS1"/>
    <s v="E-13"/>
    <n v="65"/>
    <n v="5"/>
    <d v="2013-10-13T00:00:00"/>
    <n v="2013"/>
    <n v="10"/>
    <d v="2018-10-12T00:00:00"/>
  </r>
  <r>
    <n v="979"/>
    <x v="2"/>
    <d v="2013-06-17T00:00:00"/>
    <s v="Agami  Eco Pvt Ltd"/>
    <s v="Gujarat"/>
    <s v="Gujarat"/>
    <s v="PCS1"/>
    <s v="E-13"/>
    <n v="15"/>
    <n v="5"/>
    <d v="2013-10-17T00:00:00"/>
    <n v="2013"/>
    <n v="10"/>
    <d v="2018-10-16T00:00:00"/>
  </r>
  <r>
    <n v="980"/>
    <x v="2"/>
    <d v="2013-06-17T00:00:00"/>
    <s v="Grasim Industries Limited (SFD)"/>
    <s v="Madhya Pradesh"/>
    <s v="Madhya Pradesh"/>
    <s v="G3300"/>
    <s v="2010D18"/>
    <n v="5"/>
    <n v="5"/>
    <d v="2013-10-17T00:00:00"/>
    <n v="2013"/>
    <n v="10"/>
    <d v="2018-10-16T00:00:00"/>
  </r>
  <r>
    <n v="981"/>
    <x v="2"/>
    <d v="2013-06-19T00:00:00"/>
    <s v="Agami  Eco Pvt Ltd"/>
    <s v="Gujarat"/>
    <s v="Gujarat"/>
    <s v="PCS1"/>
    <s v="E-13"/>
    <n v="17"/>
    <n v="5"/>
    <d v="2013-10-19T00:00:00"/>
    <n v="2013"/>
    <n v="10"/>
    <d v="2018-10-18T00:00:00"/>
  </r>
  <r>
    <n v="982"/>
    <x v="2"/>
    <d v="2013-06-19T00:00:00"/>
    <s v="Agami  Eco Pvt Ltd"/>
    <s v="Gujarat"/>
    <s v="Gujarat"/>
    <s v="PCS1"/>
    <s v="E-13"/>
    <n v="18"/>
    <n v="5"/>
    <d v="2013-10-19T00:00:00"/>
    <n v="2013"/>
    <n v="10"/>
    <d v="2018-10-18T00:00:00"/>
  </r>
  <r>
    <n v="983"/>
    <x v="2"/>
    <d v="2013-06-19T00:00:00"/>
    <s v="Agami  Eco Pvt Ltd"/>
    <s v="Gujarat"/>
    <s v="Gujarat"/>
    <s v="PCS1"/>
    <s v="E-13"/>
    <n v="76"/>
    <n v="5"/>
    <d v="2013-10-19T00:00:00"/>
    <n v="2013"/>
    <n v="10"/>
    <d v="2018-10-18T00:00:00"/>
  </r>
  <r>
    <n v="984"/>
    <x v="2"/>
    <d v="2013-06-21T00:00:00"/>
    <s v="Agami  Eco Pvt Ltd"/>
    <s v="Gujarat"/>
    <s v="Gujarat"/>
    <s v="PCS1"/>
    <s v="E-13"/>
    <n v="10"/>
    <n v="5"/>
    <d v="2013-10-21T00:00:00"/>
    <n v="2013"/>
    <n v="10"/>
    <d v="2018-10-20T00:00:00"/>
  </r>
  <r>
    <n v="985"/>
    <x v="2"/>
    <d v="2013-06-21T00:00:00"/>
    <s v="Agami  Eco Pvt Ltd"/>
    <s v="Gujarat"/>
    <s v="Gujarat"/>
    <s v="PCS1"/>
    <s v="E-13"/>
    <n v="13"/>
    <n v="5"/>
    <d v="2013-10-21T00:00:00"/>
    <n v="2013"/>
    <n v="10"/>
    <d v="2018-10-20T00:00:00"/>
  </r>
  <r>
    <n v="986"/>
    <x v="2"/>
    <d v="2013-06-21T00:00:00"/>
    <s v="Agami  Eco Pvt Ltd"/>
    <s v="Gujarat"/>
    <s v="Gujarat"/>
    <s v="PCS1"/>
    <s v="E-13"/>
    <n v="20"/>
    <n v="5"/>
    <d v="2013-10-21T00:00:00"/>
    <n v="2013"/>
    <n v="10"/>
    <d v="2018-10-20T00:00:00"/>
  </r>
  <r>
    <n v="987"/>
    <x v="2"/>
    <d v="2013-06-21T00:00:00"/>
    <s v="Ambuja Cement Foundation (G)"/>
    <s v="Gujarat"/>
    <s v="Gujarat"/>
    <s v="PCS1"/>
    <s v="2013D"/>
    <n v="1000"/>
    <n v="5"/>
    <d v="2013-10-21T00:00:00"/>
    <n v="2013"/>
    <n v="10"/>
    <d v="2018-10-20T00:00:00"/>
  </r>
  <r>
    <n v="988"/>
    <x v="2"/>
    <d v="2013-06-25T00:00:00"/>
    <s v="Agami  Eco Pvt Ltd"/>
    <s v="Gujarat"/>
    <s v="Gujarat"/>
    <s v="PCS1"/>
    <s v="E-13"/>
    <n v="16"/>
    <n v="5"/>
    <d v="2013-10-25T00:00:00"/>
    <n v="2013"/>
    <n v="10"/>
    <d v="2018-10-24T00:00:00"/>
  </r>
  <r>
    <n v="989"/>
    <x v="2"/>
    <d v="2013-06-25T00:00:00"/>
    <s v="Agami  Eco Pvt Ltd"/>
    <s v="Gujarat"/>
    <s v="Gujarat"/>
    <s v="PCS1"/>
    <s v="E-13"/>
    <n v="39"/>
    <n v="5"/>
    <d v="2013-10-25T00:00:00"/>
    <n v="2013"/>
    <n v="10"/>
    <d v="2018-10-24T00:00:00"/>
  </r>
  <r>
    <n v="990"/>
    <x v="2"/>
    <d v="2013-06-25T00:00:00"/>
    <s v="Agami  Eco Pvt Ltd"/>
    <s v="Gujarat"/>
    <s v="Gujarat"/>
    <s v="PCS1"/>
    <s v="E-13"/>
    <n v="40"/>
    <n v="5"/>
    <d v="2013-10-25T00:00:00"/>
    <n v="2013"/>
    <n v="10"/>
    <d v="2018-10-24T00:00:00"/>
  </r>
  <r>
    <n v="991"/>
    <x v="2"/>
    <d v="2013-06-26T00:00:00"/>
    <s v="Integrated Village Development Project"/>
    <s v="Tamil Nadu"/>
    <s v="Tamil Nadu"/>
    <s v="PCS1"/>
    <s v="2013D (371), E-13 (470)"/>
    <n v="841"/>
    <n v="5"/>
    <d v="2013-10-26T00:00:00"/>
    <n v="2013"/>
    <n v="10"/>
    <d v="2018-10-25T00:00:00"/>
  </r>
  <r>
    <n v="992"/>
    <x v="2"/>
    <d v="2013-06-30T00:00:00"/>
    <s v="Agami  Eco Pvt Ltd"/>
    <s v="Gujarat"/>
    <s v="Gujarat"/>
    <s v="PCS1"/>
    <s v="E-13"/>
    <n v="10"/>
    <n v="5"/>
    <d v="2013-10-30T00:00:00"/>
    <n v="2013"/>
    <n v="10"/>
    <d v="2018-10-29T00:00:00"/>
  </r>
  <r>
    <n v="993"/>
    <x v="2"/>
    <d v="2013-06-30T00:00:00"/>
    <s v="Agami  Eco Pvt Ltd"/>
    <s v="Gujarat"/>
    <s v="Gujarat"/>
    <s v="PCS1"/>
    <s v="E-13"/>
    <n v="13"/>
    <n v="5"/>
    <d v="2013-10-30T00:00:00"/>
    <n v="2013"/>
    <n v="10"/>
    <d v="2018-10-29T00:00:00"/>
  </r>
  <r>
    <n v="994"/>
    <x v="2"/>
    <d v="2013-06-30T00:00:00"/>
    <s v="Agami  Eco Pvt Ltd"/>
    <s v="Gujarat"/>
    <s v="Gujarat"/>
    <s v="PCS1"/>
    <s v="E-13"/>
    <n v="14"/>
    <n v="5"/>
    <d v="2013-10-30T00:00:00"/>
    <n v="2013"/>
    <n v="10"/>
    <d v="2018-10-29T00:00:00"/>
  </r>
  <r>
    <n v="995"/>
    <x v="2"/>
    <d v="2013-06-30T00:00:00"/>
    <s v="Agami  Eco Pvt Ltd"/>
    <s v="Gujarat"/>
    <s v="Gujarat"/>
    <s v="PCS1"/>
    <s v="E-13"/>
    <n v="39"/>
    <n v="5"/>
    <d v="2013-10-30T00:00:00"/>
    <n v="2013"/>
    <n v="10"/>
    <d v="2018-10-29T00:00:00"/>
  </r>
  <r>
    <n v="996"/>
    <x v="2"/>
    <d v="2013-06-30T00:00:00"/>
    <s v="Agami  Eco Pvt Ltd"/>
    <s v="Gujarat"/>
    <s v="Gujarat"/>
    <s v="PCS1"/>
    <s v="E-13"/>
    <n v="60"/>
    <n v="5"/>
    <d v="2013-10-30T00:00:00"/>
    <n v="2013"/>
    <n v="10"/>
    <d v="2018-10-29T00:00:00"/>
  </r>
  <r>
    <n v="997"/>
    <x v="2"/>
    <d v="2013-06-30T00:00:00"/>
    <s v="Ambuja Cement Foundation (G)"/>
    <s v="Gujarat"/>
    <s v="Gujarat"/>
    <s v="PCS1"/>
    <s v="F2013D"/>
    <n v="2000"/>
    <n v="5"/>
    <d v="2013-10-30T00:00:00"/>
    <n v="2013"/>
    <n v="10"/>
    <d v="2018-10-29T00:00:00"/>
  </r>
  <r>
    <n v="998"/>
    <x v="2"/>
    <d v="2013-06-30T00:00:00"/>
    <s v="Purushotham .K R"/>
    <s v="Karnataka"/>
    <s v="Karnataka"/>
    <s v="M5000"/>
    <s v="2012J"/>
    <n v="2"/>
    <n v="5"/>
    <d v="2013-10-30T00:00:00"/>
    <n v="2013"/>
    <n v="10"/>
    <d v="2018-10-29T00:00:00"/>
  </r>
  <r>
    <n v="999"/>
    <x v="2"/>
    <d v="2013-06-30T00:00:00"/>
    <s v="Integrated Village Development Project"/>
    <s v="Tamil Nadu"/>
    <s v="Tamil Nadu"/>
    <s v="PCS1"/>
    <s v="F2013D"/>
    <n v="1000"/>
    <n v="5"/>
    <d v="2013-10-30T00:00:00"/>
    <n v="2013"/>
    <n v="10"/>
    <d v="2018-10-29T00:00:00"/>
  </r>
  <r>
    <n v="1000"/>
    <x v="2"/>
    <d v="2013-07-01T00:00:00"/>
    <s v="World Vision India"/>
    <s v="Rajasthan"/>
    <s v="Rajasthan"/>
    <s v="PCS1"/>
    <s v="E-13"/>
    <n v="2"/>
    <n v="5"/>
    <d v="2013-11-01T00:00:00"/>
    <n v="2013"/>
    <n v="11"/>
    <d v="2018-10-31T00:00:00"/>
  </r>
  <r>
    <n v="1001"/>
    <x v="2"/>
    <d v="2013-07-02T00:00:00"/>
    <s v="Agami  Eco Pvt Ltd"/>
    <s v="Gujarat"/>
    <s v="Gujarat"/>
    <s v="PCS1"/>
    <s v="E-13"/>
    <n v="17"/>
    <n v="5"/>
    <d v="2013-11-02T00:00:00"/>
    <n v="2013"/>
    <n v="11"/>
    <d v="2018-11-01T00:00:00"/>
  </r>
  <r>
    <n v="1002"/>
    <x v="2"/>
    <d v="2013-07-02T00:00:00"/>
    <s v="Agami  Eco Pvt Ltd"/>
    <s v="Gujarat"/>
    <s v="Gujarat"/>
    <s v="PCS1"/>
    <s v="E-13"/>
    <n v="20"/>
    <n v="5"/>
    <d v="2013-11-02T00:00:00"/>
    <n v="2013"/>
    <n v="11"/>
    <d v="2018-11-01T00:00:00"/>
  </r>
  <r>
    <n v="1003"/>
    <x v="2"/>
    <d v="2013-07-06T00:00:00"/>
    <s v="Agami  Eco Pvt Ltd"/>
    <s v="Gujarat"/>
    <s v="Gujarat"/>
    <s v="PCS1"/>
    <s v="E-13"/>
    <n v="2"/>
    <n v="5"/>
    <d v="2013-11-06T00:00:00"/>
    <n v="2013"/>
    <n v="11"/>
    <d v="2018-11-05T00:00:00"/>
  </r>
  <r>
    <n v="1004"/>
    <x v="2"/>
    <d v="2013-07-06T00:00:00"/>
    <s v="Agami  Eco Pvt Ltd"/>
    <s v="Gujarat"/>
    <s v="Gujarat"/>
    <s v="PCS1"/>
    <s v="E-13"/>
    <n v="10"/>
    <n v="5"/>
    <d v="2013-11-06T00:00:00"/>
    <n v="2013"/>
    <n v="11"/>
    <d v="2018-11-05T00:00:00"/>
  </r>
  <r>
    <n v="1005"/>
    <x v="2"/>
    <d v="2013-07-06T00:00:00"/>
    <s v="Agami  Eco Pvt Ltd"/>
    <s v="Gujarat"/>
    <s v="Gujarat"/>
    <s v="PCS1"/>
    <s v="E-13"/>
    <n v="12"/>
    <n v="5"/>
    <d v="2013-11-06T00:00:00"/>
    <n v="2013"/>
    <n v="11"/>
    <d v="2018-11-05T00:00:00"/>
  </r>
  <r>
    <n v="1006"/>
    <x v="2"/>
    <d v="2013-07-06T00:00:00"/>
    <s v="Agami  Eco Pvt Ltd"/>
    <s v="Gujarat"/>
    <s v="Gujarat"/>
    <s v="PCS1"/>
    <s v="E-13"/>
    <n v="14"/>
    <n v="5"/>
    <d v="2013-11-06T00:00:00"/>
    <n v="2013"/>
    <n v="11"/>
    <d v="2018-11-05T00:00:00"/>
  </r>
  <r>
    <n v="1007"/>
    <x v="2"/>
    <d v="2013-07-06T00:00:00"/>
    <s v="Agami  Eco Pvt Ltd"/>
    <s v="Gujarat"/>
    <s v="Gujarat"/>
    <s v="PCS1"/>
    <s v="E-13"/>
    <n v="15"/>
    <n v="5"/>
    <d v="2013-11-06T00:00:00"/>
    <n v="2013"/>
    <n v="11"/>
    <d v="2018-11-05T00:00:00"/>
  </r>
  <r>
    <n v="1008"/>
    <x v="2"/>
    <d v="2013-07-06T00:00:00"/>
    <s v="Agami  Eco Pvt Ltd"/>
    <s v="Gujarat"/>
    <s v="Gujarat"/>
    <s v="PCS1"/>
    <s v="E-13"/>
    <n v="20"/>
    <n v="5"/>
    <d v="2013-11-06T00:00:00"/>
    <n v="2013"/>
    <n v="11"/>
    <d v="2018-11-05T00:00:00"/>
  </r>
  <r>
    <n v="1009"/>
    <x v="2"/>
    <d v="2013-07-06T00:00:00"/>
    <s v="Agami  Eco Pvt Ltd"/>
    <s v="Gujarat"/>
    <s v="Gujarat"/>
    <s v="PCS1"/>
    <s v="E-13"/>
    <n v="26"/>
    <n v="5"/>
    <d v="2013-11-06T00:00:00"/>
    <n v="2013"/>
    <n v="11"/>
    <d v="2018-11-05T00:00:00"/>
  </r>
  <r>
    <n v="1010"/>
    <x v="2"/>
    <d v="2013-07-06T00:00:00"/>
    <s v="Agami  Eco Pvt Ltd"/>
    <s v="Gujarat"/>
    <s v="Gujarat"/>
    <s v="PCS1"/>
    <s v="E-13"/>
    <n v="44"/>
    <n v="5"/>
    <d v="2013-11-06T00:00:00"/>
    <n v="2013"/>
    <n v="11"/>
    <d v="2018-11-05T00:00:00"/>
  </r>
  <r>
    <n v="1011"/>
    <x v="2"/>
    <d v="2013-07-06T00:00:00"/>
    <s v="Agami  Eco Pvt Ltd"/>
    <s v="Gujarat"/>
    <s v="Gujarat"/>
    <s v="PCS1"/>
    <s v="E-13"/>
    <n v="69"/>
    <n v="5"/>
    <d v="2013-11-06T00:00:00"/>
    <n v="2013"/>
    <n v="11"/>
    <d v="2018-11-05T00:00:00"/>
  </r>
  <r>
    <n v="1012"/>
    <x v="2"/>
    <d v="2013-07-09T00:00:00"/>
    <s v="Lt.Gen M.G.Girish"/>
    <s v="Tamil Nadu"/>
    <s v="Tamil Nadu"/>
    <s v="G3300"/>
    <s v="2013A"/>
    <n v="4"/>
    <n v="5"/>
    <d v="2013-11-09T00:00:00"/>
    <n v="2013"/>
    <n v="11"/>
    <d v="2018-11-08T00:00:00"/>
  </r>
  <r>
    <n v="1013"/>
    <x v="2"/>
    <d v="2013-07-10T00:00:00"/>
    <s v="Wildlife Trust Of India (WTI)"/>
    <s v="Assam"/>
    <s v="Assam"/>
    <s v="G3300"/>
    <s v="2013A"/>
    <n v="3"/>
    <n v="5"/>
    <d v="2013-11-10T00:00:00"/>
    <n v="2013"/>
    <n v="11"/>
    <d v="2018-11-09T00:00:00"/>
  </r>
  <r>
    <n v="1014"/>
    <x v="2"/>
    <d v="2013-07-10T00:00:00"/>
    <s v="Agami  Eco Pvt Ltd"/>
    <s v="Gujarat"/>
    <s v="Gujarat"/>
    <s v="PCS1"/>
    <s v="F2013D"/>
    <n v="13"/>
    <n v="5"/>
    <d v="2013-11-10T00:00:00"/>
    <n v="2013"/>
    <n v="11"/>
    <d v="2018-11-09T00:00:00"/>
  </r>
  <r>
    <n v="1015"/>
    <x v="2"/>
    <d v="2013-07-10T00:00:00"/>
    <s v="Agami  Eco Pvt Ltd"/>
    <s v="Gujarat"/>
    <s v="Gujarat"/>
    <s v="PCS1"/>
    <s v="F2013D"/>
    <n v="15"/>
    <n v="5"/>
    <d v="2013-11-10T00:00:00"/>
    <n v="2013"/>
    <n v="11"/>
    <d v="2018-11-09T00:00:00"/>
  </r>
  <r>
    <n v="1016"/>
    <x v="2"/>
    <d v="2013-07-10T00:00:00"/>
    <s v="Agami  Eco Pvt Ltd"/>
    <s v="Gujarat"/>
    <s v="Gujarat"/>
    <s v="PCS1"/>
    <s v="F2013D"/>
    <n v="24"/>
    <n v="5"/>
    <d v="2013-11-10T00:00:00"/>
    <n v="2013"/>
    <n v="11"/>
    <d v="2018-11-09T00:00:00"/>
  </r>
  <r>
    <n v="1017"/>
    <x v="2"/>
    <d v="2013-07-10T00:00:00"/>
    <s v="Agami  Eco Pvt Ltd"/>
    <s v="Gujarat"/>
    <s v="Gujarat"/>
    <s v="PCS1"/>
    <s v="F2013D"/>
    <n v="25"/>
    <n v="5"/>
    <d v="2013-11-10T00:00:00"/>
    <n v="2013"/>
    <n v="11"/>
    <d v="2018-11-09T00:00:00"/>
  </r>
  <r>
    <n v="1018"/>
    <x v="2"/>
    <d v="2013-07-10T00:00:00"/>
    <s v="Agami  Eco Pvt Ltd"/>
    <s v="Gujarat"/>
    <s v="Gujarat"/>
    <s v="PCS1"/>
    <s v="F2013D"/>
    <n v="25"/>
    <n v="5"/>
    <d v="2013-11-10T00:00:00"/>
    <n v="2013"/>
    <n v="11"/>
    <d v="2018-11-09T00:00:00"/>
  </r>
  <r>
    <n v="1019"/>
    <x v="2"/>
    <d v="2013-07-10T00:00:00"/>
    <s v="Agami  Eco Pvt Ltd"/>
    <s v="Gujarat"/>
    <s v="Gujarat"/>
    <s v="PCS1"/>
    <s v="F2013D"/>
    <n v="39"/>
    <n v="5"/>
    <d v="2013-11-10T00:00:00"/>
    <n v="2013"/>
    <n v="11"/>
    <d v="2018-11-09T00:00:00"/>
  </r>
  <r>
    <n v="1020"/>
    <x v="2"/>
    <d v="2013-07-10T00:00:00"/>
    <s v="Agami  Eco Pvt Ltd"/>
    <s v="Gujarat"/>
    <s v="Gujarat"/>
    <s v="PCS1"/>
    <s v="F2013D"/>
    <n v="40"/>
    <n v="5"/>
    <d v="2013-11-10T00:00:00"/>
    <n v="2013"/>
    <n v="11"/>
    <d v="2018-11-09T00:00:00"/>
  </r>
  <r>
    <n v="1021"/>
    <x v="2"/>
    <d v="2013-07-11T00:00:00"/>
    <s v="Pollinate Energy"/>
    <s v="Karnataka"/>
    <s v="Karnataka"/>
    <s v="G3300"/>
    <s v="2011K"/>
    <n v="1"/>
    <n v="5"/>
    <d v="2013-11-11T00:00:00"/>
    <n v="2013"/>
    <n v="11"/>
    <d v="2018-11-10T00:00:00"/>
  </r>
  <r>
    <n v="1022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3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4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5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6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7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8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29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30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31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32"/>
    <x v="2"/>
    <d v="2013-07-11T00:00:00"/>
    <s v="Agami  Eco Pvt Ltd"/>
    <s v="Maharashtra"/>
    <s v="Maharashtra"/>
    <s v="PCS1"/>
    <s v="E-13"/>
    <n v="1"/>
    <n v="5"/>
    <d v="2013-11-11T00:00:00"/>
    <n v="2013"/>
    <n v="11"/>
    <d v="2018-11-10T00:00:00"/>
  </r>
  <r>
    <n v="1033"/>
    <x v="2"/>
    <d v="2013-07-11T00:00:00"/>
    <s v="Agami  Eco Pvt Ltd"/>
    <s v="Maharashtra"/>
    <s v="Maharashtra"/>
    <s v="PCS1"/>
    <s v="E-13"/>
    <n v="1"/>
    <n v="5"/>
    <d v="2013-11-11T00:00:00"/>
    <n v="2013"/>
    <n v="11"/>
    <d v="2018-11-10T00:00:00"/>
  </r>
  <r>
    <n v="1034"/>
    <x v="2"/>
    <d v="2013-07-11T00:00:00"/>
    <s v="Agami  Eco Pvt Ltd"/>
    <s v="Maharashtra"/>
    <s v="Maharashtra"/>
    <s v="PCS1"/>
    <s v="F2013D"/>
    <n v="1"/>
    <n v="5"/>
    <d v="2013-11-11T00:00:00"/>
    <n v="2013"/>
    <n v="11"/>
    <d v="2018-11-10T00:00:00"/>
  </r>
  <r>
    <n v="1035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36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37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38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39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0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1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2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3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4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5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6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7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8"/>
    <x v="2"/>
    <d v="2013-07-12T00:00:00"/>
    <s v="Agami  Eco Pvt Ltd"/>
    <s v="Maharashtra"/>
    <s v="Maharashtra"/>
    <s v="PCS1"/>
    <s v="E-13"/>
    <n v="1"/>
    <n v="5"/>
    <d v="2013-11-12T00:00:00"/>
    <n v="2013"/>
    <n v="11"/>
    <d v="2018-11-11T00:00:00"/>
  </r>
  <r>
    <n v="1049"/>
    <x v="2"/>
    <d v="2013-07-12T00:00:00"/>
    <s v="Integrated Village Development Project"/>
    <s v="Tamil Nadu"/>
    <s v="Tamil Nadu"/>
    <s v="PCS1"/>
    <s v="G2013"/>
    <n v="853"/>
    <n v="5"/>
    <d v="2013-11-12T00:00:00"/>
    <n v="2013"/>
    <n v="11"/>
    <d v="2018-11-11T00:00:00"/>
  </r>
  <r>
    <n v="1050"/>
    <x v="2"/>
    <d v="2013-07-15T00:00:00"/>
    <s v="GSK Coordinator Hanamanhal"/>
    <s v="Karnataka"/>
    <s v="Karnataka"/>
    <s v="M5000"/>
    <s v="2012J"/>
    <n v="1"/>
    <n v="5"/>
    <d v="2013-11-15T00:00:00"/>
    <n v="2013"/>
    <n v="11"/>
    <d v="2018-11-14T00:00:00"/>
  </r>
  <r>
    <n v="1051"/>
    <x v="2"/>
    <d v="2013-07-15T00:00:00"/>
    <s v="Mr.Godbole"/>
    <s v="Maharashtra"/>
    <s v="Maharashtra"/>
    <s v="PCS1"/>
    <s v="F2013D"/>
    <n v="2"/>
    <n v="5"/>
    <d v="2013-11-15T00:00:00"/>
    <n v="2013"/>
    <n v="11"/>
    <d v="2018-11-14T00:00:00"/>
  </r>
  <r>
    <n v="1052"/>
    <x v="2"/>
    <d v="2013-07-15T00:00:00"/>
    <s v="Indogreen"/>
    <s v="Maharashtra"/>
    <s v="Maharashtra"/>
    <s v="PCS1"/>
    <s v="F2013D"/>
    <n v="5"/>
    <n v="5"/>
    <d v="2013-11-15T00:00:00"/>
    <n v="2013"/>
    <n v="11"/>
    <d v="2018-11-14T00:00:00"/>
  </r>
  <r>
    <n v="1053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4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5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6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7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8"/>
    <x v="2"/>
    <d v="2013-07-16T00:00:00"/>
    <s v="Agami  Eco Pvt Ltd"/>
    <s v="Gujarat"/>
    <s v="Gujarat"/>
    <s v="PCS1"/>
    <s v="F2013D"/>
    <n v="10"/>
    <n v="5"/>
    <d v="2013-11-16T00:00:00"/>
    <n v="2013"/>
    <n v="11"/>
    <d v="2018-11-15T00:00:00"/>
  </r>
  <r>
    <n v="1059"/>
    <x v="2"/>
    <d v="2013-07-16T00:00:00"/>
    <s v="Agami  Eco Pvt Ltd"/>
    <s v="Gujarat"/>
    <s v="Gujarat"/>
    <s v="PCS1"/>
    <s v="F2013D"/>
    <n v="15"/>
    <n v="5"/>
    <d v="2013-11-16T00:00:00"/>
    <n v="2013"/>
    <n v="11"/>
    <d v="2018-11-15T00:00:00"/>
  </r>
  <r>
    <n v="1060"/>
    <x v="2"/>
    <d v="2013-07-16T00:00:00"/>
    <s v="Agami  Eco Pvt Ltd"/>
    <s v="Gujarat"/>
    <s v="Gujarat"/>
    <s v="PCS1"/>
    <s v="F2013D"/>
    <n v="18"/>
    <n v="5"/>
    <d v="2013-11-16T00:00:00"/>
    <n v="2013"/>
    <n v="11"/>
    <d v="2018-11-15T00:00:00"/>
  </r>
  <r>
    <n v="1061"/>
    <x v="2"/>
    <d v="2013-07-16T00:00:00"/>
    <s v="Agami  Eco Pvt Ltd"/>
    <s v="Gujarat"/>
    <s v="Gujarat"/>
    <s v="PCS1"/>
    <s v="F2013D"/>
    <n v="20"/>
    <n v="5"/>
    <d v="2013-11-16T00:00:00"/>
    <n v="2013"/>
    <n v="11"/>
    <d v="2018-11-15T00:00:00"/>
  </r>
  <r>
    <n v="1062"/>
    <x v="2"/>
    <d v="2013-07-16T00:00:00"/>
    <s v="Agami  Eco Pvt Ltd"/>
    <s v="Gujarat"/>
    <s v="Gujarat"/>
    <s v="PCS1"/>
    <s v="F2013D"/>
    <n v="20"/>
    <n v="5"/>
    <d v="2013-11-16T00:00:00"/>
    <n v="2013"/>
    <n v="11"/>
    <d v="2018-11-15T00:00:00"/>
  </r>
  <r>
    <n v="1063"/>
    <x v="2"/>
    <d v="2013-07-16T00:00:00"/>
    <s v="Agami  Eco Pvt Ltd"/>
    <s v="Gujarat"/>
    <s v="Gujarat"/>
    <s v="PCS1"/>
    <s v="F2013D"/>
    <n v="30"/>
    <n v="5"/>
    <d v="2013-11-16T00:00:00"/>
    <n v="2013"/>
    <n v="11"/>
    <d v="2018-11-15T00:00:00"/>
  </r>
  <r>
    <n v="1064"/>
    <x v="2"/>
    <d v="2013-07-16T00:00:00"/>
    <s v="Shrimayi Trademart Services Pvt.Ltd. (Smart)"/>
    <s v="Uttar Pradesh"/>
    <s v="Uttar Pradesh"/>
    <s v="PCS1"/>
    <s v="G2013"/>
    <n v="25"/>
    <n v="5"/>
    <d v="2013-11-16T00:00:00"/>
    <n v="2013"/>
    <n v="11"/>
    <d v="2018-11-15T00:00:00"/>
  </r>
  <r>
    <n v="1065"/>
    <x v="2"/>
    <d v="2013-07-16T00:00:00"/>
    <s v="Shrimayi Trademart Services Pvt.Ltd. (Smart)"/>
    <s v="Uttar Pradesh"/>
    <s v="Uttar Pradesh"/>
    <s v="PCS1"/>
    <s v="G2013"/>
    <n v="25"/>
    <n v="5"/>
    <d v="2013-11-16T00:00:00"/>
    <n v="2013"/>
    <n v="11"/>
    <d v="2018-11-15T00:00:00"/>
  </r>
  <r>
    <n v="1066"/>
    <x v="2"/>
    <d v="2013-07-16T00:00:00"/>
    <s v="Shrimayi Trademart Services Pvt.Ltd. (Smart)"/>
    <s v="Uttar Pradesh"/>
    <s v="Uttar Pradesh"/>
    <s v="PCS1"/>
    <s v="G2013"/>
    <n v="25"/>
    <n v="5"/>
    <d v="2013-11-16T00:00:00"/>
    <n v="2013"/>
    <n v="11"/>
    <d v="2018-11-15T00:00:00"/>
  </r>
  <r>
    <n v="1067"/>
    <x v="2"/>
    <d v="2013-07-16T00:00:00"/>
    <s v="Shrimayi Trademart Services Pvt.Ltd. (Smart)"/>
    <s v="Uttar Pradesh"/>
    <s v="Uttar Pradesh"/>
    <s v="PCS1"/>
    <s v="G2013"/>
    <n v="25"/>
    <n v="5"/>
    <d v="2013-11-16T00:00:00"/>
    <n v="2013"/>
    <n v="11"/>
    <d v="2018-11-15T00:00:00"/>
  </r>
  <r>
    <n v="1068"/>
    <x v="2"/>
    <d v="2013-07-16T00:00:00"/>
    <s v="Shrimayi Trademart Services Pvt.Ltd. (Smart)"/>
    <s v="Uttar Pradesh"/>
    <s v="Uttar Pradesh"/>
    <s v="PCS1"/>
    <s v="G2013"/>
    <n v="25"/>
    <n v="5"/>
    <d v="2013-11-16T00:00:00"/>
    <n v="2013"/>
    <n v="11"/>
    <d v="2018-11-15T00:00:00"/>
  </r>
  <r>
    <n v="1069"/>
    <x v="2"/>
    <d v="2013-07-16T00:00:00"/>
    <s v="Shrimayi Trademart Services Pvt.Ltd. (Smart)"/>
    <s v="Uttar Pradesh"/>
    <s v="Uttar Pradesh"/>
    <s v="PCS1"/>
    <s v="G2013"/>
    <n v="30"/>
    <n v="5"/>
    <d v="2013-11-16T00:00:00"/>
    <n v="2013"/>
    <n v="11"/>
    <d v="2018-11-15T00:00:00"/>
  </r>
  <r>
    <n v="1070"/>
    <x v="2"/>
    <d v="2013-07-16T00:00:00"/>
    <s v="Shrimayi Trademart Services Pvt.Ltd. (Smart)"/>
    <s v="Uttar Pradesh"/>
    <s v="Uttar Pradesh"/>
    <s v="PCS1"/>
    <s v="G2013"/>
    <n v="30"/>
    <n v="5"/>
    <d v="2013-11-16T00:00:00"/>
    <n v="2013"/>
    <n v="11"/>
    <d v="2018-11-15T00:00:00"/>
  </r>
  <r>
    <n v="1071"/>
    <x v="2"/>
    <d v="2013-07-16T00:00:00"/>
    <s v="Shrimayi Trademart Services Pvt.Ltd. (Smart)"/>
    <s v="Uttar Pradesh"/>
    <s v="Uttar Pradesh"/>
    <s v="PCS1"/>
    <s v="G2013"/>
    <n v="30"/>
    <n v="5"/>
    <d v="2013-11-16T00:00:00"/>
    <n v="2013"/>
    <n v="11"/>
    <d v="2018-11-15T00:00:00"/>
  </r>
  <r>
    <n v="1072"/>
    <x v="2"/>
    <d v="2013-07-16T00:00:00"/>
    <s v="Shrimayi Trademart Services Pvt.Ltd. (Smart)"/>
    <s v="Uttar Pradesh"/>
    <s v="Uttar Pradesh"/>
    <s v="PCS1"/>
    <s v="G2013"/>
    <n v="50"/>
    <n v="5"/>
    <d v="2013-11-16T00:00:00"/>
    <n v="2013"/>
    <n v="11"/>
    <d v="2018-11-15T00:00:00"/>
  </r>
  <r>
    <n v="1073"/>
    <x v="2"/>
    <d v="2013-07-16T00:00:00"/>
    <s v="Shrimayi Trademart Services Pvt.Ltd. (Smart)"/>
    <s v="Uttar Pradesh"/>
    <s v="Uttar Pradesh"/>
    <s v="PCS1"/>
    <s v="G2013"/>
    <n v="50"/>
    <n v="5"/>
    <d v="2013-11-16T00:00:00"/>
    <n v="2013"/>
    <n v="11"/>
    <d v="2018-11-15T00:00:00"/>
  </r>
  <r>
    <n v="1074"/>
    <x v="2"/>
    <d v="2013-07-16T00:00:00"/>
    <s v="Shrimayi Trademart Services Pvt.Ltd. (Smart)"/>
    <s v="Uttar Pradesh"/>
    <s v="Uttar Pradesh"/>
    <s v="PCS1"/>
    <s v="G2013"/>
    <n v="50"/>
    <n v="5"/>
    <d v="2013-11-16T00:00:00"/>
    <n v="2013"/>
    <n v="11"/>
    <d v="2018-11-15T00:00:00"/>
  </r>
  <r>
    <n v="1075"/>
    <x v="2"/>
    <d v="2013-07-16T00:00:00"/>
    <s v="Shrimayi Trademart Services Pvt.Ltd. (Smart)"/>
    <s v="Uttar Pradesh"/>
    <s v="Uttar Pradesh"/>
    <s v="PCS1"/>
    <s v="G2013"/>
    <n v="50"/>
    <n v="5"/>
    <d v="2013-11-16T00:00:00"/>
    <n v="2013"/>
    <n v="11"/>
    <d v="2018-11-15T00:00:00"/>
  </r>
  <r>
    <n v="1076"/>
    <x v="2"/>
    <d v="2013-07-16T00:00:00"/>
    <s v="Shrimayi Trademart Services Pvt.Ltd. (Smart)"/>
    <s v="Uttar Pradesh"/>
    <s v="Uttar Pradesh"/>
    <s v="PCS1"/>
    <s v="G2013"/>
    <n v="60"/>
    <n v="5"/>
    <d v="2013-11-16T00:00:00"/>
    <n v="2013"/>
    <n v="11"/>
    <d v="2018-11-15T00:00:00"/>
  </r>
  <r>
    <n v="1077"/>
    <x v="2"/>
    <d v="2013-07-18T00:00:00"/>
    <s v="M/S Pipratoly Tea Estate"/>
    <s v="Assam"/>
    <s v="Assam"/>
    <s v="M5000"/>
    <s v="2012J"/>
    <n v="25"/>
    <n v="5"/>
    <d v="2013-11-18T00:00:00"/>
    <n v="2013"/>
    <n v="11"/>
    <d v="2018-11-17T00:00:00"/>
  </r>
  <r>
    <n v="1078"/>
    <x v="2"/>
    <d v="2013-07-18T00:00:00"/>
    <s v="Agami  Eco Pvt Ltd"/>
    <s v="Gujarat"/>
    <s v="Gujarat"/>
    <s v="PCS1"/>
    <s v="G2013"/>
    <n v="17"/>
    <n v="5"/>
    <d v="2013-11-18T00:00:00"/>
    <n v="2013"/>
    <n v="11"/>
    <d v="2018-11-17T00:00:00"/>
  </r>
  <r>
    <n v="1079"/>
    <x v="2"/>
    <d v="2013-07-18T00:00:00"/>
    <s v="Agami  Eco Pvt Ltd"/>
    <s v="Gujarat"/>
    <s v="Gujarat"/>
    <s v="PCS1"/>
    <s v="G2013"/>
    <n v="61"/>
    <n v="5"/>
    <d v="2013-11-18T00:00:00"/>
    <n v="2013"/>
    <n v="11"/>
    <d v="2018-11-17T00:00:00"/>
  </r>
  <r>
    <n v="1080"/>
    <x v="2"/>
    <d v="2013-07-19T00:00:00"/>
    <s v="Agami  Eco Pvt Ltd"/>
    <s v="Gujarat"/>
    <s v="Gujarat"/>
    <s v="PCS1"/>
    <s v="G2013"/>
    <n v="11"/>
    <n v="5"/>
    <d v="2013-11-19T00:00:00"/>
    <n v="2013"/>
    <n v="11"/>
    <d v="2018-11-18T00:00:00"/>
  </r>
  <r>
    <n v="1081"/>
    <x v="2"/>
    <d v="2013-07-19T00:00:00"/>
    <s v="Agami  Eco Pvt Ltd"/>
    <s v="Gujarat"/>
    <s v="Gujarat"/>
    <s v="PCS1"/>
    <s v="G2013"/>
    <n v="13"/>
    <n v="5"/>
    <d v="2013-11-19T00:00:00"/>
    <n v="2013"/>
    <n v="11"/>
    <d v="2018-11-18T00:00:00"/>
  </r>
  <r>
    <n v="1082"/>
    <x v="2"/>
    <d v="2013-07-19T00:00:00"/>
    <s v="Agami  Eco Pvt Ltd"/>
    <s v="Gujarat"/>
    <s v="Gujarat"/>
    <s v="PCS1"/>
    <s v="G2013"/>
    <n v="19"/>
    <n v="5"/>
    <d v="2013-11-19T00:00:00"/>
    <n v="2013"/>
    <n v="11"/>
    <d v="2018-11-18T00:00:00"/>
  </r>
  <r>
    <n v="1083"/>
    <x v="2"/>
    <d v="2013-07-19T00:00:00"/>
    <s v="Agami  Eco Pvt Ltd"/>
    <s v="Gujarat"/>
    <s v="Gujarat"/>
    <s v="PCS1"/>
    <s v="G2013"/>
    <n v="30"/>
    <n v="5"/>
    <d v="2013-11-19T00:00:00"/>
    <n v="2013"/>
    <n v="11"/>
    <d v="2018-11-18T00:00:00"/>
  </r>
  <r>
    <n v="1084"/>
    <x v="2"/>
    <d v="2013-07-19T00:00:00"/>
    <s v="BRIGHT FLAMES"/>
    <s v="Kerala"/>
    <s v="Kerala"/>
    <s v="G3300"/>
    <s v="2010G23"/>
    <n v="5"/>
    <n v="5"/>
    <d v="2013-11-19T00:00:00"/>
    <n v="2013"/>
    <n v="11"/>
    <d v="2018-11-18T00:00:00"/>
  </r>
  <r>
    <n v="1085"/>
    <x v="2"/>
    <d v="2013-07-19T00:00:00"/>
    <s v="BRIGHT FLAMES"/>
    <s v="Kerala"/>
    <s v="Kerala"/>
    <s v="M5000"/>
    <s v="2013C"/>
    <n v="10"/>
    <n v="5"/>
    <d v="2013-11-19T00:00:00"/>
    <n v="2013"/>
    <n v="11"/>
    <d v="2018-11-18T00:00:00"/>
  </r>
  <r>
    <n v="1086"/>
    <x v="2"/>
    <d v="2013-07-23T00:00:00"/>
    <s v="Agami  Eco Pvt Ltd"/>
    <s v="Gujarat"/>
    <s v="Gujarat"/>
    <s v="PCS1"/>
    <s v="G2013"/>
    <n v="8"/>
    <n v="5"/>
    <d v="2013-11-23T00:00:00"/>
    <n v="2013"/>
    <n v="11"/>
    <d v="2018-11-22T00:00:00"/>
  </r>
  <r>
    <n v="1087"/>
    <x v="2"/>
    <d v="2013-07-23T00:00:00"/>
    <s v="Agami  Eco Pvt Ltd"/>
    <s v="Gujarat"/>
    <s v="Gujarat"/>
    <s v="PCS1"/>
    <s v="G2013"/>
    <n v="9"/>
    <n v="5"/>
    <d v="2013-11-23T00:00:00"/>
    <n v="2013"/>
    <n v="11"/>
    <d v="2018-11-22T00:00:00"/>
  </r>
  <r>
    <n v="1088"/>
    <x v="2"/>
    <d v="2013-07-23T00:00:00"/>
    <s v="Agami  Eco Pvt Ltd"/>
    <s v="Gujarat"/>
    <s v="Gujarat"/>
    <s v="PCS1"/>
    <s v="G2013"/>
    <n v="20"/>
    <n v="5"/>
    <d v="2013-11-23T00:00:00"/>
    <n v="2013"/>
    <n v="11"/>
    <d v="2018-11-22T00:00:00"/>
  </r>
  <r>
    <n v="1089"/>
    <x v="2"/>
    <d v="2013-07-23T00:00:00"/>
    <s v="Agami  Eco Pvt Ltd"/>
    <s v="Gujarat"/>
    <s v="Gujarat"/>
    <s v="PCS1"/>
    <s v="G2013"/>
    <n v="20"/>
    <n v="5"/>
    <d v="2013-11-23T00:00:00"/>
    <n v="2013"/>
    <n v="11"/>
    <d v="2018-11-22T00:00:00"/>
  </r>
  <r>
    <n v="1090"/>
    <x v="2"/>
    <d v="2013-07-23T00:00:00"/>
    <s v="Agami  Eco Pvt Ltd"/>
    <s v="Gujarat"/>
    <s v="Gujarat"/>
    <s v="PCS1"/>
    <s v="G2013"/>
    <n v="25"/>
    <n v="5"/>
    <d v="2013-11-23T00:00:00"/>
    <n v="2013"/>
    <n v="11"/>
    <d v="2018-11-22T00:00:00"/>
  </r>
  <r>
    <n v="1091"/>
    <x v="2"/>
    <d v="2013-07-23T00:00:00"/>
    <s v="Agami  Eco Pvt Ltd"/>
    <s v="Gujarat"/>
    <s v="Gujarat"/>
    <s v="PCS1"/>
    <s v="G2013"/>
    <n v="35"/>
    <n v="5"/>
    <d v="2013-11-23T00:00:00"/>
    <n v="2013"/>
    <n v="11"/>
    <d v="2018-11-22T00:00:00"/>
  </r>
  <r>
    <n v="1092"/>
    <x v="2"/>
    <d v="2013-07-25T00:00:00"/>
    <s v="Agami  Eco Pvt Ltd"/>
    <s v="Gujarat"/>
    <s v="Gujarat"/>
    <s v="PCS1"/>
    <s v="G2013"/>
    <n v="9"/>
    <n v="5"/>
    <d v="2013-11-25T00:00:00"/>
    <n v="2013"/>
    <n v="11"/>
    <d v="2018-11-24T00:00:00"/>
  </r>
  <r>
    <n v="1093"/>
    <x v="2"/>
    <d v="2013-07-25T00:00:00"/>
    <s v="Agami  Eco Pvt Ltd"/>
    <s v="Gujarat"/>
    <s v="Gujarat"/>
    <s v="PCS1"/>
    <s v="G2013"/>
    <n v="11"/>
    <n v="5"/>
    <d v="2013-11-25T00:00:00"/>
    <n v="2013"/>
    <n v="11"/>
    <d v="2018-11-24T00:00:00"/>
  </r>
  <r>
    <n v="1094"/>
    <x v="2"/>
    <d v="2013-07-25T00:00:00"/>
    <s v="Agami  Eco Pvt Ltd"/>
    <s v="Gujarat"/>
    <s v="Gujarat"/>
    <s v="PCS1"/>
    <s v="G2013"/>
    <n v="20"/>
    <n v="5"/>
    <d v="2013-11-25T00:00:00"/>
    <n v="2013"/>
    <n v="11"/>
    <d v="2018-11-24T00:00:00"/>
  </r>
  <r>
    <n v="1095"/>
    <x v="2"/>
    <d v="2013-07-25T00:00:00"/>
    <s v="Agami  Eco Pvt Ltd"/>
    <s v="Gujarat"/>
    <s v="Gujarat"/>
    <s v="PCS1"/>
    <s v="G2013"/>
    <n v="25"/>
    <n v="5"/>
    <d v="2013-11-25T00:00:00"/>
    <n v="2013"/>
    <n v="11"/>
    <d v="2018-11-24T00:00:00"/>
  </r>
  <r>
    <n v="1096"/>
    <x v="2"/>
    <d v="2013-07-25T00:00:00"/>
    <s v="Agami  Eco Pvt Ltd"/>
    <s v="Gujarat"/>
    <s v="Gujarat"/>
    <s v="PCS1"/>
    <s v="G2013"/>
    <n v="35"/>
    <n v="5"/>
    <d v="2013-11-25T00:00:00"/>
    <n v="2013"/>
    <n v="11"/>
    <d v="2018-11-24T00:00:00"/>
  </r>
  <r>
    <n v="1097"/>
    <x v="2"/>
    <d v="2013-07-25T00:00:00"/>
    <s v="Agami  Eco Pvt Ltd"/>
    <s v="Gujarat"/>
    <s v="Gujarat"/>
    <s v="PCS1"/>
    <s v="G2013"/>
    <n v="55"/>
    <n v="5"/>
    <d v="2013-11-25T00:00:00"/>
    <n v="2013"/>
    <n v="11"/>
    <d v="2018-11-24T00:00:00"/>
  </r>
  <r>
    <n v="1098"/>
    <x v="2"/>
    <d v="2013-07-26T00:00:00"/>
    <s v="Agami  Eco Pvt Ltd"/>
    <s v="Gujarat"/>
    <s v="Gujarat"/>
    <s v="PCS1"/>
    <s v="G2013"/>
    <n v="20"/>
    <n v="5"/>
    <d v="2013-11-26T00:00:00"/>
    <n v="2013"/>
    <n v="11"/>
    <d v="2018-11-25T00:00:00"/>
  </r>
  <r>
    <n v="1099"/>
    <x v="2"/>
    <d v="2013-07-26T00:00:00"/>
    <s v="Agami  Eco Pvt Ltd"/>
    <s v="Maharashtra"/>
    <s v="Maharashtra"/>
    <s v="PCS1"/>
    <s v="G2013"/>
    <n v="5"/>
    <n v="5"/>
    <d v="2013-11-26T00:00:00"/>
    <n v="2013"/>
    <n v="11"/>
    <d v="2018-11-25T00:00:00"/>
  </r>
  <r>
    <n v="1100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1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2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3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4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5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6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7"/>
    <x v="2"/>
    <d v="2013-07-29T00:00:00"/>
    <s v="Agami  Eco Pvt Ltd"/>
    <s v="Gujarat"/>
    <s v="Gujarat"/>
    <s v="PCS1"/>
    <s v="G2013"/>
    <n v="1"/>
    <n v="5"/>
    <d v="2013-11-29T00:00:00"/>
    <n v="2013"/>
    <n v="11"/>
    <d v="2018-11-28T00:00:00"/>
  </r>
  <r>
    <n v="1108"/>
    <x v="2"/>
    <d v="2013-07-29T00:00:00"/>
    <s v="Agami  Eco Pvt Ltd"/>
    <s v="Gujarat"/>
    <s v="Gujarat"/>
    <s v="PCS1"/>
    <s v="G2013"/>
    <n v="9"/>
    <n v="5"/>
    <d v="2013-11-29T00:00:00"/>
    <n v="2013"/>
    <n v="11"/>
    <d v="2018-11-28T00:00:00"/>
  </r>
  <r>
    <n v="1109"/>
    <x v="2"/>
    <d v="2013-07-29T00:00:00"/>
    <s v="Agami  Eco Pvt Ltd"/>
    <s v="Gujarat"/>
    <s v="Gujarat"/>
    <s v="PCS1"/>
    <s v="G2013"/>
    <n v="20"/>
    <n v="5"/>
    <d v="2013-11-29T00:00:00"/>
    <n v="2013"/>
    <n v="11"/>
    <d v="2018-11-28T00:00:00"/>
  </r>
  <r>
    <n v="1110"/>
    <x v="2"/>
    <d v="2013-07-29T00:00:00"/>
    <s v="Agami  Eco Pvt Ltd"/>
    <s v="Maharashtra"/>
    <s v="Maharashtra"/>
    <s v="PCS1"/>
    <s v="G2013"/>
    <n v="11"/>
    <n v="5"/>
    <d v="2013-11-29T00:00:00"/>
    <n v="2013"/>
    <n v="11"/>
    <d v="2018-11-28T00:00:00"/>
  </r>
  <r>
    <n v="1111"/>
    <x v="2"/>
    <d v="2013-07-29T00:00:00"/>
    <s v="Shree Cement Limited"/>
    <s v="Rajasthan"/>
    <s v="Rajasthan"/>
    <s v="M5000"/>
    <s v="2012J"/>
    <n v="50"/>
    <n v="5"/>
    <d v="2013-11-29T00:00:00"/>
    <n v="2013"/>
    <n v="11"/>
    <d v="2018-11-28T00:00:00"/>
  </r>
  <r>
    <n v="1112"/>
    <x v="2"/>
    <d v="2013-07-29T00:00:00"/>
    <s v="Shree Cement Limited"/>
    <s v="Rajasthan"/>
    <s v="Rajasthan"/>
    <s v="M5000"/>
    <s v="2012J"/>
    <n v="100"/>
    <n v="5"/>
    <d v="2013-11-29T00:00:00"/>
    <n v="2013"/>
    <n v="11"/>
    <d v="2018-11-28T00:00:00"/>
  </r>
  <r>
    <n v="1113"/>
    <x v="2"/>
    <d v="2013-07-30T00:00:00"/>
    <s v="Agami  Eco Pvt Ltd"/>
    <s v="Gujarat"/>
    <s v="Gujarat"/>
    <s v="PCS1"/>
    <s v="G2013"/>
    <n v="1"/>
    <n v="5"/>
    <d v="2013-11-30T00:00:00"/>
    <n v="2013"/>
    <n v="11"/>
    <d v="2018-11-29T00:00:00"/>
  </r>
  <r>
    <n v="1114"/>
    <x v="2"/>
    <d v="2013-07-30T00:00:00"/>
    <s v="Agami  Eco Pvt Ltd"/>
    <s v="Gujarat"/>
    <s v="Gujarat"/>
    <s v="PCS1"/>
    <s v="G2013"/>
    <n v="1"/>
    <n v="5"/>
    <d v="2013-11-30T00:00:00"/>
    <n v="2013"/>
    <n v="11"/>
    <d v="2018-11-29T00:00:00"/>
  </r>
  <r>
    <n v="1115"/>
    <x v="2"/>
    <d v="2013-07-30T00:00:00"/>
    <s v="Agami  Eco Pvt Ltd"/>
    <s v="Gujarat"/>
    <s v="Gujarat"/>
    <s v="PCS1"/>
    <s v="G2013"/>
    <n v="5"/>
    <n v="5"/>
    <d v="2013-11-30T00:00:00"/>
    <n v="2013"/>
    <n v="11"/>
    <d v="2018-11-29T00:00:00"/>
  </r>
  <r>
    <n v="1116"/>
    <x v="2"/>
    <d v="2013-07-30T00:00:00"/>
    <s v="Agami  Eco Pvt Ltd"/>
    <s v="Gujarat"/>
    <s v="Gujarat"/>
    <s v="PCS1"/>
    <s v="G2013"/>
    <n v="5"/>
    <n v="5"/>
    <d v="2013-11-30T00:00:00"/>
    <n v="2013"/>
    <n v="11"/>
    <d v="2018-11-29T00:00:00"/>
  </r>
  <r>
    <n v="1117"/>
    <x v="2"/>
    <d v="2013-07-30T00:00:00"/>
    <s v="Agami  Eco Pvt Ltd"/>
    <s v="Gujarat"/>
    <s v="Gujarat"/>
    <s v="PCS1"/>
    <s v="G2013"/>
    <n v="8"/>
    <n v="5"/>
    <d v="2013-11-30T00:00:00"/>
    <n v="2013"/>
    <n v="11"/>
    <d v="2018-11-29T00:00:00"/>
  </r>
  <r>
    <n v="1118"/>
    <x v="2"/>
    <d v="2013-07-30T00:00:00"/>
    <s v="Agami  Eco Pvt Ltd"/>
    <s v="Gujarat"/>
    <s v="Gujarat"/>
    <s v="PCS1"/>
    <s v="G2013"/>
    <n v="8"/>
    <n v="5"/>
    <d v="2013-11-30T00:00:00"/>
    <n v="2013"/>
    <n v="11"/>
    <d v="2018-11-29T00:00:00"/>
  </r>
  <r>
    <n v="1119"/>
    <x v="2"/>
    <d v="2013-07-30T00:00:00"/>
    <s v="Agami  Eco Pvt Ltd"/>
    <s v="Gujarat"/>
    <s v="Gujarat"/>
    <s v="PCS1"/>
    <s v="G2013"/>
    <n v="25"/>
    <n v="5"/>
    <d v="2013-11-30T00:00:00"/>
    <n v="2013"/>
    <n v="11"/>
    <d v="2018-11-29T00:00:00"/>
  </r>
  <r>
    <n v="1120"/>
    <x v="2"/>
    <d v="2013-07-30T00:00:00"/>
    <s v="Agami  Eco Pvt Ltd"/>
    <s v="Gujarat"/>
    <s v="Gujarat"/>
    <s v="PCS1"/>
    <s v="G2013"/>
    <n v="30"/>
    <n v="5"/>
    <d v="2013-11-30T00:00:00"/>
    <n v="2013"/>
    <n v="11"/>
    <d v="2018-11-29T00:00:00"/>
  </r>
  <r>
    <n v="1121"/>
    <x v="2"/>
    <d v="2013-07-30T00:00:00"/>
    <s v="Agami  Eco Pvt Ltd"/>
    <s v="Gujarat"/>
    <s v="Gujarat"/>
    <s v="PCS1"/>
    <s v="G2013"/>
    <n v="50"/>
    <n v="5"/>
    <d v="2013-11-30T00:00:00"/>
    <n v="2013"/>
    <n v="11"/>
    <d v="2018-11-29T00:00:00"/>
  </r>
  <r>
    <n v="1122"/>
    <x v="2"/>
    <d v="2013-07-30T00:00:00"/>
    <s v="Agami  Eco Pvt Ltd"/>
    <s v="Gujarat"/>
    <s v="Gujarat"/>
    <s v="PCS1"/>
    <s v="G2013"/>
    <n v="59"/>
    <n v="5"/>
    <d v="2013-11-30T00:00:00"/>
    <n v="2013"/>
    <n v="11"/>
    <d v="2018-11-29T00:00:00"/>
  </r>
  <r>
    <n v="1123"/>
    <x v="2"/>
    <d v="2013-07-30T00:00:00"/>
    <s v="Ambuja Cement Foundation (G)"/>
    <s v="Gujarat"/>
    <s v="Gujarat"/>
    <s v="PCS1"/>
    <s v="G2013"/>
    <n v="500"/>
    <n v="5"/>
    <d v="2013-11-30T00:00:00"/>
    <n v="2013"/>
    <n v="11"/>
    <d v="2018-11-29T00:00:00"/>
  </r>
  <r>
    <n v="1124"/>
    <x v="2"/>
    <d v="2013-07-30T00:00:00"/>
    <s v="Ambuja Cement Foundation (G)"/>
    <s v="Gujarat"/>
    <s v="Gujarat"/>
    <s v="PCS1"/>
    <s v="G2013"/>
    <n v="1000"/>
    <n v="5"/>
    <d v="2013-11-30T00:00:00"/>
    <n v="2013"/>
    <n v="11"/>
    <d v="2018-11-29T00:00:00"/>
  </r>
  <r>
    <n v="1125"/>
    <x v="2"/>
    <d v="2013-07-30T00:00:00"/>
    <s v="Ambuja Cement Foundation (G)"/>
    <s v="Gujarat"/>
    <s v="Gujarat"/>
    <s v="PCS1"/>
    <s v="G2013"/>
    <n v="1000"/>
    <n v="5"/>
    <d v="2013-11-30T00:00:00"/>
    <n v="2013"/>
    <n v="11"/>
    <d v="2018-11-29T00:00:00"/>
  </r>
  <r>
    <n v="1126"/>
    <x v="2"/>
    <d v="2013-07-31T00:00:00"/>
    <s v="Ambuja Cement Foundation (G)"/>
    <s v="Gujarat"/>
    <s v="Gujarat"/>
    <s v="PCS1"/>
    <s v="G2013"/>
    <n v="600"/>
    <n v="5"/>
    <d v="2013-11-30T00:00:00"/>
    <n v="2013"/>
    <n v="11"/>
    <d v="2018-11-29T00:00:00"/>
  </r>
  <r>
    <n v="1127"/>
    <x v="2"/>
    <d v="2013-07-31T00:00:00"/>
    <s v="Ambuja Cement Foundation (G)"/>
    <s v="Gujarat"/>
    <s v="Gujarat"/>
    <s v="PCS1"/>
    <s v="G2013"/>
    <n v="700"/>
    <n v="5"/>
    <d v="2013-11-30T00:00:00"/>
    <n v="2013"/>
    <n v="11"/>
    <d v="2018-11-29T00:00:00"/>
  </r>
  <r>
    <n v="1128"/>
    <x v="2"/>
    <d v="2013-07-31T00:00:00"/>
    <s v="Fullerton India Credit Co. Ltd."/>
    <s v="Maharashtra"/>
    <s v="Maharashtra"/>
    <s v="PCS1"/>
    <s v="G2013"/>
    <n v="1"/>
    <n v="5"/>
    <d v="2013-11-30T00:00:00"/>
    <n v="2013"/>
    <n v="11"/>
    <d v="2018-11-29T00:00:00"/>
  </r>
  <r>
    <n v="1129"/>
    <x v="2"/>
    <d v="2013-07-31T00:00:00"/>
    <s v="Integrated Village Development Project"/>
    <s v="Tamil Nadu"/>
    <s v="Tamil Nadu"/>
    <s v="PCS1"/>
    <s v="G2013"/>
    <n v="850"/>
    <n v="5"/>
    <d v="2013-11-30T00:00:00"/>
    <n v="2013"/>
    <n v="11"/>
    <d v="2018-11-29T00:00:00"/>
  </r>
  <r>
    <n v="1130"/>
    <x v="2"/>
    <d v="2013-07-31T00:00:00"/>
    <s v="Integrated Village Development Project"/>
    <s v="Tamil Nadu"/>
    <s v="Tamil Nadu"/>
    <s v="PCS1"/>
    <s v="G2013"/>
    <n v="900"/>
    <n v="5"/>
    <d v="2013-11-30T00:00:00"/>
    <n v="2013"/>
    <n v="11"/>
    <d v="2018-11-29T00:00:00"/>
  </r>
  <r>
    <n v="1131"/>
    <x v="2"/>
    <d v="2013-08-02T00:00:00"/>
    <s v="G. RaghuRam"/>
    <s v="Andhra Pradesh"/>
    <s v="Andhra Pradesh"/>
    <s v="M5000"/>
    <s v="2012J"/>
    <n v="1"/>
    <n v="5"/>
    <d v="2013-12-02T00:00:00"/>
    <n v="2013"/>
    <n v="12"/>
    <d v="2018-12-01T00:00:00"/>
  </r>
  <r>
    <n v="1132"/>
    <x v="2"/>
    <d v="2013-08-02T00:00:00"/>
    <s v="Agami  Eco Pvt Ltd"/>
    <s v="Gujarat"/>
    <s v="Gujarat"/>
    <s v="PCS1"/>
    <s v="G2013"/>
    <n v="9"/>
    <n v="5"/>
    <d v="2013-12-02T00:00:00"/>
    <n v="2013"/>
    <n v="12"/>
    <d v="2018-12-01T00:00:00"/>
  </r>
  <r>
    <n v="1133"/>
    <x v="2"/>
    <d v="2013-08-02T00:00:00"/>
    <s v="Agami  Eco Pvt Ltd"/>
    <s v="Gujarat"/>
    <s v="Gujarat"/>
    <s v="PCS1"/>
    <s v="G2013"/>
    <n v="9"/>
    <n v="5"/>
    <d v="2013-12-02T00:00:00"/>
    <n v="2013"/>
    <n v="12"/>
    <d v="2018-12-01T00:00:00"/>
  </r>
  <r>
    <n v="1134"/>
    <x v="2"/>
    <d v="2013-08-02T00:00:00"/>
    <s v="Agami  Eco Pvt Ltd"/>
    <s v="Gujarat"/>
    <s v="Gujarat"/>
    <s v="PCS1"/>
    <s v="G2013"/>
    <n v="10"/>
    <n v="5"/>
    <d v="2013-12-02T00:00:00"/>
    <n v="2013"/>
    <n v="12"/>
    <d v="2018-12-01T00:00:00"/>
  </r>
  <r>
    <n v="1135"/>
    <x v="2"/>
    <d v="2013-08-02T00:00:00"/>
    <s v="Agami  Eco Pvt Ltd"/>
    <s v="Gujarat"/>
    <s v="Gujarat"/>
    <s v="PCS1"/>
    <s v="G2013"/>
    <n v="43"/>
    <n v="5"/>
    <d v="2013-12-02T00:00:00"/>
    <n v="2013"/>
    <n v="12"/>
    <d v="2018-12-01T00:00:00"/>
  </r>
  <r>
    <n v="1136"/>
    <x v="2"/>
    <d v="2013-08-05T00:00:00"/>
    <s v="Agami  Eco Pvt Ltd"/>
    <s v="Gujarat"/>
    <s v="Gujarat"/>
    <s v="PCS1"/>
    <s v="G2013"/>
    <n v="10"/>
    <n v="5"/>
    <d v="2013-12-05T00:00:00"/>
    <n v="2013"/>
    <n v="12"/>
    <d v="2018-12-04T00:00:00"/>
  </r>
  <r>
    <n v="1137"/>
    <x v="2"/>
    <d v="2013-08-05T00:00:00"/>
    <s v="GSK Coordinator Hanamanhal"/>
    <s v="Karnataka"/>
    <s v="Karnataka"/>
    <s v="M5000"/>
    <s v="2012J"/>
    <n v="3"/>
    <n v="5"/>
    <d v="2013-12-05T00:00:00"/>
    <n v="2013"/>
    <n v="12"/>
    <d v="2018-12-04T00:00:00"/>
  </r>
  <r>
    <n v="1138"/>
    <x v="2"/>
    <d v="2013-08-05T00:00:00"/>
    <s v="Dalmia Bharat Ltd."/>
    <s v="Uttar Pradesh"/>
    <s v="Uttar Pradesh"/>
    <s v="PCS1"/>
    <s v="G2013"/>
    <n v="1"/>
    <n v="5"/>
    <d v="2013-12-05T00:00:00"/>
    <n v="2013"/>
    <n v="12"/>
    <d v="2018-12-04T00:00:00"/>
  </r>
  <r>
    <n v="1139"/>
    <x v="2"/>
    <d v="2013-08-05T00:00:00"/>
    <s v="Dalmia Bharat Ltd."/>
    <s v="Uttar Pradesh"/>
    <s v="Uttar Pradesh"/>
    <s v="M5000"/>
    <s v="2012J"/>
    <n v="1"/>
    <n v="5"/>
    <d v="2013-12-05T00:00:00"/>
    <n v="2013"/>
    <n v="12"/>
    <d v="2018-12-04T00:00:00"/>
  </r>
  <r>
    <n v="1140"/>
    <x v="2"/>
    <d v="2013-08-07T00:00:00"/>
    <s v="Agami  Eco Pvt Ltd"/>
    <s v="Gujarat"/>
    <s v="Gujarat"/>
    <s v="PCS1"/>
    <s v="G2013"/>
    <n v="8"/>
    <n v="5"/>
    <d v="2013-12-07T00:00:00"/>
    <n v="2013"/>
    <n v="12"/>
    <d v="2018-12-06T00:00:00"/>
  </r>
  <r>
    <n v="1141"/>
    <x v="2"/>
    <d v="2013-08-07T00:00:00"/>
    <s v="Agami  Eco Pvt Ltd"/>
    <s v="Gujarat"/>
    <s v="Gujarat"/>
    <s v="PCS1"/>
    <s v="G2013"/>
    <n v="20"/>
    <n v="5"/>
    <d v="2013-12-07T00:00:00"/>
    <n v="2013"/>
    <n v="12"/>
    <d v="2018-12-06T00:00:00"/>
  </r>
  <r>
    <n v="1142"/>
    <x v="2"/>
    <d v="2013-08-07T00:00:00"/>
    <s v="Agami  Eco Pvt Ltd"/>
    <s v="Gujarat"/>
    <s v="Gujarat"/>
    <s v="PCS1"/>
    <s v="G2013"/>
    <n v="56"/>
    <n v="5"/>
    <d v="2013-12-07T00:00:00"/>
    <n v="2013"/>
    <n v="12"/>
    <d v="2018-12-06T00:00:00"/>
  </r>
  <r>
    <n v="1143"/>
    <x v="2"/>
    <d v="2013-08-09T00:00:00"/>
    <s v="Sarth Radhika Delicious Foods Pvt LTD"/>
    <s v="Maharashtra"/>
    <s v="Maharashtra"/>
    <s v="G3300"/>
    <s v="2010F10"/>
    <n v="1"/>
    <n v="5"/>
    <d v="2013-12-09T00:00:00"/>
    <n v="2013"/>
    <n v="12"/>
    <d v="2018-12-08T00:00:00"/>
  </r>
  <r>
    <n v="1144"/>
    <x v="2"/>
    <d v="2013-08-11T00:00:00"/>
    <s v="World Vision India"/>
    <s v="Rajasthan"/>
    <s v="Rajasthan"/>
    <s v="PCS1"/>
    <s v="2013G (9), G2013 (141)"/>
    <n v="150"/>
    <n v="5"/>
    <d v="2013-12-11T00:00:00"/>
    <n v="2013"/>
    <n v="12"/>
    <d v="2018-12-10T00:00:00"/>
  </r>
  <r>
    <n v="1145"/>
    <x v="2"/>
    <d v="2013-08-12T00:00:00"/>
    <s v="Agami  Eco Pvt Ltd"/>
    <s v="Gujarat"/>
    <s v="Gujarat"/>
    <s v="PCS1"/>
    <s v="2013G"/>
    <n v="11"/>
    <n v="5"/>
    <d v="2013-12-12T00:00:00"/>
    <n v="2013"/>
    <n v="12"/>
    <d v="2018-12-11T00:00:00"/>
  </r>
  <r>
    <n v="1146"/>
    <x v="2"/>
    <d v="2013-08-12T00:00:00"/>
    <s v="Agami  Eco Pvt Ltd"/>
    <s v="Gujarat"/>
    <s v="Gujarat"/>
    <s v="PCS1"/>
    <s v="2013G"/>
    <n v="14"/>
    <n v="5"/>
    <d v="2013-12-12T00:00:00"/>
    <n v="2013"/>
    <n v="12"/>
    <d v="2018-12-11T00:00:00"/>
  </r>
  <r>
    <n v="1147"/>
    <x v="2"/>
    <d v="2013-08-12T00:00:00"/>
    <s v="Agami  Eco Pvt Ltd"/>
    <s v="Gujarat"/>
    <s v="Gujarat"/>
    <s v="PCS1"/>
    <s v="2013G"/>
    <n v="16"/>
    <n v="5"/>
    <d v="2013-12-12T00:00:00"/>
    <n v="2013"/>
    <n v="12"/>
    <d v="2018-12-11T00:00:00"/>
  </r>
  <r>
    <n v="1148"/>
    <x v="2"/>
    <d v="2013-08-12T00:00:00"/>
    <s v="Agami  Eco Pvt Ltd"/>
    <s v="Gujarat"/>
    <s v="Gujarat"/>
    <s v="PCS1"/>
    <s v="2013G"/>
    <n v="16"/>
    <n v="5"/>
    <d v="2013-12-12T00:00:00"/>
    <n v="2013"/>
    <n v="12"/>
    <d v="2018-12-11T00:00:00"/>
  </r>
  <r>
    <n v="1149"/>
    <x v="2"/>
    <d v="2013-08-12T00:00:00"/>
    <s v="Agami  Eco Pvt Ltd"/>
    <s v="Gujarat"/>
    <s v="Gujarat"/>
    <s v="PCS1"/>
    <s v="2013G"/>
    <n v="23"/>
    <n v="5"/>
    <d v="2013-12-12T00:00:00"/>
    <n v="2013"/>
    <n v="12"/>
    <d v="2018-12-11T00:00:00"/>
  </r>
  <r>
    <n v="1150"/>
    <x v="2"/>
    <d v="2013-08-12T00:00:00"/>
    <s v="Agami  Eco Pvt Ltd"/>
    <s v="Gujarat"/>
    <s v="Gujarat"/>
    <s v="PCS1"/>
    <s v="2013G"/>
    <n v="29"/>
    <n v="5"/>
    <d v="2013-12-12T00:00:00"/>
    <n v="2013"/>
    <n v="12"/>
    <d v="2018-12-11T00:00:00"/>
  </r>
  <r>
    <n v="1151"/>
    <x v="2"/>
    <d v="2013-08-13T00:00:00"/>
    <s v="Agami  Eco Pvt Ltd"/>
    <s v="Gujarat"/>
    <s v="Gujarat"/>
    <s v="PCS1"/>
    <s v="G2013"/>
    <n v="4"/>
    <n v="5"/>
    <d v="2013-12-13T00:00:00"/>
    <n v="2013"/>
    <n v="12"/>
    <d v="2018-12-12T00:00:00"/>
  </r>
  <r>
    <n v="1152"/>
    <x v="2"/>
    <d v="2013-08-13T00:00:00"/>
    <s v="Agami  Eco Pvt Ltd"/>
    <s v="Gujarat"/>
    <s v="Gujarat"/>
    <s v="PCS1"/>
    <s v="2013G"/>
    <n v="8"/>
    <n v="5"/>
    <d v="2013-12-13T00:00:00"/>
    <n v="2013"/>
    <n v="12"/>
    <d v="2018-12-12T00:00:00"/>
  </r>
  <r>
    <n v="1153"/>
    <x v="2"/>
    <d v="2013-08-13T00:00:00"/>
    <s v="Agami  Eco Pvt Ltd"/>
    <s v="Gujarat"/>
    <s v="Gujarat"/>
    <s v="PCS1"/>
    <s v="G2013"/>
    <n v="8"/>
    <n v="5"/>
    <d v="2013-12-13T00:00:00"/>
    <n v="2013"/>
    <n v="12"/>
    <d v="2018-12-12T00:00:00"/>
  </r>
  <r>
    <n v="1154"/>
    <x v="2"/>
    <d v="2013-08-13T00:00:00"/>
    <s v="Agami  Eco Pvt Ltd"/>
    <s v="Gujarat"/>
    <s v="Gujarat"/>
    <s v="PCS1"/>
    <s v="2013G"/>
    <n v="11"/>
    <n v="5"/>
    <d v="2013-12-13T00:00:00"/>
    <n v="2013"/>
    <n v="12"/>
    <d v="2018-12-12T00:00:00"/>
  </r>
  <r>
    <n v="1155"/>
    <x v="2"/>
    <d v="2013-08-13T00:00:00"/>
    <s v="Agami  Eco Pvt Ltd"/>
    <s v="Gujarat"/>
    <s v="Gujarat"/>
    <s v="PCS1"/>
    <s v="2013G"/>
    <n v="12"/>
    <n v="5"/>
    <d v="2013-12-13T00:00:00"/>
    <n v="2013"/>
    <n v="12"/>
    <d v="2018-12-12T00:00:00"/>
  </r>
  <r>
    <n v="1156"/>
    <x v="2"/>
    <d v="2013-08-13T00:00:00"/>
    <s v="Agami  Eco Pvt Ltd"/>
    <s v="Gujarat"/>
    <s v="Gujarat"/>
    <s v="PCS1"/>
    <s v="G2013"/>
    <n v="15"/>
    <n v="5"/>
    <d v="2013-12-13T00:00:00"/>
    <n v="2013"/>
    <n v="12"/>
    <d v="2018-12-12T00:00:00"/>
  </r>
  <r>
    <n v="1157"/>
    <x v="2"/>
    <d v="2013-08-13T00:00:00"/>
    <s v="Agami  Eco Pvt Ltd"/>
    <s v="Gujarat"/>
    <s v="Gujarat"/>
    <s v="PCS1"/>
    <s v="2013G"/>
    <n v="18"/>
    <n v="5"/>
    <d v="2013-12-13T00:00:00"/>
    <n v="2013"/>
    <n v="12"/>
    <d v="2018-12-12T00:00:00"/>
  </r>
  <r>
    <n v="1158"/>
    <x v="2"/>
    <d v="2013-08-13T00:00:00"/>
    <s v="Agami  Eco Pvt Ltd"/>
    <s v="Gujarat"/>
    <s v="Gujarat"/>
    <s v="PCS1"/>
    <s v="G2013"/>
    <n v="27"/>
    <n v="5"/>
    <d v="2013-12-13T00:00:00"/>
    <n v="2013"/>
    <n v="12"/>
    <d v="2018-12-12T00:00:00"/>
  </r>
  <r>
    <n v="1159"/>
    <x v="2"/>
    <d v="2013-08-13T00:00:00"/>
    <s v="Agami  Eco Pvt Ltd"/>
    <s v="Gujarat"/>
    <s v="Gujarat"/>
    <s v="PCS1"/>
    <s v="2013G"/>
    <n v="40"/>
    <n v="5"/>
    <d v="2013-12-13T00:00:00"/>
    <n v="2013"/>
    <n v="12"/>
    <d v="2018-12-12T00:00:00"/>
  </r>
  <r>
    <n v="1160"/>
    <x v="2"/>
    <d v="2013-08-13T00:00:00"/>
    <s v="Pollinate Energy"/>
    <s v="Karnataka"/>
    <s v="Karnataka"/>
    <s v="PCS1"/>
    <s v="2013G"/>
    <n v="3"/>
    <n v="5"/>
    <d v="2013-12-13T00:00:00"/>
    <n v="2013"/>
    <n v="12"/>
    <d v="2018-12-12T00:00:00"/>
  </r>
  <r>
    <n v="1161"/>
    <x v="2"/>
    <d v="2013-08-13T00:00:00"/>
    <s v="Agami  Eco Pvt Ltd"/>
    <s v="Maharashtra"/>
    <s v="Maharashtra"/>
    <s v="PCS1"/>
    <s v="G2013"/>
    <n v="10"/>
    <n v="5"/>
    <d v="2013-12-13T00:00:00"/>
    <n v="2013"/>
    <n v="12"/>
    <d v="2018-12-12T00:00:00"/>
  </r>
  <r>
    <n v="1162"/>
    <x v="2"/>
    <d v="2013-08-14T00:00:00"/>
    <s v="Agami  Eco Pvt Ltd"/>
    <s v="Gujarat"/>
    <s v="Gujarat"/>
    <s v="PCS1"/>
    <s v="G2013"/>
    <n v="13"/>
    <n v="5"/>
    <d v="2013-12-14T00:00:00"/>
    <n v="2013"/>
    <n v="12"/>
    <d v="2018-12-13T00:00:00"/>
  </r>
  <r>
    <n v="1163"/>
    <x v="2"/>
    <d v="2013-08-14T00:00:00"/>
    <s v="Agami  Eco Pvt Ltd"/>
    <s v="Gujarat"/>
    <s v="Gujarat"/>
    <s v="PCS1"/>
    <s v="G2013"/>
    <n v="32"/>
    <n v="5"/>
    <d v="2013-12-14T00:00:00"/>
    <n v="2013"/>
    <n v="12"/>
    <d v="2018-12-13T00:00:00"/>
  </r>
  <r>
    <n v="1164"/>
    <x v="2"/>
    <d v="2013-08-17T00:00:00"/>
    <s v="Agami  Eco Pvt Ltd"/>
    <s v="Gujarat"/>
    <s v="Gujarat"/>
    <s v="PCS1"/>
    <s v="2013G"/>
    <n v="15"/>
    <n v="5"/>
    <d v="2013-12-17T00:00:00"/>
    <n v="2013"/>
    <n v="12"/>
    <d v="2018-12-16T00:00:00"/>
  </r>
  <r>
    <n v="1165"/>
    <x v="2"/>
    <d v="2013-08-17T00:00:00"/>
    <s v="Agami  Eco Pvt Ltd"/>
    <s v="Gujarat"/>
    <s v="Gujarat"/>
    <s v="PCS1"/>
    <s v="2013G"/>
    <n v="20"/>
    <n v="5"/>
    <d v="2013-12-17T00:00:00"/>
    <n v="2013"/>
    <n v="12"/>
    <d v="2018-12-16T00:00:00"/>
  </r>
  <r>
    <n v="1166"/>
    <x v="2"/>
    <d v="2013-08-17T00:00:00"/>
    <s v="Agami  Eco Pvt Ltd"/>
    <s v="Gujarat"/>
    <s v="Gujarat"/>
    <s v="PCS1"/>
    <s v="2013G"/>
    <n v="24"/>
    <n v="5"/>
    <d v="2013-12-17T00:00:00"/>
    <n v="2013"/>
    <n v="12"/>
    <d v="2018-12-16T00:00:00"/>
  </r>
  <r>
    <n v="1167"/>
    <x v="2"/>
    <d v="2013-08-17T00:00:00"/>
    <s v="Agami  Eco Pvt Ltd"/>
    <s v="Gujarat"/>
    <s v="Gujarat"/>
    <s v="PCS1"/>
    <s v="2013G"/>
    <n v="24"/>
    <n v="5"/>
    <d v="2013-12-17T00:00:00"/>
    <n v="2013"/>
    <n v="12"/>
    <d v="2018-12-16T00:00:00"/>
  </r>
  <r>
    <n v="1168"/>
    <x v="2"/>
    <d v="2013-08-17T00:00:00"/>
    <s v="Agami  Eco Pvt Ltd"/>
    <s v="Maharashtra"/>
    <s v="Maharashtra"/>
    <s v="PCS1"/>
    <s v="2013G"/>
    <n v="10"/>
    <n v="5"/>
    <d v="2013-12-17T00:00:00"/>
    <n v="2013"/>
    <n v="12"/>
    <d v="2018-12-16T00:00:00"/>
  </r>
  <r>
    <n v="1169"/>
    <x v="2"/>
    <d v="2013-08-19T00:00:00"/>
    <s v="Indu Divakar"/>
    <s v="Kerala"/>
    <s v="Kerala"/>
    <s v="PCS1"/>
    <s v="G2013"/>
    <n v="1"/>
    <n v="5"/>
    <d v="2013-12-19T00:00:00"/>
    <n v="2013"/>
    <n v="12"/>
    <d v="2018-12-18T00:00:00"/>
  </r>
  <r>
    <n v="1170"/>
    <x v="2"/>
    <d v="2013-08-21T00:00:00"/>
    <s v="Agami  Eco Pvt Ltd"/>
    <s v="Gujarat"/>
    <s v="Gujarat"/>
    <s v="PCS1"/>
    <s v="2013G"/>
    <n v="12"/>
    <n v="5"/>
    <d v="2013-12-21T00:00:00"/>
    <n v="2013"/>
    <n v="12"/>
    <d v="2018-12-20T00:00:00"/>
  </r>
  <r>
    <n v="1171"/>
    <x v="2"/>
    <d v="2013-08-21T00:00:00"/>
    <s v="Agami  Eco Pvt Ltd"/>
    <s v="Gujarat"/>
    <s v="Gujarat"/>
    <s v="PCS1"/>
    <s v="2013G"/>
    <n v="15"/>
    <n v="5"/>
    <d v="2013-12-21T00:00:00"/>
    <n v="2013"/>
    <n v="12"/>
    <d v="2018-12-20T00:00:00"/>
  </r>
  <r>
    <n v="1172"/>
    <x v="2"/>
    <d v="2013-08-21T00:00:00"/>
    <s v="Agami  Eco Pvt Ltd"/>
    <s v="Gujarat"/>
    <s v="Gujarat"/>
    <s v="PCS1"/>
    <s v="2013G"/>
    <n v="18"/>
    <n v="5"/>
    <d v="2013-12-21T00:00:00"/>
    <n v="2013"/>
    <n v="12"/>
    <d v="2018-12-20T00:00:00"/>
  </r>
  <r>
    <n v="1173"/>
    <x v="2"/>
    <d v="2013-08-21T00:00:00"/>
    <s v="Agami  Eco Pvt Ltd"/>
    <s v="Gujarat"/>
    <s v="Gujarat"/>
    <s v="PCS1"/>
    <s v="2013G"/>
    <n v="19"/>
    <n v="5"/>
    <d v="2013-12-21T00:00:00"/>
    <n v="2013"/>
    <n v="12"/>
    <d v="2018-12-20T00:00:00"/>
  </r>
  <r>
    <n v="1174"/>
    <x v="2"/>
    <d v="2013-08-21T00:00:00"/>
    <s v="Agami  Eco Pvt Ltd"/>
    <s v="Gujarat"/>
    <s v="Gujarat"/>
    <s v="PCS1"/>
    <s v="2013G"/>
    <n v="19"/>
    <n v="5"/>
    <d v="2013-12-21T00:00:00"/>
    <n v="2013"/>
    <n v="12"/>
    <d v="2018-12-20T00:00:00"/>
  </r>
  <r>
    <n v="1175"/>
    <x v="2"/>
    <d v="2013-08-21T00:00:00"/>
    <s v="Agami  Eco Pvt Ltd"/>
    <s v="Gujarat"/>
    <s v="Gujarat"/>
    <s v="PCS1"/>
    <s v="2013G"/>
    <n v="29"/>
    <n v="5"/>
    <d v="2013-12-21T00:00:00"/>
    <n v="2013"/>
    <n v="12"/>
    <d v="2018-12-20T00:00:00"/>
  </r>
  <r>
    <n v="1176"/>
    <x v="2"/>
    <d v="2013-08-21T00:00:00"/>
    <s v="Agami  Eco Pvt Ltd"/>
    <s v="Gujarat"/>
    <s v="Gujarat"/>
    <s v="PCS1"/>
    <s v="2013G"/>
    <n v="32"/>
    <n v="5"/>
    <d v="2013-12-21T00:00:00"/>
    <n v="2013"/>
    <n v="12"/>
    <d v="2018-12-20T00:00:00"/>
  </r>
  <r>
    <n v="1177"/>
    <x v="2"/>
    <d v="2013-08-21T00:00:00"/>
    <s v="Agami  Eco Pvt Ltd"/>
    <s v="Gujarat"/>
    <s v="Gujarat"/>
    <s v="PCS1"/>
    <s v="2013G"/>
    <n v="42"/>
    <n v="5"/>
    <d v="2013-12-21T00:00:00"/>
    <n v="2013"/>
    <n v="12"/>
    <d v="2018-12-20T00:00:00"/>
  </r>
  <r>
    <n v="1178"/>
    <x v="2"/>
    <d v="2013-08-21T00:00:00"/>
    <s v="Agami  Eco Pvt Ltd"/>
    <s v="Maharashtra"/>
    <s v="Maharashtra"/>
    <s v="PCS1"/>
    <s v="2013G"/>
    <n v="19"/>
    <n v="5"/>
    <d v="2013-12-21T00:00:00"/>
    <n v="2013"/>
    <n v="12"/>
    <d v="2018-12-20T00:00:00"/>
  </r>
  <r>
    <n v="1179"/>
    <x v="2"/>
    <d v="2013-08-21T00:00:00"/>
    <s v="Hope Foundation"/>
    <s v="Maharashtra"/>
    <s v="Maharashtra"/>
    <s v="PCS1"/>
    <s v="2013F"/>
    <n v="20"/>
    <n v="5"/>
    <d v="2013-12-21T00:00:00"/>
    <n v="2013"/>
    <n v="12"/>
    <d v="2018-12-20T00:00:00"/>
  </r>
  <r>
    <n v="1180"/>
    <x v="2"/>
    <d v="2013-08-23T00:00:00"/>
    <s v="Agami  Eco Pvt Ltd"/>
    <s v="Gujarat"/>
    <s v="Gujarat"/>
    <s v="G3300"/>
    <s v="2013A"/>
    <n v="3"/>
    <n v="5"/>
    <d v="2013-12-23T00:00:00"/>
    <n v="2013"/>
    <n v="12"/>
    <d v="2018-12-22T00:00:00"/>
  </r>
  <r>
    <n v="1181"/>
    <x v="2"/>
    <d v="2013-08-23T00:00:00"/>
    <s v="Agami  Eco Pvt Ltd"/>
    <s v="Gujarat"/>
    <s v="Gujarat"/>
    <s v="PCS1"/>
    <s v="2013G"/>
    <n v="8"/>
    <n v="5"/>
    <d v="2013-12-23T00:00:00"/>
    <n v="2013"/>
    <n v="12"/>
    <d v="2018-12-22T00:00:00"/>
  </r>
  <r>
    <n v="1182"/>
    <x v="2"/>
    <d v="2013-08-23T00:00:00"/>
    <s v="Agami  Eco Pvt Ltd"/>
    <s v="Gujarat"/>
    <s v="Gujarat"/>
    <s v="PCS1"/>
    <s v="2013G"/>
    <n v="23"/>
    <n v="5"/>
    <d v="2013-12-23T00:00:00"/>
    <n v="2013"/>
    <n v="12"/>
    <d v="2018-12-22T00:00:00"/>
  </r>
  <r>
    <n v="1183"/>
    <x v="2"/>
    <d v="2013-08-23T00:00:00"/>
    <s v="World Vision India (M)"/>
    <s v="Maharashtra"/>
    <s v="Maharashtra"/>
    <s v="PCS1"/>
    <s v="2013G"/>
    <n v="1"/>
    <n v="5"/>
    <d v="2013-12-23T00:00:00"/>
    <n v="2013"/>
    <n v="12"/>
    <d v="2018-12-22T00:00:00"/>
  </r>
  <r>
    <n v="1184"/>
    <x v="2"/>
    <d v="2013-08-24T00:00:00"/>
    <s v="Agami  Eco Pvt Ltd"/>
    <s v="Gujarat"/>
    <s v="Gujarat"/>
    <s v="PCS1"/>
    <s v="G2013"/>
    <n v="50"/>
    <n v="5"/>
    <d v="2013-12-24T00:00:00"/>
    <n v="2013"/>
    <n v="12"/>
    <d v="2018-12-23T00:00:00"/>
  </r>
  <r>
    <n v="1185"/>
    <x v="2"/>
    <d v="2013-08-28T00:00:00"/>
    <s v="Agami  Eco Pvt Ltd"/>
    <s v="Gujarat"/>
    <s v="Gujarat"/>
    <s v="PCS1"/>
    <s v="2013G"/>
    <n v="8"/>
    <n v="5"/>
    <d v="2013-12-28T00:00:00"/>
    <n v="2013"/>
    <n v="12"/>
    <d v="2018-12-27T00:00:00"/>
  </r>
  <r>
    <n v="1186"/>
    <x v="2"/>
    <d v="2013-08-28T00:00:00"/>
    <s v="Agami  Eco Pvt Ltd"/>
    <s v="Gujarat"/>
    <s v="Gujarat"/>
    <s v="PCS1"/>
    <s v="2013G"/>
    <n v="9"/>
    <n v="5"/>
    <d v="2013-12-28T00:00:00"/>
    <n v="2013"/>
    <n v="12"/>
    <d v="2018-12-27T00:00:00"/>
  </r>
  <r>
    <n v="1187"/>
    <x v="2"/>
    <d v="2013-08-28T00:00:00"/>
    <s v="Agami  Eco Pvt Ltd"/>
    <s v="Gujarat"/>
    <s v="Gujarat"/>
    <s v="PCS1"/>
    <s v="2013G"/>
    <n v="9"/>
    <n v="5"/>
    <d v="2013-12-28T00:00:00"/>
    <n v="2013"/>
    <n v="12"/>
    <d v="2018-12-27T00:00:00"/>
  </r>
  <r>
    <n v="1188"/>
    <x v="2"/>
    <d v="2013-08-28T00:00:00"/>
    <s v="Agami  Eco Pvt Ltd"/>
    <s v="Gujarat"/>
    <s v="Gujarat"/>
    <s v="PCS1"/>
    <s v="2013G"/>
    <n v="10"/>
    <n v="5"/>
    <d v="2013-12-28T00:00:00"/>
    <n v="2013"/>
    <n v="12"/>
    <d v="2018-12-27T00:00:00"/>
  </r>
  <r>
    <n v="1189"/>
    <x v="2"/>
    <d v="2013-08-28T00:00:00"/>
    <s v="Agami  Eco Pvt Ltd"/>
    <s v="Gujarat"/>
    <s v="Gujarat"/>
    <s v="PCS1"/>
    <s v="2013G"/>
    <n v="16"/>
    <n v="5"/>
    <d v="2013-12-28T00:00:00"/>
    <n v="2013"/>
    <n v="12"/>
    <d v="2018-12-27T00:00:00"/>
  </r>
  <r>
    <n v="1190"/>
    <x v="2"/>
    <d v="2013-08-28T00:00:00"/>
    <s v="Agami  Eco Pvt Ltd"/>
    <s v="Gujarat"/>
    <s v="Gujarat"/>
    <s v="PCS1"/>
    <s v="G2013"/>
    <n v="17"/>
    <n v="5"/>
    <d v="2013-12-28T00:00:00"/>
    <n v="2013"/>
    <n v="12"/>
    <d v="2018-12-27T00:00:00"/>
  </r>
  <r>
    <n v="1191"/>
    <x v="2"/>
    <d v="2013-08-28T00:00:00"/>
    <s v="Agami  Eco Pvt Ltd"/>
    <s v="Gujarat"/>
    <s v="Gujarat"/>
    <s v="PCS1"/>
    <s v="G2013"/>
    <n v="22"/>
    <n v="5"/>
    <d v="2013-12-28T00:00:00"/>
    <n v="2013"/>
    <n v="12"/>
    <d v="2018-12-27T00:00:00"/>
  </r>
  <r>
    <n v="1192"/>
    <x v="2"/>
    <d v="2013-08-28T00:00:00"/>
    <s v="Agami  Eco Pvt Ltd"/>
    <s v="Gujarat"/>
    <s v="Gujarat"/>
    <s v="PCS1"/>
    <s v="2013G"/>
    <n v="45"/>
    <n v="5"/>
    <d v="2013-12-28T00:00:00"/>
    <n v="2013"/>
    <n v="12"/>
    <d v="2018-12-27T00:00:00"/>
  </r>
  <r>
    <n v="1193"/>
    <x v="2"/>
    <d v="2013-08-28T00:00:00"/>
    <s v="Agami  Eco Pvt Ltd"/>
    <s v="Maharashtra"/>
    <s v="Maharashtra"/>
    <s v="PCS1"/>
    <s v="2013G"/>
    <n v="14"/>
    <n v="5"/>
    <d v="2013-12-28T00:00:00"/>
    <n v="2013"/>
    <n v="12"/>
    <d v="2018-12-27T00:00:00"/>
  </r>
  <r>
    <n v="1194"/>
    <x v="2"/>
    <d v="2013-08-30T00:00:00"/>
    <s v="Agami  Eco Pvt Ltd"/>
    <s v="Gujarat"/>
    <s v="Gujarat"/>
    <s v="PCS1"/>
    <s v="2013G"/>
    <n v="20"/>
    <n v="5"/>
    <d v="2013-12-30T00:00:00"/>
    <n v="2013"/>
    <n v="12"/>
    <d v="2018-12-29T00:00:00"/>
  </r>
  <r>
    <n v="1195"/>
    <x v="2"/>
    <d v="2013-08-30T00:00:00"/>
    <s v="JK Traders"/>
    <s v="Gujarat"/>
    <s v="Gujarat"/>
    <s v="G3300"/>
    <s v="2012L"/>
    <n v="97"/>
    <n v="5"/>
    <d v="2013-12-30T00:00:00"/>
    <n v="2013"/>
    <n v="12"/>
    <d v="2018-12-29T00:00:00"/>
  </r>
  <r>
    <n v="1196"/>
    <x v="2"/>
    <d v="2013-08-31T00:00:00"/>
    <s v="Agami  Eco Pvt Ltd"/>
    <s v="Gujarat"/>
    <s v="Gujarat"/>
    <s v="PCS1"/>
    <s v="2013G"/>
    <n v="6"/>
    <n v="5"/>
    <d v="2013-12-31T00:00:00"/>
    <n v="2013"/>
    <n v="12"/>
    <d v="2018-12-30T00:00:00"/>
  </r>
  <r>
    <n v="1197"/>
    <x v="2"/>
    <d v="2013-08-31T00:00:00"/>
    <s v="Agami  Eco Pvt Ltd"/>
    <s v="Gujarat"/>
    <s v="Gujarat"/>
    <s v="PCS1"/>
    <s v="2013G"/>
    <n v="7"/>
    <n v="5"/>
    <d v="2013-12-31T00:00:00"/>
    <n v="2013"/>
    <n v="12"/>
    <d v="2018-12-30T00:00:00"/>
  </r>
  <r>
    <n v="1198"/>
    <x v="2"/>
    <d v="2013-08-31T00:00:00"/>
    <s v="Agami  Eco Pvt Ltd"/>
    <s v="Gujarat"/>
    <s v="Gujarat"/>
    <s v="PCS1"/>
    <s v="2013G"/>
    <n v="7"/>
    <n v="5"/>
    <d v="2013-12-31T00:00:00"/>
    <n v="2013"/>
    <n v="12"/>
    <d v="2018-12-30T00:00:00"/>
  </r>
  <r>
    <n v="1199"/>
    <x v="2"/>
    <d v="2013-08-31T00:00:00"/>
    <s v="Agami  Eco Pvt Ltd"/>
    <s v="Gujarat"/>
    <s v="Gujarat"/>
    <s v="PCS1"/>
    <s v="2013G"/>
    <n v="11"/>
    <n v="5"/>
    <d v="2013-12-31T00:00:00"/>
    <n v="2013"/>
    <n v="12"/>
    <d v="2018-12-30T00:00:00"/>
  </r>
  <r>
    <n v="1200"/>
    <x v="2"/>
    <d v="2013-08-31T00:00:00"/>
    <s v="Agami  Eco Pvt Ltd"/>
    <s v="Gujarat"/>
    <s v="Gujarat"/>
    <s v="PCS1"/>
    <s v="2013G"/>
    <n v="20"/>
    <n v="5"/>
    <d v="2013-12-31T00:00:00"/>
    <n v="2013"/>
    <n v="12"/>
    <d v="2018-12-30T00:00:00"/>
  </r>
  <r>
    <n v="1201"/>
    <x v="2"/>
    <d v="2013-08-31T00:00:00"/>
    <s v="Agami  Eco Pvt Ltd"/>
    <s v="Gujarat"/>
    <s v="Gujarat"/>
    <s v="PCS1"/>
    <s v="2013G"/>
    <n v="25"/>
    <n v="5"/>
    <d v="2013-12-31T00:00:00"/>
    <n v="2013"/>
    <n v="12"/>
    <d v="2018-12-30T00:00:00"/>
  </r>
  <r>
    <n v="1202"/>
    <x v="2"/>
    <d v="2013-08-31T00:00:00"/>
    <s v="Ambuja Cement Foundation (G)"/>
    <s v="Gujarat"/>
    <s v="Gujarat"/>
    <s v="PCS1"/>
    <s v="2013G"/>
    <n v="3200"/>
    <n v="5"/>
    <d v="2013-12-31T00:00:00"/>
    <n v="2013"/>
    <n v="12"/>
    <d v="2018-12-30T00:00:00"/>
  </r>
  <r>
    <n v="1203"/>
    <x v="2"/>
    <d v="2013-08-31T00:00:00"/>
    <s v="Goodarc Industries"/>
    <s v="Kerala"/>
    <s v="Kerala"/>
    <s v="PCS1"/>
    <s v="2013G"/>
    <n v="1"/>
    <n v="5"/>
    <d v="2013-12-31T00:00:00"/>
    <n v="2013"/>
    <n v="12"/>
    <d v="2018-12-30T00:00:00"/>
  </r>
  <r>
    <n v="1204"/>
    <x v="2"/>
    <d v="2013-08-31T00:00:00"/>
    <s v="Agami  Eco Pvt Ltd"/>
    <s v="Maharashtra"/>
    <s v="Maharashtra"/>
    <s v="PCS1"/>
    <s v="2013G"/>
    <n v="5"/>
    <n v="5"/>
    <d v="2013-12-31T00:00:00"/>
    <n v="2013"/>
    <n v="12"/>
    <d v="2018-12-30T00:00:00"/>
  </r>
  <r>
    <n v="1205"/>
    <x v="2"/>
    <d v="2013-08-31T00:00:00"/>
    <s v="Agami  Eco Pvt Ltd"/>
    <s v="Maharashtra"/>
    <s v="Maharashtra"/>
    <s v="PCS1"/>
    <s v="2013G"/>
    <n v="5"/>
    <n v="5"/>
    <d v="2013-12-31T00:00:00"/>
    <n v="2013"/>
    <n v="12"/>
    <d v="2018-12-30T00:00:00"/>
  </r>
  <r>
    <n v="1206"/>
    <x v="2"/>
    <d v="2013-08-31T00:00:00"/>
    <s v="Integrated Village Development Project"/>
    <s v="Tamil Nadu"/>
    <s v="Tamil Nadu"/>
    <s v="PCS1"/>
    <s v="2013G"/>
    <n v="3000"/>
    <n v="5"/>
    <d v="2013-12-31T00:00:00"/>
    <n v="2013"/>
    <n v="12"/>
    <d v="2018-12-30T00:00:00"/>
  </r>
  <r>
    <n v="1207"/>
    <x v="2"/>
    <d v="2013-09-02T00:00:00"/>
    <s v="PRIYA DISTRIBUTORS"/>
    <s v="Karnataka"/>
    <s v="Karnataka"/>
    <s v="PCS1"/>
    <s v="2013G (99), G2013 (1)"/>
    <n v="100"/>
    <n v="5"/>
    <d v="2014-01-02T00:00:00"/>
    <n v="2014"/>
    <n v="1"/>
    <d v="2019-01-01T00:00:00"/>
  </r>
  <r>
    <n v="1208"/>
    <x v="2"/>
    <d v="2013-09-02T00:00:00"/>
    <s v="Jetender Ghangas"/>
    <s v="Uttar Pradesh"/>
    <s v="Uttar Pradesh"/>
    <s v="PCS1"/>
    <s v="2013G"/>
    <n v="1"/>
    <n v="5"/>
    <d v="2014-01-02T00:00:00"/>
    <n v="2014"/>
    <n v="1"/>
    <d v="2019-01-01T00:00:00"/>
  </r>
  <r>
    <n v="1209"/>
    <x v="2"/>
    <d v="2013-09-03T00:00:00"/>
    <s v="Agami  Eco Pvt Ltd"/>
    <s v="Gujarat"/>
    <s v="Gujarat"/>
    <s v="PCS1"/>
    <s v="2013G"/>
    <n v="1"/>
    <n v="5"/>
    <d v="2014-01-03T00:00:00"/>
    <n v="2014"/>
    <n v="1"/>
    <d v="2019-01-02T00:00:00"/>
  </r>
  <r>
    <n v="1210"/>
    <x v="2"/>
    <d v="2013-09-03T00:00:00"/>
    <s v="Agami  Eco Pvt Ltd"/>
    <s v="Gujarat"/>
    <s v="Gujarat"/>
    <s v="PCS1"/>
    <s v="2013G"/>
    <n v="7"/>
    <n v="5"/>
    <d v="2014-01-03T00:00:00"/>
    <n v="2014"/>
    <n v="1"/>
    <d v="2019-01-02T00:00:00"/>
  </r>
  <r>
    <n v="1211"/>
    <x v="2"/>
    <d v="2013-09-03T00:00:00"/>
    <s v="Agami  Eco Pvt Ltd"/>
    <s v="Gujarat"/>
    <s v="Gujarat"/>
    <s v="PCS1"/>
    <s v="2013G"/>
    <n v="10"/>
    <n v="5"/>
    <d v="2014-01-03T00:00:00"/>
    <n v="2014"/>
    <n v="1"/>
    <d v="2019-01-02T00:00:00"/>
  </r>
  <r>
    <n v="1212"/>
    <x v="2"/>
    <d v="2013-09-03T00:00:00"/>
    <s v="Agami  Eco Pvt Ltd"/>
    <s v="Gujarat"/>
    <s v="Gujarat"/>
    <s v="PCS1"/>
    <s v="2013G"/>
    <n v="10"/>
    <n v="5"/>
    <d v="2014-01-03T00:00:00"/>
    <n v="2014"/>
    <n v="1"/>
    <d v="2019-01-02T00:00:00"/>
  </r>
  <r>
    <n v="1213"/>
    <x v="2"/>
    <d v="2013-09-03T00:00:00"/>
    <s v="Agami  Eco Pvt Ltd"/>
    <s v="Gujarat"/>
    <s v="Gujarat"/>
    <s v="PCS1"/>
    <s v="2013G"/>
    <n v="22"/>
    <n v="5"/>
    <d v="2014-01-03T00:00:00"/>
    <n v="2014"/>
    <n v="1"/>
    <d v="2019-01-02T00:00:00"/>
  </r>
  <r>
    <n v="1214"/>
    <x v="2"/>
    <d v="2013-09-03T00:00:00"/>
    <s v="Agami  Eco Pvt Ltd"/>
    <s v="Gujarat"/>
    <s v="Gujarat"/>
    <s v="PCS1"/>
    <s v="2013G"/>
    <n v="37"/>
    <n v="5"/>
    <d v="2014-01-03T00:00:00"/>
    <n v="2014"/>
    <n v="1"/>
    <d v="2019-01-02T00:00:00"/>
  </r>
  <r>
    <n v="1215"/>
    <x v="2"/>
    <d v="2013-09-03T00:00:00"/>
    <s v="Agami  Eco Pvt Ltd"/>
    <s v="Gujarat"/>
    <s v="Gujarat"/>
    <s v="PCS1"/>
    <s v="2013G"/>
    <n v="40"/>
    <n v="5"/>
    <d v="2014-01-03T00:00:00"/>
    <n v="2014"/>
    <n v="1"/>
    <d v="2019-01-02T00:00:00"/>
  </r>
  <r>
    <n v="1216"/>
    <x v="2"/>
    <d v="2013-09-03T00:00:00"/>
    <s v="Agami  Eco Pvt Ltd"/>
    <s v="Maharashtra"/>
    <s v="Maharashtra"/>
    <s v="PCS1"/>
    <s v="2013G"/>
    <n v="7"/>
    <n v="5"/>
    <d v="2014-01-03T00:00:00"/>
    <n v="2014"/>
    <n v="1"/>
    <d v="2019-01-02T00:00:00"/>
  </r>
  <r>
    <n v="1217"/>
    <x v="2"/>
    <d v="2013-09-03T00:00:00"/>
    <s v="Agami  Eco Pvt Ltd"/>
    <s v="Maharashtra"/>
    <s v="Maharashtra"/>
    <s v="PCS1"/>
    <s v="2013G"/>
    <n v="8"/>
    <n v="5"/>
    <d v="2014-01-03T00:00:00"/>
    <n v="2014"/>
    <n v="1"/>
    <d v="2019-01-02T00:00:00"/>
  </r>
  <r>
    <n v="1218"/>
    <x v="2"/>
    <d v="2013-09-03T00:00:00"/>
    <s v="Agami  Eco Pvt Ltd"/>
    <s v="Maharashtra"/>
    <s v="Maharashtra"/>
    <s v="PCS1"/>
    <s v="2013G"/>
    <n v="10"/>
    <n v="5"/>
    <d v="2014-01-03T00:00:00"/>
    <n v="2014"/>
    <n v="1"/>
    <d v="2019-01-02T00:00:00"/>
  </r>
  <r>
    <n v="1219"/>
    <x v="2"/>
    <d v="2013-09-03T00:00:00"/>
    <s v="Agami  Eco Pvt Ltd"/>
    <s v="Maharashtra"/>
    <s v="Maharashtra"/>
    <s v="PCS1"/>
    <s v="2013G"/>
    <n v="11"/>
    <n v="5"/>
    <d v="2014-01-03T00:00:00"/>
    <n v="2014"/>
    <n v="1"/>
    <d v="2019-01-02T00:00:00"/>
  </r>
  <r>
    <n v="1220"/>
    <x v="2"/>
    <d v="2013-09-03T00:00:00"/>
    <s v="Agami  Eco Pvt Ltd"/>
    <s v="Maharashtra"/>
    <s v="Maharashtra"/>
    <s v="PCS1"/>
    <s v="2013G"/>
    <n v="12"/>
    <n v="5"/>
    <d v="2014-01-03T00:00:00"/>
    <n v="2014"/>
    <n v="1"/>
    <d v="2019-01-02T00:00:00"/>
  </r>
  <r>
    <n v="1221"/>
    <x v="2"/>
    <d v="2013-09-03T00:00:00"/>
    <s v="Agami  Eco Pvt Ltd"/>
    <s v="Maharashtra"/>
    <s v="Maharashtra"/>
    <s v="PCS1"/>
    <s v="2013G"/>
    <n v="16"/>
    <n v="5"/>
    <d v="2014-01-03T00:00:00"/>
    <n v="2014"/>
    <n v="1"/>
    <d v="2019-01-02T00:00:00"/>
  </r>
  <r>
    <n v="1222"/>
    <x v="2"/>
    <d v="2013-09-03T00:00:00"/>
    <s v="Agami  Eco Pvt Ltd"/>
    <s v="Maharashtra"/>
    <s v="Maharashtra"/>
    <s v="PCS1"/>
    <s v="2013G"/>
    <n v="27"/>
    <n v="5"/>
    <d v="2014-01-03T00:00:00"/>
    <n v="2014"/>
    <n v="1"/>
    <d v="2019-01-02T00:00:00"/>
  </r>
  <r>
    <n v="1223"/>
    <x v="2"/>
    <d v="2013-09-05T00:00:00"/>
    <s v="Agami  Eco Pvt Ltd"/>
    <s v="Gujarat"/>
    <s v="Gujarat"/>
    <s v="PCS1"/>
    <s v="2013G"/>
    <n v="12"/>
    <n v="5"/>
    <d v="2014-01-05T00:00:00"/>
    <n v="2014"/>
    <n v="1"/>
    <d v="2019-01-04T00:00:00"/>
  </r>
  <r>
    <n v="1224"/>
    <x v="2"/>
    <d v="2013-09-05T00:00:00"/>
    <s v="Agami  Eco Pvt Ltd"/>
    <s v="Karnataka"/>
    <s v="Karnataka"/>
    <s v="PCS1"/>
    <s v="2013G"/>
    <n v="2"/>
    <n v="5"/>
    <d v="2014-01-05T00:00:00"/>
    <n v="2014"/>
    <n v="1"/>
    <d v="2019-01-04T00:00:00"/>
  </r>
  <r>
    <n v="1225"/>
    <x v="2"/>
    <d v="2013-09-06T00:00:00"/>
    <s v="Agami  Eco Pvt Ltd"/>
    <s v="Gujarat"/>
    <s v="Gujarat"/>
    <s v="PCS1"/>
    <s v="2013G"/>
    <n v="11"/>
    <n v="5"/>
    <d v="2014-01-06T00:00:00"/>
    <n v="2014"/>
    <n v="1"/>
    <d v="2019-01-05T00:00:00"/>
  </r>
  <r>
    <n v="1226"/>
    <x v="2"/>
    <d v="2013-09-06T00:00:00"/>
    <s v="Agami  Eco Pvt Ltd"/>
    <s v="Gujarat"/>
    <s v="Gujarat"/>
    <s v="PCS1"/>
    <s v="2013G"/>
    <n v="11"/>
    <n v="5"/>
    <d v="2014-01-06T00:00:00"/>
    <n v="2014"/>
    <n v="1"/>
    <d v="2019-01-05T00:00:00"/>
  </r>
  <r>
    <n v="1227"/>
    <x v="2"/>
    <d v="2013-09-06T00:00:00"/>
    <s v="Agami  Eco Pvt Ltd"/>
    <s v="Gujarat"/>
    <s v="Gujarat"/>
    <s v="PCS1"/>
    <s v="2013G"/>
    <n v="16"/>
    <n v="5"/>
    <d v="2014-01-06T00:00:00"/>
    <n v="2014"/>
    <n v="1"/>
    <d v="2019-01-05T00:00:00"/>
  </r>
  <r>
    <n v="1228"/>
    <x v="2"/>
    <d v="2013-09-06T00:00:00"/>
    <s v="Agami  Eco Pvt Ltd"/>
    <s v="Maharashtra"/>
    <s v="Maharashtra"/>
    <s v="PCS1"/>
    <s v="2013G"/>
    <n v="11"/>
    <n v="5"/>
    <d v="2014-01-06T00:00:00"/>
    <n v="2014"/>
    <n v="1"/>
    <d v="2019-01-05T00:00:00"/>
  </r>
  <r>
    <n v="1229"/>
    <x v="2"/>
    <d v="2013-09-06T00:00:00"/>
    <s v="Agami  Eco Pvt Ltd"/>
    <s v="Maharashtra"/>
    <s v="Maharashtra"/>
    <s v="PCS1"/>
    <s v="2013G"/>
    <n v="11"/>
    <n v="5"/>
    <d v="2014-01-06T00:00:00"/>
    <n v="2014"/>
    <n v="1"/>
    <d v="2019-01-05T00:00:00"/>
  </r>
  <r>
    <n v="1230"/>
    <x v="2"/>
    <d v="2013-09-06T00:00:00"/>
    <s v="Agami  Eco Pvt Ltd"/>
    <s v="Maharashtra"/>
    <s v="Maharashtra"/>
    <s v="PCS1"/>
    <s v="2013G"/>
    <n v="11"/>
    <n v="5"/>
    <d v="2014-01-06T00:00:00"/>
    <n v="2014"/>
    <n v="1"/>
    <d v="2019-01-05T00:00:00"/>
  </r>
  <r>
    <n v="1231"/>
    <x v="2"/>
    <d v="2013-09-06T00:00:00"/>
    <s v="Agami  Eco Pvt Ltd"/>
    <s v="Maharashtra"/>
    <s v="Maharashtra"/>
    <s v="PCS1"/>
    <s v="2013G"/>
    <n v="16"/>
    <n v="5"/>
    <d v="2014-01-06T00:00:00"/>
    <n v="2014"/>
    <n v="1"/>
    <d v="2019-01-05T00:00:00"/>
  </r>
  <r>
    <n v="1232"/>
    <x v="2"/>
    <d v="2013-09-10T00:00:00"/>
    <s v="Agami  Eco Pvt Ltd"/>
    <s v="Gujarat"/>
    <s v="Gujarat"/>
    <s v="PCS1"/>
    <s v="2013G"/>
    <n v="14"/>
    <n v="5"/>
    <d v="2014-01-10T00:00:00"/>
    <n v="2014"/>
    <n v="1"/>
    <d v="2019-01-09T00:00:00"/>
  </r>
  <r>
    <n v="1233"/>
    <x v="2"/>
    <d v="2013-09-10T00:00:00"/>
    <s v="Agami  Eco Pvt Ltd"/>
    <s v="Gujarat"/>
    <s v="Gujarat"/>
    <s v="PCS1"/>
    <s v="2013G"/>
    <n v="14"/>
    <n v="5"/>
    <d v="2014-01-10T00:00:00"/>
    <n v="2014"/>
    <n v="1"/>
    <d v="2019-01-09T00:00:00"/>
  </r>
  <r>
    <n v="1234"/>
    <x v="2"/>
    <d v="2013-09-10T00:00:00"/>
    <s v="Agami  Eco Pvt Ltd"/>
    <s v="Gujarat"/>
    <s v="Gujarat"/>
    <s v="PCS1"/>
    <s v="2013G"/>
    <n v="21"/>
    <n v="5"/>
    <d v="2014-01-10T00:00:00"/>
    <n v="2014"/>
    <n v="1"/>
    <d v="2019-01-09T00:00:00"/>
  </r>
  <r>
    <n v="1235"/>
    <x v="2"/>
    <d v="2013-09-10T00:00:00"/>
    <s v="Agami  Eco Pvt Ltd"/>
    <s v="Karnataka"/>
    <s v="Karnataka"/>
    <s v="PCS1"/>
    <s v="2013G"/>
    <n v="9"/>
    <n v="5"/>
    <d v="2014-01-10T00:00:00"/>
    <n v="2014"/>
    <n v="1"/>
    <d v="2019-01-09T00:00:00"/>
  </r>
  <r>
    <n v="1236"/>
    <x v="2"/>
    <d v="2013-09-10T00:00:00"/>
    <s v="Agami  Eco Pvt Ltd"/>
    <s v="Maharashtra"/>
    <s v="Maharashtra"/>
    <s v="PCS1"/>
    <s v="2013G"/>
    <n v="15"/>
    <n v="5"/>
    <d v="2014-01-10T00:00:00"/>
    <n v="2014"/>
    <n v="1"/>
    <d v="2019-01-09T00:00:00"/>
  </r>
  <r>
    <n v="1237"/>
    <x v="2"/>
    <d v="2013-09-11T00:00:00"/>
    <s v="Agami  Eco Pvt Ltd"/>
    <s v="Gujarat"/>
    <s v="Gujarat"/>
    <s v="PCS1"/>
    <s v="2013G"/>
    <n v="30"/>
    <n v="5"/>
    <d v="2014-01-11T00:00:00"/>
    <n v="2014"/>
    <n v="1"/>
    <d v="2019-01-10T00:00:00"/>
  </r>
  <r>
    <n v="1238"/>
    <x v="2"/>
    <d v="2013-09-11T00:00:00"/>
    <s v="Agami  Eco Pvt Ltd"/>
    <s v="Gujarat"/>
    <s v="Gujarat"/>
    <s v="PCS1"/>
    <s v="2013G"/>
    <n v="50"/>
    <n v="5"/>
    <d v="2014-01-11T00:00:00"/>
    <n v="2014"/>
    <n v="1"/>
    <d v="2019-01-10T00:00:00"/>
  </r>
  <r>
    <n v="1239"/>
    <x v="2"/>
    <d v="2013-09-11T00:00:00"/>
    <s v="Agami  Eco Pvt Ltd"/>
    <s v="Gujarat"/>
    <s v="Gujarat"/>
    <s v="PCS1"/>
    <s v="2013G"/>
    <n v="50"/>
    <n v="5"/>
    <d v="2014-01-11T00:00:00"/>
    <n v="2014"/>
    <n v="1"/>
    <d v="2019-01-10T00:00:00"/>
  </r>
  <r>
    <n v="1240"/>
    <x v="2"/>
    <d v="2013-09-11T00:00:00"/>
    <s v="Agami  Eco Pvt Ltd"/>
    <s v="Gujarat"/>
    <s v="Gujarat"/>
    <s v="PCS1"/>
    <s v="2013G"/>
    <n v="100"/>
    <n v="5"/>
    <d v="2014-01-11T00:00:00"/>
    <n v="2014"/>
    <n v="1"/>
    <d v="2019-01-10T00:00:00"/>
  </r>
  <r>
    <n v="1241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2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3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4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5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6"/>
    <x v="2"/>
    <d v="2013-09-11T00:00:00"/>
    <s v="Agami  Eco Pvt Ltd"/>
    <s v="Madhya Pradesh"/>
    <s v="Madhya Pradesh"/>
    <s v="PCS1"/>
    <s v="2013G"/>
    <n v="25"/>
    <n v="5"/>
    <d v="2014-01-11T00:00:00"/>
    <n v="2014"/>
    <n v="1"/>
    <d v="2019-01-10T00:00:00"/>
  </r>
  <r>
    <n v="1247"/>
    <x v="2"/>
    <d v="2013-09-11T00:00:00"/>
    <s v="Agami  Eco Pvt Ltd"/>
    <s v="Madhya Pradesh"/>
    <s v="Madhya Pradesh"/>
    <s v="PCS1"/>
    <s v="2013G"/>
    <n v="30"/>
    <n v="5"/>
    <d v="2014-01-11T00:00:00"/>
    <n v="2014"/>
    <n v="1"/>
    <d v="2019-01-10T00:00:00"/>
  </r>
  <r>
    <n v="1248"/>
    <x v="2"/>
    <d v="2013-09-11T00:00:00"/>
    <s v="World Vision India"/>
    <s v="Maharashtra"/>
    <s v="Maharashtra"/>
    <s v="PCS1"/>
    <s v="2013G"/>
    <n v="300"/>
    <n v="5"/>
    <d v="2014-01-11T00:00:00"/>
    <n v="2014"/>
    <n v="1"/>
    <d v="2019-01-10T00:00:00"/>
  </r>
  <r>
    <n v="1249"/>
    <x v="2"/>
    <d v="2013-09-16T00:00:00"/>
    <s v="Agami  Eco Pvt Ltd"/>
    <s v="Gujarat"/>
    <s v="Gujarat"/>
    <s v="PCS1"/>
    <s v="2013G"/>
    <n v="10"/>
    <n v="5"/>
    <d v="2014-01-16T00:00:00"/>
    <n v="2014"/>
    <n v="1"/>
    <d v="2019-01-15T00:00:00"/>
  </r>
  <r>
    <n v="1250"/>
    <x v="2"/>
    <d v="2013-09-16T00:00:00"/>
    <s v="Agami  Eco Pvt Ltd"/>
    <s v="Gujarat"/>
    <s v="Gujarat"/>
    <s v="PCS1"/>
    <s v="2013G"/>
    <n v="11"/>
    <n v="5"/>
    <d v="2014-01-16T00:00:00"/>
    <n v="2014"/>
    <n v="1"/>
    <d v="2019-01-15T00:00:00"/>
  </r>
  <r>
    <n v="1251"/>
    <x v="2"/>
    <d v="2013-09-16T00:00:00"/>
    <s v="Agami  Eco Pvt Ltd"/>
    <s v="Gujarat"/>
    <s v="Gujarat"/>
    <s v="PCS1"/>
    <s v="2013G"/>
    <n v="16"/>
    <n v="5"/>
    <d v="2014-01-16T00:00:00"/>
    <n v="2014"/>
    <n v="1"/>
    <d v="2019-01-15T00:00:00"/>
  </r>
  <r>
    <n v="1252"/>
    <x v="2"/>
    <d v="2013-09-16T00:00:00"/>
    <s v="Agami  Eco Pvt Ltd"/>
    <s v="Gujarat"/>
    <s v="Gujarat"/>
    <s v="PCS1"/>
    <s v="2013G"/>
    <n v="21"/>
    <n v="5"/>
    <d v="2014-01-16T00:00:00"/>
    <n v="2014"/>
    <n v="1"/>
    <d v="2019-01-15T00:00:00"/>
  </r>
  <r>
    <n v="1253"/>
    <x v="2"/>
    <d v="2013-09-16T00:00:00"/>
    <s v="Agami  Eco Pvt Ltd"/>
    <s v="Gujarat"/>
    <s v="Gujarat"/>
    <s v="PCS1"/>
    <s v="2013G"/>
    <n v="21"/>
    <n v="5"/>
    <d v="2014-01-16T00:00:00"/>
    <n v="2014"/>
    <n v="1"/>
    <d v="2019-01-15T00:00:00"/>
  </r>
  <r>
    <n v="1254"/>
    <x v="2"/>
    <d v="2013-09-16T00:00:00"/>
    <s v="Agami  Eco Pvt Ltd"/>
    <s v="Gujarat"/>
    <s v="Gujarat"/>
    <s v="PCS1"/>
    <s v="2013G"/>
    <n v="25"/>
    <n v="5"/>
    <d v="2014-01-16T00:00:00"/>
    <n v="2014"/>
    <n v="1"/>
    <d v="2019-01-15T00:00:00"/>
  </r>
  <r>
    <n v="1255"/>
    <x v="2"/>
    <d v="2013-09-16T00:00:00"/>
    <s v="Agami  Eco Pvt Ltd"/>
    <s v="Gujarat"/>
    <s v="Gujarat"/>
    <s v="PCS1"/>
    <s v="2013G"/>
    <n v="25"/>
    <n v="5"/>
    <d v="2014-01-16T00:00:00"/>
    <n v="2014"/>
    <n v="1"/>
    <d v="2019-01-15T00:00:00"/>
  </r>
  <r>
    <n v="1256"/>
    <x v="2"/>
    <d v="2013-09-16T00:00:00"/>
    <s v="Agami  Eco Pvt Ltd"/>
    <s v="Gujarat"/>
    <s v="Gujarat"/>
    <s v="PCS1"/>
    <s v="2013G"/>
    <n v="29"/>
    <n v="5"/>
    <d v="2014-01-16T00:00:00"/>
    <n v="2014"/>
    <n v="1"/>
    <d v="2019-01-15T00:00:00"/>
  </r>
  <r>
    <n v="1257"/>
    <x v="2"/>
    <d v="2013-09-17T00:00:00"/>
    <s v="Agami  Eco Pvt Ltd"/>
    <s v="Karnataka"/>
    <s v="Karnataka"/>
    <s v="PCS1"/>
    <s v="2013G"/>
    <n v="10"/>
    <n v="5"/>
    <d v="2014-01-17T00:00:00"/>
    <n v="2014"/>
    <n v="1"/>
    <d v="2019-01-16T00:00:00"/>
  </r>
  <r>
    <n v="1258"/>
    <x v="2"/>
    <d v="2013-09-18T00:00:00"/>
    <s v="Kadari Book Stall"/>
    <s v="Gujarat"/>
    <s v="Gujarat"/>
    <s v="PCS1"/>
    <s v="2013G"/>
    <n v="2"/>
    <n v="5"/>
    <d v="2014-01-18T00:00:00"/>
    <n v="2014"/>
    <n v="1"/>
    <d v="2019-01-17T00:00:00"/>
  </r>
  <r>
    <n v="1259"/>
    <x v="2"/>
    <d v="2013-09-18T00:00:00"/>
    <s v="Kadari Book Stall"/>
    <s v="Gujarat"/>
    <s v="Gujarat"/>
    <s v="PCS1"/>
    <s v="2013G"/>
    <n v="4"/>
    <n v="5"/>
    <d v="2014-01-18T00:00:00"/>
    <n v="2014"/>
    <n v="1"/>
    <d v="2019-01-17T00:00:00"/>
  </r>
  <r>
    <n v="1260"/>
    <x v="2"/>
    <d v="2013-09-23T00:00:00"/>
    <s v="Agami  Eco Pvt Ltd"/>
    <s v="Gujarat"/>
    <s v="Gujarat"/>
    <s v="PCS1"/>
    <s v="2013G"/>
    <n v="9"/>
    <n v="5"/>
    <d v="2014-01-23T00:00:00"/>
    <n v="2014"/>
    <n v="1"/>
    <d v="2019-01-22T00:00:00"/>
  </r>
  <r>
    <n v="1261"/>
    <x v="2"/>
    <d v="2013-09-23T00:00:00"/>
    <s v="Agami  Eco Pvt Ltd"/>
    <s v="Gujarat"/>
    <s v="Gujarat"/>
    <s v="PCS1"/>
    <s v="2013G"/>
    <n v="17"/>
    <n v="5"/>
    <d v="2014-01-23T00:00:00"/>
    <n v="2014"/>
    <n v="1"/>
    <d v="2019-01-22T00:00:00"/>
  </r>
  <r>
    <n v="1262"/>
    <x v="2"/>
    <d v="2013-09-23T00:00:00"/>
    <s v="Agami  Eco Pvt Ltd"/>
    <s v="Karnataka"/>
    <s v="Karnataka"/>
    <s v="PCS1"/>
    <s v="2013G"/>
    <n v="14"/>
    <n v="5"/>
    <d v="2014-01-23T00:00:00"/>
    <n v="2014"/>
    <n v="1"/>
    <d v="2019-01-22T00:00:00"/>
  </r>
  <r>
    <n v="1263"/>
    <x v="2"/>
    <d v="2013-09-23T00:00:00"/>
    <s v="Agami  Eco Pvt Ltd"/>
    <s v="Karnataka"/>
    <s v="Karnataka"/>
    <s v="PCS1"/>
    <s v="2013G"/>
    <n v="17"/>
    <n v="5"/>
    <d v="2014-01-23T00:00:00"/>
    <n v="2014"/>
    <n v="1"/>
    <d v="2019-01-22T00:00:00"/>
  </r>
  <r>
    <n v="1264"/>
    <x v="2"/>
    <d v="2013-09-23T00:00:00"/>
    <s v="Grasim Industries Limited (SFD)"/>
    <s v="Madhya Pradesh"/>
    <s v="Madhya Pradesh"/>
    <s v="G3300"/>
    <s v="2010G23"/>
    <n v="10"/>
    <n v="5"/>
    <d v="2014-01-23T00:00:00"/>
    <n v="2014"/>
    <n v="1"/>
    <d v="2019-01-22T00:00:00"/>
  </r>
  <r>
    <n v="1265"/>
    <x v="2"/>
    <d v="2013-09-24T00:00:00"/>
    <s v="Sujitha D Kumar"/>
    <s v="Kerala"/>
    <s v="Kerala"/>
    <s v="PCS1"/>
    <s v="2013G"/>
    <n v="3"/>
    <n v="5"/>
    <d v="2014-01-24T00:00:00"/>
    <n v="2014"/>
    <n v="1"/>
    <d v="2019-01-23T00:00:00"/>
  </r>
  <r>
    <n v="1266"/>
    <x v="2"/>
    <d v="2013-09-24T00:00:00"/>
    <s v="BRIGHT FLAMES"/>
    <s v="Kerala"/>
    <s v="Kerala"/>
    <s v="PCS1"/>
    <s v="2013G"/>
    <n v="5"/>
    <n v="5"/>
    <d v="2014-01-24T00:00:00"/>
    <n v="2014"/>
    <n v="1"/>
    <d v="2019-01-23T00:00:00"/>
  </r>
  <r>
    <n v="1267"/>
    <x v="2"/>
    <d v="2013-09-24T00:00:00"/>
    <s v="BRIGHT FLAMES"/>
    <s v="Kerala"/>
    <s v="Kerala"/>
    <s v="G3300"/>
    <s v="2013E"/>
    <n v="20"/>
    <n v="5"/>
    <d v="2014-01-24T00:00:00"/>
    <n v="2014"/>
    <n v="1"/>
    <d v="2019-01-23T00:00:00"/>
  </r>
  <r>
    <n v="1268"/>
    <x v="2"/>
    <d v="2013-09-24T00:00:00"/>
    <s v="Agami  Eco Pvt Ltd"/>
    <s v="Maharashtra"/>
    <s v="Maharashtra"/>
    <s v="PCS1"/>
    <s v="2013G"/>
    <n v="10"/>
    <n v="5"/>
    <d v="2014-01-24T00:00:00"/>
    <n v="2014"/>
    <n v="1"/>
    <d v="2019-01-23T00:00:00"/>
  </r>
  <r>
    <n v="1269"/>
    <x v="2"/>
    <d v="2013-09-25T00:00:00"/>
    <s v="Agami  Eco Pvt Ltd"/>
    <s v="Gujarat"/>
    <s v="Gujarat"/>
    <s v="PCS1"/>
    <s v="2013G"/>
    <n v="13"/>
    <n v="5"/>
    <d v="2014-01-25T00:00:00"/>
    <n v="2014"/>
    <n v="1"/>
    <d v="2019-01-24T00:00:00"/>
  </r>
  <r>
    <n v="1270"/>
    <x v="2"/>
    <d v="2013-09-25T00:00:00"/>
    <s v="Agami  Eco Pvt Ltd"/>
    <s v="Gujarat"/>
    <s v="Gujarat"/>
    <s v="PCS1"/>
    <s v="2013G"/>
    <n v="16"/>
    <n v="5"/>
    <d v="2014-01-25T00:00:00"/>
    <n v="2014"/>
    <n v="1"/>
    <d v="2019-01-24T00:00:00"/>
  </r>
  <r>
    <n v="1271"/>
    <x v="2"/>
    <d v="2013-09-25T00:00:00"/>
    <s v="Ravi Kumar"/>
    <s v="Karnataka"/>
    <s v="Karnataka"/>
    <s v="PCS1"/>
    <s v="2013G"/>
    <n v="5"/>
    <n v="5"/>
    <d v="2014-01-25T00:00:00"/>
    <n v="2014"/>
    <n v="1"/>
    <d v="2019-01-24T00:00:00"/>
  </r>
  <r>
    <n v="1272"/>
    <x v="2"/>
    <d v="2013-09-25T00:00:00"/>
    <s v="Hope Foundation"/>
    <s v="Maharashtra"/>
    <s v="Maharashtra"/>
    <s v="PCS1"/>
    <s v="2013G"/>
    <n v="1"/>
    <n v="5"/>
    <d v="2014-01-25T00:00:00"/>
    <n v="2014"/>
    <n v="1"/>
    <d v="2019-01-24T00:00:00"/>
  </r>
  <r>
    <n v="1273"/>
    <x v="2"/>
    <d v="2013-09-25T00:00:00"/>
    <s v="Agami  Eco Pvt Ltd"/>
    <s v="Maharashtra"/>
    <s v="Maharashtra"/>
    <s v="PCS1"/>
    <s v="2013G"/>
    <n v="7"/>
    <n v="5"/>
    <d v="2014-01-25T00:00:00"/>
    <n v="2014"/>
    <n v="1"/>
    <d v="2019-01-24T00:00:00"/>
  </r>
  <r>
    <n v="1274"/>
    <x v="2"/>
    <d v="2013-09-25T00:00:00"/>
    <s v="Agami  Eco Pvt Ltd"/>
    <s v="Maharashtra"/>
    <s v="Maharashtra"/>
    <s v="PCS1"/>
    <s v="2013G"/>
    <n v="9"/>
    <n v="5"/>
    <d v="2014-01-25T00:00:00"/>
    <n v="2014"/>
    <n v="1"/>
    <d v="2019-01-24T00:00:00"/>
  </r>
  <r>
    <n v="1275"/>
    <x v="2"/>
    <d v="2013-09-25T00:00:00"/>
    <s v="Hope Foundation"/>
    <s v="Maharashtra"/>
    <s v="Maharashtra"/>
    <s v="PCS1"/>
    <s v="2013G"/>
    <n v="30"/>
    <n v="5"/>
    <d v="2014-01-25T00:00:00"/>
    <n v="2014"/>
    <n v="1"/>
    <d v="2019-01-24T00:00:00"/>
  </r>
  <r>
    <n v="1276"/>
    <x v="2"/>
    <d v="2013-09-27T00:00:00"/>
    <s v="Agami  Eco Pvt Ltd"/>
    <s v="Gujarat"/>
    <s v="Gujarat"/>
    <s v="PCS1"/>
    <s v="2013G"/>
    <n v="20"/>
    <n v="5"/>
    <d v="2014-01-27T00:00:00"/>
    <n v="2014"/>
    <n v="1"/>
    <d v="2019-01-26T00:00:00"/>
  </r>
  <r>
    <n v="1277"/>
    <x v="2"/>
    <d v="2013-09-27T00:00:00"/>
    <s v="Agami  Eco Pvt Ltd"/>
    <s v="Karnataka"/>
    <s v="Karnataka"/>
    <s v="PCS1"/>
    <s v="2013G"/>
    <n v="7"/>
    <n v="5"/>
    <d v="2014-01-27T00:00:00"/>
    <n v="2014"/>
    <n v="1"/>
    <d v="2019-01-26T00:00:00"/>
  </r>
  <r>
    <n v="1278"/>
    <x v="2"/>
    <d v="2013-09-27T00:00:00"/>
    <s v="Agami  Eco Pvt Ltd"/>
    <s v="Karnataka"/>
    <s v="Karnataka"/>
    <s v="PCS1"/>
    <s v="2013G"/>
    <n v="8"/>
    <n v="5"/>
    <d v="2014-01-27T00:00:00"/>
    <n v="2014"/>
    <n v="1"/>
    <d v="2019-01-26T00:00:00"/>
  </r>
  <r>
    <n v="1279"/>
    <x v="2"/>
    <d v="2013-09-27T00:00:00"/>
    <s v="Agami  Eco Pvt Ltd"/>
    <s v="Karnataka"/>
    <s v="Karnataka"/>
    <s v="PCS1"/>
    <s v="2013G"/>
    <n v="11"/>
    <n v="5"/>
    <d v="2014-01-27T00:00:00"/>
    <n v="2014"/>
    <n v="1"/>
    <d v="2019-01-26T00:00:00"/>
  </r>
  <r>
    <n v="1280"/>
    <x v="2"/>
    <d v="2013-09-27T00:00:00"/>
    <s v="Dalmia Bharat Group Foundation"/>
    <s v="Karnataka"/>
    <s v="Karnataka"/>
    <s v="PCS1"/>
    <s v="2013G"/>
    <n v="40"/>
    <n v="5"/>
    <d v="2014-01-27T00:00:00"/>
    <n v="2014"/>
    <n v="1"/>
    <d v="2019-01-26T00:00:00"/>
  </r>
  <r>
    <n v="1281"/>
    <x v="2"/>
    <d v="2013-09-27T00:00:00"/>
    <s v="Agami  Eco Pvt Ltd"/>
    <s v="Maharashtra"/>
    <s v="Maharashtra"/>
    <s v="PCS1"/>
    <s v="2013G"/>
    <n v="2"/>
    <n v="5"/>
    <d v="2014-01-27T00:00:00"/>
    <n v="2014"/>
    <n v="1"/>
    <d v="2019-01-26T00:00:00"/>
  </r>
  <r>
    <n v="1282"/>
    <x v="2"/>
    <d v="2013-09-27T00:00:00"/>
    <s v="Agami  Eco Pvt Ltd"/>
    <s v="Maharashtra"/>
    <s v="Maharashtra"/>
    <s v="PCS1"/>
    <s v="2013G"/>
    <n v="6"/>
    <n v="5"/>
    <d v="2014-01-27T00:00:00"/>
    <n v="2014"/>
    <n v="1"/>
    <d v="2019-01-26T00:00:00"/>
  </r>
  <r>
    <n v="1283"/>
    <x v="2"/>
    <d v="2013-09-27T00:00:00"/>
    <s v="Agami  Eco Pvt Ltd"/>
    <s v="Maharashtra"/>
    <s v="Maharashtra"/>
    <s v="PCS1"/>
    <s v="2013G"/>
    <n v="6"/>
    <n v="5"/>
    <d v="2014-01-27T00:00:00"/>
    <n v="2014"/>
    <n v="1"/>
    <d v="2019-01-26T00:00:00"/>
  </r>
  <r>
    <n v="1284"/>
    <x v="2"/>
    <d v="2013-09-27T00:00:00"/>
    <s v="Agami  Eco Pvt Ltd"/>
    <s v="Maharashtra"/>
    <s v="Maharashtra"/>
    <s v="PCS1"/>
    <s v="2013G"/>
    <n v="10"/>
    <n v="5"/>
    <d v="2014-01-27T00:00:00"/>
    <n v="2014"/>
    <n v="1"/>
    <d v="2019-01-26T00:00:00"/>
  </r>
  <r>
    <n v="1285"/>
    <x v="2"/>
    <d v="2013-09-27T00:00:00"/>
    <s v="Agami  Eco Pvt Ltd"/>
    <s v="Maharashtra"/>
    <s v="Maharashtra"/>
    <s v="PCS1"/>
    <s v="2013G"/>
    <n v="10"/>
    <n v="5"/>
    <d v="2014-01-27T00:00:00"/>
    <n v="2014"/>
    <n v="1"/>
    <d v="2019-01-26T00:00:00"/>
  </r>
  <r>
    <n v="1286"/>
    <x v="2"/>
    <d v="2013-09-27T00:00:00"/>
    <s v="Agami  Eco Pvt Ltd"/>
    <s v="Maharashtra"/>
    <s v="Maharashtra"/>
    <s v="PCS1"/>
    <s v="2013G"/>
    <n v="10"/>
    <n v="5"/>
    <d v="2014-01-27T00:00:00"/>
    <n v="2014"/>
    <n v="1"/>
    <d v="2019-01-26T00:00:00"/>
  </r>
  <r>
    <n v="1287"/>
    <x v="3"/>
    <d v="2013-09-30T00:00:00"/>
    <s v="Agami  Eco Pvt Ltd"/>
    <s v="Gujarat"/>
    <s v="Gujarat"/>
    <s v="PCS1"/>
    <s v="2013G"/>
    <n v="500"/>
    <n v="5"/>
    <d v="2014-01-30T00:00:00"/>
    <n v="2014"/>
    <n v="1"/>
    <d v="2019-01-29T00:00:00"/>
  </r>
  <r>
    <n v="1288"/>
    <x v="3"/>
    <d v="2013-09-30T00:00:00"/>
    <s v="Dalmia Bharat Ltd."/>
    <s v="Haryana"/>
    <s v="Haryana"/>
    <s v="PCS1"/>
    <s v="2013G"/>
    <n v="1"/>
    <n v="5"/>
    <d v="2014-01-30T00:00:00"/>
    <n v="2014"/>
    <n v="1"/>
    <d v="2019-01-29T00:00:00"/>
  </r>
  <r>
    <n v="1289"/>
    <x v="3"/>
    <d v="2013-09-30T00:00:00"/>
    <s v="Dalmia Bharat Group Foundation"/>
    <s v="Karnataka"/>
    <s v="Karnataka"/>
    <s v="PCS1"/>
    <s v="2013G"/>
    <n v="100"/>
    <n v="5"/>
    <d v="2014-01-30T00:00:00"/>
    <n v="2014"/>
    <n v="1"/>
    <d v="2019-01-29T00:00:00"/>
  </r>
  <r>
    <n v="1290"/>
    <x v="3"/>
    <d v="2013-09-30T00:00:00"/>
    <s v="Agami  Eco Pvt Ltd"/>
    <s v="Karnataka"/>
    <s v="Karnataka"/>
    <s v="PCS1"/>
    <s v="2013G"/>
    <n v="500"/>
    <n v="5"/>
    <d v="2014-01-30T00:00:00"/>
    <n v="2014"/>
    <n v="1"/>
    <d v="2019-01-29T00:00:00"/>
  </r>
  <r>
    <n v="1291"/>
    <x v="3"/>
    <d v="2013-09-30T00:00:00"/>
    <s v="Agami  Eco Pvt Ltd"/>
    <s v="Maharashtra"/>
    <s v="Maharashtra"/>
    <s v="PCS1"/>
    <s v="2013G"/>
    <n v="500"/>
    <n v="5"/>
    <d v="2014-01-30T00:00:00"/>
    <n v="2014"/>
    <n v="1"/>
    <d v="2019-01-29T00:00:00"/>
  </r>
  <r>
    <n v="1292"/>
    <x v="3"/>
    <d v="2013-09-30T00:00:00"/>
    <s v="Agami  Eco Pvt Ltd"/>
    <s v="Maharashtra"/>
    <s v="Maharashtra"/>
    <s v="PCS1"/>
    <s v="2013G"/>
    <n v="500"/>
    <n v="5"/>
    <d v="2014-01-30T00:00:00"/>
    <n v="2014"/>
    <n v="1"/>
    <d v="2019-01-29T00:00:00"/>
  </r>
  <r>
    <n v="1293"/>
    <x v="3"/>
    <d v="2013-09-30T00:00:00"/>
    <s v="Integrated Village Development Project"/>
    <s v="Tamil Nadu"/>
    <s v="Tamil Nadu"/>
    <s v="PCS1"/>
    <s v="2013G"/>
    <n v="500"/>
    <n v="5"/>
    <d v="2014-01-30T00:00:00"/>
    <n v="2014"/>
    <n v="1"/>
    <d v="2019-01-29T00:00:00"/>
  </r>
  <r>
    <n v="1294"/>
    <x v="3"/>
    <d v="2013-09-30T00:00:00"/>
    <s v="Integrated Village Development Project"/>
    <s v="Tamil Nadu"/>
    <s v="Tamil Nadu"/>
    <s v="PCS1"/>
    <s v="2013G"/>
    <n v="500"/>
    <n v="5"/>
    <d v="2014-01-30T00:00:00"/>
    <n v="2014"/>
    <n v="1"/>
    <d v="2019-01-29T00:00:00"/>
  </r>
  <r>
    <n v="1295"/>
    <x v="3"/>
    <d v="2013-09-30T00:00:00"/>
    <s v="Integrated Village Development Project"/>
    <s v="Tamil Nadu"/>
    <s v="Tamil Nadu"/>
    <s v="PCS1"/>
    <s v="2013G"/>
    <n v="1000"/>
    <n v="5"/>
    <d v="2014-01-30T00:00:00"/>
    <n v="2014"/>
    <n v="1"/>
    <d v="2019-01-29T00:00:00"/>
  </r>
  <r>
    <n v="1296"/>
    <x v="3"/>
    <d v="2013-09-30T00:00:00"/>
    <s v="Sahayog India Society"/>
    <s v="Uttaranchal"/>
    <s v="Uttaranchal"/>
    <s v="G3300"/>
    <s v="2013E"/>
    <n v="100"/>
    <n v="5"/>
    <d v="2014-01-30T00:00:00"/>
    <n v="2014"/>
    <n v="1"/>
    <d v="2019-01-29T00:00:00"/>
  </r>
  <r>
    <n v="1297"/>
    <x v="3"/>
    <d v="2013-10-01T00:00:00"/>
    <s v="Shree Cement Limited"/>
    <s v="Rajasthan"/>
    <s v="Rajasthan"/>
    <s v="PCS1"/>
    <s v="2013G"/>
    <n v="100"/>
    <n v="5"/>
    <d v="2014-02-01T00:00:00"/>
    <n v="2014"/>
    <n v="2"/>
    <d v="2019-01-31T00:00:00"/>
  </r>
  <r>
    <n v="1298"/>
    <x v="3"/>
    <d v="2013-10-29T00:00:00"/>
    <s v="Jagadamba Trading Company"/>
    <s v="Assam"/>
    <s v="Assam"/>
    <s v="PCS1"/>
    <s v="2013G"/>
    <n v="1"/>
    <n v="5"/>
    <d v="2014-02-28T00:00:00"/>
    <n v="2014"/>
    <n v="2"/>
    <d v="2019-02-27T00:00:00"/>
  </r>
  <r>
    <n v="1299"/>
    <x v="3"/>
    <d v="2013-10-29T00:00:00"/>
    <s v="Samip India"/>
    <s v="Uttar Pradesh"/>
    <s v="Uttar Pradesh"/>
    <s v="PCS1"/>
    <s v="G2013"/>
    <n v="20"/>
    <n v="5"/>
    <d v="2014-02-28T00:00:00"/>
    <n v="2014"/>
    <n v="2"/>
    <d v="2019-02-27T00:00:00"/>
  </r>
  <r>
    <n v="1300"/>
    <x v="3"/>
    <d v="2013-10-30T00:00:00"/>
    <s v="Agami  Eco Pvt Ltd"/>
    <s v="Gujarat"/>
    <s v="Gujarat"/>
    <s v="PCS1"/>
    <s v="2013J"/>
    <n v="500"/>
    <n v="5"/>
    <d v="2014-02-28T00:00:00"/>
    <n v="2014"/>
    <n v="2"/>
    <d v="2019-02-27T00:00:00"/>
  </r>
  <r>
    <n v="1301"/>
    <x v="3"/>
    <d v="2013-10-30T00:00:00"/>
    <s v="Agami  Eco Pvt Ltd"/>
    <s v="Karnataka"/>
    <s v="Karnataka"/>
    <s v="PCS1"/>
    <s v="2013J"/>
    <n v="500"/>
    <n v="5"/>
    <d v="2014-02-28T00:00:00"/>
    <n v="2014"/>
    <n v="2"/>
    <d v="2019-02-27T00:00:00"/>
  </r>
  <r>
    <n v="1302"/>
    <x v="3"/>
    <d v="2013-10-30T00:00:00"/>
    <s v="Agami  Eco Pvt Ltd"/>
    <s v="Maharashtra"/>
    <s v="Maharashtra"/>
    <s v="PCS1"/>
    <s v="2013G(22),2013J(478)"/>
    <n v="500"/>
    <n v="5"/>
    <d v="2014-02-28T00:00:00"/>
    <n v="2014"/>
    <n v="2"/>
    <d v="2019-02-27T00:00:00"/>
  </r>
  <r>
    <n v="1303"/>
    <x v="3"/>
    <d v="2013-10-30T00:00:00"/>
    <s v="Agami  Eco Pvt Ltd"/>
    <s v="Maharashtra"/>
    <s v="Maharashtra"/>
    <s v="PCS1"/>
    <s v="2013J"/>
    <n v="500"/>
    <n v="5"/>
    <d v="2014-02-28T00:00:00"/>
    <n v="2014"/>
    <n v="2"/>
    <d v="2019-02-27T00:00:00"/>
  </r>
  <r>
    <n v="1304"/>
    <x v="3"/>
    <d v="2013-10-30T00:00:00"/>
    <s v="Hope Foundation"/>
    <s v="Tamil Nadu"/>
    <s v="Tamil Nadu"/>
    <s v="G3300"/>
    <s v="2013E"/>
    <n v="75"/>
    <n v="5"/>
    <d v="2014-02-28T00:00:00"/>
    <n v="2014"/>
    <n v="2"/>
    <d v="2019-02-27T00:00:00"/>
  </r>
  <r>
    <n v="1305"/>
    <x v="3"/>
    <d v="2013-10-30T00:00:00"/>
    <s v="Integrated Village Development Project"/>
    <s v="Tamil Nadu"/>
    <s v="Tamil Nadu"/>
    <s v="PCS1"/>
    <s v="2013J"/>
    <n v="1000"/>
    <n v="5"/>
    <d v="2014-02-28T00:00:00"/>
    <n v="2014"/>
    <n v="2"/>
    <d v="2019-02-27T00:00:00"/>
  </r>
  <r>
    <n v="1306"/>
    <x v="3"/>
    <d v="2013-10-30T00:00:00"/>
    <s v="Integrated Village Development Project"/>
    <s v="Tamil Nadu"/>
    <s v="Tamil Nadu"/>
    <s v="PCS1"/>
    <s v="2013J"/>
    <n v="1000"/>
    <n v="5"/>
    <d v="2014-02-28T00:00:00"/>
    <n v="2014"/>
    <n v="2"/>
    <d v="2019-02-27T00:00:00"/>
  </r>
  <r>
    <n v="1307"/>
    <x v="3"/>
    <d v="2013-10-31T00:00:00"/>
    <s v="CDOT"/>
    <s v="Bihar"/>
    <s v="Bihar"/>
    <s v="PCS1"/>
    <s v="2013J"/>
    <n v="200"/>
    <n v="5"/>
    <d v="2014-02-28T00:00:00"/>
    <n v="2014"/>
    <n v="2"/>
    <d v="2019-02-27T00:00:00"/>
  </r>
  <r>
    <n v="1308"/>
    <x v="3"/>
    <d v="2013-10-31T00:00:00"/>
    <s v="Agami  Eco Pvt Ltd"/>
    <s v="Gujarat"/>
    <s v="Gujarat"/>
    <s v="PCS1"/>
    <s v="2013J"/>
    <n v="16"/>
    <n v="5"/>
    <d v="2014-02-28T00:00:00"/>
    <n v="2014"/>
    <n v="2"/>
    <d v="2019-02-27T00:00:00"/>
  </r>
  <r>
    <n v="1309"/>
    <x v="3"/>
    <d v="2013-10-31T00:00:00"/>
    <s v="Agami  Eco Pvt Ltd"/>
    <s v="Karnataka"/>
    <s v="Karnataka"/>
    <s v="PCS1"/>
    <s v="2013J"/>
    <n v="15"/>
    <n v="5"/>
    <d v="2014-02-28T00:00:00"/>
    <n v="2014"/>
    <n v="2"/>
    <d v="2019-02-27T00:00:00"/>
  </r>
  <r>
    <n v="1310"/>
    <x v="3"/>
    <d v="2013-10-31T00:00:00"/>
    <s v="Agami  Eco Pvt Ltd"/>
    <s v="Karnataka"/>
    <s v="Karnataka"/>
    <s v="PCS1"/>
    <s v="2013J"/>
    <n v="15"/>
    <n v="5"/>
    <d v="2014-02-28T00:00:00"/>
    <n v="2014"/>
    <n v="2"/>
    <d v="2019-02-27T00:00:00"/>
  </r>
  <r>
    <n v="1311"/>
    <x v="3"/>
    <d v="2013-10-31T00:00:00"/>
    <s v="Manju Enterprises"/>
    <s v="Karnataka"/>
    <s v="Karnataka"/>
    <s v="PCS1"/>
    <s v="2013J"/>
    <n v="16"/>
    <n v="5"/>
    <d v="2014-02-28T00:00:00"/>
    <n v="2014"/>
    <n v="2"/>
    <d v="2019-02-27T00:00:00"/>
  </r>
  <r>
    <n v="1312"/>
    <x v="3"/>
    <d v="2013-10-31T00:00:00"/>
    <s v="Manju Enterprises"/>
    <s v="Karnataka"/>
    <s v="Karnataka"/>
    <s v="G3300"/>
    <s v="2013E"/>
    <n v="20"/>
    <n v="5"/>
    <d v="2014-02-28T00:00:00"/>
    <n v="2014"/>
    <n v="2"/>
    <d v="2019-02-27T00:00:00"/>
  </r>
  <r>
    <n v="1313"/>
    <x v="3"/>
    <d v="2013-10-31T00:00:00"/>
    <s v="Agami  Eco Pvt Ltd"/>
    <s v="Karnataka"/>
    <s v="Karnataka"/>
    <s v="PCS1"/>
    <s v="2013J"/>
    <n v="20"/>
    <n v="5"/>
    <d v="2014-02-28T00:00:00"/>
    <n v="2014"/>
    <n v="2"/>
    <d v="2019-02-27T00:00:00"/>
  </r>
  <r>
    <n v="1314"/>
    <x v="3"/>
    <d v="2013-10-31T00:00:00"/>
    <s v="Agami  Eco Pvt Ltd"/>
    <s v="Karnataka"/>
    <s v="Karnataka"/>
    <s v="PCS1"/>
    <s v="2013J"/>
    <n v="25"/>
    <n v="5"/>
    <d v="2014-02-28T00:00:00"/>
    <n v="2014"/>
    <n v="2"/>
    <d v="2019-02-27T00:00:00"/>
  </r>
  <r>
    <n v="1315"/>
    <x v="3"/>
    <d v="2013-10-31T00:00:00"/>
    <s v="Dhan Foundation"/>
    <s v="Karnataka"/>
    <s v="Karnataka"/>
    <s v="PCS1"/>
    <s v="2013J"/>
    <n v="60"/>
    <n v="5"/>
    <d v="2014-02-28T00:00:00"/>
    <n v="2014"/>
    <n v="2"/>
    <d v="2019-02-27T00:00:00"/>
  </r>
  <r>
    <n v="1316"/>
    <x v="3"/>
    <d v="2013-10-31T00:00:00"/>
    <s v="Dhan Foundation"/>
    <s v="Karnataka"/>
    <s v="Karnataka"/>
    <s v="PCS1"/>
    <s v="2013J"/>
    <n v="100"/>
    <n v="5"/>
    <d v="2014-02-28T00:00:00"/>
    <n v="2014"/>
    <n v="2"/>
    <d v="2019-02-27T00:00:00"/>
  </r>
  <r>
    <n v="1317"/>
    <x v="3"/>
    <d v="2013-10-31T00:00:00"/>
    <s v="PRIYA DISTRIBUTORS"/>
    <s v="Karnataka"/>
    <s v="Karnataka"/>
    <s v="PCS1"/>
    <s v="2013J"/>
    <n v="100"/>
    <n v="5"/>
    <d v="2014-02-28T00:00:00"/>
    <n v="2014"/>
    <n v="2"/>
    <d v="2019-02-27T00:00:00"/>
  </r>
  <r>
    <n v="1318"/>
    <x v="3"/>
    <d v="2013-10-31T00:00:00"/>
    <s v="Manju Enterprises"/>
    <s v="Karnataka"/>
    <s v="Karnataka"/>
    <s v="M5000"/>
    <s v="2013C"/>
    <n v="5"/>
    <n v="5"/>
    <d v="2014-02-28T00:00:00"/>
    <n v="2014"/>
    <n v="2"/>
    <d v="2019-02-27T00:00:00"/>
  </r>
  <r>
    <n v="1319"/>
    <x v="3"/>
    <d v="2013-10-31T00:00:00"/>
    <s v="Agami  Eco Pvt Ltd"/>
    <s v="Maharashtra"/>
    <s v="Maharashtra"/>
    <s v="PCS1"/>
    <s v="2013J"/>
    <n v="22"/>
    <n v="5"/>
    <d v="2014-02-28T00:00:00"/>
    <n v="2014"/>
    <n v="2"/>
    <d v="2019-02-27T00:00:00"/>
  </r>
  <r>
    <n v="1320"/>
    <x v="3"/>
    <d v="2013-10-31T00:00:00"/>
    <s v="Agami  Eco Pvt Ltd"/>
    <s v="Maharashtra"/>
    <s v="Maharashtra"/>
    <s v="PCS1"/>
    <s v="2013J"/>
    <n v="29"/>
    <n v="5"/>
    <d v="2014-02-28T00:00:00"/>
    <n v="2014"/>
    <n v="2"/>
    <d v="2019-02-27T00:00:00"/>
  </r>
  <r>
    <n v="1321"/>
    <x v="3"/>
    <d v="2013-10-31T00:00:00"/>
    <s v="Agami  Eco Pvt Ltd"/>
    <s v="Maharashtra"/>
    <s v="Maharashtra"/>
    <s v="PCS1"/>
    <s v="2013J"/>
    <n v="35"/>
    <n v="5"/>
    <d v="2014-02-28T00:00:00"/>
    <n v="2014"/>
    <n v="2"/>
    <d v="2019-02-27T00:00:00"/>
  </r>
  <r>
    <n v="1322"/>
    <x v="3"/>
    <d v="2013-10-31T00:00:00"/>
    <s v="Agami  Eco Pvt Ltd"/>
    <s v="Maharashtra"/>
    <s v="Maharashtra"/>
    <s v="PCS1"/>
    <s v="2013J"/>
    <n v="40"/>
    <n v="5"/>
    <d v="2014-02-28T00:00:00"/>
    <n v="2014"/>
    <n v="2"/>
    <d v="2019-02-27T00:00:00"/>
  </r>
  <r>
    <n v="1323"/>
    <x v="3"/>
    <d v="2013-10-31T00:00:00"/>
    <s v="Agami  Eco Pvt Ltd"/>
    <s v="Maharashtra"/>
    <s v="Maharashtra"/>
    <s v="PCS1"/>
    <s v="2013J"/>
    <n v="40"/>
    <n v="5"/>
    <d v="2014-02-28T00:00:00"/>
    <n v="2014"/>
    <n v="2"/>
    <d v="2019-02-27T00:00:00"/>
  </r>
  <r>
    <n v="1324"/>
    <x v="3"/>
    <d v="2013-10-31T00:00:00"/>
    <s v="Agami  Eco Pvt Ltd"/>
    <s v="Maharashtra"/>
    <s v="Maharashtra"/>
    <s v="PCS1"/>
    <s v="2013J"/>
    <n v="43"/>
    <n v="5"/>
    <d v="2014-02-28T00:00:00"/>
    <n v="2014"/>
    <n v="2"/>
    <d v="2019-02-27T00:00:00"/>
  </r>
  <r>
    <n v="1325"/>
    <x v="3"/>
    <d v="2013-10-31T00:00:00"/>
    <s v="Agami  Eco Pvt Ltd"/>
    <s v="Maharashtra"/>
    <s v="Maharashtra"/>
    <s v="PCS1"/>
    <s v="2013J"/>
    <n v="45"/>
    <n v="5"/>
    <d v="2014-02-28T00:00:00"/>
    <n v="2014"/>
    <n v="2"/>
    <d v="2019-02-27T00:00:00"/>
  </r>
  <r>
    <n v="1326"/>
    <x v="3"/>
    <d v="2013-10-31T00:00:00"/>
    <s v="Agami  Eco Pvt Ltd"/>
    <s v="Maharashtra"/>
    <s v="Maharashtra"/>
    <s v="PCS1"/>
    <s v="2013J"/>
    <n v="58"/>
    <n v="5"/>
    <d v="2014-02-28T00:00:00"/>
    <n v="2014"/>
    <n v="2"/>
    <d v="2019-02-27T00:00:00"/>
  </r>
  <r>
    <n v="1327"/>
    <x v="3"/>
    <d v="2013-10-31T00:00:00"/>
    <s v="Hope Foundation"/>
    <s v="Maharashtra"/>
    <s v="Maharashtra"/>
    <s v="PCS1"/>
    <s v="2013J"/>
    <n v="75"/>
    <n v="5"/>
    <d v="2014-02-28T00:00:00"/>
    <n v="2014"/>
    <n v="2"/>
    <d v="2019-02-27T00:00:00"/>
  </r>
  <r>
    <n v="1328"/>
    <x v="3"/>
    <d v="2013-10-31T00:00:00"/>
    <s v="Integrated Village Development Project"/>
    <s v="Tamil Nadu"/>
    <s v="Tamil Nadu"/>
    <s v="PCS1"/>
    <s v="2013J"/>
    <n v="1000"/>
    <n v="5"/>
    <d v="2014-02-28T00:00:00"/>
    <n v="2014"/>
    <n v="2"/>
    <d v="2019-02-27T00:00:00"/>
  </r>
  <r>
    <n v="1329"/>
    <x v="3"/>
    <d v="2013-11-25T00:00:00"/>
    <s v="Agami  Eco Pvt Ltd"/>
    <s v="Gujarat"/>
    <s v="Gujarat"/>
    <s v="PCS1"/>
    <s v="2013J"/>
    <n v="30"/>
    <n v="5"/>
    <d v="2014-03-25T00:00:00"/>
    <n v="2014"/>
    <n v="3"/>
    <d v="2019-03-24T00:00:00"/>
  </r>
  <r>
    <n v="1330"/>
    <x v="3"/>
    <d v="2013-11-25T00:00:00"/>
    <s v="Agami  Eco Pvt Ltd"/>
    <s v="Karnataka"/>
    <s v="Karnataka"/>
    <s v="PCS1"/>
    <s v="2013J"/>
    <n v="9"/>
    <n v="5"/>
    <d v="2014-03-25T00:00:00"/>
    <n v="2014"/>
    <n v="3"/>
    <d v="2019-03-24T00:00:00"/>
  </r>
  <r>
    <n v="1331"/>
    <x v="3"/>
    <d v="2013-11-25T00:00:00"/>
    <s v="Manju Enterprises"/>
    <s v="Karnataka"/>
    <s v="Karnataka"/>
    <s v="PCS1"/>
    <s v="2013K"/>
    <n v="10"/>
    <n v="5"/>
    <d v="2014-03-25T00:00:00"/>
    <n v="2014"/>
    <n v="3"/>
    <d v="2019-03-24T00:00:00"/>
  </r>
  <r>
    <n v="1332"/>
    <x v="3"/>
    <d v="2013-11-25T00:00:00"/>
    <s v="Manju Enterprises"/>
    <s v="Karnataka"/>
    <s v="Karnataka"/>
    <s v="G3300"/>
    <s v="2013E"/>
    <n v="20"/>
    <n v="5"/>
    <d v="2014-03-25T00:00:00"/>
    <n v="2014"/>
    <n v="3"/>
    <d v="2019-03-24T00:00:00"/>
  </r>
  <r>
    <n v="1333"/>
    <x v="3"/>
    <d v="2013-11-25T00:00:00"/>
    <s v="Gajam India Pvt Ltd"/>
    <s v="Karnataka"/>
    <s v="Karnataka"/>
    <s v="M5000"/>
    <s v="2012J"/>
    <n v="2"/>
    <n v="5"/>
    <d v="2014-03-25T00:00:00"/>
    <n v="2014"/>
    <n v="3"/>
    <d v="2019-03-24T00:00:00"/>
  </r>
  <r>
    <n v="1334"/>
    <x v="3"/>
    <d v="2013-11-25T00:00:00"/>
    <s v="Starlight Marketing"/>
    <s v="Kerala"/>
    <s v="Kerala"/>
    <s v="G3300"/>
    <s v="2013E"/>
    <n v="12"/>
    <n v="5"/>
    <d v="2014-03-25T00:00:00"/>
    <n v="2014"/>
    <n v="3"/>
    <d v="2019-03-24T00:00:00"/>
  </r>
  <r>
    <n v="1335"/>
    <x v="3"/>
    <d v="2013-11-25T00:00:00"/>
    <s v="BRIGHT FLAMES"/>
    <s v="Kerala"/>
    <s v="Kerala"/>
    <s v="PCS1"/>
    <s v="2013K"/>
    <n v="20"/>
    <n v="5"/>
    <d v="2014-03-25T00:00:00"/>
    <n v="2014"/>
    <n v="3"/>
    <d v="2019-03-24T00:00:00"/>
  </r>
  <r>
    <n v="1336"/>
    <x v="3"/>
    <d v="2013-11-25T00:00:00"/>
    <s v="Agami  Eco Pvt Ltd"/>
    <s v="Maharashtra"/>
    <s v="Maharashtra"/>
    <s v="PCS1"/>
    <s v="2013J"/>
    <n v="9"/>
    <n v="5"/>
    <d v="2014-03-25T00:00:00"/>
    <n v="2014"/>
    <n v="3"/>
    <d v="2019-03-24T00:00:00"/>
  </r>
  <r>
    <n v="1337"/>
    <x v="3"/>
    <d v="2013-11-25T00:00:00"/>
    <s v="Agami  Eco Pvt Ltd"/>
    <s v="Maharashtra"/>
    <s v="Maharashtra"/>
    <s v="PCS1"/>
    <s v="2013J"/>
    <n v="11"/>
    <n v="5"/>
    <d v="2014-03-25T00:00:00"/>
    <n v="2014"/>
    <n v="3"/>
    <d v="2019-03-24T00:00:00"/>
  </r>
  <r>
    <n v="1338"/>
    <x v="3"/>
    <d v="2013-11-25T00:00:00"/>
    <s v="Agami  Eco Pvt Ltd"/>
    <s v="Maharashtra"/>
    <s v="Maharashtra"/>
    <s v="PCS1"/>
    <s v="2013J"/>
    <n v="25"/>
    <n v="5"/>
    <d v="2014-03-25T00:00:00"/>
    <n v="2014"/>
    <n v="3"/>
    <d v="2019-03-24T00:00:00"/>
  </r>
  <r>
    <n v="1339"/>
    <x v="3"/>
    <d v="2013-11-25T00:00:00"/>
    <s v="Agami  Eco Pvt Ltd"/>
    <s v="Maharashtra"/>
    <s v="Maharashtra"/>
    <s v="PCS1"/>
    <s v="2013J"/>
    <n v="35"/>
    <n v="5"/>
    <d v="2014-03-25T00:00:00"/>
    <n v="2014"/>
    <n v="3"/>
    <d v="2019-03-24T00:00:00"/>
  </r>
  <r>
    <n v="1340"/>
    <x v="3"/>
    <d v="2013-11-25T00:00:00"/>
    <s v="Agami  Eco Pvt Ltd"/>
    <s v="Maharashtra"/>
    <s v="Maharashtra"/>
    <s v="PCS1"/>
    <s v="2013J"/>
    <n v="35"/>
    <n v="5"/>
    <d v="2014-03-25T00:00:00"/>
    <n v="2014"/>
    <n v="3"/>
    <d v="2019-03-24T00:00:00"/>
  </r>
  <r>
    <n v="1341"/>
    <x v="3"/>
    <d v="2013-11-25T00:00:00"/>
    <s v="Rashtriya Sarvangin Gramvikas Sanstha"/>
    <s v="Maharashtra"/>
    <s v="Maharashtra"/>
    <s v="PCS1"/>
    <s v="2013J"/>
    <n v="65"/>
    <n v="5"/>
    <d v="2014-03-25T00:00:00"/>
    <n v="2014"/>
    <n v="3"/>
    <d v="2019-03-24T00:00:00"/>
  </r>
  <r>
    <n v="1342"/>
    <x v="3"/>
    <d v="2013-11-25T00:00:00"/>
    <s v="Agami  Eco Pvt Ltd"/>
    <s v="Maharashtra"/>
    <s v="Maharashtra"/>
    <s v="PCS1"/>
    <s v="2013K"/>
    <n v="214"/>
    <n v="5"/>
    <d v="2014-03-25T00:00:00"/>
    <n v="2014"/>
    <n v="3"/>
    <d v="2019-03-24T00:00:00"/>
  </r>
  <r>
    <n v="1343"/>
    <x v="3"/>
    <d v="2013-11-29T00:00:00"/>
    <s v="Agami  Eco Pvt Ltd"/>
    <s v="Karnataka"/>
    <s v="Karnataka"/>
    <s v="PCS1"/>
    <s v="2013K"/>
    <n v="9"/>
    <n v="5"/>
    <d v="2014-03-29T00:00:00"/>
    <n v="2014"/>
    <n v="3"/>
    <d v="2019-03-28T00:00:00"/>
  </r>
  <r>
    <n v="1344"/>
    <x v="3"/>
    <d v="2013-11-29T00:00:00"/>
    <s v="Agami  Eco Pvt Ltd"/>
    <s v="Karnataka"/>
    <s v="Karnataka"/>
    <s v="PCS1"/>
    <s v="2013K"/>
    <n v="9"/>
    <n v="5"/>
    <d v="2014-03-29T00:00:00"/>
    <n v="2014"/>
    <n v="3"/>
    <d v="2019-03-28T00:00:00"/>
  </r>
  <r>
    <n v="1345"/>
    <x v="3"/>
    <d v="2013-11-29T00:00:00"/>
    <s v="Manju Enterprises"/>
    <s v="Karnataka"/>
    <s v="Karnataka"/>
    <s v="G3300"/>
    <s v="2013E"/>
    <n v="10"/>
    <n v="5"/>
    <d v="2014-03-29T00:00:00"/>
    <n v="2014"/>
    <n v="3"/>
    <d v="2019-03-28T00:00:00"/>
  </r>
  <r>
    <n v="1346"/>
    <x v="3"/>
    <d v="2013-11-29T00:00:00"/>
    <s v="Agami  Eco Pvt Ltd"/>
    <s v="Karnataka"/>
    <s v="Karnataka"/>
    <s v="PCS1"/>
    <s v="2013K"/>
    <n v="10"/>
    <n v="5"/>
    <d v="2014-03-29T00:00:00"/>
    <n v="2014"/>
    <n v="3"/>
    <d v="2019-03-28T00:00:00"/>
  </r>
  <r>
    <n v="1347"/>
    <x v="3"/>
    <d v="2013-11-29T00:00:00"/>
    <s v="Agami  Eco Pvt Ltd"/>
    <s v="Karnataka"/>
    <s v="Karnataka"/>
    <s v="PCS1"/>
    <s v="2013K"/>
    <n v="12"/>
    <n v="5"/>
    <d v="2014-03-29T00:00:00"/>
    <n v="2014"/>
    <n v="3"/>
    <d v="2019-03-28T00:00:00"/>
  </r>
  <r>
    <n v="1348"/>
    <x v="3"/>
    <d v="2013-11-29T00:00:00"/>
    <s v="Manju Enterprises"/>
    <s v="Karnataka"/>
    <s v="Karnataka"/>
    <s v="PCS1"/>
    <s v="2013E"/>
    <n v="20"/>
    <n v="5"/>
    <d v="2014-03-29T00:00:00"/>
    <n v="2014"/>
    <n v="3"/>
    <d v="2019-03-28T00:00:00"/>
  </r>
  <r>
    <n v="1349"/>
    <x v="3"/>
    <d v="2013-11-29T00:00:00"/>
    <s v="Agami  Eco Pvt Ltd"/>
    <s v="Karnataka"/>
    <s v="Karnataka"/>
    <s v="PCS1"/>
    <s v="2013K"/>
    <n v="27"/>
    <n v="5"/>
    <d v="2014-03-29T00:00:00"/>
    <n v="2014"/>
    <n v="3"/>
    <d v="2019-03-28T00:00:00"/>
  </r>
  <r>
    <n v="1350"/>
    <x v="3"/>
    <d v="2013-11-29T00:00:00"/>
    <s v="Agami  Eco Pvt Ltd"/>
    <s v="Karnataka"/>
    <s v="Karnataka"/>
    <s v="PCS1"/>
    <s v="2013K"/>
    <n v="40"/>
    <n v="5"/>
    <d v="2014-03-29T00:00:00"/>
    <n v="2014"/>
    <n v="3"/>
    <d v="2019-03-28T00:00:00"/>
  </r>
  <r>
    <n v="1351"/>
    <x v="3"/>
    <d v="2013-11-29T00:00:00"/>
    <s v="Agami  Eco Pvt Ltd"/>
    <s v="Maharashtra"/>
    <s v="Maharashtra"/>
    <s v="PCS1"/>
    <s v="2013K"/>
    <n v="9"/>
    <n v="5"/>
    <d v="2014-03-29T00:00:00"/>
    <n v="2014"/>
    <n v="3"/>
    <d v="2019-03-28T00:00:00"/>
  </r>
  <r>
    <n v="1352"/>
    <x v="3"/>
    <d v="2013-11-29T00:00:00"/>
    <s v="Agami  Eco Pvt Ltd"/>
    <s v="Maharashtra"/>
    <s v="Maharashtra"/>
    <s v="PCS1"/>
    <s v="2013K"/>
    <n v="10"/>
    <n v="5"/>
    <d v="2014-03-29T00:00:00"/>
    <n v="2014"/>
    <n v="3"/>
    <d v="2019-03-28T00:00:00"/>
  </r>
  <r>
    <n v="1353"/>
    <x v="3"/>
    <d v="2013-11-29T00:00:00"/>
    <s v="Agami  Eco Pvt Ltd"/>
    <s v="Maharashtra"/>
    <s v="Maharashtra"/>
    <s v="PCS1"/>
    <s v="2013K"/>
    <n v="11"/>
    <n v="5"/>
    <d v="2014-03-29T00:00:00"/>
    <n v="2014"/>
    <n v="3"/>
    <d v="2019-03-28T00:00:00"/>
  </r>
  <r>
    <n v="1354"/>
    <x v="3"/>
    <d v="2013-11-29T00:00:00"/>
    <s v="Agami  Eco Pvt Ltd"/>
    <s v="Maharashtra"/>
    <s v="Maharashtra"/>
    <s v="PCS1"/>
    <s v="2013K"/>
    <n v="13"/>
    <n v="5"/>
    <d v="2014-03-29T00:00:00"/>
    <n v="2014"/>
    <n v="3"/>
    <d v="2019-03-28T00:00:00"/>
  </r>
  <r>
    <n v="1355"/>
    <x v="3"/>
    <d v="2013-11-29T00:00:00"/>
    <s v="Agami  Eco Pvt Ltd"/>
    <s v="Maharashtra"/>
    <s v="Maharashtra"/>
    <s v="PCS1"/>
    <s v="2013K"/>
    <n v="15"/>
    <n v="5"/>
    <d v="2014-03-29T00:00:00"/>
    <n v="2014"/>
    <n v="3"/>
    <d v="2019-03-28T00:00:00"/>
  </r>
  <r>
    <n v="1356"/>
    <x v="3"/>
    <d v="2013-11-29T00:00:00"/>
    <s v="Agami  Eco Pvt Ltd"/>
    <s v="Maharashtra"/>
    <s v="Maharashtra"/>
    <s v="PCS1"/>
    <s v="2013K"/>
    <n v="18"/>
    <n v="5"/>
    <d v="2014-03-29T00:00:00"/>
    <n v="2014"/>
    <n v="3"/>
    <d v="2019-03-28T00:00:00"/>
  </r>
  <r>
    <n v="1357"/>
    <x v="3"/>
    <d v="2013-11-29T00:00:00"/>
    <s v="Agami  Eco Pvt Ltd"/>
    <s v="Maharashtra"/>
    <s v="Maharashtra"/>
    <s v="PCS1"/>
    <s v="2013K"/>
    <n v="21"/>
    <n v="5"/>
    <d v="2014-03-29T00:00:00"/>
    <n v="2014"/>
    <n v="3"/>
    <d v="2019-03-28T00:00:00"/>
  </r>
  <r>
    <n v="1358"/>
    <x v="3"/>
    <d v="2013-11-29T00:00:00"/>
    <s v="Agami  Eco Pvt Ltd"/>
    <s v="Maharashtra"/>
    <s v="Maharashtra"/>
    <s v="PCS1"/>
    <s v="2013K"/>
    <n v="28"/>
    <n v="5"/>
    <d v="2014-03-29T00:00:00"/>
    <n v="2014"/>
    <n v="3"/>
    <d v="2019-03-28T00:00:00"/>
  </r>
  <r>
    <n v="1359"/>
    <x v="3"/>
    <d v="2013-11-29T00:00:00"/>
    <s v="Agami  Eco Pvt Ltd"/>
    <s v="Maharashtra"/>
    <s v="Maharashtra"/>
    <s v="PCS1"/>
    <s v="2013K"/>
    <n v="30"/>
    <n v="5"/>
    <d v="2014-03-29T00:00:00"/>
    <n v="2014"/>
    <n v="3"/>
    <d v="2019-03-28T00:00:00"/>
  </r>
  <r>
    <n v="1360"/>
    <x v="3"/>
    <d v="2013-11-29T00:00:00"/>
    <s v="Agami  Eco Pvt Ltd"/>
    <s v="Maharashtra"/>
    <s v="Maharashtra"/>
    <s v="PCS1"/>
    <s v="2013K"/>
    <n v="30"/>
    <n v="5"/>
    <d v="2014-03-29T00:00:00"/>
    <n v="2014"/>
    <n v="3"/>
    <d v="2019-03-28T00:00:00"/>
  </r>
  <r>
    <n v="1361"/>
    <x v="3"/>
    <d v="2013-11-29T00:00:00"/>
    <s v="Agami  Eco Pvt Ltd"/>
    <s v="Maharashtra"/>
    <s v="Maharashtra"/>
    <s v="PCS1"/>
    <s v="2013K"/>
    <n v="37"/>
    <n v="5"/>
    <d v="2014-03-29T00:00:00"/>
    <n v="2014"/>
    <n v="3"/>
    <d v="2019-03-28T00:00:00"/>
  </r>
  <r>
    <n v="1362"/>
    <x v="3"/>
    <d v="2013-11-29T00:00:00"/>
    <s v="Agami  Eco Pvt Ltd"/>
    <s v="Maharashtra"/>
    <s v="Maharashtra"/>
    <s v="PCS1"/>
    <s v="2013K"/>
    <n v="57"/>
    <n v="5"/>
    <d v="2014-03-29T00:00:00"/>
    <n v="2014"/>
    <n v="3"/>
    <d v="2019-03-28T00:00:00"/>
  </r>
  <r>
    <n v="1363"/>
    <x v="3"/>
    <d v="2013-11-30T00:00:00"/>
    <s v="Agami  Eco Pvt Ltd"/>
    <s v="Gujarat"/>
    <s v="Gujarat"/>
    <s v="PCS1"/>
    <s v="2013K"/>
    <n v="2"/>
    <n v="5"/>
    <d v="2014-03-30T00:00:00"/>
    <n v="2014"/>
    <n v="3"/>
    <d v="2019-03-29T00:00:00"/>
  </r>
  <r>
    <n v="1364"/>
    <x v="3"/>
    <d v="2013-11-30T00:00:00"/>
    <s v="Agami  Eco Pvt Ltd"/>
    <s v="Gujarat"/>
    <s v="Gujarat"/>
    <s v="PCS1"/>
    <s v="2013K"/>
    <n v="500"/>
    <n v="5"/>
    <d v="2014-03-30T00:00:00"/>
    <n v="2014"/>
    <n v="3"/>
    <d v="2019-03-29T00:00:00"/>
  </r>
  <r>
    <n v="1365"/>
    <x v="3"/>
    <d v="2013-11-30T00:00:00"/>
    <s v="Gajam India Pvt Ltd"/>
    <s v="Karnataka"/>
    <s v="Karnataka"/>
    <s v="PCS1"/>
    <s v="2013K"/>
    <n v="1"/>
    <n v="5"/>
    <d v="2014-03-30T00:00:00"/>
    <n v="2014"/>
    <n v="3"/>
    <d v="2019-03-29T00:00:00"/>
  </r>
  <r>
    <n v="1366"/>
    <x v="3"/>
    <d v="2013-11-30T00:00:00"/>
    <s v="Gajam India Pvt Ltd"/>
    <s v="Karnataka"/>
    <s v="Karnataka"/>
    <s v="PCS1"/>
    <s v="2013K"/>
    <n v="1"/>
    <n v="5"/>
    <d v="2014-03-30T00:00:00"/>
    <n v="2014"/>
    <n v="3"/>
    <d v="2019-03-29T00:00:00"/>
  </r>
  <r>
    <n v="1367"/>
    <x v="3"/>
    <d v="2013-11-30T00:00:00"/>
    <s v="Gajam India Pvt Ltd"/>
    <s v="Karnataka"/>
    <s v="Karnataka"/>
    <s v="PCS1"/>
    <s v="2013K"/>
    <n v="3"/>
    <n v="5"/>
    <d v="2014-03-30T00:00:00"/>
    <n v="2014"/>
    <n v="3"/>
    <d v="2019-03-29T00:00:00"/>
  </r>
  <r>
    <n v="1368"/>
    <x v="3"/>
    <d v="2013-11-30T00:00:00"/>
    <s v="Agami  Eco Pvt Ltd"/>
    <s v="Karnataka"/>
    <s v="Karnataka"/>
    <s v="PCS1"/>
    <s v="2013K"/>
    <n v="11"/>
    <n v="5"/>
    <d v="2014-03-30T00:00:00"/>
    <n v="2014"/>
    <n v="3"/>
    <d v="2019-03-29T00:00:00"/>
  </r>
  <r>
    <n v="1369"/>
    <x v="3"/>
    <d v="2013-11-30T00:00:00"/>
    <s v="Agami  Eco Pvt Ltd"/>
    <s v="Karnataka"/>
    <s v="Karnataka"/>
    <s v="PCS1"/>
    <s v="2013K"/>
    <n v="15"/>
    <n v="5"/>
    <d v="2014-03-30T00:00:00"/>
    <n v="2014"/>
    <n v="3"/>
    <d v="2019-03-29T00:00:00"/>
  </r>
  <r>
    <n v="1370"/>
    <x v="3"/>
    <d v="2013-11-30T00:00:00"/>
    <s v="Agami  Eco Pvt Ltd"/>
    <s v="Karnataka"/>
    <s v="Karnataka"/>
    <s v="PCS1"/>
    <s v="2013K"/>
    <n v="500"/>
    <n v="5"/>
    <d v="2014-03-30T00:00:00"/>
    <n v="2014"/>
    <n v="3"/>
    <d v="2019-03-29T00:00:00"/>
  </r>
  <r>
    <n v="1371"/>
    <x v="3"/>
    <d v="2013-11-30T00:00:00"/>
    <s v="Agami  Eco Pvt Ltd"/>
    <s v="Karnataka"/>
    <s v="Karnataka"/>
    <s v="PCS1"/>
    <s v="2013K"/>
    <n v="500"/>
    <n v="5"/>
    <d v="2014-03-30T00:00:00"/>
    <n v="2014"/>
    <n v="3"/>
    <d v="2019-03-29T00:00:00"/>
  </r>
  <r>
    <n v="1372"/>
    <x v="3"/>
    <d v="2013-11-30T00:00:00"/>
    <s v="Agami  Eco Pvt Ltd"/>
    <s v="Karnataka"/>
    <s v="Karnataka"/>
    <s v="PCS1"/>
    <s v="2013K"/>
    <n v="500"/>
    <n v="5"/>
    <d v="2014-03-30T00:00:00"/>
    <n v="2014"/>
    <n v="3"/>
    <d v="2019-03-29T00:00:00"/>
  </r>
  <r>
    <n v="1373"/>
    <x v="3"/>
    <d v="2013-11-30T00:00:00"/>
    <s v="Agami  Eco Pvt Ltd"/>
    <s v="Maharashtra"/>
    <s v="Maharashtra"/>
    <s v="PCS1"/>
    <s v="2013K"/>
    <n v="10"/>
    <n v="5"/>
    <d v="2014-03-30T00:00:00"/>
    <n v="2014"/>
    <n v="3"/>
    <d v="2019-03-29T00:00:00"/>
  </r>
  <r>
    <n v="1374"/>
    <x v="3"/>
    <d v="2013-11-30T00:00:00"/>
    <s v="Agami  Eco Pvt Ltd"/>
    <s v="Maharashtra"/>
    <s v="Maharashtra"/>
    <s v="PCS1"/>
    <s v="2013K"/>
    <n v="19"/>
    <n v="5"/>
    <d v="2014-03-30T00:00:00"/>
    <n v="2014"/>
    <n v="3"/>
    <d v="2019-03-29T00:00:00"/>
  </r>
  <r>
    <n v="1375"/>
    <x v="3"/>
    <d v="2013-11-30T00:00:00"/>
    <s v="Agami  Eco Pvt Ltd"/>
    <s v="Maharashtra"/>
    <s v="Maharashtra"/>
    <s v="PCS1"/>
    <s v="2013K"/>
    <n v="20"/>
    <n v="5"/>
    <d v="2014-03-30T00:00:00"/>
    <n v="2014"/>
    <n v="3"/>
    <d v="2019-03-29T00:00:00"/>
  </r>
  <r>
    <n v="1376"/>
    <x v="3"/>
    <d v="2013-11-30T00:00:00"/>
    <s v="Agami  Eco Pvt Ltd"/>
    <s v="Maharashtra"/>
    <s v="Maharashtra"/>
    <s v="PCS1"/>
    <s v="2013K"/>
    <n v="20"/>
    <n v="5"/>
    <d v="2014-03-30T00:00:00"/>
    <n v="2014"/>
    <n v="3"/>
    <d v="2019-03-29T00:00:00"/>
  </r>
  <r>
    <n v="1377"/>
    <x v="3"/>
    <d v="2013-11-30T00:00:00"/>
    <s v="Agami  Eco Pvt Ltd"/>
    <s v="Maharashtra"/>
    <s v="Maharashtra"/>
    <s v="PCS1"/>
    <s v="2013K"/>
    <n v="22"/>
    <n v="5"/>
    <d v="2014-03-30T00:00:00"/>
    <n v="2014"/>
    <n v="3"/>
    <d v="2019-03-29T00:00:00"/>
  </r>
  <r>
    <n v="1378"/>
    <x v="3"/>
    <d v="2013-11-30T00:00:00"/>
    <s v="Agami  Eco Pvt Ltd"/>
    <s v="Maharashtra"/>
    <s v="Maharashtra"/>
    <s v="PCS1"/>
    <s v="2013K"/>
    <n v="61"/>
    <n v="5"/>
    <d v="2014-03-30T00:00:00"/>
    <n v="2014"/>
    <n v="3"/>
    <d v="2019-03-29T00:00:00"/>
  </r>
  <r>
    <n v="1379"/>
    <x v="3"/>
    <d v="2013-11-30T00:00:00"/>
    <s v="Hope Foundation"/>
    <s v="Maharashtra"/>
    <s v="Maharashtra"/>
    <s v="PCS1"/>
    <s v="2013K"/>
    <n v="100"/>
    <n v="5"/>
    <d v="2014-03-30T00:00:00"/>
    <n v="2014"/>
    <n v="3"/>
    <d v="2019-03-29T00:00:00"/>
  </r>
  <r>
    <n v="1380"/>
    <x v="3"/>
    <d v="2013-11-30T00:00:00"/>
    <s v="Agami  Eco Pvt Ltd"/>
    <s v="Maharashtra"/>
    <s v="Maharashtra"/>
    <s v="PCS1"/>
    <s v="2013K"/>
    <n v="500"/>
    <n v="5"/>
    <d v="2014-03-30T00:00:00"/>
    <n v="2014"/>
    <n v="3"/>
    <d v="2019-03-29T00:00:00"/>
  </r>
  <r>
    <n v="1381"/>
    <x v="3"/>
    <d v="2013-11-30T00:00:00"/>
    <s v="Agami  Eco Pvt Ltd"/>
    <s v="Maharashtra"/>
    <s v="Maharashtra"/>
    <s v="PCS1"/>
    <s v="2013K"/>
    <n v="500"/>
    <n v="5"/>
    <d v="2014-03-30T00:00:00"/>
    <n v="2014"/>
    <n v="3"/>
    <d v="2019-03-29T00:00:00"/>
  </r>
  <r>
    <n v="1382"/>
    <x v="3"/>
    <d v="2013-11-30T00:00:00"/>
    <s v="Essential Marketplace Solutions India Pvt Ltd"/>
    <s v="Tamil Nadu"/>
    <s v="Tamil Nadu"/>
    <s v="G3300"/>
    <s v="2013E"/>
    <n v="1"/>
    <n v="5"/>
    <d v="2014-03-30T00:00:00"/>
    <n v="2014"/>
    <n v="3"/>
    <d v="2019-03-29T00:00:00"/>
  </r>
  <r>
    <n v="1383"/>
    <x v="3"/>
    <d v="2013-11-30T00:00:00"/>
    <s v="Integrated Village Development Project"/>
    <s v="Tamil Nadu"/>
    <s v="Tamil Nadu"/>
    <s v="PCS1"/>
    <s v="2013K"/>
    <n v="1000"/>
    <n v="5"/>
    <d v="2014-03-30T00:00:00"/>
    <n v="2014"/>
    <n v="3"/>
    <d v="2019-03-29T00:00:00"/>
  </r>
  <r>
    <n v="1384"/>
    <x v="3"/>
    <d v="2013-11-30T00:00:00"/>
    <s v="Integrated Village Development Project"/>
    <s v="Tamil Nadu"/>
    <s v="Tamil Nadu"/>
    <s v="PCS1"/>
    <s v="2013K"/>
    <n v="1000"/>
    <n v="5"/>
    <d v="2014-03-30T00:00:00"/>
    <n v="2014"/>
    <n v="3"/>
    <d v="2019-03-29T00:00:00"/>
  </r>
  <r>
    <n v="1385"/>
    <x v="3"/>
    <d v="2013-11-30T00:00:00"/>
    <s v="Integrated Village Development Project"/>
    <s v="Tamil Nadu"/>
    <s v="Tamil Nadu"/>
    <s v="PCS1"/>
    <s v="2013K"/>
    <n v="1250"/>
    <n v="5"/>
    <d v="2014-03-30T00:00:00"/>
    <n v="2014"/>
    <n v="3"/>
    <d v="2019-03-29T00:00:00"/>
  </r>
  <r>
    <n v="1386"/>
    <x v="3"/>
    <d v="2013-12-04T00:00:00"/>
    <s v="Grasim Industries Limited (SFD)"/>
    <s v="Madhya Pradesh"/>
    <s v="Madhya Pradesh"/>
    <s v="PCS1"/>
    <s v="2013K"/>
    <n v="10"/>
    <n v="5"/>
    <d v="2014-04-04T00:00:00"/>
    <n v="2014"/>
    <n v="4"/>
    <d v="2019-04-03T00:00:00"/>
  </r>
  <r>
    <n v="1387"/>
    <x v="3"/>
    <d v="2013-12-06T00:00:00"/>
    <s v="Annapurna Enterprises"/>
    <s v="Karnataka"/>
    <s v="Karnataka"/>
    <s v="PCS1"/>
    <s v="2013K"/>
    <n v="10"/>
    <n v="5"/>
    <d v="2014-04-06T00:00:00"/>
    <n v="2014"/>
    <n v="4"/>
    <d v="2019-04-05T00:00:00"/>
  </r>
  <r>
    <n v="1388"/>
    <x v="3"/>
    <d v="2013-12-11T00:00:00"/>
    <s v="Dr. C Y Kulgod"/>
    <s v="Karnataka"/>
    <s v="Karnataka"/>
    <s v="PCS1"/>
    <s v="2013K"/>
    <n v="10"/>
    <n v="5"/>
    <d v="2014-04-11T00:00:00"/>
    <n v="2014"/>
    <n v="4"/>
    <d v="2019-04-10T00:00:00"/>
  </r>
  <r>
    <n v="1389"/>
    <x v="3"/>
    <d v="2013-12-23T00:00:00"/>
    <s v="BRIGHT FLAMES"/>
    <s v="Kerala"/>
    <s v="Kerala"/>
    <s v="PCS1"/>
    <s v="2013K"/>
    <n v="25"/>
    <n v="5"/>
    <d v="2014-04-23T00:00:00"/>
    <n v="2014"/>
    <n v="4"/>
    <d v="2019-04-22T00:00:00"/>
  </r>
  <r>
    <n v="1390"/>
    <x v="3"/>
    <d v="2013-12-24T00:00:00"/>
    <s v="Mohd. Ashraf"/>
    <s v="J &amp; K"/>
    <s v="J &amp; K"/>
    <s v="PCS1"/>
    <s v="2013K"/>
    <n v="1"/>
    <n v="5"/>
    <d v="2014-04-24T00:00:00"/>
    <n v="2014"/>
    <n v="4"/>
    <d v="2019-04-23T00:00:00"/>
  </r>
  <r>
    <n v="1391"/>
    <x v="3"/>
    <d v="2013-12-24T00:00:00"/>
    <s v="M.G. Karmarkar"/>
    <s v="Madhya Pradesh"/>
    <s v="Madhya Pradesh"/>
    <s v="PCS1"/>
    <s v="2013K"/>
    <n v="1"/>
    <n v="5"/>
    <d v="2014-04-24T00:00:00"/>
    <n v="2014"/>
    <n v="4"/>
    <d v="2019-04-23T00:00:00"/>
  </r>
  <r>
    <n v="1392"/>
    <x v="3"/>
    <d v="2013-12-26T00:00:00"/>
    <s v="Rakesh  R Mahadik"/>
    <s v="Maharashtra"/>
    <s v="Maharashtra"/>
    <s v="PCS1"/>
    <s v="2013K"/>
    <n v="1"/>
    <n v="5"/>
    <d v="2014-04-26T00:00:00"/>
    <n v="2014"/>
    <n v="4"/>
    <d v="2019-04-25T00:00:00"/>
  </r>
  <r>
    <n v="1393"/>
    <x v="3"/>
    <d v="2013-12-30T00:00:00"/>
    <s v="Agami  Eco Pvt Ltd"/>
    <s v="Gujarat"/>
    <s v="Gujarat"/>
    <s v="PCS1"/>
    <s v="2013K"/>
    <n v="11"/>
    <n v="5"/>
    <d v="2014-04-30T00:00:00"/>
    <n v="2014"/>
    <n v="4"/>
    <d v="2019-04-29T00:00:00"/>
  </r>
  <r>
    <n v="1394"/>
    <x v="3"/>
    <d v="2013-12-30T00:00:00"/>
    <s v="Agami  Eco Pvt Ltd"/>
    <s v="Gujarat"/>
    <s v="Gujarat"/>
    <s v="PCS1"/>
    <s v="2013K"/>
    <n v="12"/>
    <n v="5"/>
    <d v="2014-04-30T00:00:00"/>
    <n v="2014"/>
    <n v="4"/>
    <d v="2019-04-29T00:00:00"/>
  </r>
  <r>
    <n v="1395"/>
    <x v="3"/>
    <d v="2013-12-30T00:00:00"/>
    <s v="Agami  Eco Pvt Ltd"/>
    <s v="Gujarat"/>
    <s v="Gujarat"/>
    <s v="PCS1"/>
    <s v="2013K"/>
    <n v="18"/>
    <n v="5"/>
    <d v="2014-04-30T00:00:00"/>
    <n v="2014"/>
    <n v="4"/>
    <d v="2019-04-29T00:00:00"/>
  </r>
  <r>
    <n v="1396"/>
    <x v="3"/>
    <d v="2013-12-30T00:00:00"/>
    <s v="Agami  Eco Pvt Ltd"/>
    <s v="Karnataka"/>
    <s v="Karnataka"/>
    <s v="PCS1"/>
    <s v="2013K"/>
    <n v="29"/>
    <n v="5"/>
    <d v="2014-04-30T00:00:00"/>
    <n v="2014"/>
    <n v="4"/>
    <d v="2019-04-29T00:00:00"/>
  </r>
  <r>
    <n v="1397"/>
    <x v="3"/>
    <d v="2013-12-30T00:00:00"/>
    <s v="Agami  Eco Pvt Ltd"/>
    <s v="Karnataka"/>
    <s v="Karnataka"/>
    <s v="PCS1"/>
    <s v="2013K"/>
    <n v="39"/>
    <n v="5"/>
    <d v="2014-04-30T00:00:00"/>
    <n v="2014"/>
    <n v="4"/>
    <d v="2019-04-29T00:00:00"/>
  </r>
  <r>
    <n v="1398"/>
    <x v="3"/>
    <d v="2013-12-30T00:00:00"/>
    <s v="Agami  Eco Pvt Ltd"/>
    <s v="Karnataka"/>
    <s v="Karnataka"/>
    <s v="PCS1"/>
    <s v="2013K"/>
    <n v="47"/>
    <n v="5"/>
    <d v="2014-04-30T00:00:00"/>
    <n v="2014"/>
    <n v="4"/>
    <d v="2019-04-29T00:00:00"/>
  </r>
  <r>
    <n v="1399"/>
    <x v="3"/>
    <d v="2013-12-30T00:00:00"/>
    <s v="Agami  Eco Pvt Ltd"/>
    <s v="Karnataka"/>
    <s v="Karnataka"/>
    <s v="PCS1"/>
    <s v="2013L"/>
    <n v="500"/>
    <n v="5"/>
    <d v="2014-04-30T00:00:00"/>
    <n v="2014"/>
    <n v="4"/>
    <d v="2019-04-29T00:00:00"/>
  </r>
  <r>
    <n v="1400"/>
    <x v="3"/>
    <d v="2013-12-30T00:00:00"/>
    <s v="Agami  Eco Pvt Ltd"/>
    <s v="Karnataka"/>
    <s v="Karnataka"/>
    <s v="PCS1"/>
    <s v="2013K(43),2013L(457)"/>
    <n v="500"/>
    <n v="5"/>
    <d v="2014-04-30T00:00:00"/>
    <n v="2014"/>
    <n v="4"/>
    <d v="2019-04-29T00:00:00"/>
  </r>
  <r>
    <n v="1401"/>
    <x v="3"/>
    <d v="2013-12-30T00:00:00"/>
    <s v="Agami  Eco Pvt Ltd"/>
    <s v="Karnataka"/>
    <s v="Karnataka"/>
    <s v="PCS1"/>
    <s v="2013L"/>
    <n v="500"/>
    <n v="5"/>
    <d v="2014-04-30T00:00:00"/>
    <n v="2014"/>
    <n v="4"/>
    <d v="2019-04-29T00:00:00"/>
  </r>
  <r>
    <n v="1402"/>
    <x v="3"/>
    <d v="2013-12-30T00:00:00"/>
    <s v="Lt.Gen M.G.Girish"/>
    <s v="Maharashtra"/>
    <s v="Maharashtra"/>
    <s v="PCS1"/>
    <s v="2013K"/>
    <n v="10"/>
    <n v="5"/>
    <d v="2014-04-30T00:00:00"/>
    <n v="2014"/>
    <n v="4"/>
    <d v="2019-04-29T00:00:00"/>
  </r>
  <r>
    <n v="1403"/>
    <x v="3"/>
    <d v="2013-12-30T00:00:00"/>
    <s v="Agami  Eco Pvt Ltd"/>
    <s v="Maharashtra"/>
    <s v="Maharashtra"/>
    <s v="PCS1"/>
    <s v="2013K"/>
    <n v="16"/>
    <n v="5"/>
    <d v="2014-04-30T00:00:00"/>
    <n v="2014"/>
    <n v="4"/>
    <d v="2019-04-29T00:00:00"/>
  </r>
  <r>
    <n v="1404"/>
    <x v="3"/>
    <d v="2013-12-30T00:00:00"/>
    <s v="Agami  Eco Pvt Ltd"/>
    <s v="Maharashtra"/>
    <s v="Maharashtra"/>
    <s v="PCS1"/>
    <s v="2013K"/>
    <n v="18"/>
    <n v="5"/>
    <d v="2014-04-30T00:00:00"/>
    <n v="2014"/>
    <n v="4"/>
    <d v="2019-04-29T00:00:00"/>
  </r>
  <r>
    <n v="1405"/>
    <x v="3"/>
    <d v="2013-12-30T00:00:00"/>
    <s v="Agami  Eco Pvt Ltd"/>
    <s v="Maharashtra"/>
    <s v="Maharashtra"/>
    <s v="PCS1"/>
    <s v="2013K"/>
    <n v="20"/>
    <n v="5"/>
    <d v="2014-04-30T00:00:00"/>
    <n v="2014"/>
    <n v="4"/>
    <d v="2019-04-29T00:00:00"/>
  </r>
  <r>
    <n v="1406"/>
    <x v="3"/>
    <d v="2013-12-30T00:00:00"/>
    <s v="Agami  Eco Pvt Ltd"/>
    <s v="Maharashtra"/>
    <s v="Maharashtra"/>
    <s v="PCS1"/>
    <s v="2013K"/>
    <n v="24"/>
    <n v="5"/>
    <d v="2014-04-30T00:00:00"/>
    <n v="2014"/>
    <n v="4"/>
    <d v="2019-04-29T00:00:00"/>
  </r>
  <r>
    <n v="1407"/>
    <x v="3"/>
    <d v="2013-12-30T00:00:00"/>
    <s v="Agami  Eco Pvt Ltd"/>
    <s v="Maharashtra"/>
    <s v="Maharashtra"/>
    <s v="PCS1"/>
    <s v="2013K"/>
    <n v="25"/>
    <n v="5"/>
    <d v="2014-04-30T00:00:00"/>
    <n v="2014"/>
    <n v="4"/>
    <d v="2019-04-29T00:00:00"/>
  </r>
  <r>
    <n v="1408"/>
    <x v="3"/>
    <d v="2013-12-30T00:00:00"/>
    <s v="Agami  Eco Pvt Ltd"/>
    <s v="Maharashtra"/>
    <s v="Maharashtra"/>
    <s v="PCS1"/>
    <s v="2013K"/>
    <n v="56"/>
    <n v="5"/>
    <d v="2014-04-30T00:00:00"/>
    <n v="2014"/>
    <n v="4"/>
    <d v="2019-04-29T00:00:00"/>
  </r>
  <r>
    <n v="1409"/>
    <x v="3"/>
    <d v="2013-12-30T00:00:00"/>
    <s v="Agami  Eco Pvt Ltd"/>
    <s v="Maharashtra"/>
    <s v="Maharashtra"/>
    <s v="PCS1"/>
    <s v="2013K"/>
    <n v="60"/>
    <n v="5"/>
    <d v="2014-04-30T00:00:00"/>
    <n v="2014"/>
    <n v="4"/>
    <d v="2019-04-29T00:00:00"/>
  </r>
  <r>
    <n v="1410"/>
    <x v="3"/>
    <d v="2013-12-30T00:00:00"/>
    <s v="Agami  Eco Pvt Ltd"/>
    <s v="Maharashtra"/>
    <s v="Maharashtra"/>
    <s v="PCS1"/>
    <s v="2013K"/>
    <n v="79"/>
    <n v="5"/>
    <d v="2014-04-30T00:00:00"/>
    <n v="2014"/>
    <n v="4"/>
    <d v="2019-04-29T00:00:00"/>
  </r>
  <r>
    <n v="1411"/>
    <x v="3"/>
    <d v="2013-12-30T00:00:00"/>
    <s v="Agami  Eco Pvt Ltd"/>
    <s v="Maharashtra"/>
    <s v="Maharashtra"/>
    <s v="PCS1"/>
    <s v="2013K"/>
    <n v="104"/>
    <n v="5"/>
    <d v="2014-04-30T00:00:00"/>
    <n v="2014"/>
    <n v="4"/>
    <d v="2019-04-29T00:00:00"/>
  </r>
  <r>
    <n v="1412"/>
    <x v="3"/>
    <d v="2013-12-30T00:00:00"/>
    <s v="Agami  Eco Pvt Ltd"/>
    <s v="Maharashtra"/>
    <s v="Maharashtra"/>
    <s v="PCS1"/>
    <s v="2013L"/>
    <n v="500"/>
    <n v="5"/>
    <d v="2014-04-30T00:00:00"/>
    <n v="2014"/>
    <n v="4"/>
    <d v="2019-04-29T00:00:00"/>
  </r>
  <r>
    <n v="1413"/>
    <x v="3"/>
    <d v="2013-12-30T00:00:00"/>
    <s v="Agami  Eco Pvt Ltd"/>
    <s v="Maharashtra"/>
    <s v="Maharashtra"/>
    <s v="PCS1"/>
    <s v="2013L"/>
    <n v="500"/>
    <n v="5"/>
    <d v="2014-04-30T00:00:00"/>
    <n v="2014"/>
    <n v="4"/>
    <d v="2019-04-29T00:00:00"/>
  </r>
  <r>
    <n v="1414"/>
    <x v="3"/>
    <d v="2013-12-30T00:00:00"/>
    <s v="Agami  Eco Pvt Ltd"/>
    <s v="Maharashtra"/>
    <s v="Maharashtra"/>
    <s v="PCS1"/>
    <s v="2013L"/>
    <n v="500"/>
    <n v="5"/>
    <d v="2014-04-30T00:00:00"/>
    <n v="2014"/>
    <n v="4"/>
    <d v="2019-04-29T00:00:00"/>
  </r>
  <r>
    <n v="1415"/>
    <x v="3"/>
    <d v="2013-12-30T00:00:00"/>
    <s v="Agami  Eco Pvt Ltd"/>
    <s v="Maharashtra"/>
    <s v="Maharashtra"/>
    <s v="PCS1"/>
    <s v="2013L"/>
    <n v="500"/>
    <n v="5"/>
    <d v="2014-04-30T00:00:00"/>
    <n v="2014"/>
    <n v="4"/>
    <d v="2019-04-29T00:00:00"/>
  </r>
  <r>
    <n v="1416"/>
    <x v="3"/>
    <d v="2013-12-30T00:00:00"/>
    <s v="South Orissa Volutary Action (SOVA)"/>
    <s v="Odisha"/>
    <s v="Odisha"/>
    <s v="G3300"/>
    <s v="2013E"/>
    <n v="15"/>
    <n v="5"/>
    <d v="2014-04-30T00:00:00"/>
    <n v="2014"/>
    <n v="4"/>
    <d v="2019-04-29T00:00:00"/>
  </r>
  <r>
    <n v="1417"/>
    <x v="3"/>
    <d v="2013-12-30T00:00:00"/>
    <s v="Integrated Village Development Project"/>
    <s v="Tamil Nadu"/>
    <s v="Tamil Nadu"/>
    <s v="PCS1"/>
    <s v="2013L"/>
    <n v="1000"/>
    <n v="5"/>
    <d v="2014-04-30T00:00:00"/>
    <n v="2014"/>
    <n v="4"/>
    <d v="2019-04-29T00:00:00"/>
  </r>
  <r>
    <n v="1418"/>
    <x v="3"/>
    <d v="2013-12-30T00:00:00"/>
    <s v="Integrated Village Development Project"/>
    <s v="Tamil Nadu"/>
    <s v="Tamil Nadu"/>
    <s v="PCS1"/>
    <s v="2013L"/>
    <n v="1000"/>
    <n v="5"/>
    <d v="2014-04-30T00:00:00"/>
    <n v="2014"/>
    <n v="4"/>
    <d v="2019-04-29T00:00:00"/>
  </r>
  <r>
    <n v="1419"/>
    <x v="3"/>
    <d v="2013-12-30T00:00:00"/>
    <s v="Integrated Village Development Project"/>
    <s v="Tamil Nadu"/>
    <s v="Tamil Nadu"/>
    <s v="PCS1"/>
    <s v="2013L"/>
    <n v="1000"/>
    <n v="5"/>
    <d v="2014-04-30T00:00:00"/>
    <n v="2014"/>
    <n v="4"/>
    <d v="2019-04-29T00:00:00"/>
  </r>
  <r>
    <n v="1420"/>
    <x v="3"/>
    <d v="2013-12-30T00:00:00"/>
    <s v="Integrated Village Development Project"/>
    <s v="Tamil Nadu"/>
    <s v="Tamil Nadu"/>
    <s v="PCS1"/>
    <s v="2013L"/>
    <n v="1000"/>
    <n v="5"/>
    <d v="2014-04-30T00:00:00"/>
    <n v="2014"/>
    <n v="4"/>
    <d v="2019-04-29T00:00:00"/>
  </r>
  <r>
    <n v="1421"/>
    <x v="3"/>
    <d v="2013-12-30T00:00:00"/>
    <s v="Integrated Village Development Project"/>
    <s v="Tamil Nadu"/>
    <s v="Tamil Nadu"/>
    <s v="PCS1"/>
    <s v="2013L"/>
    <n v="1000"/>
    <n v="5"/>
    <d v="2014-04-30T00:00:00"/>
    <n v="2014"/>
    <n v="4"/>
    <d v="2019-04-29T00:00:00"/>
  </r>
  <r>
    <n v="1422"/>
    <x v="3"/>
    <d v="2013-12-30T00:00:00"/>
    <s v="Sahayog India Society"/>
    <s v="Uttaranchal"/>
    <s v="Uttaranchal"/>
    <s v="PCS1"/>
    <s v="2013K"/>
    <n v="1"/>
    <n v="5"/>
    <d v="2014-04-30T00:00:00"/>
    <n v="2014"/>
    <n v="4"/>
    <d v="2019-04-29T00:00:00"/>
  </r>
  <r>
    <n v="1423"/>
    <x v="3"/>
    <d v="2014-01-09T00:00:00"/>
    <s v="Vanpath Trust "/>
    <s v="Gujarat"/>
    <s v="Gujarat"/>
    <s v="PCS1"/>
    <s v="2013L"/>
    <n v="50"/>
    <n v="5"/>
    <d v="2014-05-09T00:00:00"/>
    <n v="2014"/>
    <n v="5"/>
    <d v="2019-05-08T00:00:00"/>
  </r>
  <r>
    <n v="1424"/>
    <x v="3"/>
    <d v="2014-01-31T00:00:00"/>
    <s v="Bayer Bioscience Pvt Ltd. "/>
    <s v="Karnataka"/>
    <s v="Karnataka"/>
    <s v="G3300"/>
    <s v="2013E"/>
    <n v="4"/>
    <n v="5"/>
    <d v="2014-05-31T00:00:00"/>
    <n v="2014"/>
    <n v="5"/>
    <d v="2019-05-30T00:00:00"/>
  </r>
  <r>
    <n v="1425"/>
    <x v="3"/>
    <d v="2014-01-31T00:00:00"/>
    <s v="Fullerton"/>
    <s v="Karnataka"/>
    <s v="Karnataka"/>
    <s v="PCS1"/>
    <s v="2013L"/>
    <n v="10"/>
    <n v="5"/>
    <d v="2014-05-31T00:00:00"/>
    <n v="2014"/>
    <n v="5"/>
    <d v="2019-05-30T00:00:00"/>
  </r>
  <r>
    <n v="1426"/>
    <x v="3"/>
    <d v="2014-01-31T00:00:00"/>
    <s v="Fullerton"/>
    <s v="Karnataka"/>
    <s v="Karnataka"/>
    <s v="PCS1"/>
    <s v="2013L"/>
    <n v="12"/>
    <n v="5"/>
    <d v="2014-05-31T00:00:00"/>
    <n v="2014"/>
    <n v="5"/>
    <d v="2019-05-30T00:00:00"/>
  </r>
  <r>
    <n v="1427"/>
    <x v="3"/>
    <d v="2014-01-31T00:00:00"/>
    <s v="Gajam India Pvt Ltd"/>
    <s v="Maharashtra"/>
    <s v="Maharashtra"/>
    <s v="PCS1"/>
    <s v="2013L"/>
    <n v="5"/>
    <n v="5"/>
    <d v="2014-05-31T00:00:00"/>
    <n v="2014"/>
    <n v="5"/>
    <d v="2019-05-30T00:00:00"/>
  </r>
  <r>
    <n v="1428"/>
    <x v="3"/>
    <d v="2014-01-31T00:00:00"/>
    <s v="Fullerton"/>
    <s v="Maharashtra"/>
    <s v="Maharashtra"/>
    <s v="PCS1"/>
    <s v="2013L"/>
    <n v="10"/>
    <n v="5"/>
    <d v="2014-05-31T00:00:00"/>
    <n v="2014"/>
    <n v="5"/>
    <d v="2019-05-30T00:00:00"/>
  </r>
  <r>
    <n v="1429"/>
    <x v="3"/>
    <d v="2014-01-31T00:00:00"/>
    <s v="Fullerton"/>
    <s v="Maharashtra"/>
    <s v="Maharashtra"/>
    <s v="PCS1"/>
    <s v="2013L"/>
    <n v="27"/>
    <n v="5"/>
    <d v="2014-05-31T00:00:00"/>
    <n v="2014"/>
    <n v="5"/>
    <d v="2019-05-30T00:00:00"/>
  </r>
  <r>
    <n v="1430"/>
    <x v="3"/>
    <d v="2014-01-31T00:00:00"/>
    <s v="Gajam India Pvt Ltd"/>
    <s v="Maharashtra"/>
    <s v="Maharashtra"/>
    <s v="PCS1"/>
    <s v="2013L"/>
    <n v="30"/>
    <n v="5"/>
    <d v="2014-05-31T00:00:00"/>
    <n v="2014"/>
    <n v="5"/>
    <d v="2019-05-30T00:00:00"/>
  </r>
  <r>
    <n v="1431"/>
    <x v="3"/>
    <d v="2014-01-31T00:00:00"/>
    <s v="Fullerton"/>
    <s v="Maharashtra"/>
    <s v="Maharashtra"/>
    <s v="PCS1"/>
    <s v="2013L"/>
    <n v="75"/>
    <n v="5"/>
    <d v="2014-05-31T00:00:00"/>
    <n v="2014"/>
    <n v="5"/>
    <d v="2019-05-30T00:00:00"/>
  </r>
  <r>
    <n v="1432"/>
    <x v="3"/>
    <d v="2014-01-31T00:00:00"/>
    <s v="Yuva Chetana Kendra "/>
    <s v="Uttar Pradesh"/>
    <s v="Uttar Pradesh"/>
    <s v="PCS1"/>
    <s v="2013L"/>
    <n v="10"/>
    <n v="5"/>
    <d v="2014-05-31T00:00:00"/>
    <n v="2014"/>
    <n v="5"/>
    <d v="2019-05-30T00:00:00"/>
  </r>
  <r>
    <n v="1433"/>
    <x v="3"/>
    <d v="2014-01-31T00:00:00"/>
    <s v="Grameen Development Services"/>
    <s v="Uttar Pradesh"/>
    <s v="Uttar Pradesh"/>
    <s v="PCS1"/>
    <s v="2013L(23),2014A(250)"/>
    <n v="273"/>
    <n v="5"/>
    <d v="2014-05-31T00:00:00"/>
    <n v="2014"/>
    <n v="5"/>
    <d v="2019-05-30T00:00:00"/>
  </r>
  <r>
    <n v="1434"/>
    <x v="3"/>
    <d v="2014-02-21T00:00:00"/>
    <s v="JK Traders "/>
    <s v="Gujarat"/>
    <s v="Gujarat"/>
    <s v="G3300"/>
    <s v="2013E"/>
    <n v="100"/>
    <n v="5"/>
    <d v="2014-06-21T00:00:00"/>
    <n v="2014"/>
    <n v="6"/>
    <d v="2019-06-20T00:00:00"/>
  </r>
  <r>
    <n v="1435"/>
    <x v="3"/>
    <d v="2014-02-21T00:00:00"/>
    <s v="Manju Enterprises "/>
    <s v="Karnataka"/>
    <s v="Karnataka"/>
    <s v="G3300"/>
    <s v="2013E"/>
    <n v="20"/>
    <n v="5"/>
    <d v="2014-06-21T00:00:00"/>
    <n v="2014"/>
    <n v="6"/>
    <d v="2019-06-20T00:00:00"/>
  </r>
  <r>
    <n v="1436"/>
    <x v="3"/>
    <d v="2014-02-21T00:00:00"/>
    <s v="World Vision India "/>
    <s v="Rajasthan"/>
    <s v="Rajasthan"/>
    <s v="PCS1"/>
    <s v="2014B"/>
    <n v="1000"/>
    <n v="5"/>
    <d v="2014-06-21T00:00:00"/>
    <n v="2014"/>
    <n v="6"/>
    <d v="2019-06-20T00:00:00"/>
  </r>
  <r>
    <n v="1437"/>
    <x v="3"/>
    <d v="2014-02-21T00:00:00"/>
    <s v="S.Kumaran "/>
    <s v="Tamil Nadu"/>
    <s v="Tamil Nadu"/>
    <s v="G3300"/>
    <s v="2013E"/>
    <n v="2"/>
    <n v="5"/>
    <d v="2014-06-21T00:00:00"/>
    <n v="2014"/>
    <n v="6"/>
    <d v="2019-06-20T00:00:00"/>
  </r>
  <r>
    <n v="1438"/>
    <x v="3"/>
    <d v="2014-02-21T00:00:00"/>
    <s v="Margadashak Development Projects &amp; Consulting Pvt.Ltd. "/>
    <s v="Uttar Pradesh"/>
    <s v="Uttar Pradesh"/>
    <s v="PCS1"/>
    <s v="2014B"/>
    <n v="50"/>
    <n v="5"/>
    <d v="2014-06-21T00:00:00"/>
    <n v="2014"/>
    <n v="6"/>
    <d v="2019-06-20T00:00:00"/>
  </r>
  <r>
    <n v="1439"/>
    <x v="3"/>
    <d v="2014-02-24T00:00:00"/>
    <s v="Annapurna Enterprises"/>
    <s v="Karnataka"/>
    <s v="Karnataka"/>
    <s v="G3300"/>
    <s v="2013E"/>
    <n v="1"/>
    <n v="5"/>
    <d v="2014-06-24T00:00:00"/>
    <n v="2014"/>
    <n v="6"/>
    <d v="2019-06-23T00:00:00"/>
  </r>
  <r>
    <n v="1440"/>
    <x v="3"/>
    <d v="2014-02-25T00:00:00"/>
    <s v="Annapurna Enterprises"/>
    <s v="Karnataka"/>
    <s v="Karnataka"/>
    <s v="PCS1"/>
    <s v="2014B"/>
    <n v="50"/>
    <n v="5"/>
    <d v="2014-06-25T00:00:00"/>
    <n v="2014"/>
    <n v="6"/>
    <d v="2019-06-24T00:00:00"/>
  </r>
  <r>
    <n v="1441"/>
    <x v="3"/>
    <d v="2014-02-25T00:00:00"/>
    <s v="World Vision India "/>
    <s v="Rajasthan"/>
    <s v="Rajasthan"/>
    <s v="PCS1"/>
    <s v="2014B"/>
    <n v="990"/>
    <n v="5"/>
    <d v="2014-06-25T00:00:00"/>
    <n v="2014"/>
    <n v="6"/>
    <d v="2019-06-24T00:00:00"/>
  </r>
  <r>
    <n v="1442"/>
    <x v="3"/>
    <d v="2014-02-28T00:00:00"/>
    <s v="Sallela Patkar Srivalli  Clinic"/>
    <s v="Karnataka"/>
    <s v="Karnataka"/>
    <s v="PCS1"/>
    <s v="2013L"/>
    <n v="1"/>
    <n v="5"/>
    <d v="2014-06-28T00:00:00"/>
    <n v="2014"/>
    <n v="6"/>
    <d v="2019-06-27T00:00:00"/>
  </r>
  <r>
    <n v="1443"/>
    <x v="3"/>
    <d v="2014-02-28T00:00:00"/>
    <s v="Annapurna Enterprises"/>
    <s v="Karnataka"/>
    <s v="Karnataka"/>
    <s v="PCS1"/>
    <s v="2013L(26),2014B(24)"/>
    <n v="50"/>
    <n v="5"/>
    <d v="2014-06-28T00:00:00"/>
    <n v="2014"/>
    <n v="6"/>
    <d v="2019-06-27T00:00:00"/>
  </r>
  <r>
    <n v="1444"/>
    <x v="3"/>
    <d v="2014-02-28T00:00:00"/>
    <s v="Dream Land Home Appliances "/>
    <s v="Kerala"/>
    <s v="Kerala"/>
    <s v="G3300"/>
    <s v="2013E"/>
    <n v="10"/>
    <n v="5"/>
    <d v="2014-06-28T00:00:00"/>
    <n v="2014"/>
    <n v="6"/>
    <d v="2019-06-27T00:00:00"/>
  </r>
  <r>
    <n v="1445"/>
    <x v="3"/>
    <d v="2014-02-28T00:00:00"/>
    <s v="Dream Land Home Appliances "/>
    <s v="Kerala"/>
    <s v="Kerala"/>
    <s v="PCS1"/>
    <s v=" "/>
    <n v="12"/>
    <n v="5"/>
    <d v="2014-06-28T00:00:00"/>
    <n v="2014"/>
    <n v="6"/>
    <d v="2019-06-27T00:00:00"/>
  </r>
  <r>
    <n v="1446"/>
    <x v="3"/>
    <d v="2014-02-28T00:00:00"/>
    <s v="Grameen Development Services "/>
    <s v="Uttar Pradesh"/>
    <s v="Uttar Pradesh"/>
    <s v="PCS1"/>
    <s v="2014B"/>
    <n v="110"/>
    <n v="5"/>
    <d v="2014-06-28T00:00:00"/>
    <n v="2014"/>
    <n v="6"/>
    <d v="2019-06-27T00:00:00"/>
  </r>
  <r>
    <n v="1447"/>
    <x v="3"/>
    <d v="2014-02-28T00:00:00"/>
    <s v="World Vision India"/>
    <s v="Uttar Pradesh"/>
    <s v="Uttar Pradesh"/>
    <s v="PCS1"/>
    <s v="2014B"/>
    <n v="800"/>
    <n v="5"/>
    <d v="2014-06-28T00:00:00"/>
    <n v="2014"/>
    <n v="6"/>
    <d v="2019-06-27T00:00:00"/>
  </r>
  <r>
    <n v="1448"/>
    <x v="3"/>
    <d v="2014-03-06T00:00:00"/>
    <s v="Fullerton"/>
    <s v="Karnataka"/>
    <s v="Karnataka"/>
    <s v="PCS1"/>
    <s v="2014B"/>
    <n v="21"/>
    <n v="5"/>
    <d v="2014-07-06T00:00:00"/>
    <n v="2014"/>
    <n v="7"/>
    <d v="2019-07-05T00:00:00"/>
  </r>
  <r>
    <n v="1449"/>
    <x v="3"/>
    <d v="2014-03-06T00:00:00"/>
    <s v="Fullerton"/>
    <s v="Karnataka"/>
    <s v="Karnataka"/>
    <s v="PCS1"/>
    <s v="2014B"/>
    <n v="23"/>
    <n v="5"/>
    <d v="2014-07-06T00:00:00"/>
    <n v="2014"/>
    <n v="7"/>
    <d v="2019-07-05T00:00:00"/>
  </r>
  <r>
    <n v="1450"/>
    <x v="3"/>
    <d v="2014-03-06T00:00:00"/>
    <s v="Fullerton"/>
    <s v="Karnataka"/>
    <s v="Karnataka"/>
    <s v="PCS1"/>
    <s v="2014B"/>
    <n v="29"/>
    <n v="5"/>
    <d v="2014-07-06T00:00:00"/>
    <n v="2014"/>
    <n v="7"/>
    <d v="2019-07-05T00:00:00"/>
  </r>
  <r>
    <n v="1451"/>
    <x v="3"/>
    <d v="2014-03-06T00:00:00"/>
    <s v="Fullerton"/>
    <s v="Maharashtra"/>
    <s v="Maharashtra"/>
    <s v="PCS1"/>
    <s v="2014B"/>
    <n v="46"/>
    <n v="5"/>
    <d v="2014-07-06T00:00:00"/>
    <n v="2014"/>
    <n v="7"/>
    <d v="2019-07-05T00:00:00"/>
  </r>
  <r>
    <n v="1452"/>
    <x v="3"/>
    <d v="2014-03-07T00:00:00"/>
    <s v="Samip India "/>
    <s v="Uttar Pradesh"/>
    <s v="Uttar Pradesh"/>
    <s v="PCS1"/>
    <s v="2014B"/>
    <n v="10"/>
    <n v="5"/>
    <d v="2014-07-07T00:00:00"/>
    <n v="2014"/>
    <n v="7"/>
    <d v="2019-07-06T00:00:00"/>
  </r>
  <r>
    <n v="1453"/>
    <x v="3"/>
    <d v="2014-03-20T00:00:00"/>
    <s v="Fullerton"/>
    <s v="Karnataka"/>
    <s v="Karnataka"/>
    <s v="PCS1"/>
    <s v="2014B"/>
    <n v="14"/>
    <n v="5"/>
    <d v="2014-07-20T00:00:00"/>
    <n v="2014"/>
    <n v="7"/>
    <d v="2019-07-19T00:00:00"/>
  </r>
  <r>
    <n v="1454"/>
    <x v="3"/>
    <d v="2014-03-20T00:00:00"/>
    <s v="Fullerton"/>
    <s v="Karnataka"/>
    <s v="Karnataka"/>
    <s v="PCS1"/>
    <s v="2014B"/>
    <n v="17"/>
    <n v="5"/>
    <d v="2014-07-20T00:00:00"/>
    <n v="2014"/>
    <n v="7"/>
    <d v="2019-07-19T00:00:00"/>
  </r>
  <r>
    <n v="1455"/>
    <x v="3"/>
    <d v="2014-03-20T00:00:00"/>
    <s v="Fullerton"/>
    <s v="Karnataka"/>
    <s v="Karnataka"/>
    <s v="PCS1"/>
    <s v="2014B"/>
    <n v="19"/>
    <n v="5"/>
    <d v="2014-07-20T00:00:00"/>
    <n v="2014"/>
    <n v="7"/>
    <d v="2019-07-19T00:00:00"/>
  </r>
  <r>
    <n v="1456"/>
    <x v="3"/>
    <d v="2014-03-20T00:00:00"/>
    <s v="Fullerton"/>
    <s v="Karnataka"/>
    <s v="Karnataka"/>
    <s v="PCS1"/>
    <s v="2014B"/>
    <n v="19"/>
    <n v="5"/>
    <d v="2014-07-20T00:00:00"/>
    <n v="2014"/>
    <n v="7"/>
    <d v="2019-07-19T00:00:00"/>
  </r>
  <r>
    <n v="1457"/>
    <x v="3"/>
    <d v="2014-03-20T00:00:00"/>
    <s v="Fullerton"/>
    <s v="Karnataka"/>
    <s v="Karnataka"/>
    <s v="PCS1"/>
    <s v="2014B"/>
    <n v="28"/>
    <n v="5"/>
    <d v="2014-07-20T00:00:00"/>
    <n v="2014"/>
    <n v="7"/>
    <d v="2019-07-19T00:00:00"/>
  </r>
  <r>
    <n v="1458"/>
    <x v="3"/>
    <d v="2014-03-20T00:00:00"/>
    <s v="Fullerton"/>
    <s v="Karnataka"/>
    <s v="Karnataka"/>
    <s v="PCS1"/>
    <s v="2014B"/>
    <n v="44"/>
    <n v="5"/>
    <d v="2014-07-20T00:00:00"/>
    <n v="2014"/>
    <n v="7"/>
    <d v="2019-07-19T00:00:00"/>
  </r>
  <r>
    <n v="1459"/>
    <x v="3"/>
    <d v="2014-03-20T00:00:00"/>
    <s v="Fullerton"/>
    <s v="Karnataka"/>
    <s v="Karnataka"/>
    <s v="PCS1"/>
    <s v="2014B"/>
    <n v="74"/>
    <n v="5"/>
    <d v="2014-07-20T00:00:00"/>
    <n v="2014"/>
    <n v="7"/>
    <d v="2019-07-19T00:00:00"/>
  </r>
  <r>
    <n v="1460"/>
    <x v="3"/>
    <d v="2014-03-20T00:00:00"/>
    <s v="Annapurna Enterprises "/>
    <s v="Karnataka"/>
    <s v="Karnataka"/>
    <s v="PCS1"/>
    <s v="2014B"/>
    <n v="100"/>
    <n v="5"/>
    <d v="2014-07-20T00:00:00"/>
    <n v="2014"/>
    <n v="7"/>
    <d v="2019-07-19T00:00:00"/>
  </r>
  <r>
    <n v="1461"/>
    <x v="3"/>
    <d v="2014-03-20T00:00:00"/>
    <s v="BRIGHT FLAMES "/>
    <s v="Kerala"/>
    <s v="Kerala"/>
    <s v="PCS1"/>
    <s v="2014B"/>
    <n v="50"/>
    <n v="5"/>
    <d v="2014-07-20T00:00:00"/>
    <n v="2014"/>
    <n v="7"/>
    <d v="2019-07-19T00:00:00"/>
  </r>
  <r>
    <n v="1462"/>
    <x v="3"/>
    <d v="2014-03-20T00:00:00"/>
    <s v="Fullerton"/>
    <s v="Maharashtra"/>
    <s v="Maharashtra"/>
    <s v="PCS1"/>
    <s v="2014B"/>
    <n v="13"/>
    <n v="5"/>
    <d v="2014-07-20T00:00:00"/>
    <n v="2014"/>
    <n v="7"/>
    <d v="2019-07-19T00:00:00"/>
  </r>
  <r>
    <n v="1463"/>
    <x v="3"/>
    <d v="2014-03-20T00:00:00"/>
    <s v="Fullerton"/>
    <s v="Maharashtra"/>
    <s v="Maharashtra"/>
    <s v="PCS1"/>
    <s v="2014B"/>
    <n v="14"/>
    <n v="5"/>
    <d v="2014-07-20T00:00:00"/>
    <n v="2014"/>
    <n v="7"/>
    <d v="2019-07-19T00:00:00"/>
  </r>
  <r>
    <n v="1464"/>
    <x v="3"/>
    <d v="2014-03-20T00:00:00"/>
    <s v="Fullerton"/>
    <s v="Maharashtra"/>
    <s v="Maharashtra"/>
    <s v="PCS1"/>
    <s v="2014B"/>
    <n v="33"/>
    <n v="5"/>
    <d v="2014-07-20T00:00:00"/>
    <n v="2014"/>
    <n v="7"/>
    <d v="2019-07-19T00:00:00"/>
  </r>
  <r>
    <n v="1465"/>
    <x v="3"/>
    <d v="2014-03-20T00:00:00"/>
    <s v="Fullerton"/>
    <s v="Maharashtra"/>
    <s v="Maharashtra"/>
    <s v="PCS1"/>
    <s v="2014B"/>
    <n v="35"/>
    <n v="5"/>
    <d v="2014-07-20T00:00:00"/>
    <n v="2014"/>
    <n v="7"/>
    <d v="2019-07-19T00:00:00"/>
  </r>
  <r>
    <n v="1466"/>
    <x v="3"/>
    <d v="2014-03-20T00:00:00"/>
    <s v="World Vision India "/>
    <s v="Rajasthan"/>
    <s v="Rajasthan"/>
    <s v="PCS1"/>
    <s v="2014B"/>
    <n v="144"/>
    <n v="5"/>
    <d v="2014-07-20T00:00:00"/>
    <n v="2014"/>
    <n v="7"/>
    <d v="2019-07-19T00:00:00"/>
  </r>
  <r>
    <n v="1467"/>
    <x v="3"/>
    <d v="2014-03-24T00:00:00"/>
    <s v="Goodarc Industries"/>
    <s v="Kerala"/>
    <s v="Kerala"/>
    <s v="G3300"/>
    <s v="2013E"/>
    <n v="35"/>
    <n v="5"/>
    <d v="2014-07-24T00:00:00"/>
    <n v="2014"/>
    <n v="7"/>
    <d v="2019-07-23T00:00:00"/>
  </r>
  <r>
    <n v="1468"/>
    <x v="3"/>
    <d v="2014-03-24T00:00:00"/>
    <s v="Margadashak Development Projects &amp; Consulting Pvt.Ltd."/>
    <s v="Uttar Pradesh"/>
    <s v="Uttar Pradesh"/>
    <s v="PCS1"/>
    <s v="2014B(5),G2013(5)"/>
    <n v="10"/>
    <n v="5"/>
    <d v="2014-07-24T00:00:00"/>
    <n v="2014"/>
    <n v="7"/>
    <d v="2019-07-23T00:00:00"/>
  </r>
  <r>
    <n v="1469"/>
    <x v="3"/>
    <d v="2014-03-26T00:00:00"/>
    <s v="Fullerton"/>
    <s v="Gujarat"/>
    <s v="Gujarat"/>
    <s v="PCS1"/>
    <s v="2014B"/>
    <n v="9"/>
    <n v="5"/>
    <d v="2014-07-26T00:00:00"/>
    <n v="2014"/>
    <n v="7"/>
    <d v="2019-07-25T00:00:00"/>
  </r>
  <r>
    <n v="1470"/>
    <x v="3"/>
    <d v="2014-03-26T00:00:00"/>
    <s v="Fullerton"/>
    <s v="Gujarat"/>
    <s v="Gujarat"/>
    <s v="PCS1"/>
    <s v="2014B"/>
    <n v="38"/>
    <n v="5"/>
    <d v="2014-07-26T00:00:00"/>
    <n v="2014"/>
    <n v="7"/>
    <d v="2019-07-25T00:00:00"/>
  </r>
  <r>
    <n v="1471"/>
    <x v="3"/>
    <d v="2014-03-26T00:00:00"/>
    <s v="Fullerton"/>
    <s v="Gujarat"/>
    <s v="Gujarat"/>
    <s v="PCS1"/>
    <s v="2014B"/>
    <n v="63"/>
    <n v="5"/>
    <d v="2014-07-26T00:00:00"/>
    <n v="2014"/>
    <n v="7"/>
    <d v="2019-07-25T00:00:00"/>
  </r>
  <r>
    <n v="1472"/>
    <x v="3"/>
    <d v="2014-03-26T00:00:00"/>
    <s v="Fullerton"/>
    <s v="Karnataka"/>
    <s v="Karnataka"/>
    <s v="PCS1"/>
    <s v="2014B"/>
    <n v="13"/>
    <n v="5"/>
    <d v="2014-07-26T00:00:00"/>
    <n v="2014"/>
    <n v="7"/>
    <d v="2019-07-25T00:00:00"/>
  </r>
  <r>
    <n v="1473"/>
    <x v="3"/>
    <d v="2014-03-26T00:00:00"/>
    <s v="Fullerton"/>
    <s v="Karnataka"/>
    <s v="Karnataka"/>
    <s v="PCS1"/>
    <s v="2014B"/>
    <n v="22"/>
    <n v="5"/>
    <d v="2014-07-26T00:00:00"/>
    <n v="2014"/>
    <n v="7"/>
    <d v="2019-07-25T00:00:00"/>
  </r>
  <r>
    <n v="1474"/>
    <x v="3"/>
    <d v="2014-03-26T00:00:00"/>
    <s v="Fullerton"/>
    <s v="Karnataka"/>
    <s v="Karnataka"/>
    <s v="PCS1"/>
    <s v="2014B"/>
    <n v="24"/>
    <n v="5"/>
    <d v="2014-07-26T00:00:00"/>
    <n v="2014"/>
    <n v="7"/>
    <d v="2019-07-25T00:00:00"/>
  </r>
  <r>
    <n v="1475"/>
    <x v="3"/>
    <d v="2014-03-26T00:00:00"/>
    <s v="Fullerton"/>
    <s v="Karnataka"/>
    <s v="Karnataka"/>
    <s v="PCS1"/>
    <s v="2014B"/>
    <n v="31"/>
    <n v="5"/>
    <d v="2014-07-26T00:00:00"/>
    <n v="2014"/>
    <n v="7"/>
    <d v="2019-07-25T00:00:00"/>
  </r>
  <r>
    <n v="1476"/>
    <x v="3"/>
    <d v="2014-03-26T00:00:00"/>
    <s v="Fullerton"/>
    <s v="Karnataka"/>
    <s v="Karnataka"/>
    <s v="PCS1"/>
    <s v="2014B"/>
    <n v="31"/>
    <n v="5"/>
    <d v="2014-07-26T00:00:00"/>
    <n v="2014"/>
    <n v="7"/>
    <d v="2019-07-25T00:00:00"/>
  </r>
  <r>
    <n v="1477"/>
    <x v="3"/>
    <d v="2014-03-26T00:00:00"/>
    <s v="Fullerton"/>
    <s v="Karnataka"/>
    <s v="Karnataka"/>
    <s v="PCS1"/>
    <s v="2014B"/>
    <n v="37"/>
    <n v="5"/>
    <d v="2014-07-26T00:00:00"/>
    <n v="2014"/>
    <n v="7"/>
    <d v="2019-07-25T00:00:00"/>
  </r>
  <r>
    <n v="1478"/>
    <x v="3"/>
    <d v="2014-03-26T00:00:00"/>
    <s v="Fullerton"/>
    <s v="Maharashtra"/>
    <s v="Maharashtra"/>
    <s v="PCS1"/>
    <s v="2014B"/>
    <n v="9"/>
    <n v="5"/>
    <d v="2014-07-26T00:00:00"/>
    <n v="2014"/>
    <n v="7"/>
    <d v="2019-07-25T00:00:00"/>
  </r>
  <r>
    <n v="1479"/>
    <x v="3"/>
    <d v="2014-03-26T00:00:00"/>
    <s v="Fullerton"/>
    <s v="Maharashtra"/>
    <s v="Maharashtra"/>
    <s v="PCS1"/>
    <s v="2014B"/>
    <n v="9"/>
    <n v="5"/>
    <d v="2014-07-26T00:00:00"/>
    <n v="2014"/>
    <n v="7"/>
    <d v="2019-07-25T00:00:00"/>
  </r>
  <r>
    <n v="1480"/>
    <x v="3"/>
    <d v="2014-03-26T00:00:00"/>
    <s v="Fullerton"/>
    <s v="Maharashtra"/>
    <s v="Maharashtra"/>
    <s v="PCS1"/>
    <s v="2014B"/>
    <n v="11"/>
    <n v="5"/>
    <d v="2014-07-26T00:00:00"/>
    <n v="2014"/>
    <n v="7"/>
    <d v="2019-07-25T00:00:00"/>
  </r>
  <r>
    <n v="1481"/>
    <x v="3"/>
    <d v="2014-03-26T00:00:00"/>
    <s v="Fullerton"/>
    <s v="Maharashtra"/>
    <s v="Maharashtra"/>
    <s v="PCS1"/>
    <s v="2014B"/>
    <n v="15"/>
    <n v="5"/>
    <d v="2014-07-26T00:00:00"/>
    <n v="2014"/>
    <n v="7"/>
    <d v="2019-07-25T00:00:00"/>
  </r>
  <r>
    <n v="1482"/>
    <x v="3"/>
    <d v="2014-03-26T00:00:00"/>
    <s v="Fullerton"/>
    <s v="Maharashtra"/>
    <s v="Maharashtra"/>
    <s v="PCS1"/>
    <s v="2014B"/>
    <n v="16"/>
    <n v="5"/>
    <d v="2014-07-26T00:00:00"/>
    <n v="2014"/>
    <n v="7"/>
    <d v="2019-07-25T00:00:00"/>
  </r>
  <r>
    <n v="1483"/>
    <x v="3"/>
    <d v="2014-03-26T00:00:00"/>
    <s v="Fullerton"/>
    <s v="Maharashtra"/>
    <s v="Maharashtra"/>
    <s v="PCS1"/>
    <s v="2014B"/>
    <n v="19"/>
    <n v="5"/>
    <d v="2014-07-26T00:00:00"/>
    <n v="2014"/>
    <n v="7"/>
    <d v="2019-07-25T00:00:00"/>
  </r>
  <r>
    <n v="1484"/>
    <x v="3"/>
    <d v="2014-03-26T00:00:00"/>
    <s v="Fullerton"/>
    <s v="Maharashtra"/>
    <s v="Maharashtra"/>
    <s v="PCS1"/>
    <s v="2014B"/>
    <n v="72"/>
    <n v="5"/>
    <d v="2014-07-26T00:00:00"/>
    <n v="2014"/>
    <n v="7"/>
    <d v="2019-07-25T00:00:00"/>
  </r>
  <r>
    <n v="1485"/>
    <x v="3"/>
    <d v="2014-03-26T00:00:00"/>
    <s v="Fullerton"/>
    <s v="Maharashtra"/>
    <s v="Maharashtra"/>
    <s v="PCS1"/>
    <s v="2014B"/>
    <n v="76"/>
    <n v="5"/>
    <d v="2014-07-26T00:00:00"/>
    <n v="2014"/>
    <n v="7"/>
    <d v="2019-07-25T00:00:00"/>
  </r>
  <r>
    <n v="1486"/>
    <x v="3"/>
    <d v="2014-03-26T00:00:00"/>
    <s v="Fullerton"/>
    <s v="Maharashtra"/>
    <s v="Maharashtra"/>
    <s v="PCS1"/>
    <s v="2014B"/>
    <n v="106"/>
    <n v="5"/>
    <d v="2014-07-26T00:00:00"/>
    <n v="2014"/>
    <n v="7"/>
    <d v="2019-07-25T00:00:00"/>
  </r>
  <r>
    <n v="1487"/>
    <x v="3"/>
    <d v="2014-03-26T00:00:00"/>
    <s v="Samip India "/>
    <s v="Uttar Pradesh"/>
    <s v="Uttar Pradesh"/>
    <s v="PCS1"/>
    <s v="2014B"/>
    <n v="10"/>
    <n v="5"/>
    <d v="2014-07-26T00:00:00"/>
    <n v="2014"/>
    <n v="7"/>
    <d v="2019-07-25T00:00:00"/>
  </r>
  <r>
    <n v="1488"/>
    <x v="3"/>
    <d v="2014-03-31T00:00:00"/>
    <s v="Mr. Harpreet  Singh"/>
    <s v="Assam"/>
    <s v="Assam"/>
    <s v="PCS1"/>
    <s v="2014B"/>
    <n v="1"/>
    <n v="5"/>
    <d v="2014-07-31T00:00:00"/>
    <n v="2014"/>
    <n v="7"/>
    <d v="2019-07-30T00:00:00"/>
  </r>
  <r>
    <n v="1489"/>
    <x v="3"/>
    <d v="2014-03-31T00:00:00"/>
    <s v="Mr. Harpreet  Singh"/>
    <s v="Assam"/>
    <s v="Assam"/>
    <s v="M5000"/>
    <s v="2012J"/>
    <n v="1"/>
    <n v="5"/>
    <d v="2014-07-31T00:00:00"/>
    <n v="2014"/>
    <n v="7"/>
    <d v="2019-07-30T00:00:00"/>
  </r>
  <r>
    <n v="1490"/>
    <x v="3"/>
    <d v="2014-03-31T00:00:00"/>
    <s v="DHRUVA"/>
    <s v="Gujarat"/>
    <s v="Gujarat"/>
    <s v="PCS1"/>
    <s v="2014B"/>
    <n v="25"/>
    <n v="5"/>
    <d v="2014-07-31T00:00:00"/>
    <n v="2014"/>
    <n v="7"/>
    <d v="2019-07-30T00:00:00"/>
  </r>
  <r>
    <n v="1491"/>
    <x v="3"/>
    <d v="2014-03-31T00:00:00"/>
    <s v="Fullerton"/>
    <s v="Karnataka"/>
    <s v="Karnataka"/>
    <s v="PCS1"/>
    <s v="2014B"/>
    <n v="24"/>
    <n v="5"/>
    <d v="2014-07-31T00:00:00"/>
    <n v="2014"/>
    <n v="7"/>
    <d v="2019-07-30T00:00:00"/>
  </r>
  <r>
    <n v="1492"/>
    <x v="3"/>
    <d v="2014-03-31T00:00:00"/>
    <s v="Fullerton"/>
    <s v="Karnataka"/>
    <s v="Karnataka"/>
    <s v="PCS1"/>
    <s v="2014B"/>
    <n v="29"/>
    <n v="5"/>
    <d v="2014-07-31T00:00:00"/>
    <n v="2014"/>
    <n v="7"/>
    <d v="2019-07-30T00:00:00"/>
  </r>
  <r>
    <n v="1493"/>
    <x v="3"/>
    <d v="2014-03-31T00:00:00"/>
    <s v="Fullerton"/>
    <s v="Karnataka"/>
    <s v="Karnataka"/>
    <s v="PCS1"/>
    <s v="2014B"/>
    <n v="61"/>
    <n v="5"/>
    <d v="2014-07-31T00:00:00"/>
    <n v="2014"/>
    <n v="7"/>
    <d v="2019-07-30T00:00:00"/>
  </r>
  <r>
    <n v="1494"/>
    <x v="3"/>
    <d v="2014-03-31T00:00:00"/>
    <s v="PRIYA DISTRIBUTORS "/>
    <s v="Karnataka"/>
    <s v="Karnataka"/>
    <s v="PCS1"/>
    <s v="2014B"/>
    <n v="100"/>
    <n v="5"/>
    <d v="2014-07-31T00:00:00"/>
    <n v="2014"/>
    <n v="7"/>
    <d v="2019-07-30T00:00:00"/>
  </r>
  <r>
    <n v="1495"/>
    <x v="3"/>
    <d v="2014-03-31T00:00:00"/>
    <s v="BRIGHT FLAMES "/>
    <s v="Kerala"/>
    <s v="Kerala"/>
    <s v="G3300"/>
    <s v="2013E"/>
    <n v="50"/>
    <n v="5"/>
    <d v="2014-07-31T00:00:00"/>
    <n v="2014"/>
    <n v="7"/>
    <d v="2019-07-30T00:00:00"/>
  </r>
  <r>
    <n v="1496"/>
    <x v="3"/>
    <d v="2014-03-31T00:00:00"/>
    <s v="Dream Land Home Appliances P.M.A."/>
    <s v="Kerala"/>
    <s v="Kerala"/>
    <s v="G3300"/>
    <s v="2013E"/>
    <n v="100"/>
    <n v="5"/>
    <d v="2014-07-31T00:00:00"/>
    <n v="2014"/>
    <n v="7"/>
    <d v="2019-07-30T00:00:00"/>
  </r>
  <r>
    <n v="1497"/>
    <x v="3"/>
    <d v="2014-03-31T00:00:00"/>
    <s v="Rashtriya Sarvangin Gramvikas Sanstha Vyavsay Prashikshan Kendra"/>
    <s v="Maharashtra"/>
    <s v="Maharashtra"/>
    <s v="PCS1"/>
    <s v=" "/>
    <n v="45"/>
    <n v="5"/>
    <d v="2014-07-31T00:00:00"/>
    <n v="2014"/>
    <n v="7"/>
    <d v="2019-07-30T00:00:00"/>
  </r>
  <r>
    <n v="1498"/>
    <x v="3"/>
    <d v="2014-03-31T00:00:00"/>
    <s v="Agami  Eco Pvt Ltd"/>
    <s v="Tamil Nadu"/>
    <s v="Tamil Nadu"/>
    <s v="G3300"/>
    <s v="2013E"/>
    <n v="572"/>
    <n v="5"/>
    <d v="2014-07-31T00:00:00"/>
    <n v="2014"/>
    <n v="7"/>
    <d v="2019-07-30T00:00:00"/>
  </r>
  <r>
    <n v="1499"/>
    <x v="3"/>
    <d v="2014-04-08T00:00:00"/>
    <s v="Fullerton"/>
    <s v="Gujarat"/>
    <s v="Gujarat"/>
    <s v="PCS1"/>
    <s v="2014D"/>
    <n v="23"/>
    <n v="5"/>
    <d v="2014-08-08T00:00:00"/>
    <n v="2014"/>
    <n v="8"/>
    <d v="2019-08-07T00:00:00"/>
  </r>
  <r>
    <n v="1500"/>
    <x v="3"/>
    <d v="2014-04-08T00:00:00"/>
    <s v="Fullerton"/>
    <s v="Gujarat"/>
    <s v="Gujarat"/>
    <s v="PCS1"/>
    <s v="2014D"/>
    <n v="30"/>
    <n v="5"/>
    <d v="2014-08-08T00:00:00"/>
    <n v="2014"/>
    <n v="8"/>
    <d v="2019-08-07T00:00:00"/>
  </r>
  <r>
    <n v="1501"/>
    <x v="3"/>
    <d v="2014-04-08T00:00:00"/>
    <s v="Fullerton"/>
    <s v="Karnataka"/>
    <s v="Karnataka"/>
    <s v="PCS1"/>
    <s v="2014D"/>
    <n v="37"/>
    <n v="5"/>
    <d v="2014-08-08T00:00:00"/>
    <n v="2014"/>
    <n v="8"/>
    <d v="2019-08-07T00:00:00"/>
  </r>
  <r>
    <n v="1502"/>
    <x v="3"/>
    <d v="2014-04-08T00:00:00"/>
    <s v="Fullerton"/>
    <s v="Karnataka"/>
    <s v="Karnataka"/>
    <s v="PCS1"/>
    <s v="2014D"/>
    <n v="99"/>
    <n v="5"/>
    <d v="2014-08-08T00:00:00"/>
    <n v="2014"/>
    <n v="8"/>
    <d v="2019-08-07T00:00:00"/>
  </r>
  <r>
    <n v="1503"/>
    <x v="3"/>
    <d v="2014-04-08T00:00:00"/>
    <s v="Fullerton"/>
    <s v="Maharashtra"/>
    <s v="Maharashtra"/>
    <s v="PCS1"/>
    <s v="2014D"/>
    <n v="18"/>
    <n v="5"/>
    <d v="2014-08-08T00:00:00"/>
    <n v="2014"/>
    <n v="8"/>
    <d v="2019-08-07T00:00:00"/>
  </r>
  <r>
    <n v="1504"/>
    <x v="3"/>
    <d v="2014-04-08T00:00:00"/>
    <s v="Fullerton"/>
    <s v="Maharashtra"/>
    <s v="Maharashtra"/>
    <s v="PCS1"/>
    <s v="2014D"/>
    <n v="21"/>
    <n v="5"/>
    <d v="2014-08-08T00:00:00"/>
    <n v="2014"/>
    <n v="8"/>
    <d v="2019-08-07T00:00:00"/>
  </r>
  <r>
    <n v="1505"/>
    <x v="3"/>
    <d v="2014-04-08T00:00:00"/>
    <s v="Fullerton"/>
    <s v="Maharashtra"/>
    <s v="Maharashtra"/>
    <s v="PCS1"/>
    <s v="2014D"/>
    <n v="33"/>
    <n v="5"/>
    <d v="2014-08-08T00:00:00"/>
    <n v="2014"/>
    <n v="8"/>
    <d v="2019-08-07T00:00:00"/>
  </r>
  <r>
    <n v="1506"/>
    <x v="3"/>
    <d v="2014-04-08T00:00:00"/>
    <s v="Fullerton"/>
    <s v="Maharashtra"/>
    <s v="Maharashtra"/>
    <s v="PCS1"/>
    <s v="2014D"/>
    <n v="37"/>
    <n v="5"/>
    <d v="2014-08-08T00:00:00"/>
    <n v="2014"/>
    <n v="8"/>
    <d v="2019-08-07T00:00:00"/>
  </r>
  <r>
    <n v="1507"/>
    <x v="3"/>
    <d v="2014-04-08T00:00:00"/>
    <s v="Fullerton"/>
    <s v="Maharashtra"/>
    <s v="Maharashtra"/>
    <s v="PCS1"/>
    <s v="2014D"/>
    <n v="44"/>
    <n v="5"/>
    <d v="2014-08-08T00:00:00"/>
    <n v="2014"/>
    <n v="8"/>
    <d v="2019-08-07T00:00:00"/>
  </r>
  <r>
    <n v="1508"/>
    <x v="3"/>
    <d v="2014-04-08T00:00:00"/>
    <s v="Fullerton"/>
    <s v="Maharashtra"/>
    <s v="Maharashtra"/>
    <s v="PCS1"/>
    <s v="2014D"/>
    <n v="47"/>
    <n v="5"/>
    <d v="2014-08-08T00:00:00"/>
    <n v="2014"/>
    <n v="8"/>
    <d v="2019-08-07T00:00:00"/>
  </r>
  <r>
    <n v="1509"/>
    <x v="3"/>
    <d v="2014-04-08T00:00:00"/>
    <s v="Fullerton"/>
    <s v="Maharashtra"/>
    <s v="Maharashtra"/>
    <s v="PCS1"/>
    <s v="2014D"/>
    <n v="56"/>
    <n v="5"/>
    <d v="2014-08-08T00:00:00"/>
    <n v="2014"/>
    <n v="8"/>
    <d v="2019-08-07T00:00:00"/>
  </r>
  <r>
    <n v="1510"/>
    <x v="3"/>
    <d v="2014-04-09T00:00:00"/>
    <s v="Fullerton"/>
    <s v="Karnataka"/>
    <s v="Karnataka"/>
    <s v="PCS1"/>
    <s v=" "/>
    <n v="15"/>
    <n v="5"/>
    <d v="2014-08-09T00:00:00"/>
    <n v="2014"/>
    <n v="8"/>
    <d v="2019-08-08T00:00:00"/>
  </r>
  <r>
    <n v="1511"/>
    <x v="3"/>
    <d v="2014-04-09T00:00:00"/>
    <s v="Fullerton"/>
    <s v="Karnataka"/>
    <s v="Karnataka"/>
    <s v="PCS1"/>
    <s v=" "/>
    <n v="47"/>
    <n v="5"/>
    <d v="2014-08-09T00:00:00"/>
    <n v="2014"/>
    <n v="8"/>
    <d v="2019-08-08T00:00:00"/>
  </r>
  <r>
    <n v="1512"/>
    <x v="3"/>
    <d v="2014-04-09T00:00:00"/>
    <s v="Good show Events &amp; Exhibitions Pvt.Ltd. "/>
    <s v="Uttaranchal"/>
    <s v="Uttaranchal"/>
    <s v="PCS1"/>
    <s v="2014D"/>
    <n v="4"/>
    <n v="5"/>
    <d v="2014-08-09T00:00:00"/>
    <n v="2014"/>
    <n v="8"/>
    <d v="2019-08-08T00:00:00"/>
  </r>
  <r>
    <n v="1513"/>
    <x v="3"/>
    <d v="2014-04-17T00:00:00"/>
    <s v="Vidya  S Rao "/>
    <s v="Andhra Pradesh"/>
    <s v="Andhra Pradesh"/>
    <s v="G3300"/>
    <s v="2013E"/>
    <n v="2"/>
    <n v="5"/>
    <d v="2014-08-17T00:00:00"/>
    <n v="2014"/>
    <n v="8"/>
    <d v="2019-08-16T00:00:00"/>
  </r>
  <r>
    <n v="1514"/>
    <x v="3"/>
    <d v="2014-04-17T00:00:00"/>
    <s v="Vidya  S Rao "/>
    <s v="Andhra Pradesh"/>
    <s v="Andhra Pradesh"/>
    <s v="PCS1"/>
    <s v=" "/>
    <n v="2"/>
    <n v="5"/>
    <d v="2014-08-17T00:00:00"/>
    <n v="2014"/>
    <n v="8"/>
    <d v="2019-08-16T00:00:00"/>
  </r>
  <r>
    <n v="1515"/>
    <x v="3"/>
    <d v="2014-04-17T00:00:00"/>
    <s v="Fullerton"/>
    <s v="Gujarat"/>
    <s v="Gujarat"/>
    <s v="PCS1"/>
    <s v=" "/>
    <n v="7"/>
    <n v="5"/>
    <d v="2014-08-17T00:00:00"/>
    <n v="2014"/>
    <n v="8"/>
    <d v="2019-08-16T00:00:00"/>
  </r>
  <r>
    <n v="1516"/>
    <x v="3"/>
    <d v="2014-04-17T00:00:00"/>
    <s v="Fullerton"/>
    <s v="Gujarat"/>
    <s v="Gujarat"/>
    <s v="PCS1"/>
    <s v=" "/>
    <n v="13"/>
    <n v="5"/>
    <d v="2014-08-17T00:00:00"/>
    <n v="2014"/>
    <n v="8"/>
    <d v="2019-08-16T00:00:00"/>
  </r>
  <r>
    <n v="1517"/>
    <x v="3"/>
    <d v="2014-04-17T00:00:00"/>
    <s v="Fullerton"/>
    <s v="Karnataka"/>
    <s v="Karnataka"/>
    <s v="PCS1"/>
    <s v="2014B"/>
    <n v="3"/>
    <n v="5"/>
    <d v="2014-08-17T00:00:00"/>
    <n v="2014"/>
    <n v="8"/>
    <d v="2019-08-16T00:00:00"/>
  </r>
  <r>
    <n v="1518"/>
    <x v="3"/>
    <d v="2014-04-17T00:00:00"/>
    <s v="Fullerton"/>
    <s v="Karnataka"/>
    <s v="Karnataka"/>
    <s v="PCS1"/>
    <s v=" "/>
    <n v="8"/>
    <n v="5"/>
    <d v="2014-08-17T00:00:00"/>
    <n v="2014"/>
    <n v="8"/>
    <d v="2019-08-16T00:00:00"/>
  </r>
  <r>
    <n v="1519"/>
    <x v="3"/>
    <d v="2014-04-17T00:00:00"/>
    <s v="Fullerton"/>
    <s v="Karnataka"/>
    <s v="Karnataka"/>
    <s v="PCS1"/>
    <s v=" "/>
    <n v="17"/>
    <n v="5"/>
    <d v="2014-08-17T00:00:00"/>
    <n v="2014"/>
    <n v="8"/>
    <d v="2019-08-16T00:00:00"/>
  </r>
  <r>
    <n v="1520"/>
    <x v="3"/>
    <d v="2014-04-17T00:00:00"/>
    <s v="Fullerton"/>
    <s v="Karnataka"/>
    <s v="Karnataka"/>
    <s v="PCS1"/>
    <s v=" "/>
    <n v="18"/>
    <n v="5"/>
    <d v="2014-08-17T00:00:00"/>
    <n v="2014"/>
    <n v="8"/>
    <d v="2019-08-16T00:00:00"/>
  </r>
  <r>
    <n v="1521"/>
    <x v="3"/>
    <d v="2014-04-17T00:00:00"/>
    <s v="Fullerton"/>
    <s v="Maharashtra"/>
    <s v="Maharashtra"/>
    <s v="PCS1"/>
    <s v=" "/>
    <n v="6"/>
    <n v="5"/>
    <d v="2014-08-17T00:00:00"/>
    <n v="2014"/>
    <n v="8"/>
    <d v="2019-08-16T00:00:00"/>
  </r>
  <r>
    <n v="1522"/>
    <x v="3"/>
    <d v="2014-04-17T00:00:00"/>
    <s v="Fullerton"/>
    <s v="Maharashtra"/>
    <s v="Maharashtra"/>
    <s v="PCS1"/>
    <s v=" "/>
    <n v="8"/>
    <n v="5"/>
    <d v="2014-08-17T00:00:00"/>
    <n v="2014"/>
    <n v="8"/>
    <d v="2019-08-16T00:00:00"/>
  </r>
  <r>
    <n v="1523"/>
    <x v="3"/>
    <d v="2014-04-17T00:00:00"/>
    <s v="Fullerton"/>
    <s v="Maharashtra"/>
    <s v="Maharashtra"/>
    <s v="PCS1"/>
    <s v=" "/>
    <n v="10"/>
    <n v="5"/>
    <d v="2014-08-17T00:00:00"/>
    <n v="2014"/>
    <n v="8"/>
    <d v="2019-08-16T00:00:00"/>
  </r>
  <r>
    <n v="1524"/>
    <x v="3"/>
    <d v="2014-04-17T00:00:00"/>
    <s v="Fullerton"/>
    <s v="Maharashtra"/>
    <s v="Maharashtra"/>
    <s v="PCS1"/>
    <s v=" "/>
    <n v="12"/>
    <n v="5"/>
    <d v="2014-08-17T00:00:00"/>
    <n v="2014"/>
    <n v="8"/>
    <d v="2019-08-16T00:00:00"/>
  </r>
  <r>
    <n v="1525"/>
    <x v="3"/>
    <d v="2014-04-22T00:00:00"/>
    <s v="Surya Sirmour Village"/>
    <s v="Himachal Pradesh"/>
    <s v="Himachal Pradesh"/>
    <s v="PCS1"/>
    <s v="2014D"/>
    <n v="100"/>
    <n v="5"/>
    <d v="2014-08-22T00:00:00"/>
    <n v="2014"/>
    <n v="8"/>
    <d v="2019-08-21T00:00:00"/>
  </r>
  <r>
    <n v="1526"/>
    <x v="3"/>
    <d v="2014-04-22T00:00:00"/>
    <s v="Michelin India Tamilnadu Tyres Pvt.Ltd. "/>
    <s v="Tamil Nadu"/>
    <s v="Tamil Nadu"/>
    <s v="PCS1"/>
    <s v="2014B"/>
    <n v="1"/>
    <n v="5"/>
    <d v="2014-08-22T00:00:00"/>
    <n v="2014"/>
    <n v="8"/>
    <d v="2019-08-21T00:00:00"/>
  </r>
  <r>
    <n v="1527"/>
    <x v="3"/>
    <d v="2014-04-24T00:00:00"/>
    <s v="DR.Elgar "/>
    <s v="Goa"/>
    <s v="UTs"/>
    <s v="G3300"/>
    <s v="2013E"/>
    <n v="1"/>
    <n v="5"/>
    <d v="2014-08-24T00:00:00"/>
    <n v="2014"/>
    <n v="8"/>
    <d v="2019-08-23T00:00:00"/>
  </r>
  <r>
    <n v="1528"/>
    <x v="3"/>
    <d v="2014-04-24T00:00:00"/>
    <s v="Fullerton"/>
    <s v="Karnataka"/>
    <s v="Karnataka"/>
    <s v="PCS1"/>
    <s v=" "/>
    <n v="16"/>
    <n v="5"/>
    <d v="2014-08-24T00:00:00"/>
    <n v="2014"/>
    <n v="8"/>
    <d v="2019-08-23T00:00:00"/>
  </r>
  <r>
    <n v="1529"/>
    <x v="3"/>
    <d v="2014-04-25T00:00:00"/>
    <s v="Fullerton"/>
    <s v="Gujarat"/>
    <s v="Gujarat"/>
    <s v="PCS1"/>
    <s v="2014D"/>
    <n v="2"/>
    <n v="5"/>
    <d v="2014-08-25T00:00:00"/>
    <n v="2014"/>
    <n v="8"/>
    <d v="2019-08-24T00:00:00"/>
  </r>
  <r>
    <n v="1530"/>
    <x v="3"/>
    <d v="2014-04-25T00:00:00"/>
    <s v="Fullerton"/>
    <s v="Gujarat"/>
    <s v="Gujarat"/>
    <s v="PCS1"/>
    <s v="2014D"/>
    <n v="21"/>
    <n v="5"/>
    <d v="2014-08-25T00:00:00"/>
    <n v="2014"/>
    <n v="8"/>
    <d v="2019-08-24T00:00:00"/>
  </r>
  <r>
    <n v="1531"/>
    <x v="3"/>
    <d v="2014-04-25T00:00:00"/>
    <s v="Fullerton"/>
    <s v="Karnataka"/>
    <s v="Karnataka"/>
    <s v="PCS1"/>
    <s v="2014D"/>
    <n v="1"/>
    <n v="5"/>
    <d v="2014-08-25T00:00:00"/>
    <n v="2014"/>
    <n v="8"/>
    <d v="2019-08-24T00:00:00"/>
  </r>
  <r>
    <n v="1532"/>
    <x v="3"/>
    <d v="2014-04-25T00:00:00"/>
    <s v="Grishma  Jain C/o Mr.Narayabswamy Samuha,"/>
    <s v="Karnataka"/>
    <s v="Karnataka"/>
    <s v="PCS1"/>
    <s v="2014B"/>
    <n v="1"/>
    <n v="5"/>
    <d v="2014-08-25T00:00:00"/>
    <n v="2014"/>
    <n v="8"/>
    <d v="2019-08-24T00:00:00"/>
  </r>
  <r>
    <n v="1533"/>
    <x v="3"/>
    <d v="2014-04-25T00:00:00"/>
    <s v="Fullerton"/>
    <s v="Karnataka"/>
    <s v="Karnataka"/>
    <s v="PCS1"/>
    <s v="2014D"/>
    <n v="2"/>
    <n v="5"/>
    <d v="2014-08-25T00:00:00"/>
    <n v="2014"/>
    <n v="8"/>
    <d v="2019-08-24T00:00:00"/>
  </r>
  <r>
    <n v="1534"/>
    <x v="3"/>
    <d v="2014-04-25T00:00:00"/>
    <s v="Fullerton"/>
    <s v="Karnataka"/>
    <s v="Karnataka"/>
    <s v="PCS1"/>
    <s v="2014D"/>
    <n v="10"/>
    <n v="5"/>
    <d v="2014-08-25T00:00:00"/>
    <n v="2014"/>
    <n v="8"/>
    <d v="2019-08-24T00:00:00"/>
  </r>
  <r>
    <n v="1535"/>
    <x v="3"/>
    <d v="2014-04-25T00:00:00"/>
    <s v="Fullerton"/>
    <s v="Karnataka"/>
    <s v="Karnataka"/>
    <s v="PCS1"/>
    <s v="2014D"/>
    <n v="25"/>
    <n v="5"/>
    <d v="2014-08-25T00:00:00"/>
    <n v="2014"/>
    <n v="8"/>
    <d v="2019-08-24T00:00:00"/>
  </r>
  <r>
    <n v="1536"/>
    <x v="3"/>
    <d v="2014-04-25T00:00:00"/>
    <s v="Future Group "/>
    <s v="Maharashtra"/>
    <s v="Maharashtra"/>
    <s v="PCS1"/>
    <s v="2014D"/>
    <n v="1"/>
    <n v="5"/>
    <d v="2014-08-25T00:00:00"/>
    <n v="2014"/>
    <n v="8"/>
    <d v="2019-08-24T00:00:00"/>
  </r>
  <r>
    <n v="1537"/>
    <x v="3"/>
    <d v="2014-04-25T00:00:00"/>
    <s v="Future Group "/>
    <s v="Maharashtra"/>
    <s v="Maharashtra"/>
    <s v="PCS1"/>
    <s v="2014D"/>
    <n v="2"/>
    <n v="5"/>
    <d v="2014-08-25T00:00:00"/>
    <n v="2014"/>
    <n v="8"/>
    <d v="2019-08-24T00:00:00"/>
  </r>
  <r>
    <n v="1538"/>
    <x v="3"/>
    <d v="2014-04-25T00:00:00"/>
    <s v="Fullerton"/>
    <s v="Maharashtra"/>
    <s v="Maharashtra"/>
    <s v="PCS1"/>
    <s v="2014D"/>
    <n v="9"/>
    <n v="5"/>
    <d v="2014-08-25T00:00:00"/>
    <n v="2014"/>
    <n v="8"/>
    <d v="2019-08-24T00:00:00"/>
  </r>
  <r>
    <n v="1539"/>
    <x v="3"/>
    <d v="2014-04-25T00:00:00"/>
    <s v="Fullerton"/>
    <s v="Maharashtra"/>
    <s v="Maharashtra"/>
    <s v="PCS1"/>
    <s v="2014D"/>
    <n v="24"/>
    <n v="5"/>
    <d v="2014-08-25T00:00:00"/>
    <n v="2014"/>
    <n v="8"/>
    <d v="2019-08-24T00:00:00"/>
  </r>
  <r>
    <n v="1540"/>
    <x v="3"/>
    <d v="2014-04-25T00:00:00"/>
    <s v="Fullerton"/>
    <s v="Maharashtra"/>
    <s v="Maharashtra"/>
    <s v="PCS1"/>
    <s v="2014D"/>
    <n v="39"/>
    <n v="5"/>
    <d v="2014-08-25T00:00:00"/>
    <n v="2014"/>
    <n v="8"/>
    <d v="2019-08-24T00:00:00"/>
  </r>
  <r>
    <n v="1541"/>
    <x v="3"/>
    <d v="2014-04-25T00:00:00"/>
    <s v="Gajam India Pvt.Ltd"/>
    <s v="Uttar Pradesh"/>
    <s v="Uttar Pradesh"/>
    <s v="PCS1"/>
    <s v="2014B"/>
    <n v="2"/>
    <n v="5"/>
    <d v="2014-08-25T00:00:00"/>
    <n v="2014"/>
    <n v="8"/>
    <d v="2019-08-24T00:00:00"/>
  </r>
  <r>
    <n v="1542"/>
    <x v="3"/>
    <d v="2014-04-28T00:00:00"/>
    <s v="Dhan Foundation "/>
    <s v="Karnataka"/>
    <s v="Karnataka"/>
    <s v="PCS1"/>
    <s v=" "/>
    <n v="2"/>
    <n v="5"/>
    <d v="2014-08-28T00:00:00"/>
    <n v="2014"/>
    <n v="8"/>
    <d v="2019-08-27T00:00:00"/>
  </r>
  <r>
    <n v="1543"/>
    <x v="3"/>
    <d v="2014-04-28T00:00:00"/>
    <s v="Annapurna Enterprises "/>
    <s v="Karnataka"/>
    <s v="Karnataka"/>
    <s v="PCS1"/>
    <s v=" "/>
    <n v="40"/>
    <n v="5"/>
    <d v="2014-08-28T00:00:00"/>
    <n v="2014"/>
    <n v="8"/>
    <d v="2019-08-27T00:00:00"/>
  </r>
  <r>
    <n v="1544"/>
    <x v="3"/>
    <d v="2014-04-28T00:00:00"/>
    <s v="BRIGHT FLAMES "/>
    <s v="Kerala"/>
    <s v="Kerala"/>
    <s v="PCS1"/>
    <s v=" "/>
    <n v="50"/>
    <n v="5"/>
    <d v="2014-08-28T00:00:00"/>
    <n v="2014"/>
    <n v="8"/>
    <d v="2019-08-27T00:00:00"/>
  </r>
  <r>
    <n v="1545"/>
    <x v="3"/>
    <d v="2014-04-28T00:00:00"/>
    <s v="Grasim Industries Limited (SFD) Department of Rural Development "/>
    <s v="Madhya Pradesh"/>
    <s v="Madhya Pradesh"/>
    <s v="PCS1"/>
    <s v="2014D"/>
    <n v="25"/>
    <n v="5"/>
    <d v="2014-08-28T00:00:00"/>
    <n v="2014"/>
    <n v="8"/>
    <d v="2019-08-27T00:00:00"/>
  </r>
  <r>
    <n v="1546"/>
    <x v="3"/>
    <d v="2014-04-28T00:00:00"/>
    <s v="Lt.Gen M.G.Girish Wellington Barrack "/>
    <s v="Tamil Nadu"/>
    <s v="Tamil Nadu"/>
    <s v="PCS1"/>
    <s v=" "/>
    <n v="10"/>
    <n v="5"/>
    <d v="2014-08-28T00:00:00"/>
    <n v="2014"/>
    <n v="8"/>
    <d v="2019-08-27T00:00:00"/>
  </r>
  <r>
    <n v="1547"/>
    <x v="3"/>
    <d v="2014-04-29T00:00:00"/>
    <s v="Hattigor Estate"/>
    <s v="Assam"/>
    <s v="Assam"/>
    <s v="G3300"/>
    <s v="2013E"/>
    <n v="500"/>
    <n v="5"/>
    <d v="2014-08-29T00:00:00"/>
    <n v="2014"/>
    <n v="8"/>
    <d v="2019-08-28T00:00:00"/>
  </r>
  <r>
    <n v="1548"/>
    <x v="3"/>
    <d v="2014-04-29T00:00:00"/>
    <s v="Majuli Estate"/>
    <s v="Assam"/>
    <s v="Assam"/>
    <s v="G3300"/>
    <s v="2013E"/>
    <n v="578"/>
    <n v="5"/>
    <d v="2014-08-29T00:00:00"/>
    <n v="2014"/>
    <n v="8"/>
    <d v="2019-08-28T00:00:00"/>
  </r>
  <r>
    <n v="1549"/>
    <x v="3"/>
    <d v="2014-04-29T00:00:00"/>
    <s v="Nahorani Estate "/>
    <s v="Assam"/>
    <s v="Assam"/>
    <s v="G3300"/>
    <s v="2013E"/>
    <n v="915"/>
    <n v="5"/>
    <d v="2014-08-29T00:00:00"/>
    <n v="2014"/>
    <n v="8"/>
    <d v="2019-08-28T00:00:00"/>
  </r>
  <r>
    <n v="1550"/>
    <x v="3"/>
    <d v="2014-04-29T00:00:00"/>
    <s v="JK Traders "/>
    <s v="Gujarat"/>
    <s v="Gujarat"/>
    <s v="G3300"/>
    <s v="2013E"/>
    <n v="21"/>
    <n v="5"/>
    <d v="2014-08-29T00:00:00"/>
    <n v="2014"/>
    <n v="8"/>
    <d v="2019-08-28T00:00:00"/>
  </r>
  <r>
    <n v="1551"/>
    <x v="3"/>
    <d v="2014-04-29T00:00:00"/>
    <s v="Dalmia Bharat Group Foundation "/>
    <s v="Karnataka"/>
    <s v="Karnataka"/>
    <s v="PCS1"/>
    <s v=" "/>
    <n v="50"/>
    <n v="5"/>
    <d v="2014-08-29T00:00:00"/>
    <n v="2014"/>
    <n v="8"/>
    <d v="2019-08-28T00:00:00"/>
  </r>
  <r>
    <n v="1552"/>
    <x v="3"/>
    <d v="2014-04-29T00:00:00"/>
    <s v="Goodarc Industries"/>
    <s v="Kerala"/>
    <s v="Kerala"/>
    <s v="G3300"/>
    <s v=" "/>
    <n v="50"/>
    <n v="5"/>
    <d v="2014-08-29T00:00:00"/>
    <n v="2014"/>
    <n v="8"/>
    <d v="2019-08-28T00:00:00"/>
  </r>
  <r>
    <n v="1553"/>
    <x v="3"/>
    <d v="2014-04-29T00:00:00"/>
    <s v="Dalmia Bharat Group Foundation "/>
    <s v="Tamil Nadu"/>
    <s v="Tamil Nadu"/>
    <s v="PCS1"/>
    <s v="2014D"/>
    <n v="100"/>
    <n v="5"/>
    <d v="2014-08-29T00:00:00"/>
    <n v="2014"/>
    <n v="8"/>
    <d v="2019-08-28T00:00:00"/>
  </r>
  <r>
    <n v="1554"/>
    <x v="3"/>
    <d v="2014-04-29T00:00:00"/>
    <s v="Dalmia Bharat Group Foundation "/>
    <s v="Tamil Nadu"/>
    <s v="Tamil Nadu"/>
    <s v="PCS1"/>
    <s v=" "/>
    <n v="150"/>
    <n v="5"/>
    <d v="2014-08-29T00:00:00"/>
    <n v="2014"/>
    <n v="8"/>
    <d v="2019-08-28T00:00:00"/>
  </r>
  <r>
    <n v="1555"/>
    <x v="3"/>
    <d v="2014-04-29T00:00:00"/>
    <s v="GAJAM INDIA PRIVATE LIMITED "/>
    <s v="Uttar Pradesh"/>
    <s v="Uttar Pradesh"/>
    <s v="PCS1"/>
    <s v="2014D"/>
    <n v="2"/>
    <n v="5"/>
    <d v="2014-08-29T00:00:00"/>
    <n v="2014"/>
    <n v="8"/>
    <d v="2019-08-28T00:00:00"/>
  </r>
  <r>
    <n v="1556"/>
    <x v="3"/>
    <d v="2014-04-30T00:00:00"/>
    <s v="Fullerton"/>
    <s v="Maharashtra"/>
    <s v="Maharashtra"/>
    <s v="PCS1"/>
    <s v="2014D"/>
    <n v="455"/>
    <n v="5"/>
    <d v="2014-08-30T00:00:00"/>
    <n v="2014"/>
    <n v="8"/>
    <d v="2019-08-29T00:00:00"/>
  </r>
  <r>
    <n v="1557"/>
    <x v="4"/>
    <d v="2014-05-05T00:00:00"/>
    <s v="Samastha Microfinance Limited"/>
    <s v="Karnataka"/>
    <s v="Karnataka"/>
    <s v="PCS1"/>
    <s v="C/14-15/88"/>
    <n v="31"/>
    <n v="5"/>
    <d v="2014-09-05T00:00:00"/>
    <n v="2014"/>
    <n v="9"/>
    <d v="2019-09-04T00:00:00"/>
  </r>
  <r>
    <n v="1558"/>
    <x v="4"/>
    <d v="2014-05-05T00:00:00"/>
    <s v="Samastha Microfinance Limited"/>
    <s v="Tamil Nadu"/>
    <s v="Tamil Nadu"/>
    <s v="PCS1"/>
    <s v="C/14-15/89"/>
    <n v="7"/>
    <n v="5"/>
    <d v="2014-09-05T00:00:00"/>
    <n v="2014"/>
    <n v="9"/>
    <d v="2019-09-04T00:00:00"/>
  </r>
  <r>
    <n v="1559"/>
    <x v="4"/>
    <d v="2014-05-05T00:00:00"/>
    <s v="Samastha Microfinance Limited"/>
    <s v="Tamil Nadu"/>
    <s v="Tamil Nadu"/>
    <s v="PCS1"/>
    <s v="C/14-15/90"/>
    <n v="30"/>
    <n v="5"/>
    <d v="2014-09-05T00:00:00"/>
    <n v="2014"/>
    <n v="9"/>
    <d v="2019-09-04T00:00:00"/>
  </r>
  <r>
    <n v="1560"/>
    <x v="4"/>
    <d v="2014-05-16T00:00:00"/>
    <s v="Margadashak Development Projects &amp; Consulting Pvt.Ltd."/>
    <s v="Uttar Pradesh"/>
    <s v="Uttar Pradesh"/>
    <s v="PCS1"/>
    <s v="A/14-15/794"/>
    <n v="25"/>
    <n v="5"/>
    <d v="2014-09-16T00:00:00"/>
    <n v="2014"/>
    <n v="9"/>
    <d v="2019-09-15T00:00:00"/>
  </r>
  <r>
    <n v="1561"/>
    <x v="4"/>
    <d v="2014-05-16T00:00:00"/>
    <s v="Samip India"/>
    <s v="Uttar Pradesh"/>
    <s v="Uttar Pradesh"/>
    <s v="PCS1"/>
    <s v="U/14-15/20"/>
    <n v="40"/>
    <n v="5"/>
    <d v="2014-09-16T00:00:00"/>
    <n v="2014"/>
    <n v="9"/>
    <d v="2019-09-15T00:00:00"/>
  </r>
  <r>
    <n v="1562"/>
    <x v="4"/>
    <d v="2014-05-31T00:00:00"/>
    <s v="Jagadamba Trading Co."/>
    <s v="Assam"/>
    <s v="Assam"/>
    <s v="M5000"/>
    <s v="C/14-15/100"/>
    <n v="1500"/>
    <n v="5"/>
    <d v="2014-09-30T00:00:00"/>
    <n v="2014"/>
    <n v="9"/>
    <d v="2019-09-29T00:00:00"/>
  </r>
  <r>
    <n v="1563"/>
    <x v="4"/>
    <d v="2014-05-31T00:00:00"/>
    <s v="Moran Tea Estate"/>
    <s v="Assam"/>
    <s v="Assam"/>
    <s v="PCS1"/>
    <s v="A/14-15/795"/>
    <n v="350"/>
    <n v="5"/>
    <d v="2014-09-30T00:00:00"/>
    <n v="2014"/>
    <n v="9"/>
    <d v="2019-09-29T00:00:00"/>
  </r>
  <r>
    <n v="1564"/>
    <x v="4"/>
    <d v="2014-05-31T00:00:00"/>
    <s v="Agami  Eco Pvt Ltd"/>
    <s v="Karnataka"/>
    <s v="Karnataka"/>
    <s v="PCS1"/>
    <s v="A/14-15/796"/>
    <n v="2000"/>
    <n v="5"/>
    <d v="2014-09-30T00:00:00"/>
    <n v="2014"/>
    <n v="9"/>
    <d v="2019-09-29T00:00:00"/>
  </r>
  <r>
    <n v="1565"/>
    <x v="4"/>
    <d v="2014-05-31T00:00:00"/>
    <s v="BRIGHT FLAMES"/>
    <s v="Kerala"/>
    <s v="Kerala"/>
    <s v="PCS1"/>
    <s v="C/14-15/101"/>
    <n v="50"/>
    <n v="5"/>
    <d v="2014-09-30T00:00:00"/>
    <n v="2014"/>
    <n v="9"/>
    <d v="2019-09-29T00:00:00"/>
  </r>
  <r>
    <n v="1566"/>
    <x v="4"/>
    <d v="2014-05-31T00:00:00"/>
    <s v="D.Water &amp; Acid Suppliers"/>
    <s v="Manipur"/>
    <s v="Other NE States"/>
    <s v="M5000"/>
    <s v="M/14-15/187"/>
    <n v="20"/>
    <n v="5"/>
    <d v="2014-09-30T00:00:00"/>
    <n v="2014"/>
    <n v="9"/>
    <d v="2019-09-29T00:00:00"/>
  </r>
  <r>
    <n v="1567"/>
    <x v="4"/>
    <d v="2014-06-05T00:00:00"/>
    <s v="Rob Bailis"/>
    <s v="Uttar Pradesh"/>
    <s v="Uttar Pradesh"/>
    <s v="PCS1"/>
    <s v="A/14-15/798"/>
    <n v="1"/>
    <n v="5"/>
    <d v="2014-10-05T00:00:00"/>
    <n v="2014"/>
    <n v="10"/>
    <d v="2019-10-04T00:00:00"/>
  </r>
  <r>
    <n v="1568"/>
    <x v="4"/>
    <d v="2014-06-17T00:00:00"/>
    <s v="Vaidyar D Thangavel"/>
    <s v="Tamil Nadu"/>
    <s v="Tamil Nadu"/>
    <s v="PCS1"/>
    <s v="C/14-15/102"/>
    <n v="1"/>
    <n v="5"/>
    <d v="2014-10-17T00:00:00"/>
    <n v="2014"/>
    <n v="10"/>
    <d v="2019-10-16T00:00:00"/>
  </r>
  <r>
    <n v="1569"/>
    <x v="4"/>
    <d v="2014-06-30T00:00:00"/>
    <s v="Agami  Eco Pvt Ltd"/>
    <s v="Karnataka"/>
    <s v="Karnataka"/>
    <s v="PCS1"/>
    <s v="A/14-15/803"/>
    <n v="2500"/>
    <n v="5"/>
    <d v="2014-10-30T00:00:00"/>
    <n v="2014"/>
    <n v="10"/>
    <d v="2019-10-29T00:00:00"/>
  </r>
  <r>
    <n v="1570"/>
    <x v="4"/>
    <d v="2014-06-30T00:00:00"/>
    <s v="GAJAM INDIA PRIVATE LIMITED"/>
    <s v="Karnataka"/>
    <s v="Karnataka"/>
    <s v="PCS1"/>
    <s v="A/14-15/800"/>
    <n v="39"/>
    <n v="5"/>
    <d v="2014-10-30T00:00:00"/>
    <n v="2014"/>
    <n v="10"/>
    <d v="2019-10-29T00:00:00"/>
  </r>
  <r>
    <n v="1571"/>
    <x v="4"/>
    <d v="2014-06-30T00:00:00"/>
    <s v="GAJAM INDIA PRIVATE LIMITED"/>
    <s v="Karnataka"/>
    <s v="Karnataka"/>
    <s v="PCS1"/>
    <s v="A/14-15/801"/>
    <n v="10"/>
    <n v="5"/>
    <d v="2014-10-30T00:00:00"/>
    <n v="2014"/>
    <n v="10"/>
    <d v="2019-10-29T00:00:00"/>
  </r>
  <r>
    <n v="1572"/>
    <x v="4"/>
    <d v="2014-06-30T00:00:00"/>
    <s v="PRIYA DISTRIBUTORS"/>
    <s v="Karnataka"/>
    <s v="Karnataka"/>
    <s v="PCS1"/>
    <s v="C/14-15/103"/>
    <n v="100"/>
    <n v="5"/>
    <d v="2014-10-30T00:00:00"/>
    <n v="2014"/>
    <n v="10"/>
    <d v="2019-10-29T00:00:00"/>
  </r>
  <r>
    <n v="1573"/>
    <x v="4"/>
    <d v="2014-06-30T00:00:00"/>
    <s v="Sri Sri Gnan Mandir Maharashtra"/>
    <s v="Maharashtra"/>
    <s v="Maharashtra"/>
    <s v="PCS1"/>
    <s v="A/14-15/802"/>
    <n v="9"/>
    <n v="5"/>
    <d v="2014-10-30T00:00:00"/>
    <n v="2014"/>
    <n v="10"/>
    <d v="2019-10-29T00:00:00"/>
  </r>
  <r>
    <n v="1574"/>
    <x v="4"/>
    <d v="2014-06-30T00:00:00"/>
    <s v="Sri Sri Gnan Mandir Maharashtra"/>
    <s v="Maharashtra"/>
    <s v="Maharashtra"/>
    <s v="PCS1"/>
    <s v="A/14-15/802"/>
    <n v="6"/>
    <n v="5"/>
    <d v="2014-10-30T00:00:00"/>
    <n v="2014"/>
    <n v="10"/>
    <d v="2019-10-29T00:00:00"/>
  </r>
  <r>
    <n v="1575"/>
    <x v="4"/>
    <d v="2014-06-30T00:00:00"/>
    <s v="M.S.Swaminathan Research Foundation"/>
    <s v="Tamil Nadu"/>
    <s v="Tamil Nadu"/>
    <s v="M5000"/>
    <s v="M/14-15/189"/>
    <n v="400"/>
    <n v="5"/>
    <d v="2014-10-30T00:00:00"/>
    <n v="2014"/>
    <n v="10"/>
    <d v="2019-10-29T00:00:00"/>
  </r>
  <r>
    <n v="1576"/>
    <x v="4"/>
    <d v="2014-07-24T00:00:00"/>
    <s v="Raj Shekhar"/>
    <s v="Karnataka"/>
    <s v="Karnataka"/>
    <s v="PCS1"/>
    <s v="B/14-15/28"/>
    <n v="1"/>
    <n v="5"/>
    <d v="2014-11-24T00:00:00"/>
    <n v="2014"/>
    <n v="11"/>
    <d v="2019-11-23T00:00:00"/>
  </r>
  <r>
    <n v="1577"/>
    <x v="4"/>
    <d v="2014-07-24T00:00:00"/>
    <s v="Bhoojan B"/>
    <s v="Odisha"/>
    <s v="Odisha"/>
    <s v="PCS1"/>
    <s v="A/14-15/804"/>
    <n v="1"/>
    <n v="5"/>
    <d v="2014-11-24T00:00:00"/>
    <n v="2014"/>
    <n v="11"/>
    <d v="2019-11-23T00:00:00"/>
  </r>
  <r>
    <n v="1578"/>
    <x v="4"/>
    <d v="2014-07-31T00:00:00"/>
    <s v="Dirlal Tea Estate"/>
    <s v="Assam"/>
    <s v="Assam"/>
    <s v="PCS1"/>
    <s v="A/14-15/810"/>
    <n v="70"/>
    <n v="5"/>
    <d v="2014-11-30T00:00:00"/>
    <n v="2014"/>
    <n v="11"/>
    <d v="2019-11-29T00:00:00"/>
  </r>
  <r>
    <n v="1579"/>
    <x v="4"/>
    <d v="2014-07-31T00:00:00"/>
    <s v="Utkarshini Green"/>
    <s v="Bihar"/>
    <s v="Bihar"/>
    <s v="PCS1"/>
    <s v="A/14-15/815"/>
    <n v="100"/>
    <n v="5"/>
    <d v="2014-11-30T00:00:00"/>
    <n v="2014"/>
    <n v="11"/>
    <d v="2019-11-29T00:00:00"/>
  </r>
  <r>
    <n v="1580"/>
    <x v="4"/>
    <d v="2014-07-31T00:00:00"/>
    <s v="Nayab Van Sanraksan ni Kacheri"/>
    <s v="Gujarat"/>
    <s v="Gujarat"/>
    <s v="M5000"/>
    <s v="A/14-15/817"/>
    <n v="10"/>
    <n v="5"/>
    <d v="2014-11-30T00:00:00"/>
    <n v="2014"/>
    <n v="11"/>
    <d v="2019-11-29T00:00:00"/>
  </r>
  <r>
    <n v="1581"/>
    <x v="4"/>
    <d v="2014-07-31T00:00:00"/>
    <s v="M/S Advance Alternative Technologies"/>
    <s v="J &amp; K"/>
    <s v="J &amp; K"/>
    <s v="PCS1"/>
    <s v="A/14-15/813"/>
    <n v="5"/>
    <n v="5"/>
    <d v="2014-11-30T00:00:00"/>
    <n v="2014"/>
    <n v="11"/>
    <d v="2019-11-29T00:00:00"/>
  </r>
  <r>
    <n v="1582"/>
    <x v="4"/>
    <d v="2014-07-31T00:00:00"/>
    <s v="Sajjalashree Krishi Adhyanana &amp; Grameenabhiridhi samsthe"/>
    <s v="Karnataka"/>
    <s v="Karnataka"/>
    <s v="M5000"/>
    <s v="M/14-15/191"/>
    <n v="20"/>
    <n v="5"/>
    <d v="2014-11-30T00:00:00"/>
    <n v="2014"/>
    <n v="11"/>
    <d v="2019-11-29T00:00:00"/>
  </r>
  <r>
    <n v="1583"/>
    <x v="4"/>
    <d v="2014-07-31T00:00:00"/>
    <s v="Agami  Eco Pvt Ltd"/>
    <s v="Karnataka"/>
    <s v="Karnataka"/>
    <s v="PCS1"/>
    <s v="A/14-15/811"/>
    <n v="1600"/>
    <n v="5"/>
    <d v="2014-11-30T00:00:00"/>
    <n v="2014"/>
    <n v="11"/>
    <d v="2019-11-29T00:00:00"/>
  </r>
  <r>
    <n v="1584"/>
    <x v="4"/>
    <d v="2014-07-31T00:00:00"/>
    <s v="Dalmia Bharat Group Foundation"/>
    <s v="Karnataka"/>
    <s v="Karnataka"/>
    <s v="PCS1"/>
    <s v="A/14-15/809"/>
    <n v="38"/>
    <n v="5"/>
    <d v="2014-11-30T00:00:00"/>
    <n v="2014"/>
    <n v="11"/>
    <d v="2019-11-29T00:00:00"/>
  </r>
  <r>
    <n v="1585"/>
    <x v="4"/>
    <d v="2014-07-31T00:00:00"/>
    <s v="Dalmia Bharat Group Foundation"/>
    <s v="Karnataka"/>
    <s v="Karnataka"/>
    <s v="PCS1"/>
    <s v="A/14-15/809"/>
    <n v="50"/>
    <n v="5"/>
    <d v="2014-11-30T00:00:00"/>
    <n v="2014"/>
    <n v="11"/>
    <d v="2019-11-29T00:00:00"/>
  </r>
  <r>
    <n v="1586"/>
    <x v="4"/>
    <d v="2014-07-31T00:00:00"/>
    <s v="GAJAM INDIA PRIVATE LIMITED"/>
    <s v="Karnataka"/>
    <s v="Karnataka"/>
    <s v="PCS1"/>
    <s v="A/14-15/812"/>
    <n v="18"/>
    <n v="5"/>
    <d v="2014-11-30T00:00:00"/>
    <n v="2014"/>
    <n v="11"/>
    <d v="2019-11-29T00:00:00"/>
  </r>
  <r>
    <n v="1587"/>
    <x v="4"/>
    <d v="2014-07-31T00:00:00"/>
    <s v="GAJAM INDIA PRIVATE LIMITED"/>
    <s v="Karnataka"/>
    <s v="Karnataka"/>
    <s v="PCS1"/>
    <s v="C/14-15/105"/>
    <n v="10"/>
    <n v="5"/>
    <d v="2014-11-30T00:00:00"/>
    <n v="2014"/>
    <n v="11"/>
    <d v="2019-11-29T00:00:00"/>
  </r>
  <r>
    <n v="1588"/>
    <x v="4"/>
    <d v="2014-07-31T00:00:00"/>
    <s v="Shivanand  Kamath"/>
    <s v="Karnataka"/>
    <s v="Karnataka"/>
    <s v="PCS1"/>
    <s v="C/14-15/106"/>
    <n v="10"/>
    <n v="5"/>
    <d v="2014-11-30T00:00:00"/>
    <n v="2014"/>
    <n v="11"/>
    <d v="2019-11-29T00:00:00"/>
  </r>
  <r>
    <n v="1589"/>
    <x v="4"/>
    <d v="2014-07-31T00:00:00"/>
    <s v="BRIGHT FLAMES"/>
    <s v="Kerala"/>
    <s v="Kerala"/>
    <s v="PCS1"/>
    <s v="A/14-15/807"/>
    <n v="100"/>
    <n v="5"/>
    <d v="2014-11-30T00:00:00"/>
    <n v="2014"/>
    <n v="11"/>
    <d v="2019-11-29T00:00:00"/>
  </r>
  <r>
    <n v="1590"/>
    <x v="4"/>
    <d v="2014-07-31T00:00:00"/>
    <s v="Amol Sakharkar"/>
    <s v="Maharashtra"/>
    <s v="Maharashtra"/>
    <s v="PCS1"/>
    <s v="A/14-15/814"/>
    <n v="5"/>
    <n v="5"/>
    <d v="2014-11-30T00:00:00"/>
    <n v="2014"/>
    <n v="11"/>
    <d v="2019-11-29T00:00:00"/>
  </r>
  <r>
    <n v="1591"/>
    <x v="4"/>
    <d v="2014-07-31T00:00:00"/>
    <s v="Bake Smith"/>
    <s v="Maharashtra"/>
    <s v="Maharashtra"/>
    <s v="PCS1"/>
    <s v="A/14-15/806"/>
    <n v="3"/>
    <n v="5"/>
    <d v="2014-11-30T00:00:00"/>
    <n v="2014"/>
    <n v="11"/>
    <d v="2019-11-29T00:00:00"/>
  </r>
  <r>
    <n v="1592"/>
    <x v="4"/>
    <d v="2014-07-31T00:00:00"/>
    <s v="JSK Marketing Pvt. Ltd."/>
    <s v="Maharashtra"/>
    <s v="Maharashtra"/>
    <s v="PCS1"/>
    <s v="A/14-15/816"/>
    <n v="120"/>
    <n v="5"/>
    <d v="2014-11-30T00:00:00"/>
    <n v="2014"/>
    <n v="11"/>
    <d v="2019-11-29T00:00:00"/>
  </r>
  <r>
    <n v="1593"/>
    <x v="4"/>
    <d v="2014-07-31T00:00:00"/>
    <s v="Abhijeet Natural Resources Pvt.Ltd."/>
    <s v="Maharashtra"/>
    <s v="Maharashtra"/>
    <s v="PCS1"/>
    <s v="A/14-15/805"/>
    <n v="82"/>
    <n v="5"/>
    <d v="2014-11-30T00:00:00"/>
    <n v="2014"/>
    <n v="11"/>
    <d v="2019-11-29T00:00:00"/>
  </r>
  <r>
    <n v="1594"/>
    <x v="4"/>
    <d v="2014-07-31T00:00:00"/>
    <s v="D.Water &amp; Acid Suppliers"/>
    <s v="Manipur"/>
    <s v="Other NE States"/>
    <s v="PCS1"/>
    <s v="A/14-15/808"/>
    <n v="161"/>
    <n v="5"/>
    <d v="2014-11-30T00:00:00"/>
    <n v="2014"/>
    <n v="11"/>
    <d v="2019-11-29T00:00:00"/>
  </r>
  <r>
    <n v="1595"/>
    <x v="4"/>
    <d v="2014-07-31T00:00:00"/>
    <s v="C. Shailaja"/>
    <s v="Tamil Nadu"/>
    <s v="Tamil Nadu"/>
    <s v="PCS1"/>
    <s v="C/14-15/104"/>
    <n v="2"/>
    <n v="5"/>
    <d v="2014-11-30T00:00:00"/>
    <n v="2014"/>
    <n v="11"/>
    <d v="2019-11-29T00:00:00"/>
  </r>
  <r>
    <n v="1596"/>
    <x v="4"/>
    <d v="2014-08-21T00:00:00"/>
    <s v="Mrinalini Enterprises"/>
    <s v="Andhra Pradesh"/>
    <s v="Andhra Pradesh"/>
    <s v="M5000"/>
    <s v="M/14-15/193"/>
    <n v="10"/>
    <n v="5"/>
    <d v="2014-12-21T00:00:00"/>
    <n v="2014"/>
    <n v="12"/>
    <d v="2019-12-20T00:00:00"/>
  </r>
  <r>
    <n v="1597"/>
    <x v="4"/>
    <d v="2014-08-21T00:00:00"/>
    <s v="Paramakudi P"/>
    <s v="Tamil Nadu"/>
    <s v="Tamil Nadu"/>
    <s v="M5000"/>
    <s v="M/14-15/192"/>
    <n v="1"/>
    <n v="5"/>
    <d v="2014-12-21T00:00:00"/>
    <n v="2014"/>
    <n v="12"/>
    <d v="2019-12-20T00:00:00"/>
  </r>
  <r>
    <n v="1598"/>
    <x v="4"/>
    <d v="2014-08-21T00:00:00"/>
    <s v="GGL Tea Season"/>
    <s v="West Bengal"/>
    <s v="West Bengal"/>
    <s v="PCS1"/>
    <s v="A/14-15/818"/>
    <n v="8"/>
    <n v="5"/>
    <d v="2014-12-21T00:00:00"/>
    <n v="2014"/>
    <n v="12"/>
    <d v="2019-12-20T00:00:00"/>
  </r>
  <r>
    <n v="1599"/>
    <x v="4"/>
    <d v="2014-08-22T00:00:00"/>
    <s v="Sanjay K Singh"/>
    <s v="Delhi"/>
    <s v="UTs"/>
    <s v="PCS1"/>
    <s v="A/14-15/819"/>
    <n v="2"/>
    <n v="5"/>
    <d v="2014-12-22T00:00:00"/>
    <n v="2014"/>
    <n v="12"/>
    <d v="2019-12-21T00:00:00"/>
  </r>
  <r>
    <n v="1600"/>
    <x v="4"/>
    <d v="2014-08-22T00:00:00"/>
    <s v="Lavasa Corporation Ltd."/>
    <s v="Maharashtra"/>
    <s v="Maharashtra"/>
    <s v="PCS1"/>
    <s v="P/14-15/1045"/>
    <n v="1"/>
    <n v="5"/>
    <d v="2014-12-22T00:00:00"/>
    <n v="2014"/>
    <n v="12"/>
    <d v="2019-12-21T00:00:00"/>
  </r>
  <r>
    <n v="1601"/>
    <x v="4"/>
    <d v="2014-08-25T00:00:00"/>
    <s v="R.N.Sales Corporation"/>
    <s v="Gujarat"/>
    <s v="Gujarat"/>
    <s v="PCS1"/>
    <s v="A/14-15/822"/>
    <n v="161"/>
    <n v="5"/>
    <d v="2014-12-25T00:00:00"/>
    <n v="2014"/>
    <n v="12"/>
    <d v="2019-12-24T00:00:00"/>
  </r>
  <r>
    <n v="1602"/>
    <x v="4"/>
    <d v="2014-08-25T00:00:00"/>
    <s v="Grace Technologies"/>
    <s v="Maharashtra"/>
    <s v="Maharashtra"/>
    <s v="PCS1"/>
    <s v="A/14-15/820"/>
    <n v="12"/>
    <n v="5"/>
    <d v="2014-12-25T00:00:00"/>
    <n v="2014"/>
    <n v="12"/>
    <d v="2019-12-24T00:00:00"/>
  </r>
  <r>
    <n v="1603"/>
    <x v="4"/>
    <d v="2014-08-25T00:00:00"/>
    <s v="Tara Agency"/>
    <s v="Maharashtra"/>
    <s v="Maharashtra"/>
    <s v="PCS1"/>
    <s v="A/14-15/821"/>
    <n v="6"/>
    <n v="5"/>
    <d v="2014-12-25T00:00:00"/>
    <n v="2014"/>
    <n v="12"/>
    <d v="2019-12-24T00:00:00"/>
  </r>
  <r>
    <n v="1604"/>
    <x v="4"/>
    <d v="2014-08-28T00:00:00"/>
    <s v="Shree Cement Limited"/>
    <s v="Rajasthan"/>
    <s v="Rajasthan"/>
    <s v="PCS1"/>
    <s v="A/14-15/825"/>
    <n v="150"/>
    <n v="5"/>
    <d v="2014-12-28T00:00:00"/>
    <n v="2014"/>
    <n v="12"/>
    <d v="2019-12-27T00:00:00"/>
  </r>
  <r>
    <n v="1605"/>
    <x v="4"/>
    <d v="2014-08-30T00:00:00"/>
    <s v="DHRUVA-BAIF"/>
    <s v="Gujarat"/>
    <s v="Gujarat"/>
    <s v="PCS1"/>
    <s v="A/14-15/826"/>
    <n v="11"/>
    <n v="5"/>
    <d v="2014-12-30T00:00:00"/>
    <n v="2014"/>
    <n v="12"/>
    <d v="2019-12-29T00:00:00"/>
  </r>
  <r>
    <n v="1606"/>
    <x v="4"/>
    <d v="2014-08-30T00:00:00"/>
    <s v="GAJAM INDIA PRIVATE LIMITED"/>
    <s v="Maharashtra"/>
    <s v="Maharashtra"/>
    <s v="PCS1"/>
    <s v="A/14-15/827"/>
    <n v="15"/>
    <n v="5"/>
    <d v="2014-12-30T00:00:00"/>
    <n v="2014"/>
    <n v="12"/>
    <d v="2019-12-29T00:00:00"/>
  </r>
  <r>
    <n v="1607"/>
    <x v="4"/>
    <d v="2014-08-30T00:00:00"/>
    <s v="Southern Tree Farms Ltd."/>
    <s v="Tamil Nadu"/>
    <s v="Tamil Nadu"/>
    <s v="PCS1"/>
    <s v="C/14-15/108"/>
    <n v="3"/>
    <n v="5"/>
    <d v="2014-12-30T00:00:00"/>
    <n v="2014"/>
    <n v="12"/>
    <d v="2019-12-29T00:00:00"/>
  </r>
  <r>
    <n v="1608"/>
    <x v="4"/>
    <d v="2014-08-31T00:00:00"/>
    <s v="Pradan"/>
    <s v="Madhya Pradesh"/>
    <s v="Madhya Pradesh"/>
    <s v="PCS1"/>
    <s v="A/14-15/829"/>
    <n v="75"/>
    <n v="5"/>
    <d v="2014-12-31T00:00:00"/>
    <n v="2014"/>
    <n v="12"/>
    <d v="2019-12-30T00:00:00"/>
  </r>
  <r>
    <n v="1609"/>
    <x v="4"/>
    <d v="2014-08-31T00:00:00"/>
    <s v="Pradan"/>
    <s v="Madhya Pradesh"/>
    <s v="Madhya Pradesh"/>
    <s v="PCS1"/>
    <s v="A/14-15/830"/>
    <n v="50"/>
    <n v="5"/>
    <d v="2014-12-31T00:00:00"/>
    <n v="2014"/>
    <n v="12"/>
    <d v="2019-12-30T00:00:00"/>
  </r>
  <r>
    <n v="1610"/>
    <x v="4"/>
    <d v="2014-08-31T00:00:00"/>
    <s v="Margadashak Development Projects &amp; Consulting Pvt.Ltd."/>
    <s v="Uttar Pradesh"/>
    <s v="Uttar Pradesh"/>
    <s v="PCS1"/>
    <s v="A/14-15/831"/>
    <n v="80"/>
    <n v="5"/>
    <d v="2014-12-31T00:00:00"/>
    <n v="2014"/>
    <n v="12"/>
    <d v="2019-12-30T00:00:00"/>
  </r>
  <r>
    <n v="1611"/>
    <x v="4"/>
    <d v="2014-09-01T00:00:00"/>
    <s v="Devil on Wheels"/>
    <s v="Delhi"/>
    <s v="UTs"/>
    <s v="M5000"/>
    <s v="M/14-15/196"/>
    <n v="3"/>
    <n v="5"/>
    <d v="2015-01-01T00:00:00"/>
    <n v="2015"/>
    <n v="1"/>
    <d v="2019-12-31T00:00:00"/>
  </r>
  <r>
    <n v="1612"/>
    <x v="4"/>
    <d v="2014-09-09T00:00:00"/>
    <s v="M/s.Sathyashree Industries"/>
    <s v="Karnataka"/>
    <s v="Karnataka"/>
    <s v="PCS1"/>
    <s v="A/14-15/832"/>
    <n v="20"/>
    <n v="5"/>
    <d v="2015-01-09T00:00:00"/>
    <n v="2015"/>
    <n v="1"/>
    <d v="2020-01-08T00:00:00"/>
  </r>
  <r>
    <n v="1613"/>
    <x v="4"/>
    <d v="2014-09-30T00:00:00"/>
    <s v="M/s Bhavapuri Vikasa"/>
    <s v="Andhra Pradesh"/>
    <s v="Andhra Pradesh"/>
    <s v="M5000"/>
    <s v="M/14-15/199"/>
    <n v="11"/>
    <n v="5"/>
    <d v="2015-01-30T00:00:00"/>
    <n v="2015"/>
    <n v="1"/>
    <d v="2020-01-29T00:00:00"/>
  </r>
  <r>
    <n v="1614"/>
    <x v="4"/>
    <d v="2014-09-30T00:00:00"/>
    <s v="Y.Vinaya Kumar"/>
    <s v="Andhra Pradesh"/>
    <s v="Andhra Pradesh"/>
    <s v="M5000"/>
    <s v="A/14-15/843"/>
    <n v="2"/>
    <n v="5"/>
    <d v="2015-01-30T00:00:00"/>
    <n v="2015"/>
    <n v="1"/>
    <d v="2020-01-29T00:00:00"/>
  </r>
  <r>
    <n v="1615"/>
    <x v="4"/>
    <d v="2014-09-30T00:00:00"/>
    <s v="D. A Paul"/>
    <s v="Andhra Pradesh"/>
    <s v="Andhra Pradesh"/>
    <s v="PCS1"/>
    <s v="A/14-15/838"/>
    <n v="1"/>
    <n v="5"/>
    <d v="2015-01-30T00:00:00"/>
    <n v="2015"/>
    <n v="1"/>
    <d v="2020-01-29T00:00:00"/>
  </r>
  <r>
    <n v="1616"/>
    <x v="4"/>
    <d v="2014-09-30T00:00:00"/>
    <s v="Y.Vinaya Kumar"/>
    <s v="Andhra Pradesh"/>
    <s v="Andhra Pradesh"/>
    <s v="PCS1"/>
    <s v="A/14-15/839"/>
    <n v="2"/>
    <n v="5"/>
    <d v="2015-01-30T00:00:00"/>
    <n v="2015"/>
    <n v="1"/>
    <d v="2020-01-29T00:00:00"/>
  </r>
  <r>
    <n v="1617"/>
    <x v="4"/>
    <d v="2014-09-30T00:00:00"/>
    <s v="Nayab Van Sanraksan ni Kacheri"/>
    <s v="Gujarat"/>
    <s v="Gujarat"/>
    <s v="M5000"/>
    <s v="A/14-15/842"/>
    <n v="80"/>
    <n v="5"/>
    <d v="2015-01-30T00:00:00"/>
    <n v="2015"/>
    <n v="1"/>
    <d v="2020-01-29T00:00:00"/>
  </r>
  <r>
    <n v="1618"/>
    <x v="4"/>
    <d v="2014-09-30T00:00:00"/>
    <s v="M/s AKRUTI TRUST"/>
    <s v="Karnataka"/>
    <s v="Karnataka"/>
    <s v="M5000"/>
    <s v="M/14-15/200"/>
    <n v="27"/>
    <n v="5"/>
    <d v="2015-01-30T00:00:00"/>
    <n v="2015"/>
    <n v="1"/>
    <d v="2020-01-29T00:00:00"/>
  </r>
  <r>
    <n v="1619"/>
    <x v="4"/>
    <d v="2014-09-30T00:00:00"/>
    <s v="GAJAM INDIA PRIVATE LIMITED"/>
    <s v="Karnataka"/>
    <s v="Karnataka"/>
    <s v="PCS1"/>
    <s v="C/14-15/109"/>
    <n v="10"/>
    <n v="5"/>
    <d v="2015-01-30T00:00:00"/>
    <n v="2015"/>
    <n v="1"/>
    <d v="2020-01-29T00:00:00"/>
  </r>
  <r>
    <n v="1620"/>
    <x v="4"/>
    <d v="2014-09-30T00:00:00"/>
    <s v="M/s Professional Assistance for Development Action"/>
    <s v="Madhya Pradesh"/>
    <s v="Madhya Pradesh"/>
    <s v="PCS1"/>
    <s v="A/14-15/837"/>
    <n v="125"/>
    <n v="5"/>
    <d v="2015-01-30T00:00:00"/>
    <n v="2015"/>
    <n v="1"/>
    <d v="2020-01-29T00:00:00"/>
  </r>
  <r>
    <n v="1621"/>
    <x v="4"/>
    <d v="2014-09-30T00:00:00"/>
    <s v="Agami Eco Pvt.Ltd. SKS"/>
    <s v="Maharashtra"/>
    <s v="Maharashtra"/>
    <s v="PCS1"/>
    <s v="A/14-15/833"/>
    <n v="335"/>
    <n v="5"/>
    <d v="2015-01-30T00:00:00"/>
    <n v="2015"/>
    <n v="1"/>
    <d v="2020-01-29T00:00:00"/>
  </r>
  <r>
    <n v="1622"/>
    <x v="4"/>
    <d v="2014-09-30T00:00:00"/>
    <s v="GAJAM INDIA PRIVATE LIMITED"/>
    <s v="Maharashtra"/>
    <s v="Maharashtra"/>
    <s v="PCS1"/>
    <s v="A/14-15/840"/>
    <n v="18"/>
    <n v="5"/>
    <d v="2015-01-30T00:00:00"/>
    <n v="2015"/>
    <n v="1"/>
    <d v="2020-01-29T00:00:00"/>
  </r>
  <r>
    <n v="1623"/>
    <x v="4"/>
    <d v="2014-09-30T00:00:00"/>
    <s v="Habitat for Humanity India"/>
    <s v="Maharashtra"/>
    <s v="Maharashtra"/>
    <s v="PCS1"/>
    <s v="A/14-15/836"/>
    <n v="12"/>
    <n v="5"/>
    <d v="2015-01-30T00:00:00"/>
    <n v="2015"/>
    <n v="1"/>
    <d v="2020-01-29T00:00:00"/>
  </r>
  <r>
    <n v="1624"/>
    <x v="4"/>
    <d v="2014-09-30T00:00:00"/>
    <s v="JK Lakshmi Cement Ltd"/>
    <s v="Rajasthan"/>
    <s v="Rajasthan"/>
    <s v="PCS1"/>
    <s v="A/14-15/834"/>
    <n v="100"/>
    <n v="5"/>
    <d v="2015-01-30T00:00:00"/>
    <n v="2015"/>
    <n v="1"/>
    <d v="2020-01-29T00:00:00"/>
  </r>
  <r>
    <n v="1625"/>
    <x v="4"/>
    <d v="2014-09-30T00:00:00"/>
    <s v="ARCOD - Kotada and Welbeck Labour Welfare Fund"/>
    <s v="Tamil Nadu"/>
    <s v="Tamil Nadu"/>
    <s v="PCS1"/>
    <s v="A/14-15/841"/>
    <n v="8"/>
    <n v="5"/>
    <d v="2015-01-30T00:00:00"/>
    <n v="2015"/>
    <n v="1"/>
    <d v="2020-01-29T00:00:00"/>
  </r>
  <r>
    <n v="1626"/>
    <x v="4"/>
    <d v="2014-09-30T00:00:00"/>
    <s v="Southern Tree Farms Ltd."/>
    <s v="Tamil Nadu"/>
    <s v="Tamil Nadu"/>
    <s v="PCS1"/>
    <s v="A/14-15/835"/>
    <n v="3"/>
    <n v="5"/>
    <d v="2015-01-30T00:00:00"/>
    <n v="2015"/>
    <n v="1"/>
    <d v="2020-01-29T00:00:00"/>
  </r>
  <r>
    <n v="1627"/>
    <x v="4"/>
    <d v="2014-09-30T00:00:00"/>
    <s v="Margadashak Development Projects &amp; Consulting Pvt.Ltd."/>
    <s v="Uttar Pradesh"/>
    <s v="Uttar Pradesh"/>
    <s v="PCS1"/>
    <s v="U/14-15/21"/>
    <n v="40"/>
    <n v="5"/>
    <d v="2015-01-30T00:00:00"/>
    <n v="2015"/>
    <n v="1"/>
    <d v="2020-01-29T00:00:00"/>
  </r>
  <r>
    <n v="1628"/>
    <x v="4"/>
    <d v="2014-09-30T00:00:00"/>
    <s v="Margadashak Development Projects &amp; Consulting Pvt.Ltd."/>
    <s v="Uttar Pradesh"/>
    <s v="Uttar Pradesh"/>
    <s v="PCS1"/>
    <s v="U/14-15/22"/>
    <n v="40"/>
    <n v="5"/>
    <d v="2015-01-30T00:00:00"/>
    <n v="2015"/>
    <n v="1"/>
    <d v="2020-01-29T00:00:00"/>
  </r>
  <r>
    <n v="1629"/>
    <x v="4"/>
    <d v="2014-10-07T00:00:00"/>
    <s v="Gajam India Pvt.Ltd.- Lucknow"/>
    <s v="Uttar Pradesh"/>
    <s v="Uttar Pradesh"/>
    <s v="PCS1"/>
    <s v="U/14-15/23"/>
    <n v="4"/>
    <n v="5"/>
    <d v="2015-02-07T00:00:00"/>
    <n v="2015"/>
    <n v="2"/>
    <d v="2020-02-06T00:00:00"/>
  </r>
  <r>
    <n v="1630"/>
    <x v="4"/>
    <d v="2014-10-13T00:00:00"/>
    <s v="Navjeevan Foundation.(NGO)"/>
    <s v="Maharashtra"/>
    <s v="Maharashtra"/>
    <s v="PCS1"/>
    <s v="P/14-15/1047"/>
    <n v="3"/>
    <n v="5"/>
    <d v="2015-02-13T00:00:00"/>
    <n v="2015"/>
    <n v="2"/>
    <d v="2020-02-12T00:00:00"/>
  </r>
  <r>
    <n v="1631"/>
    <x v="4"/>
    <d v="2014-10-31T00:00:00"/>
    <s v="Annapurna Enterprises"/>
    <s v="Karnataka"/>
    <s v="Karnataka"/>
    <s v="PCS1"/>
    <s v="C/14-15/110"/>
    <n v="50"/>
    <n v="5"/>
    <d v="2015-02-28T00:00:00"/>
    <n v="2015"/>
    <n v="2"/>
    <d v="2020-02-27T00:00:00"/>
  </r>
  <r>
    <n v="1632"/>
    <x v="4"/>
    <d v="2014-10-31T00:00:00"/>
    <s v="BRIGHT FLAMES"/>
    <s v="Kerala"/>
    <s v="Kerala"/>
    <s v="PCS1"/>
    <s v="C/14-15/111"/>
    <n v="50"/>
    <n v="5"/>
    <d v="2015-02-28T00:00:00"/>
    <n v="2015"/>
    <n v="2"/>
    <d v="2020-02-27T00:00:00"/>
  </r>
  <r>
    <n v="1633"/>
    <x v="4"/>
    <d v="2014-10-31T00:00:00"/>
    <s v="Habitat for Humanity India"/>
    <s v="Maharashtra"/>
    <s v="Maharashtra"/>
    <s v="PCS1"/>
    <s v="A/14-15/845"/>
    <n v="750"/>
    <n v="5"/>
    <d v="2015-02-28T00:00:00"/>
    <n v="2015"/>
    <n v="2"/>
    <d v="2020-02-27T00:00:00"/>
  </r>
  <r>
    <n v="1634"/>
    <x v="4"/>
    <d v="2014-10-31T00:00:00"/>
    <s v="D.Water &amp; Acid Suppliers"/>
    <s v="Manipur"/>
    <s v="Other NE States"/>
    <s v="PCS1"/>
    <s v="A/14-15/846"/>
    <n v="100"/>
    <n v="5"/>
    <d v="2015-02-28T00:00:00"/>
    <n v="2015"/>
    <n v="2"/>
    <d v="2020-02-27T00:00:00"/>
  </r>
  <r>
    <n v="1635"/>
    <x v="4"/>
    <d v="2014-10-31T00:00:00"/>
    <s v="Jeypore Iron Mart SKS"/>
    <s v="Odisha"/>
    <s v="Odisha"/>
    <s v="M5000"/>
    <s v="M/14-15/202"/>
    <n v="200"/>
    <n v="5"/>
    <d v="2015-02-28T00:00:00"/>
    <n v="2015"/>
    <n v="2"/>
    <d v="2020-02-27T00:00:00"/>
  </r>
  <r>
    <n v="1636"/>
    <x v="4"/>
    <d v="2014-10-31T00:00:00"/>
    <s v="World Vision India"/>
    <s v="Rajasthan"/>
    <s v="Rajasthan"/>
    <s v="PCS1"/>
    <s v="A/14-15/847"/>
    <n v="1018"/>
    <n v="5"/>
    <d v="2015-02-28T00:00:00"/>
    <n v="2015"/>
    <n v="2"/>
    <d v="2020-02-27T00:00:00"/>
  </r>
  <r>
    <n v="1637"/>
    <x v="4"/>
    <d v="2014-10-31T00:00:00"/>
    <s v="World Vision India"/>
    <s v="Rajasthan"/>
    <s v="Rajasthan"/>
    <s v="PCS1"/>
    <s v="A/14-15/847"/>
    <n v="712"/>
    <n v="5"/>
    <d v="2015-02-28T00:00:00"/>
    <n v="2015"/>
    <n v="2"/>
    <d v="2020-02-27T00:00:00"/>
  </r>
  <r>
    <n v="1638"/>
    <x v="4"/>
    <d v="2014-10-31T00:00:00"/>
    <s v="Margadashak Development Projects &amp; Consulting Pvt.Ltd."/>
    <s v="Uttar Pradesh"/>
    <s v="Uttar Pradesh"/>
    <s v="PCS1"/>
    <s v="U/14-15/24"/>
    <n v="80"/>
    <n v="5"/>
    <d v="2015-02-28T00:00:00"/>
    <n v="2015"/>
    <n v="2"/>
    <d v="2020-02-27T00:00:00"/>
  </r>
  <r>
    <n v="1639"/>
    <x v="4"/>
    <d v="2014-10-31T00:00:00"/>
    <s v="Sanjay K Pandey"/>
    <s v="Uttar Pradesh"/>
    <s v="Uttar Pradesh"/>
    <s v="PCS1"/>
    <s v="U/14-15/25"/>
    <n v="20"/>
    <n v="5"/>
    <d v="2015-02-28T00:00:00"/>
    <n v="2015"/>
    <n v="2"/>
    <d v="2020-02-27T00:00:00"/>
  </r>
  <r>
    <n v="1640"/>
    <x v="4"/>
    <d v="2014-11-28T00:00:00"/>
    <s v="Agami Eco Pvt.Ltd. SKS"/>
    <s v="Maharashtra"/>
    <s v="Maharashtra"/>
    <s v="PCS1"/>
    <s v="A/14-15/848"/>
    <n v="1159"/>
    <n v="5"/>
    <d v="2015-03-28T00:00:00"/>
    <n v="2015"/>
    <n v="3"/>
    <d v="2020-03-27T00:00:00"/>
  </r>
  <r>
    <n v="1641"/>
    <x v="4"/>
    <d v="2014-11-28T00:00:00"/>
    <s v="Jhareswar  Behera"/>
    <s v="Odisha"/>
    <s v="Odisha"/>
    <s v="PCS1"/>
    <s v="P/14-15/1048"/>
    <n v="1"/>
    <n v="5"/>
    <d v="2015-03-28T00:00:00"/>
    <n v="2015"/>
    <n v="3"/>
    <d v="2020-03-27T00:00:00"/>
  </r>
  <r>
    <n v="1642"/>
    <x v="4"/>
    <d v="2014-12-03T00:00:00"/>
    <s v="Abhijeet Natural Resources Pvt.Ltd."/>
    <s v="Maharashtra"/>
    <s v="Maharashtra"/>
    <s v="PCS1"/>
    <s v="P/14-15/1049"/>
    <n v="2"/>
    <n v="5"/>
    <d v="2015-04-03T00:00:00"/>
    <n v="2015"/>
    <n v="4"/>
    <d v="2020-04-02T00:00:00"/>
  </r>
  <r>
    <n v="1643"/>
    <x v="4"/>
    <d v="2014-12-10T00:00:00"/>
    <s v="M/s Villagineer Technologies Pvt.Ltd.(Mr.Mahesh Kankal)"/>
    <s v="Maharashtra"/>
    <s v="Maharashtra"/>
    <s v="PCS1"/>
    <s v="P/14-15/1050"/>
    <n v="1"/>
    <n v="5"/>
    <d v="2015-04-10T00:00:00"/>
    <n v="2015"/>
    <n v="4"/>
    <d v="2020-04-09T00:00:00"/>
  </r>
  <r>
    <n v="1644"/>
    <x v="4"/>
    <d v="2014-12-19T00:00:00"/>
    <s v="Abhijeet Natural Resources Pvt.Ltd."/>
    <s v="Maharashtra"/>
    <s v="Maharashtra"/>
    <s v="PCS1"/>
    <s v="A/14-15/851"/>
    <n v="5"/>
    <n v="5"/>
    <d v="2015-04-19T00:00:00"/>
    <n v="2015"/>
    <n v="4"/>
    <d v="2020-04-18T00:00:00"/>
  </r>
  <r>
    <n v="1645"/>
    <x v="4"/>
    <d v="2014-12-19T00:00:00"/>
    <s v="Abhijeet Natural Resources Pvt.Ltd."/>
    <s v="Maharashtra"/>
    <s v="Maharashtra"/>
    <s v="PCS1"/>
    <s v="A/14-15/852"/>
    <n v="8"/>
    <n v="5"/>
    <d v="2015-04-19T00:00:00"/>
    <n v="2015"/>
    <n v="4"/>
    <d v="2020-04-18T00:00:00"/>
  </r>
  <r>
    <n v="1646"/>
    <x v="4"/>
    <d v="2014-12-19T00:00:00"/>
    <s v="Arvind Bulbule"/>
    <s v="Maharashtra"/>
    <s v="Maharashtra"/>
    <s v="PCS1"/>
    <s v="A/14-15/854"/>
    <n v="1"/>
    <n v="5"/>
    <d v="2015-04-19T00:00:00"/>
    <n v="2015"/>
    <n v="4"/>
    <d v="2020-04-18T00:00:00"/>
  </r>
  <r>
    <n v="1647"/>
    <x v="4"/>
    <d v="2014-12-19T00:00:00"/>
    <s v="Narendra Bhat"/>
    <s v="Maharashtra"/>
    <s v="Maharashtra"/>
    <s v="PCS1"/>
    <s v="A/14-15/857"/>
    <n v="1"/>
    <n v="5"/>
    <d v="2015-04-19T00:00:00"/>
    <n v="2015"/>
    <n v="4"/>
    <d v="2020-04-18T00:00:00"/>
  </r>
  <r>
    <n v="1648"/>
    <x v="4"/>
    <d v="2014-12-19T00:00:00"/>
    <s v="Tara Agency"/>
    <s v="Maharashtra"/>
    <s v="Maharashtra"/>
    <s v="PCS1"/>
    <s v="A/14-15/853"/>
    <n v="1"/>
    <n v="5"/>
    <d v="2015-04-19T00:00:00"/>
    <n v="2015"/>
    <n v="4"/>
    <d v="2020-04-18T00:00:00"/>
  </r>
  <r>
    <n v="1649"/>
    <x v="4"/>
    <d v="2014-12-24T00:00:00"/>
    <s v="Agami Eco Pvt.Ltd. SKS"/>
    <s v="Maharashtra"/>
    <s v="Maharashtra"/>
    <s v="PCS1"/>
    <s v="A/14-15/858"/>
    <n v="1541"/>
    <n v="5"/>
    <d v="2015-04-24T00:00:00"/>
    <n v="2015"/>
    <n v="4"/>
    <d v="2020-04-23T00:00:00"/>
  </r>
  <r>
    <n v="1650"/>
    <x v="4"/>
    <d v="2014-12-30T00:00:00"/>
    <s v="Abhijeet Natural Resources Pvt.Ltd."/>
    <s v="Maharashtra"/>
    <s v="Maharashtra"/>
    <s v="PCS1"/>
    <s v="A/14-15/859"/>
    <n v="10"/>
    <n v="5"/>
    <d v="2015-04-30T00:00:00"/>
    <n v="2015"/>
    <n v="4"/>
    <d v="2020-04-29T00:00:00"/>
  </r>
  <r>
    <n v="1651"/>
    <x v="4"/>
    <d v="2015-01-21T00:00:00"/>
    <s v="Lyaqat D Ali"/>
    <s v="Maharashtra"/>
    <s v="Maharashtra"/>
    <s v="PCS1"/>
    <s v="A/14-15/862"/>
    <n v="1"/>
    <n v="5"/>
    <d v="2015-05-21T00:00:00"/>
    <n v="2015"/>
    <n v="5"/>
    <d v="2020-05-20T00:00:00"/>
  </r>
  <r>
    <n v="1652"/>
    <x v="4"/>
    <d v="2015-01-21T00:00:00"/>
    <s v="Centre For Microfinance"/>
    <s v="Rajasthan"/>
    <s v="Rajasthan"/>
    <s v="PCS1"/>
    <s v="A/14-15/861"/>
    <n v="5"/>
    <n v="5"/>
    <d v="2015-05-21T00:00:00"/>
    <n v="2015"/>
    <n v="5"/>
    <d v="2020-05-20T00:00:00"/>
  </r>
  <r>
    <n v="1653"/>
    <x v="4"/>
    <d v="2015-01-27T00:00:00"/>
    <s v="Abhijeet Natural Resources Pvt.Ltd."/>
    <s v="Maharashtra"/>
    <s v="Maharashtra"/>
    <s v="PCS1"/>
    <s v="A/14-15/863"/>
    <n v="10"/>
    <n v="5"/>
    <d v="2015-05-27T00:00:00"/>
    <n v="2015"/>
    <n v="5"/>
    <d v="2020-05-26T00:00:00"/>
  </r>
  <r>
    <n v="1654"/>
    <x v="4"/>
    <d v="2015-01-28T00:00:00"/>
    <s v="Kanti Engineering Works"/>
    <s v="Maharashtra"/>
    <s v="Maharashtra"/>
    <s v="PCS1"/>
    <s v="A/14-15/866"/>
    <n v="2"/>
    <n v="5"/>
    <d v="2015-05-28T00:00:00"/>
    <n v="2015"/>
    <n v="5"/>
    <d v="2020-05-27T00:00:00"/>
  </r>
  <r>
    <n v="1655"/>
    <x v="4"/>
    <d v="2015-01-30T00:00:00"/>
    <s v="Padma Solar Systems"/>
    <s v="Karnataka"/>
    <s v="Karnataka"/>
    <s v="PCS1"/>
    <s v="A/14-15/870"/>
    <n v="150"/>
    <n v="5"/>
    <d v="2015-05-30T00:00:00"/>
    <n v="2015"/>
    <n v="5"/>
    <d v="2020-05-29T00:00:00"/>
  </r>
  <r>
    <n v="1656"/>
    <x v="4"/>
    <d v="2015-01-30T00:00:00"/>
    <s v="BRIGHT FLAMES"/>
    <s v="Kerala"/>
    <s v="Kerala"/>
    <s v="PCS1"/>
    <s v="A/14-15/869"/>
    <n v="50"/>
    <n v="5"/>
    <d v="2015-05-30T00:00:00"/>
    <n v="2015"/>
    <n v="5"/>
    <d v="2020-05-29T00:00:00"/>
  </r>
  <r>
    <n v="1657"/>
    <x v="4"/>
    <d v="2015-01-30T00:00:00"/>
    <s v="Agami Eco Pvt.Ltd. SKS"/>
    <s v="Maharashtra"/>
    <s v="Maharashtra"/>
    <s v="PCS1"/>
    <s v="A/14-15/867"/>
    <n v="2400"/>
    <n v="5"/>
    <d v="2015-05-30T00:00:00"/>
    <n v="2015"/>
    <n v="5"/>
    <d v="2020-05-29T00:00:00"/>
  </r>
  <r>
    <n v="1658"/>
    <x v="4"/>
    <d v="2015-01-31T00:00:00"/>
    <s v="SKS Entity"/>
    <s v="Kerala"/>
    <s v="Kerala"/>
    <s v="PCS1"/>
    <s v="1992"/>
    <n v="950"/>
    <n v="5"/>
    <d v="2015-05-31T00:00:00"/>
    <n v="2015"/>
    <n v="5"/>
    <d v="2020-05-30T00:00:00"/>
  </r>
  <r>
    <n v="1659"/>
    <x v="4"/>
    <d v="2015-02-03T00:00:00"/>
    <s v="Annapurna Enterprises"/>
    <s v="Karnataka"/>
    <s v="Karnataka"/>
    <s v="PCS1"/>
    <s v="A/14-15/872"/>
    <n v="1"/>
    <n v="5"/>
    <d v="2015-06-03T00:00:00"/>
    <n v="2015"/>
    <n v="6"/>
    <d v="2020-06-02T00:00:00"/>
  </r>
  <r>
    <n v="1660"/>
    <x v="4"/>
    <d v="2015-02-03T00:00:00"/>
    <s v="Annapurna Enterprises"/>
    <s v="Karnataka"/>
    <s v="Karnataka"/>
    <s v="PCS1"/>
    <s v="A/14-15/872"/>
    <n v="50"/>
    <n v="5"/>
    <d v="2015-06-03T00:00:00"/>
    <n v="2015"/>
    <n v="6"/>
    <d v="2020-06-02T00:00:00"/>
  </r>
  <r>
    <n v="1661"/>
    <x v="4"/>
    <d v="2015-02-03T00:00:00"/>
    <s v="Annapurna Enterprises"/>
    <s v="Karnataka"/>
    <s v="Karnataka"/>
    <s v="PCS1"/>
    <s v="A/14-15/876"/>
    <n v="56"/>
    <n v="5"/>
    <d v="2015-06-03T00:00:00"/>
    <n v="2015"/>
    <n v="6"/>
    <d v="2020-06-02T00:00:00"/>
  </r>
  <r>
    <n v="1662"/>
    <x v="4"/>
    <d v="2015-02-03T00:00:00"/>
    <s v="Jnanesh Jois K N"/>
    <s v="Karnataka"/>
    <s v="Karnataka"/>
    <s v="PCS1"/>
    <s v="C/14-15/114"/>
    <n v="10"/>
    <n v="5"/>
    <d v="2015-06-03T00:00:00"/>
    <n v="2015"/>
    <n v="6"/>
    <d v="2020-06-02T00:00:00"/>
  </r>
  <r>
    <n v="1663"/>
    <x v="4"/>
    <d v="2015-02-03T00:00:00"/>
    <s v="Padma Solar Systems"/>
    <s v="Karnataka"/>
    <s v="Karnataka"/>
    <s v="PCS1"/>
    <s v="A/14-15/877"/>
    <n v="50"/>
    <n v="5"/>
    <d v="2015-06-03T00:00:00"/>
    <n v="2015"/>
    <n v="6"/>
    <d v="2020-06-02T00:00:00"/>
  </r>
  <r>
    <n v="1664"/>
    <x v="4"/>
    <d v="2015-02-03T00:00:00"/>
    <s v="Habitat for Humanity India"/>
    <s v="Maharashtra"/>
    <s v="Maharashtra"/>
    <s v="PCS1"/>
    <s v="A/14-15/878"/>
    <n v="270"/>
    <n v="5"/>
    <d v="2015-06-03T00:00:00"/>
    <n v="2015"/>
    <n v="6"/>
    <d v="2020-06-02T00:00:00"/>
  </r>
  <r>
    <n v="1665"/>
    <x v="4"/>
    <d v="2015-02-03T00:00:00"/>
    <s v="Tara Agency"/>
    <s v="Maharashtra"/>
    <s v="Maharashtra"/>
    <s v="PCS1"/>
    <s v="A/14-15/873"/>
    <n v="10"/>
    <n v="5"/>
    <d v="2015-06-03T00:00:00"/>
    <n v="2015"/>
    <n v="6"/>
    <d v="2020-06-02T00:00:00"/>
  </r>
  <r>
    <n v="1666"/>
    <x v="4"/>
    <d v="2015-02-03T00:00:00"/>
    <s v="Association For Womens &amp; Rural Devlopment"/>
    <s v="Tamil Nadu"/>
    <s v="Tamil Nadu"/>
    <s v="PCS1"/>
    <s v="A/14-15/871"/>
    <n v="350"/>
    <n v="5"/>
    <d v="2015-06-03T00:00:00"/>
    <n v="2015"/>
    <n v="6"/>
    <d v="2020-06-02T00:00:00"/>
  </r>
  <r>
    <n v="1667"/>
    <x v="4"/>
    <d v="2015-02-03T00:00:00"/>
    <s v="C S Murali"/>
    <s v="Tamil Nadu"/>
    <s v="Tamil Nadu"/>
    <s v="PCS1"/>
    <s v="C/14-15/113"/>
    <n v="2"/>
    <n v="5"/>
    <d v="2015-06-03T00:00:00"/>
    <n v="2015"/>
    <n v="6"/>
    <d v="2020-06-02T00:00:00"/>
  </r>
  <r>
    <n v="1668"/>
    <x v="4"/>
    <d v="2015-02-03T00:00:00"/>
    <s v="Integrated Village Development Project"/>
    <s v="Tamil Nadu"/>
    <s v="Tamil Nadu"/>
    <s v="PCS1"/>
    <s v="C/14-15/115"/>
    <n v="262"/>
    <n v="5"/>
    <d v="2015-06-03T00:00:00"/>
    <n v="2015"/>
    <n v="6"/>
    <d v="2020-06-02T00:00:00"/>
  </r>
  <r>
    <n v="1669"/>
    <x v="4"/>
    <d v="2015-02-13T00:00:00"/>
    <s v="R.N.Sales Corporation"/>
    <s v="Gujarat"/>
    <s v="Gujarat"/>
    <s v="PCS1"/>
    <s v="A/14-15/879"/>
    <n v="50"/>
    <n v="5"/>
    <d v="2015-06-13T00:00:00"/>
    <n v="2015"/>
    <n v="6"/>
    <d v="2020-06-12T00:00:00"/>
  </r>
  <r>
    <n v="1670"/>
    <x v="4"/>
    <d v="2015-02-26T00:00:00"/>
    <s v="Agami  Eco Pvt Ltd"/>
    <s v="Karnataka"/>
    <s v="Karnataka"/>
    <s v="PCS1"/>
    <s v="A/14-15/881"/>
    <n v="106"/>
    <n v="5"/>
    <d v="2015-06-26T00:00:00"/>
    <n v="2015"/>
    <n v="6"/>
    <d v="2020-06-25T00:00:00"/>
  </r>
  <r>
    <n v="1671"/>
    <x v="4"/>
    <d v="2015-02-26T00:00:00"/>
    <s v="Agami Eco Pvt.Ltd. SKS"/>
    <s v="Maharashtra"/>
    <s v="Maharashtra"/>
    <s v="PCS1"/>
    <s v="A/14-15/884"/>
    <n v="915"/>
    <n v="5"/>
    <d v="2015-06-26T00:00:00"/>
    <n v="2015"/>
    <n v="6"/>
    <d v="2020-06-25T00:00:00"/>
  </r>
  <r>
    <n v="1672"/>
    <x v="4"/>
    <d v="2015-02-26T00:00:00"/>
    <s v="World Vision India"/>
    <s v="Maharashtra"/>
    <s v="Maharashtra"/>
    <s v="PCS1"/>
    <s v="A/14-15/882"/>
    <n v="245"/>
    <n v="5"/>
    <d v="2015-06-26T00:00:00"/>
    <n v="2015"/>
    <n v="6"/>
    <d v="2020-06-25T00:00:00"/>
  </r>
  <r>
    <n v="1673"/>
    <x v="4"/>
    <d v="2015-02-26T00:00:00"/>
    <s v="FRONTIER MARKETS"/>
    <s v="Rajasthan"/>
    <s v="Rajasthan"/>
    <s v="PCS1"/>
    <s v="A/14-15/883"/>
    <n v="25"/>
    <n v="5"/>
    <d v="2015-06-26T00:00:00"/>
    <n v="2015"/>
    <n v="6"/>
    <d v="2020-06-25T00:00:00"/>
  </r>
  <r>
    <n v="1674"/>
    <x v="4"/>
    <d v="2015-02-27T00:00:00"/>
    <s v="Association For Womens &amp; Rural Devlopment"/>
    <s v="Tamil Nadu"/>
    <s v="Tamil Nadu"/>
    <s v="PCS1"/>
    <s v="A/14-15/885"/>
    <n v="200"/>
    <n v="5"/>
    <d v="2015-06-27T00:00:00"/>
    <n v="2015"/>
    <n v="6"/>
    <d v="2020-06-26T00:00:00"/>
  </r>
  <r>
    <n v="1675"/>
    <x v="4"/>
    <d v="2015-02-28T00:00:00"/>
    <s v="SKS Entity"/>
    <s v="Kerala"/>
    <s v="Kerala"/>
    <s v="PCS1"/>
    <s v="1993"/>
    <n v="2940"/>
    <n v="5"/>
    <d v="2015-06-28T00:00:00"/>
    <n v="2015"/>
    <n v="6"/>
    <d v="2020-06-27T00:00:00"/>
  </r>
  <r>
    <n v="1676"/>
    <x v="4"/>
    <d v="2015-02-28T00:00:00"/>
    <s v="SKS Entity"/>
    <s v="Kerala"/>
    <s v="Kerala"/>
    <s v="PCS1"/>
    <s v="1994"/>
    <n v="983"/>
    <n v="5"/>
    <d v="2015-06-28T00:00:00"/>
    <n v="2015"/>
    <n v="6"/>
    <d v="2020-06-27T00:00:00"/>
  </r>
  <r>
    <n v="1677"/>
    <x v="4"/>
    <d v="2015-03-10T00:00:00"/>
    <s v="Symbiosis  College"/>
    <s v="Maharashtra"/>
    <s v="Maharashtra"/>
    <s v="PCS1"/>
    <s v="A/14-15/887"/>
    <n v="2"/>
    <n v="5"/>
    <d v="2015-07-10T00:00:00"/>
    <n v="2015"/>
    <n v="7"/>
    <d v="2020-07-09T00:00:00"/>
  </r>
  <r>
    <n v="1678"/>
    <x v="4"/>
    <d v="2015-03-10T00:00:00"/>
    <s v="Symbiosis  College"/>
    <s v="Maharashtra"/>
    <s v="Maharashtra"/>
    <s v="PCS1"/>
    <s v="A/14-15/888"/>
    <n v="10"/>
    <n v="5"/>
    <d v="2015-07-10T00:00:00"/>
    <n v="2015"/>
    <n v="7"/>
    <d v="2020-07-09T00:00:00"/>
  </r>
  <r>
    <n v="1679"/>
    <x v="4"/>
    <d v="2015-03-17T00:00:00"/>
    <s v="Annapurna Enterprises"/>
    <s v="Karnataka"/>
    <s v="Karnataka"/>
    <s v="PCS1"/>
    <s v="A/14-15/889"/>
    <n v="121"/>
    <n v="5"/>
    <d v="2015-07-17T00:00:00"/>
    <n v="2015"/>
    <n v="7"/>
    <d v="2020-07-16T00:00:00"/>
  </r>
  <r>
    <n v="1680"/>
    <x v="4"/>
    <d v="2015-03-18T00:00:00"/>
    <s v="R.N.Sales Corporation"/>
    <s v="Gujarat"/>
    <s v="Gujarat"/>
    <s v="PCS1"/>
    <s v="A/14-15/890"/>
    <n v="87"/>
    <n v="5"/>
    <d v="2015-07-18T00:00:00"/>
    <n v="2015"/>
    <n v="7"/>
    <d v="2020-07-17T00:00:00"/>
  </r>
  <r>
    <n v="1681"/>
    <x v="4"/>
    <d v="2015-03-20T00:00:00"/>
    <s v="Icarusnova Discovery Pvt Ltd"/>
    <s v="Karnataka"/>
    <s v="Karnataka"/>
    <s v="PCS1"/>
    <s v="B/14-15/29"/>
    <n v="1"/>
    <n v="5"/>
    <d v="2015-07-20T00:00:00"/>
    <n v="2015"/>
    <n v="7"/>
    <d v="2020-07-19T00:00:00"/>
  </r>
  <r>
    <n v="1682"/>
    <x v="4"/>
    <d v="2015-03-30T00:00:00"/>
    <s v="Jindal Power Ltd"/>
    <s v="Chhattisgarh"/>
    <s v="Chhattisgarh"/>
    <s v="PCS1"/>
    <s v="A/14-15/897"/>
    <n v="435"/>
    <n v="5"/>
    <d v="2015-07-30T00:00:00"/>
    <n v="2015"/>
    <n v="7"/>
    <d v="2020-07-29T00:00:00"/>
  </r>
  <r>
    <n v="1683"/>
    <x v="4"/>
    <d v="2015-03-30T00:00:00"/>
    <s v="SKS Entity"/>
    <s v="Chhattisgarh"/>
    <s v="Chhattisgarh"/>
    <s v="PCS1"/>
    <s v="1997"/>
    <n v="405"/>
    <n v="5"/>
    <d v="2015-07-30T00:00:00"/>
    <n v="2015"/>
    <n v="7"/>
    <d v="2020-07-29T00:00:00"/>
  </r>
  <r>
    <n v="1684"/>
    <x v="4"/>
    <d v="2015-03-30T00:00:00"/>
    <s v="Annapurna Enterprises"/>
    <s v="Karnataka"/>
    <s v="Karnataka"/>
    <s v="PCS1"/>
    <s v="A/14-15/895"/>
    <n v="85"/>
    <n v="5"/>
    <d v="2015-07-30T00:00:00"/>
    <n v="2015"/>
    <n v="7"/>
    <d v="2020-07-29T00:00:00"/>
  </r>
  <r>
    <n v="1685"/>
    <x v="4"/>
    <d v="2015-03-30T00:00:00"/>
    <s v="Maleshankara Parisara Abhivruddi Samiti,"/>
    <s v="Karnataka"/>
    <s v="Karnataka"/>
    <s v="PCS1"/>
    <s v="A/14-15/898"/>
    <n v="20"/>
    <n v="5"/>
    <d v="2015-07-30T00:00:00"/>
    <n v="2015"/>
    <n v="7"/>
    <d v="2020-07-29T00:00:00"/>
  </r>
  <r>
    <n v="1686"/>
    <x v="4"/>
    <d v="2015-03-30T00:00:00"/>
    <s v="Range Forest Officer"/>
    <s v="Karnataka"/>
    <s v="Karnataka"/>
    <s v="PCS1"/>
    <s v="A/14-15/899"/>
    <n v="87"/>
    <n v="5"/>
    <d v="2015-07-30T00:00:00"/>
    <n v="2015"/>
    <n v="7"/>
    <d v="2020-07-29T00:00:00"/>
  </r>
  <r>
    <n v="1687"/>
    <x v="4"/>
    <d v="2015-03-30T00:00:00"/>
    <s v="Goodarc  Industries"/>
    <s v="Kerala"/>
    <s v="Kerala"/>
    <s v="PCS1"/>
    <s v="A/14-15/896"/>
    <n v="10"/>
    <n v="5"/>
    <d v="2015-07-30T00:00:00"/>
    <n v="2015"/>
    <n v="7"/>
    <d v="2020-07-29T00:00:00"/>
  </r>
  <r>
    <n v="1688"/>
    <x v="4"/>
    <d v="2015-03-30T00:00:00"/>
    <s v="SKS Entity"/>
    <s v="Kerala"/>
    <s v="Kerala"/>
    <s v="PCS1"/>
    <s v="1998"/>
    <n v="924"/>
    <n v="5"/>
    <d v="2015-07-30T00:00:00"/>
    <n v="2015"/>
    <n v="7"/>
    <d v="2020-07-29T00:00:00"/>
  </r>
  <r>
    <n v="1689"/>
    <x v="4"/>
    <d v="2015-03-30T00:00:00"/>
    <s v="Agami Eco Pvt.Ltd. SKS"/>
    <s v="Maharashtra"/>
    <s v="Maharashtra"/>
    <s v="PCS1"/>
    <s v="A/14-15/894"/>
    <n v="35"/>
    <n v="5"/>
    <d v="2015-07-30T00:00:00"/>
    <n v="2015"/>
    <n v="7"/>
    <d v="2020-07-29T00:00:00"/>
  </r>
  <r>
    <n v="1690"/>
    <x v="4"/>
    <d v="2015-03-30T00:00:00"/>
    <s v="Udit  Agarwal"/>
    <s v="Odisha"/>
    <s v="Odisha"/>
    <s v="PCS1"/>
    <s v="A/14-15/900"/>
    <n v="1"/>
    <n v="5"/>
    <d v="2015-07-30T00:00:00"/>
    <n v="2015"/>
    <n v="7"/>
    <d v="2020-07-29T00:00:00"/>
  </r>
  <r>
    <n v="1691"/>
    <x v="4"/>
    <d v="2015-03-30T00:00:00"/>
    <s v="Integrated Village Development Project"/>
    <s v="Tamil Nadu"/>
    <s v="Tamil Nadu"/>
    <s v="PCS1"/>
    <s v="C/14-15/119"/>
    <n v="89"/>
    <n v="5"/>
    <d v="2015-07-30T00:00:00"/>
    <n v="2015"/>
    <n v="7"/>
    <d v="2020-07-29T00:00:00"/>
  </r>
  <r>
    <n v="1692"/>
    <x v="4"/>
    <d v="2015-03-31T00:00:00"/>
    <s v="Poonrima  B Joshi"/>
    <s v="Tamil Nadu"/>
    <s v="Tamil Nadu"/>
    <s v="PCS1"/>
    <s v="C/14-15/120"/>
    <n v="4"/>
    <n v="5"/>
    <d v="2015-07-31T00:00:00"/>
    <n v="2015"/>
    <n v="7"/>
    <d v="2020-07-30T00:00:00"/>
  </r>
  <r>
    <n v="1693"/>
    <x v="4"/>
    <d v="2015-03-31T00:00:00"/>
    <s v="M/s Shohratgarh Environmental Society"/>
    <s v="Uttar Pradesh"/>
    <s v="Uttar Pradesh"/>
    <s v="PCS1"/>
    <s v="U/14-15/26"/>
    <n v="52"/>
    <n v="5"/>
    <d v="2015-07-31T00:00:00"/>
    <n v="2015"/>
    <n v="7"/>
    <d v="2020-07-30T00:00:00"/>
  </r>
  <r>
    <n v="1694"/>
    <x v="4"/>
    <d v="2015-04-10T00:00:00"/>
    <s v="Sunil Deshpande"/>
    <s v="Maharashtra"/>
    <s v="Maharashtra"/>
    <s v="PCS1"/>
    <s v="A/14-15/903"/>
    <n v="2"/>
    <n v="5"/>
    <d v="2015-08-10T00:00:00"/>
    <n v="2015"/>
    <n v="8"/>
    <d v="2020-08-09T00:00:00"/>
  </r>
  <r>
    <n v="1695"/>
    <x v="4"/>
    <d v="2015-04-14T00:00:00"/>
    <s v="OPTIMA Power Solutions India Private Limited,"/>
    <s v="Karnataka"/>
    <s v="Karnataka"/>
    <s v="PCS1"/>
    <s v="B/15-16/30"/>
    <n v="1"/>
    <n v="5"/>
    <d v="2015-08-14T00:00:00"/>
    <n v="2015"/>
    <n v="8"/>
    <d v="2020-08-13T00:00:00"/>
  </r>
  <r>
    <n v="1696"/>
    <x v="4"/>
    <d v="2015-04-21T00:00:00"/>
    <s v="SKS Entity"/>
    <s v="Chhattisgarh"/>
    <s v="Chhattisgarh"/>
    <s v="PCS1"/>
    <s v="2019"/>
    <n v="294"/>
    <n v="5"/>
    <d v="2015-08-21T00:00:00"/>
    <n v="2015"/>
    <n v="8"/>
    <d v="2020-08-20T00:00:00"/>
  </r>
  <r>
    <n v="1697"/>
    <x v="4"/>
    <d v="2015-04-21T00:00:00"/>
    <s v="SKS Entity"/>
    <s v="Chhattisgarh"/>
    <s v="Chhattisgarh"/>
    <s v="PCS1"/>
    <s v="2022"/>
    <n v="1031"/>
    <n v="5"/>
    <d v="2015-08-21T00:00:00"/>
    <n v="2015"/>
    <n v="8"/>
    <d v="2020-08-20T00:00:00"/>
  </r>
  <r>
    <n v="1698"/>
    <x v="4"/>
    <d v="2015-04-21T00:00:00"/>
    <s v="SKS Entity"/>
    <s v="Chhattisgarh"/>
    <s v="Chhattisgarh"/>
    <s v="PCS1"/>
    <s v="2023"/>
    <n v="259"/>
    <n v="5"/>
    <d v="2015-08-21T00:00:00"/>
    <n v="2015"/>
    <n v="8"/>
    <d v="2020-08-20T00:00:00"/>
  </r>
  <r>
    <n v="1699"/>
    <x v="4"/>
    <d v="2015-04-21T00:00:00"/>
    <s v="SKS Entity"/>
    <s v="Kerala"/>
    <s v="Kerala"/>
    <s v="PCS1"/>
    <s v="2020"/>
    <n v="77"/>
    <n v="5"/>
    <d v="2015-08-21T00:00:00"/>
    <n v="2015"/>
    <n v="8"/>
    <d v="2020-08-20T00:00:00"/>
  </r>
  <r>
    <n v="1700"/>
    <x v="4"/>
    <d v="2015-04-21T00:00:00"/>
    <s v="SKS Entity"/>
    <s v="Odisha"/>
    <s v="Odisha"/>
    <s v="PCS1"/>
    <s v="2021"/>
    <n v="2011"/>
    <n v="5"/>
    <d v="2015-08-21T00:00:00"/>
    <n v="2015"/>
    <n v="8"/>
    <d v="2020-08-20T00:00:00"/>
  </r>
  <r>
    <n v="1701"/>
    <x v="4"/>
    <d v="2015-04-22T00:00:00"/>
    <s v="Agami Eco Pvt.Ltd. SKS"/>
    <s v="Maharashtra"/>
    <s v="Maharashtra"/>
    <s v="PCS1"/>
    <s v="A/15-16/907"/>
    <n v="1"/>
    <n v="5"/>
    <d v="2015-08-22T00:00:00"/>
    <n v="2015"/>
    <n v="8"/>
    <d v="2020-08-21T00:00:00"/>
  </r>
  <r>
    <n v="1702"/>
    <x v="4"/>
    <d v="2015-04-22T00:00:00"/>
    <s v="Agami Eco Pvt.Ltd. SKS"/>
    <s v="Maharashtra"/>
    <s v="Maharashtra"/>
    <s v="PCS1"/>
    <s v="A/15-16/908"/>
    <n v="54"/>
    <n v="5"/>
    <d v="2015-08-22T00:00:00"/>
    <n v="2015"/>
    <n v="8"/>
    <d v="2020-08-21T00:00:00"/>
  </r>
  <r>
    <n v="1703"/>
    <x v="4"/>
    <d v="2015-04-29T00:00:00"/>
    <s v="SKS Entity"/>
    <s v="Chhattisgarh"/>
    <s v="Chhattisgarh"/>
    <s v="PCS1"/>
    <s v="2029"/>
    <n v="32"/>
    <n v="5"/>
    <d v="2015-08-29T00:00:00"/>
    <n v="2015"/>
    <n v="8"/>
    <d v="2020-08-28T00:00:00"/>
  </r>
  <r>
    <n v="1704"/>
    <x v="4"/>
    <d v="2015-04-29T00:00:00"/>
    <s v="SKS Entity"/>
    <s v="Haryana"/>
    <s v="Haryana"/>
    <s v="PCS1"/>
    <s v="2028"/>
    <n v="204"/>
    <n v="5"/>
    <d v="2015-08-29T00:00:00"/>
    <n v="2015"/>
    <n v="8"/>
    <d v="2020-08-28T00:00:00"/>
  </r>
  <r>
    <n v="1705"/>
    <x v="4"/>
    <d v="2015-04-29T00:00:00"/>
    <s v="SKS Entity"/>
    <s v="Haryana"/>
    <s v="Haryana"/>
    <s v="PCS1"/>
    <s v="2033"/>
    <n v="200"/>
    <n v="5"/>
    <d v="2015-08-29T00:00:00"/>
    <n v="2015"/>
    <n v="8"/>
    <d v="2020-08-28T00:00:00"/>
  </r>
  <r>
    <n v="1706"/>
    <x v="4"/>
    <d v="2015-04-29T00:00:00"/>
    <s v="SKS Entity"/>
    <s v="Madhya Pradesh"/>
    <s v="Madhya Pradesh"/>
    <s v="PCS1"/>
    <s v="2030"/>
    <n v="2050"/>
    <n v="5"/>
    <d v="2015-08-29T00:00:00"/>
    <n v="2015"/>
    <n v="8"/>
    <d v="2020-08-28T00:00:00"/>
  </r>
  <r>
    <n v="1707"/>
    <x v="4"/>
    <d v="2015-04-29T00:00:00"/>
    <s v="SKS Entity"/>
    <s v="Madhya Pradesh"/>
    <s v="Madhya Pradesh"/>
    <s v="PCS1"/>
    <s v="2031"/>
    <n v="900"/>
    <n v="5"/>
    <d v="2015-08-29T00:00:00"/>
    <n v="2015"/>
    <n v="8"/>
    <d v="2020-08-28T00:00:00"/>
  </r>
  <r>
    <n v="1708"/>
    <x v="4"/>
    <d v="2015-04-29T00:00:00"/>
    <s v="New &amp; Renewable Energy"/>
    <s v="Nagaland"/>
    <s v="Other NE States"/>
    <s v="PCS1"/>
    <s v="A/15-16/911"/>
    <n v="202"/>
    <n v="5"/>
    <d v="2015-08-29T00:00:00"/>
    <n v="2015"/>
    <n v="8"/>
    <d v="2020-08-28T00:00:00"/>
  </r>
  <r>
    <n v="1709"/>
    <x v="4"/>
    <d v="2015-04-29T00:00:00"/>
    <s v="New &amp; Renewable Energy"/>
    <s v="Nagaland"/>
    <s v="Other NE States"/>
    <s v="PCS1"/>
    <s v="A/15-16/911"/>
    <n v="7"/>
    <n v="5"/>
    <d v="2015-08-29T00:00:00"/>
    <n v="2015"/>
    <n v="8"/>
    <d v="2020-08-28T00:00:00"/>
  </r>
  <r>
    <n v="1710"/>
    <x v="4"/>
    <d v="2015-04-29T00:00:00"/>
    <s v="SKS Entity"/>
    <s v="Uttar Pradesh"/>
    <s v="Uttar Pradesh"/>
    <s v="PCS1"/>
    <s v="2032"/>
    <n v="627"/>
    <n v="5"/>
    <d v="2015-08-29T00:00:00"/>
    <n v="2015"/>
    <n v="8"/>
    <d v="2020-08-28T00:00:00"/>
  </r>
  <r>
    <n v="1711"/>
    <x v="4"/>
    <d v="2015-04-30T00:00:00"/>
    <s v="SKS Entity"/>
    <s v="Andhra Pradesh"/>
    <s v="Andhra Pradesh"/>
    <s v="PCS1"/>
    <s v="A/15-16/912"/>
    <n v="1"/>
    <n v="5"/>
    <d v="2015-08-30T00:00:00"/>
    <n v="2015"/>
    <n v="8"/>
    <d v="2020-08-29T00:00:00"/>
  </r>
  <r>
    <n v="1712"/>
    <x v="4"/>
    <d v="2015-04-30T00:00:00"/>
    <s v="Grasim Industries Ltd"/>
    <s v="Gujarat"/>
    <s v="Gujarat"/>
    <s v="PCS1"/>
    <s v="A/15-16/915"/>
    <n v="10"/>
    <n v="5"/>
    <d v="2015-08-30T00:00:00"/>
    <n v="2015"/>
    <n v="8"/>
    <d v="2020-08-29T00:00:00"/>
  </r>
  <r>
    <n v="1713"/>
    <x v="4"/>
    <d v="2015-04-30T00:00:00"/>
    <s v="Abhijeet Natural Resources Pvt.Ltd."/>
    <s v="Maharashtra"/>
    <s v="Maharashtra"/>
    <s v="PCS1"/>
    <s v="A/15-16/917"/>
    <n v="9"/>
    <n v="5"/>
    <d v="2015-08-30T00:00:00"/>
    <n v="2015"/>
    <n v="8"/>
    <d v="2020-08-29T00:00:00"/>
  </r>
  <r>
    <n v="1714"/>
    <x v="4"/>
    <d v="2015-04-30T00:00:00"/>
    <s v="Sanaya R Singh"/>
    <s v="Maharashtra"/>
    <s v="Maharashtra"/>
    <s v="PCS1"/>
    <s v="P/15-16/1052"/>
    <n v="1"/>
    <n v="5"/>
    <d v="2015-08-30T00:00:00"/>
    <n v="2015"/>
    <n v="8"/>
    <d v="2020-08-29T00:00:00"/>
  </r>
  <r>
    <n v="1715"/>
    <x v="4"/>
    <d v="2015-04-30T00:00:00"/>
    <s v="SKS Entity"/>
    <s v="Rajasthan"/>
    <s v="Rajasthan"/>
    <s v="PCS1"/>
    <s v="2035"/>
    <n v="1031"/>
    <n v="5"/>
    <d v="2015-08-30T00:00:00"/>
    <n v="2015"/>
    <n v="8"/>
    <d v="2020-08-29T00:00:00"/>
  </r>
  <r>
    <n v="1716"/>
    <x v="4"/>
    <d v="2015-04-30T00:00:00"/>
    <s v="Association For Womens &amp; Rural Devlopment"/>
    <s v="Tamil Nadu"/>
    <s v="Tamil Nadu"/>
    <s v="PCS1"/>
    <s v="B/15-16/31"/>
    <n v="100"/>
    <n v="5"/>
    <d v="2015-08-30T00:00:00"/>
    <n v="2015"/>
    <n v="8"/>
    <d v="2020-08-29T00:00:00"/>
  </r>
  <r>
    <n v="1717"/>
    <x v="4"/>
    <d v="2015-05-05T00:00:00"/>
    <s v="Sunil Deshpande"/>
    <s v="Maharashtra"/>
    <s v="Maharashtra"/>
    <s v="PCS1"/>
    <s v="A/15-16/918"/>
    <n v="8"/>
    <n v="5"/>
    <d v="2015-09-05T00:00:00"/>
    <n v="2015"/>
    <n v="9"/>
    <d v="2020-09-04T00:00:00"/>
  </r>
  <r>
    <n v="1718"/>
    <x v="4"/>
    <d v="2015-05-20T00:00:00"/>
    <s v="SKS Entity"/>
    <s v="Madhya Pradesh"/>
    <s v="Madhya Pradesh"/>
    <s v="PCS1"/>
    <s v="2046"/>
    <n v="1000"/>
    <n v="5"/>
    <d v="2015-09-20T00:00:00"/>
    <n v="2015"/>
    <n v="9"/>
    <d v="2020-09-19T00:00:00"/>
  </r>
  <r>
    <n v="1719"/>
    <x v="4"/>
    <d v="2015-05-20T00:00:00"/>
    <s v="SKS Entity"/>
    <s v="Odisha"/>
    <s v="Odisha"/>
    <s v="PCS1"/>
    <s v="2045"/>
    <n v="1000"/>
    <n v="5"/>
    <d v="2015-09-20T00:00:00"/>
    <n v="2015"/>
    <n v="9"/>
    <d v="2020-09-19T00:00:00"/>
  </r>
  <r>
    <n v="1720"/>
    <x v="4"/>
    <d v="2015-05-21T00:00:00"/>
    <s v="SKS Entity"/>
    <s v="Karnataka"/>
    <s v="Karnataka"/>
    <s v="PCS1"/>
    <s v="2047"/>
    <n v="2062"/>
    <n v="5"/>
    <d v="2015-09-21T00:00:00"/>
    <n v="2015"/>
    <n v="9"/>
    <d v="2020-09-20T00:00:00"/>
  </r>
  <r>
    <n v="1721"/>
    <x v="4"/>
    <d v="2015-05-21T00:00:00"/>
    <s v="SKS Entity"/>
    <s v="Odisha"/>
    <s v="Odisha"/>
    <s v="PCS1"/>
    <s v="2048"/>
    <n v="1000"/>
    <n v="5"/>
    <d v="2015-09-21T00:00:00"/>
    <n v="2015"/>
    <n v="9"/>
    <d v="2020-09-20T00:00:00"/>
  </r>
  <r>
    <n v="1722"/>
    <x v="5"/>
    <d v="2015-05-22T00:00:00"/>
    <s v="Kumaran"/>
    <s v="Karnataka"/>
    <s v="Karnataka"/>
    <s v="PCS1"/>
    <s v="A/15-16/923"/>
    <n v="1"/>
    <n v="5"/>
    <d v="2015-09-22T00:00:00"/>
    <n v="2015"/>
    <n v="9"/>
    <d v="2020-09-21T00:00:00"/>
  </r>
  <r>
    <n v="1723"/>
    <x v="5"/>
    <d v="2015-05-25T00:00:00"/>
    <s v="BRIGHT FLAMES"/>
    <s v="Kerala"/>
    <s v="Kerala"/>
    <s v="PCS1"/>
    <s v="A/15-16/924"/>
    <n v="50"/>
    <n v="5"/>
    <d v="2015-09-25T00:00:00"/>
    <n v="2015"/>
    <n v="9"/>
    <d v="2020-09-24T00:00:00"/>
  </r>
  <r>
    <n v="1724"/>
    <x v="5"/>
    <d v="2015-05-25T00:00:00"/>
    <s v="SKS Entity"/>
    <s v="Odisha"/>
    <s v="Odisha"/>
    <s v="PCS1"/>
    <s v="2049"/>
    <n v="1000"/>
    <n v="5"/>
    <d v="2015-09-25T00:00:00"/>
    <n v="2015"/>
    <n v="9"/>
    <d v="2020-09-24T00:00:00"/>
  </r>
  <r>
    <n v="1725"/>
    <x v="5"/>
    <d v="2015-05-30T00:00:00"/>
    <s v="CARUNA CHILD DEVELOPMENT CENTER BEDPA"/>
    <s v="Gujarat"/>
    <s v="Gujarat"/>
    <s v="PCS1"/>
    <s v="A/15-16/929"/>
    <n v="100"/>
    <n v="5"/>
    <d v="2015-09-30T00:00:00"/>
    <n v="2015"/>
    <n v="9"/>
    <d v="2020-09-29T00:00:00"/>
  </r>
  <r>
    <n v="1726"/>
    <x v="5"/>
    <d v="2015-05-30T00:00:00"/>
    <s v="Krupa Bal Vikas Yojana"/>
    <s v="Gujarat"/>
    <s v="Gujarat"/>
    <s v="PCS1"/>
    <s v="A/15-16/926"/>
    <n v="100"/>
    <n v="5"/>
    <d v="2015-09-30T00:00:00"/>
    <n v="2015"/>
    <n v="9"/>
    <d v="2020-09-29T00:00:00"/>
  </r>
  <r>
    <n v="1727"/>
    <x v="5"/>
    <d v="2015-05-30T00:00:00"/>
    <s v="Krupa Bal Vikas Yojana"/>
    <s v="Gujarat"/>
    <s v="Gujarat"/>
    <s v="PCS1"/>
    <s v="A/15-16/926"/>
    <n v="1"/>
    <n v="5"/>
    <d v="2015-09-30T00:00:00"/>
    <n v="2015"/>
    <n v="9"/>
    <d v="2020-09-29T00:00:00"/>
  </r>
  <r>
    <n v="1728"/>
    <x v="5"/>
    <d v="2015-05-30T00:00:00"/>
    <s v="Sharing Love Mission (CDC-JERI)"/>
    <s v="Gujarat"/>
    <s v="Gujarat"/>
    <s v="PCS1"/>
    <s v="A/15-16/927"/>
    <n v="100"/>
    <n v="5"/>
    <d v="2015-09-30T00:00:00"/>
    <n v="2015"/>
    <n v="9"/>
    <d v="2020-09-29T00:00:00"/>
  </r>
  <r>
    <n v="1729"/>
    <x v="5"/>
    <d v="2015-05-30T00:00:00"/>
    <s v="Sharing Love Mission (CDC-JERI)"/>
    <s v="Gujarat"/>
    <s v="Gujarat"/>
    <s v="PCS1"/>
    <s v="A/15-16/927"/>
    <n v="1"/>
    <n v="5"/>
    <d v="2015-09-30T00:00:00"/>
    <n v="2015"/>
    <n v="9"/>
    <d v="2020-09-29T00:00:00"/>
  </r>
  <r>
    <n v="1730"/>
    <x v="5"/>
    <d v="2015-05-30T00:00:00"/>
    <s v="Sharing Love Mission (CDC)"/>
    <s v="Gujarat"/>
    <s v="Gujarat"/>
    <s v="PCS1"/>
    <s v="A/15-16/928"/>
    <n v="100"/>
    <n v="5"/>
    <d v="2015-09-30T00:00:00"/>
    <n v="2015"/>
    <n v="9"/>
    <d v="2020-09-29T00:00:00"/>
  </r>
  <r>
    <n v="1731"/>
    <x v="5"/>
    <d v="2015-05-30T00:00:00"/>
    <s v="Sharing Love Mission (CDC)"/>
    <s v="Gujarat"/>
    <s v="Gujarat"/>
    <s v="PCS1"/>
    <s v="A/15-16/928"/>
    <n v="1"/>
    <n v="5"/>
    <d v="2015-09-30T00:00:00"/>
    <n v="2015"/>
    <n v="9"/>
    <d v="2020-09-29T00:00:00"/>
  </r>
  <r>
    <n v="1732"/>
    <x v="5"/>
    <d v="2015-05-30T00:00:00"/>
    <s v="Nayan Agencies-SKS"/>
    <s v="Haryana"/>
    <s v="Haryana"/>
    <s v="PCS1"/>
    <s v="2058"/>
    <n v="1000"/>
    <n v="5"/>
    <d v="2015-09-30T00:00:00"/>
    <n v="2015"/>
    <n v="9"/>
    <d v="2020-09-29T00:00:00"/>
  </r>
  <r>
    <n v="1733"/>
    <x v="5"/>
    <d v="2015-05-30T00:00:00"/>
    <s v="Organisation For The Devlopment Of People"/>
    <s v="Karnataka"/>
    <s v="Karnataka"/>
    <s v="PCS1"/>
    <s v="B/15-16/32"/>
    <n v="450"/>
    <n v="5"/>
    <d v="2015-09-30T00:00:00"/>
    <n v="2015"/>
    <n v="9"/>
    <d v="2020-09-29T00:00:00"/>
  </r>
  <r>
    <n v="1734"/>
    <x v="5"/>
    <d v="2015-05-30T00:00:00"/>
    <s v="SKS Entity"/>
    <s v="Kerala"/>
    <s v="Kerala"/>
    <s v="PCS1"/>
    <s v="2059"/>
    <n v="200"/>
    <n v="5"/>
    <d v="2015-09-30T00:00:00"/>
    <n v="2015"/>
    <n v="9"/>
    <d v="2020-09-29T00:00:00"/>
  </r>
  <r>
    <n v="1735"/>
    <x v="5"/>
    <d v="2015-05-30T00:00:00"/>
    <s v="CARUNA CHILD DEVELOPMENT CENTER BEDPA"/>
    <s v="Maharashtra"/>
    <s v="Maharashtra"/>
    <s v="PCS1"/>
    <s v="A/15-16/929"/>
    <n v="1"/>
    <n v="5"/>
    <d v="2015-09-30T00:00:00"/>
    <n v="2015"/>
    <n v="9"/>
    <d v="2020-09-29T00:00:00"/>
  </r>
  <r>
    <n v="1736"/>
    <x v="5"/>
    <d v="2015-05-30T00:00:00"/>
    <s v="World Vision India"/>
    <s v="Maharashtra"/>
    <s v="Maharashtra"/>
    <s v="PCS1"/>
    <s v="A/15-16/933"/>
    <n v="200"/>
    <n v="5"/>
    <d v="2015-09-30T00:00:00"/>
    <n v="2015"/>
    <n v="9"/>
    <d v="2020-09-29T00:00:00"/>
  </r>
  <r>
    <n v="1737"/>
    <x v="5"/>
    <d v="2015-05-30T00:00:00"/>
    <s v="SKS Entity"/>
    <s v="Rajasthan"/>
    <s v="Rajasthan"/>
    <s v="PCS1"/>
    <s v="2057"/>
    <n v="700"/>
    <n v="5"/>
    <d v="2015-09-30T00:00:00"/>
    <n v="2015"/>
    <n v="9"/>
    <d v="2020-09-29T00:00:00"/>
  </r>
  <r>
    <n v="1738"/>
    <x v="5"/>
    <d v="2015-06-03T00:00:00"/>
    <s v="M/s Ray Born Power House"/>
    <s v="Kerala"/>
    <s v="Kerala"/>
    <s v="PCS1"/>
    <s v="A/15-16/934"/>
    <n v="1"/>
    <n v="5"/>
    <d v="2015-10-03T00:00:00"/>
    <n v="2015"/>
    <n v="10"/>
    <d v="2020-10-02T00:00:00"/>
  </r>
  <r>
    <n v="1739"/>
    <x v="5"/>
    <d v="2015-06-03T00:00:00"/>
    <s v="M/s Ray Born Power House"/>
    <s v="Kerala"/>
    <s v="Kerala"/>
    <s v="M5000"/>
    <s v="A/15-16/934"/>
    <n v="1"/>
    <n v="5"/>
    <d v="2015-10-03T00:00:00"/>
    <n v="2015"/>
    <n v="10"/>
    <d v="2020-10-02T00:00:00"/>
  </r>
  <r>
    <n v="1740"/>
    <x v="5"/>
    <d v="2015-06-04T00:00:00"/>
    <s v="World Vision India"/>
    <s v="Maharashtra"/>
    <s v="Maharashtra"/>
    <s v="PCS1"/>
    <s v="A/15-16/935"/>
    <n v="100"/>
    <n v="5"/>
    <d v="2015-10-04T00:00:00"/>
    <n v="2015"/>
    <n v="10"/>
    <d v="2020-10-03T00:00:00"/>
  </r>
  <r>
    <n v="1741"/>
    <x v="5"/>
    <d v="2015-06-12T00:00:00"/>
    <s v="JK Traders"/>
    <s v="Gujarat"/>
    <s v="Gujarat"/>
    <s v="M5000"/>
    <s v="M/15-16/212"/>
    <n v="130"/>
    <n v="5"/>
    <d v="2015-10-12T00:00:00"/>
    <n v="2015"/>
    <n v="10"/>
    <d v="2020-10-11T00:00:00"/>
  </r>
  <r>
    <n v="1742"/>
    <x v="5"/>
    <d v="2015-06-12T00:00:00"/>
    <s v="NAYAB VAN RAKSHAK NI KACHERI"/>
    <s v="Gujarat"/>
    <s v="Gujarat"/>
    <s v="M5000"/>
    <s v="M/15-16/213"/>
    <n v="223"/>
    <n v="5"/>
    <d v="2015-10-12T00:00:00"/>
    <n v="2015"/>
    <n v="10"/>
    <d v="2020-10-11T00:00:00"/>
  </r>
  <r>
    <n v="1743"/>
    <x v="5"/>
    <d v="2015-06-12T00:00:00"/>
    <s v="BRIGHT FLAMES"/>
    <s v="Kerala"/>
    <s v="Kerala"/>
    <s v="PCS1"/>
    <s v="A/15-16/937"/>
    <n v="50"/>
    <n v="5"/>
    <d v="2015-10-12T00:00:00"/>
    <n v="2015"/>
    <n v="10"/>
    <d v="2020-10-11T00:00:00"/>
  </r>
  <r>
    <n v="1744"/>
    <x v="5"/>
    <d v="2015-06-12T00:00:00"/>
    <s v="SKS Entity"/>
    <s v="Odisha"/>
    <s v="Odisha"/>
    <s v="PCS1"/>
    <s v="2063"/>
    <n v="1000"/>
    <n v="5"/>
    <d v="2015-10-12T00:00:00"/>
    <n v="2015"/>
    <n v="10"/>
    <d v="2020-10-11T00:00:00"/>
  </r>
  <r>
    <n v="1745"/>
    <x v="5"/>
    <d v="2015-06-13T00:00:00"/>
    <s v="SKS Entity"/>
    <s v="Haryana"/>
    <s v="Haryana"/>
    <s v="PCS1"/>
    <s v="2064"/>
    <n v="1000"/>
    <n v="5"/>
    <d v="2015-10-13T00:00:00"/>
    <n v="2015"/>
    <n v="10"/>
    <d v="2020-10-12T00:00:00"/>
  </r>
  <r>
    <n v="1746"/>
    <x v="5"/>
    <d v="2015-06-19T00:00:00"/>
    <s v="SKS Entity"/>
    <s v="Haryana"/>
    <s v="Haryana"/>
    <s v="PCS1"/>
    <s v="2065"/>
    <n v="750"/>
    <n v="5"/>
    <d v="2015-10-19T00:00:00"/>
    <n v="2015"/>
    <n v="10"/>
    <d v="2020-10-18T00:00:00"/>
  </r>
  <r>
    <n v="1747"/>
    <x v="5"/>
    <d v="2015-06-19T00:00:00"/>
    <s v="SKS Entity"/>
    <s v="Karnataka"/>
    <s v="Karnataka"/>
    <s v="PCS1"/>
    <s v="2066"/>
    <n v="1000"/>
    <n v="5"/>
    <d v="2015-10-19T00:00:00"/>
    <n v="2015"/>
    <n v="10"/>
    <d v="2020-10-18T00:00:00"/>
  </r>
  <r>
    <n v="1748"/>
    <x v="5"/>
    <d v="2015-06-26T00:00:00"/>
    <s v="SKS Entity"/>
    <s v="Karnataka"/>
    <s v="Karnataka"/>
    <s v="PCS1"/>
    <s v="2068"/>
    <n v="500"/>
    <n v="5"/>
    <d v="2015-10-26T00:00:00"/>
    <n v="2015"/>
    <n v="10"/>
    <d v="2020-10-25T00:00:00"/>
  </r>
  <r>
    <n v="1749"/>
    <x v="5"/>
    <d v="2015-06-30T00:00:00"/>
    <s v="JK Traders"/>
    <s v="Gujarat"/>
    <s v="Gujarat"/>
    <s v="M5000"/>
    <s v="M/15-16/218"/>
    <n v="84"/>
    <n v="5"/>
    <d v="2015-10-30T00:00:00"/>
    <n v="2015"/>
    <n v="10"/>
    <d v="2020-10-29T00:00:00"/>
  </r>
  <r>
    <n v="1750"/>
    <x v="5"/>
    <d v="2015-06-30T00:00:00"/>
    <s v="R.N.Sales Corporation"/>
    <s v="Gujarat"/>
    <s v="Gujarat"/>
    <s v="PCS1"/>
    <s v="A/15-16/941"/>
    <n v="129"/>
    <n v="5"/>
    <d v="2015-10-30T00:00:00"/>
    <n v="2015"/>
    <n v="10"/>
    <d v="2020-10-29T00:00:00"/>
  </r>
  <r>
    <n v="1751"/>
    <x v="5"/>
    <d v="2015-06-30T00:00:00"/>
    <s v="R.N.Sales Corporation"/>
    <s v="Gujarat"/>
    <s v="Gujarat"/>
    <s v="PCS1"/>
    <s v="A/15-16/942"/>
    <n v="130"/>
    <n v="5"/>
    <d v="2015-10-30T00:00:00"/>
    <n v="2015"/>
    <n v="10"/>
    <d v="2020-10-29T00:00:00"/>
  </r>
  <r>
    <n v="1752"/>
    <x v="5"/>
    <d v="2015-06-30T00:00:00"/>
    <s v="Dalmia Bharat Group Foundation"/>
    <s v="Karnataka"/>
    <s v="Karnataka"/>
    <s v="M5000"/>
    <s v="M/15-16/220"/>
    <n v="400"/>
    <n v="5"/>
    <d v="2015-10-30T00:00:00"/>
    <n v="2015"/>
    <n v="10"/>
    <d v="2020-10-29T00:00:00"/>
  </r>
  <r>
    <n v="1753"/>
    <x v="5"/>
    <d v="2015-06-30T00:00:00"/>
    <s v="SKS Entity"/>
    <s v="Kerala"/>
    <s v="Kerala"/>
    <s v="PCS1"/>
    <s v="2075"/>
    <n v="200"/>
    <n v="5"/>
    <d v="2015-10-30T00:00:00"/>
    <n v="2015"/>
    <n v="10"/>
    <d v="2020-10-29T00:00:00"/>
  </r>
  <r>
    <n v="1754"/>
    <x v="5"/>
    <d v="2015-06-30T00:00:00"/>
    <s v="Mr.Hemant Joshi"/>
    <s v="Maharashtra"/>
    <s v="Maharashtra"/>
    <s v="PCS1"/>
    <s v="P/15-16/1053"/>
    <n v="1"/>
    <n v="5"/>
    <d v="2015-10-30T00:00:00"/>
    <n v="2015"/>
    <n v="10"/>
    <d v="2020-10-29T00:00:00"/>
  </r>
  <r>
    <n v="1755"/>
    <x v="5"/>
    <d v="2015-06-30T00:00:00"/>
    <s v="Mr. O.K. VARGHESE"/>
    <s v="Maharashtra"/>
    <s v="Maharashtra"/>
    <s v="M5000"/>
    <s v="A/15-16/943"/>
    <n v="3"/>
    <n v="5"/>
    <d v="2015-10-30T00:00:00"/>
    <n v="2015"/>
    <n v="10"/>
    <d v="2020-10-29T00:00:00"/>
  </r>
  <r>
    <n v="1756"/>
    <x v="5"/>
    <d v="2015-06-30T00:00:00"/>
    <s v="Association For Womens &amp; Rural Devlopment"/>
    <s v="Tamil Nadu"/>
    <s v="Tamil Nadu"/>
    <s v="PCS1"/>
    <s v="A/15-16/944"/>
    <n v="100"/>
    <n v="5"/>
    <d v="2015-10-30T00:00:00"/>
    <n v="2015"/>
    <n v="10"/>
    <d v="2020-10-29T00:00:00"/>
  </r>
  <r>
    <n v="1757"/>
    <x v="5"/>
    <d v="2015-06-30T00:00:00"/>
    <s v="SKS Entity"/>
    <s v="Uttaranchal"/>
    <s v="Uttaranchal"/>
    <s v="PCS1"/>
    <s v="2074"/>
    <n v="500"/>
    <n v="5"/>
    <d v="2015-10-30T00:00:00"/>
    <n v="2015"/>
    <n v="10"/>
    <d v="2020-10-29T00:00:00"/>
  </r>
  <r>
    <n v="1758"/>
    <x v="5"/>
    <d v="2015-07-13T00:00:00"/>
    <s v="Green C Initiatives"/>
    <s v="Madhya Pradesh"/>
    <s v="Madhya Pradesh"/>
    <s v="PCS1"/>
    <s v="A/15-16/947"/>
    <n v="22"/>
    <n v="5"/>
    <d v="2015-11-13T00:00:00"/>
    <n v="2015"/>
    <n v="11"/>
    <d v="2020-11-12T00:00:00"/>
  </r>
  <r>
    <n v="1759"/>
    <x v="5"/>
    <d v="2015-07-15T00:00:00"/>
    <s v="Panjabrao Wadaje"/>
    <s v="Maharashtra"/>
    <s v="Maharashtra"/>
    <s v="PCS1"/>
    <s v="A/15-16/948"/>
    <n v="1"/>
    <n v="5"/>
    <d v="2015-11-15T00:00:00"/>
    <n v="2015"/>
    <n v="11"/>
    <d v="2020-11-14T00:00:00"/>
  </r>
  <r>
    <n v="1760"/>
    <x v="5"/>
    <d v="2015-07-20T00:00:00"/>
    <s v="Samir Mallik"/>
    <s v="Maharashtra"/>
    <s v="Maharashtra"/>
    <s v="PCS1"/>
    <s v="A/15-16/949"/>
    <n v="1"/>
    <n v="5"/>
    <d v="2015-11-20T00:00:00"/>
    <n v="2015"/>
    <n v="11"/>
    <d v="2020-11-19T00:00:00"/>
  </r>
  <r>
    <n v="1761"/>
    <x v="5"/>
    <d v="2015-07-20T00:00:00"/>
    <s v="ICAR KRISHI VIGYAN KENDRA"/>
    <s v="Tamil Nadu"/>
    <s v="Tamil Nadu"/>
    <s v="PCS1"/>
    <s v="A/15-16/951"/>
    <n v="1"/>
    <n v="5"/>
    <d v="2015-11-20T00:00:00"/>
    <n v="2015"/>
    <n v="11"/>
    <d v="2020-11-19T00:00:00"/>
  </r>
  <r>
    <n v="1762"/>
    <x v="5"/>
    <d v="2015-07-20T00:00:00"/>
    <s v="ASHOK BHATTACHARYA"/>
    <s v="West Bengal"/>
    <s v="West Bengal"/>
    <s v="PCS1"/>
    <s v="A/15-16/950"/>
    <n v="2"/>
    <n v="5"/>
    <d v="2015-11-20T00:00:00"/>
    <n v="2015"/>
    <n v="11"/>
    <d v="2020-11-19T00:00:00"/>
  </r>
  <r>
    <n v="1763"/>
    <x v="5"/>
    <d v="2015-07-24T00:00:00"/>
    <s v="SKS Entity"/>
    <s v="Karnataka"/>
    <s v="Karnataka"/>
    <s v="PCS1"/>
    <s v="2153"/>
    <n v="5000"/>
    <n v="5"/>
    <d v="2015-11-24T00:00:00"/>
    <n v="2015"/>
    <n v="11"/>
    <d v="2020-11-23T00:00:00"/>
  </r>
  <r>
    <n v="1764"/>
    <x v="5"/>
    <d v="2015-07-27T00:00:00"/>
    <s v="SKS Entity"/>
    <s v="Haryana"/>
    <s v="Haryana"/>
    <s v="PCS1"/>
    <s v="2158"/>
    <n v="200"/>
    <n v="5"/>
    <d v="2015-11-27T00:00:00"/>
    <n v="2015"/>
    <n v="11"/>
    <d v="2020-11-26T00:00:00"/>
  </r>
  <r>
    <n v="1765"/>
    <x v="5"/>
    <d v="2015-07-27T00:00:00"/>
    <s v="SKS Entity"/>
    <s v="Madhya Pradesh"/>
    <s v="Madhya Pradesh"/>
    <s v="PCS1"/>
    <s v="2159"/>
    <n v="203"/>
    <n v="5"/>
    <d v="2015-11-27T00:00:00"/>
    <n v="2015"/>
    <n v="11"/>
    <d v="2020-11-26T00:00:00"/>
  </r>
  <r>
    <n v="1766"/>
    <x v="5"/>
    <d v="2015-07-27T00:00:00"/>
    <s v="ACI Clean Energy Pvt. Ltd"/>
    <s v="Maharashtra"/>
    <s v="Maharashtra"/>
    <s v="PCS1"/>
    <s v="A/15-16/953"/>
    <n v="1"/>
    <n v="5"/>
    <d v="2015-11-27T00:00:00"/>
    <n v="2015"/>
    <n v="11"/>
    <d v="2020-11-26T00:00:00"/>
  </r>
  <r>
    <n v="1767"/>
    <x v="5"/>
    <d v="2015-07-27T00:00:00"/>
    <s v="SKS Entity"/>
    <s v="Odisha"/>
    <s v="Odisha"/>
    <s v="PCS1"/>
    <s v="2155"/>
    <n v="100"/>
    <n v="5"/>
    <d v="2015-11-27T00:00:00"/>
    <n v="2015"/>
    <n v="11"/>
    <d v="2020-11-26T00:00:00"/>
  </r>
  <r>
    <n v="1768"/>
    <x v="5"/>
    <d v="2015-07-27T00:00:00"/>
    <s v="SKS Entity"/>
    <s v="Rajasthan"/>
    <s v="Rajasthan"/>
    <s v="PCS1"/>
    <s v="2157"/>
    <n v="2270"/>
    <n v="5"/>
    <d v="2015-11-27T00:00:00"/>
    <n v="2015"/>
    <n v="11"/>
    <d v="2020-11-26T00:00:00"/>
  </r>
  <r>
    <n v="1769"/>
    <x v="5"/>
    <d v="2015-07-27T00:00:00"/>
    <s v="SKS Entity"/>
    <s v="Uttar Pradesh"/>
    <s v="Uttar Pradesh"/>
    <s v="PCS1"/>
    <s v="2160"/>
    <n v="500"/>
    <n v="5"/>
    <d v="2015-11-27T00:00:00"/>
    <n v="2015"/>
    <n v="11"/>
    <d v="2020-11-26T00:00:00"/>
  </r>
  <r>
    <n v="1770"/>
    <x v="5"/>
    <d v="2015-07-27T00:00:00"/>
    <s v="SKS Entity"/>
    <s v="Uttaranchal"/>
    <s v="Uttaranchal"/>
    <s v="PCS1"/>
    <s v="2161"/>
    <n v="200"/>
    <n v="5"/>
    <d v="2015-11-27T00:00:00"/>
    <n v="2015"/>
    <n v="11"/>
    <d v="2020-11-26T00:00:00"/>
  </r>
  <r>
    <n v="1771"/>
    <x v="5"/>
    <d v="2015-08-03T00:00:00"/>
    <s v="Samastha"/>
    <s v="Karnataka"/>
    <s v="Karnataka"/>
    <s v="PCS1"/>
    <s v="A/15-16/959"/>
    <n v="2"/>
    <n v="5"/>
    <d v="2015-12-03T00:00:00"/>
    <n v="2015"/>
    <n v="12"/>
    <d v="2020-12-02T00:00:00"/>
  </r>
  <r>
    <n v="1772"/>
    <x v="5"/>
    <d v="2015-08-03T00:00:00"/>
    <s v="ASHOK BHATTACHARYA"/>
    <s v="West Bengal"/>
    <s v="West Bengal"/>
    <s v="PCS1"/>
    <s v="A/15-16/960"/>
    <n v="2"/>
    <n v="5"/>
    <d v="2015-12-03T00:00:00"/>
    <n v="2015"/>
    <n v="12"/>
    <d v="2020-12-02T00:00:00"/>
  </r>
  <r>
    <n v="1773"/>
    <x v="5"/>
    <d v="2015-08-12T00:00:00"/>
    <s v="SKS Entity"/>
    <s v="Karnataka"/>
    <s v="Karnataka"/>
    <s v="PCS1"/>
    <s v="2198"/>
    <n v="5900"/>
    <n v="5"/>
    <d v="2015-12-12T00:00:00"/>
    <n v="2015"/>
    <n v="12"/>
    <d v="2020-12-11T00:00:00"/>
  </r>
  <r>
    <n v="1774"/>
    <x v="5"/>
    <d v="2015-08-12T00:00:00"/>
    <s v="Steven Wilson"/>
    <s v="West Bengal"/>
    <s v="West Bengal"/>
    <s v="PCS1"/>
    <s v="A/15-16/961"/>
    <n v="2"/>
    <n v="5"/>
    <d v="2015-12-12T00:00:00"/>
    <n v="2015"/>
    <n v="12"/>
    <d v="2020-12-11T00:00:00"/>
  </r>
  <r>
    <n v="1775"/>
    <x v="5"/>
    <d v="2015-08-13T00:00:00"/>
    <s v="Green Urja Technologies &amp; Systems(GUTS)"/>
    <s v="Andhra Pradesh"/>
    <s v="Andhra Pradesh"/>
    <s v="PCS1"/>
    <s v="A/15-16/962"/>
    <n v="2"/>
    <n v="5"/>
    <d v="2015-12-13T00:00:00"/>
    <n v="2015"/>
    <n v="12"/>
    <d v="2020-12-12T00:00:00"/>
  </r>
  <r>
    <n v="1776"/>
    <x v="5"/>
    <d v="2015-08-25T00:00:00"/>
    <s v="SKS Entity"/>
    <s v="Karnataka"/>
    <s v="Karnataka"/>
    <s v="PCS1"/>
    <s v="2203"/>
    <n v="1000"/>
    <n v="5"/>
    <d v="2015-12-25T00:00:00"/>
    <n v="2015"/>
    <n v="12"/>
    <d v="2020-12-24T00:00:00"/>
  </r>
  <r>
    <n v="1777"/>
    <x v="5"/>
    <d v="2015-08-25T00:00:00"/>
    <s v="SKS Entity"/>
    <s v="Karnataka"/>
    <s v="Karnataka"/>
    <s v="PCS1"/>
    <s v="2204"/>
    <n v="1000"/>
    <n v="5"/>
    <d v="2015-12-25T00:00:00"/>
    <n v="2015"/>
    <n v="12"/>
    <d v="2020-12-24T00:00:00"/>
  </r>
  <r>
    <n v="1778"/>
    <x v="5"/>
    <d v="2015-08-25T00:00:00"/>
    <s v="SKS Entity"/>
    <s v="Karnataka"/>
    <s v="Karnataka"/>
    <s v="PCS1"/>
    <s v="2205"/>
    <n v="1000"/>
    <n v="5"/>
    <d v="2015-12-25T00:00:00"/>
    <n v="2015"/>
    <n v="12"/>
    <d v="2020-12-24T00:00:00"/>
  </r>
  <r>
    <n v="1779"/>
    <x v="5"/>
    <d v="2015-08-25T00:00:00"/>
    <s v="SKS Entity"/>
    <s v="Karnataka"/>
    <s v="Karnataka"/>
    <s v="PCS1"/>
    <s v="2206"/>
    <n v="850"/>
    <n v="5"/>
    <d v="2015-12-25T00:00:00"/>
    <n v="2015"/>
    <n v="12"/>
    <d v="2020-12-24T00:00:00"/>
  </r>
  <r>
    <n v="1780"/>
    <x v="5"/>
    <d v="2015-08-27T00:00:00"/>
    <s v="Mr. B.S. Prasad Rao"/>
    <s v="Andhra Pradesh"/>
    <s v="Andhra Pradesh"/>
    <s v="PCS1"/>
    <s v="A/15-16/965"/>
    <n v="2"/>
    <n v="5"/>
    <d v="2015-12-27T00:00:00"/>
    <n v="2015"/>
    <n v="12"/>
    <d v="2020-12-26T00:00:00"/>
  </r>
  <r>
    <n v="1781"/>
    <x v="5"/>
    <d v="2015-08-27T00:00:00"/>
    <s v="Rossell Tea"/>
    <s v="Assam"/>
    <s v="Assam"/>
    <s v="PCS1"/>
    <s v="A/15-16/963"/>
    <n v="70"/>
    <n v="5"/>
    <d v="2015-12-27T00:00:00"/>
    <n v="2015"/>
    <n v="12"/>
    <d v="2020-12-26T00:00:00"/>
  </r>
  <r>
    <n v="1782"/>
    <x v="5"/>
    <d v="2015-08-27T00:00:00"/>
    <s v="Dalmia Bharat Group Foundation"/>
    <s v="Gujarat"/>
    <s v="Gujarat"/>
    <s v="PCS1"/>
    <s v="A/15-16/970"/>
    <n v="21"/>
    <n v="5"/>
    <d v="2015-12-27T00:00:00"/>
    <n v="2015"/>
    <n v="12"/>
    <d v="2020-12-26T00:00:00"/>
  </r>
  <r>
    <n v="1783"/>
    <x v="5"/>
    <d v="2015-08-27T00:00:00"/>
    <s v="Dalmia Bharat Group Foundation"/>
    <s v="Karnataka"/>
    <s v="Karnataka"/>
    <s v="PCS1"/>
    <s v="A/15-16/967"/>
    <n v="100"/>
    <n v="5"/>
    <d v="2015-12-27T00:00:00"/>
    <n v="2015"/>
    <n v="12"/>
    <d v="2020-12-26T00:00:00"/>
  </r>
  <r>
    <n v="1784"/>
    <x v="5"/>
    <d v="2015-08-27T00:00:00"/>
    <s v="Mr. Ramesh Wankhede"/>
    <s v="Maharashtra"/>
    <s v="Maharashtra"/>
    <s v="PCS1"/>
    <s v="A/15-16/964"/>
    <n v="7"/>
    <n v="5"/>
    <d v="2015-12-27T00:00:00"/>
    <n v="2015"/>
    <n v="12"/>
    <d v="2020-12-26T00:00:00"/>
  </r>
  <r>
    <n v="1785"/>
    <x v="5"/>
    <d v="2015-08-27T00:00:00"/>
    <s v="World Vision India"/>
    <s v="Maharashtra"/>
    <s v="Maharashtra"/>
    <s v="PCS1"/>
    <s v="A/15-16/971"/>
    <n v="200"/>
    <n v="5"/>
    <d v="2015-12-27T00:00:00"/>
    <n v="2015"/>
    <n v="12"/>
    <d v="2020-12-26T00:00:00"/>
  </r>
  <r>
    <n v="1786"/>
    <x v="5"/>
    <d v="2015-08-27T00:00:00"/>
    <s v="Dalmia Bharat Group Foundation"/>
    <s v="Tamil Nadu"/>
    <s v="Tamil Nadu"/>
    <s v="PCS1"/>
    <s v="A/15-16/968"/>
    <n v="100"/>
    <n v="5"/>
    <d v="2015-12-27T00:00:00"/>
    <n v="2015"/>
    <n v="12"/>
    <d v="2020-12-26T00:00:00"/>
  </r>
  <r>
    <n v="1787"/>
    <x v="5"/>
    <d v="2015-08-27T00:00:00"/>
    <s v="Dalmia Bharat Group Foundation"/>
    <s v="Tamil Nadu"/>
    <s v="Tamil Nadu"/>
    <s v="PCS1"/>
    <s v="A/15-16/969"/>
    <n v="200"/>
    <n v="5"/>
    <d v="2015-12-27T00:00:00"/>
    <n v="2015"/>
    <n v="12"/>
    <d v="2020-12-26T00:00:00"/>
  </r>
  <r>
    <n v="1788"/>
    <x v="5"/>
    <d v="2015-08-27T00:00:00"/>
    <s v="Prospun Textile India Private Limited"/>
    <s v="Tamil Nadu"/>
    <s v="Tamil Nadu"/>
    <s v="PCS1"/>
    <s v="A/15-16/966"/>
    <n v="1"/>
    <n v="5"/>
    <d v="2015-12-27T00:00:00"/>
    <n v="2015"/>
    <n v="12"/>
    <d v="2020-12-26T00:00:00"/>
  </r>
  <r>
    <n v="1789"/>
    <x v="5"/>
    <d v="2015-08-31T00:00:00"/>
    <s v="World Vision India"/>
    <s v="Maharashtra"/>
    <s v="Maharashtra"/>
    <s v="PCS1"/>
    <s v="A/15-16/972"/>
    <n v="204"/>
    <n v="5"/>
    <d v="2015-12-31T00:00:00"/>
    <n v="2015"/>
    <n v="12"/>
    <d v="2020-12-30T00:00:00"/>
  </r>
  <r>
    <n v="1790"/>
    <x v="5"/>
    <d v="2015-09-03T00:00:00"/>
    <s v="Micro Lab"/>
    <s v="West Bengal"/>
    <s v="West Bengal"/>
    <s v="PCS1"/>
    <s v="A/15-16/973"/>
    <n v="1"/>
    <n v="5"/>
    <d v="2016-01-03T00:00:00"/>
    <n v="2016"/>
    <n v="1"/>
    <d v="2021-01-02T00:00:00"/>
  </r>
  <r>
    <n v="1791"/>
    <x v="5"/>
    <d v="2015-09-08T00:00:00"/>
    <s v="GAJAM INDIA PRIVATE LIMITED"/>
    <s v="Gujarat"/>
    <s v="Gujarat"/>
    <s v="PCS1"/>
    <s v="A/15-16/974"/>
    <n v="50"/>
    <n v="5"/>
    <d v="2016-01-08T00:00:00"/>
    <n v="2016"/>
    <n v="1"/>
    <d v="2021-01-07T00:00:00"/>
  </r>
  <r>
    <n v="1792"/>
    <x v="5"/>
    <d v="2015-09-08T00:00:00"/>
    <s v="GAJAM INDIA PRIVATE LIMITED"/>
    <s v="Gujarat"/>
    <s v="Gujarat"/>
    <s v="PCS1"/>
    <s v="A/15-16/975"/>
    <n v="50"/>
    <n v="5"/>
    <d v="2016-01-08T00:00:00"/>
    <n v="2016"/>
    <n v="1"/>
    <d v="2021-01-07T00:00:00"/>
  </r>
  <r>
    <n v="1793"/>
    <x v="5"/>
    <d v="2015-09-08T00:00:00"/>
    <s v="M/s Aga Khan Rural Support Programme (India)"/>
    <s v="Madhya Pradesh"/>
    <s v="Madhya Pradesh"/>
    <s v="PCS1"/>
    <s v="A/15-16/976"/>
    <n v="275"/>
    <n v="5"/>
    <d v="2016-01-08T00:00:00"/>
    <n v="2016"/>
    <n v="1"/>
    <d v="2021-01-07T00:00:00"/>
  </r>
  <r>
    <n v="1794"/>
    <x v="5"/>
    <d v="2015-09-10T00:00:00"/>
    <s v="Mr. Satya Narayana"/>
    <s v="Andhra Pradesh"/>
    <s v="Andhra Pradesh"/>
    <s v="PCS1"/>
    <s v="A/15-16/977"/>
    <n v="1"/>
    <n v="5"/>
    <d v="2016-01-10T00:00:00"/>
    <n v="2016"/>
    <n v="1"/>
    <d v="2021-01-09T00:00:00"/>
  </r>
  <r>
    <n v="1795"/>
    <x v="5"/>
    <d v="2015-09-10T00:00:00"/>
    <s v="Mr.Pramod"/>
    <s v="Karnataka"/>
    <s v="Karnataka"/>
    <s v="PCS1"/>
    <s v="B/15-16/43"/>
    <n v="2"/>
    <n v="5"/>
    <d v="2016-01-10T00:00:00"/>
    <n v="2016"/>
    <n v="1"/>
    <d v="2021-01-09T00:00:00"/>
  </r>
  <r>
    <n v="1796"/>
    <x v="5"/>
    <d v="2015-09-10T00:00:00"/>
    <s v="T.M.Thomas"/>
    <s v="Kerala"/>
    <s v="Kerala"/>
    <s v="PCS1"/>
    <s v="A/15-16/979"/>
    <n v="10"/>
    <n v="5"/>
    <d v="2016-01-10T00:00:00"/>
    <n v="2016"/>
    <n v="1"/>
    <d v="2021-01-09T00:00:00"/>
  </r>
  <r>
    <n v="1797"/>
    <x v="5"/>
    <d v="2015-09-10T00:00:00"/>
    <s v="Nagendra Kumar Nandi"/>
    <s v="Odisha"/>
    <s v="Odisha"/>
    <s v="PCS1"/>
    <s v="A/15-16/978"/>
    <n v="3"/>
    <n v="5"/>
    <d v="2016-01-10T00:00:00"/>
    <n v="2016"/>
    <n v="1"/>
    <d v="2021-01-09T00:00:00"/>
  </r>
  <r>
    <n v="1798"/>
    <x v="5"/>
    <d v="2015-09-14T00:00:00"/>
    <s v="SKS Entity"/>
    <s v="Karnataka"/>
    <s v="Karnataka"/>
    <s v="PCS1"/>
    <s v="2294"/>
    <n v="2610"/>
    <n v="5"/>
    <d v="2016-01-14T00:00:00"/>
    <n v="2016"/>
    <n v="1"/>
    <d v="2021-01-13T00:00:00"/>
  </r>
  <r>
    <n v="1799"/>
    <x v="5"/>
    <d v="2015-09-21T00:00:00"/>
    <s v="C'cure Building Products Pvt Ltd"/>
    <s v="Maharashtra"/>
    <s v="Maharashtra"/>
    <s v="PCS1"/>
    <s v="A/15-16/980"/>
    <n v="1"/>
    <n v="5"/>
    <d v="2016-01-21T00:00:00"/>
    <n v="2016"/>
    <n v="1"/>
    <d v="2021-01-20T00:00:00"/>
  </r>
  <r>
    <n v="1800"/>
    <x v="5"/>
    <d v="2015-09-29T00:00:00"/>
    <s v="SKS Entity"/>
    <s v="Bihar"/>
    <s v="Bihar"/>
    <s v="PCS1"/>
    <s v="2330"/>
    <n v="450"/>
    <n v="5"/>
    <d v="2016-01-29T00:00:00"/>
    <n v="2016"/>
    <n v="1"/>
    <d v="2021-01-28T00:00:00"/>
  </r>
  <r>
    <n v="1801"/>
    <x v="5"/>
    <d v="2015-09-29T00:00:00"/>
    <s v="SKS Entity"/>
    <s v="Karnataka"/>
    <s v="Karnataka"/>
    <s v="PCS1"/>
    <s v="2329"/>
    <n v="800"/>
    <n v="5"/>
    <d v="2016-01-29T00:00:00"/>
    <n v="2016"/>
    <n v="1"/>
    <d v="2021-01-28T00:00:00"/>
  </r>
  <r>
    <n v="1802"/>
    <x v="5"/>
    <d v="2015-09-29T00:00:00"/>
    <s v="Karunya Trust"/>
    <s v="Maharashtra"/>
    <s v="Maharashtra"/>
    <s v="PCS1"/>
    <s v="A/15-16/981"/>
    <n v="131"/>
    <n v="5"/>
    <d v="2016-01-29T00:00:00"/>
    <n v="2016"/>
    <n v="1"/>
    <d v="2021-01-28T00:00:00"/>
  </r>
  <r>
    <n v="1803"/>
    <x v="5"/>
    <d v="2015-09-30T00:00:00"/>
    <s v="Dalmia Bharat Group Foundation"/>
    <s v="Andhra Pradesh"/>
    <s v="Andhra Pradesh"/>
    <s v="PCS1"/>
    <s v="A/15-16/987"/>
    <n v="400"/>
    <n v="5"/>
    <d v="2016-01-30T00:00:00"/>
    <n v="2016"/>
    <n v="1"/>
    <d v="2021-01-29T00:00:00"/>
  </r>
  <r>
    <n v="1804"/>
    <x v="5"/>
    <d v="2015-09-30T00:00:00"/>
    <s v="Dalmia Bharat Group Foundation"/>
    <s v="Karnataka"/>
    <s v="Karnataka"/>
    <s v="PCS1"/>
    <s v="A/15-16/985"/>
    <n v="300"/>
    <n v="5"/>
    <d v="2016-01-30T00:00:00"/>
    <n v="2016"/>
    <n v="1"/>
    <d v="2021-01-29T00:00:00"/>
  </r>
  <r>
    <n v="1805"/>
    <x v="5"/>
    <d v="2015-09-30T00:00:00"/>
    <s v="Organisation For The Devlopment Of People"/>
    <s v="Karnataka"/>
    <s v="Karnataka"/>
    <s v="PCS1"/>
    <s v="B/15-16/46"/>
    <n v="1000"/>
    <n v="5"/>
    <d v="2016-01-30T00:00:00"/>
    <n v="2016"/>
    <n v="1"/>
    <d v="2021-01-29T00:00:00"/>
  </r>
  <r>
    <n v="1806"/>
    <x v="5"/>
    <d v="2015-09-30T00:00:00"/>
    <s v="Dalmia Bharat Group Foundation"/>
    <s v="Tamil Nadu"/>
    <s v="Tamil Nadu"/>
    <s v="PCS1"/>
    <s v="A/15-16/983"/>
    <n v="300"/>
    <n v="5"/>
    <d v="2016-01-30T00:00:00"/>
    <n v="2016"/>
    <n v="1"/>
    <d v="2021-01-29T00:00:00"/>
  </r>
  <r>
    <n v="1807"/>
    <x v="5"/>
    <d v="2015-09-30T00:00:00"/>
    <s v="Dalmia Bharat Group Foundation"/>
    <s v="Tamil Nadu"/>
    <s v="Tamil Nadu"/>
    <s v="PCS1"/>
    <s v="A/15-16/986"/>
    <n v="200"/>
    <n v="5"/>
    <d v="2016-01-30T00:00:00"/>
    <n v="2016"/>
    <n v="1"/>
    <d v="2021-01-29T00:00:00"/>
  </r>
  <r>
    <n v="1808"/>
    <x v="5"/>
    <d v="2015-10-09T00:00:00"/>
    <s v="Alterneit Lifestyles (Pvt) Ltd."/>
    <s v="Kerala"/>
    <s v="Kerala"/>
    <s v="PCS1"/>
    <s v="A/15-16/988"/>
    <n v="4"/>
    <n v="5"/>
    <d v="2016-02-09T00:00:00"/>
    <n v="2016"/>
    <n v="2"/>
    <d v="2021-02-08T00:00:00"/>
  </r>
  <r>
    <n v="1809"/>
    <x v="5"/>
    <d v="2015-10-16T00:00:00"/>
    <s v="PRIYA DISTRIBUTORS"/>
    <s v="Karnataka"/>
    <s v="Karnataka"/>
    <s v="PCS1"/>
    <s v="B/15-16/47"/>
    <n v="50"/>
    <n v="5"/>
    <d v="2016-02-16T00:00:00"/>
    <n v="2016"/>
    <n v="2"/>
    <d v="2021-02-15T00:00:00"/>
  </r>
  <r>
    <n v="1810"/>
    <x v="5"/>
    <d v="2015-10-16T00:00:00"/>
    <s v="Samuha"/>
    <s v="Karnataka"/>
    <s v="Karnataka"/>
    <s v="PCS1"/>
    <s v="B/15-16/48"/>
    <n v="3"/>
    <n v="5"/>
    <d v="2016-02-16T00:00:00"/>
    <n v="2016"/>
    <n v="2"/>
    <d v="2021-02-15T00:00:00"/>
  </r>
  <r>
    <n v="1811"/>
    <x v="5"/>
    <d v="2015-10-16T00:00:00"/>
    <s v="Chiranjeev Restaurant &amp; Foods Pvt. Ltd."/>
    <s v="Maharashtra"/>
    <s v="Maharashtra"/>
    <s v="PCS1"/>
    <s v="A/15-16/989"/>
    <n v="1"/>
    <n v="5"/>
    <d v="2016-02-16T00:00:00"/>
    <n v="2016"/>
    <n v="2"/>
    <d v="2021-02-15T00:00:00"/>
  </r>
  <r>
    <n v="1812"/>
    <x v="5"/>
    <d v="2015-10-16T00:00:00"/>
    <s v="Desh Bandhu &amp; Manju Gupta Foundation"/>
    <s v="Maharashtra"/>
    <s v="Maharashtra"/>
    <s v="PCS1"/>
    <s v="A/15-16/990"/>
    <n v="3"/>
    <n v="5"/>
    <d v="2016-02-16T00:00:00"/>
    <n v="2016"/>
    <n v="2"/>
    <d v="2021-02-15T00:00:00"/>
  </r>
  <r>
    <n v="1813"/>
    <x v="5"/>
    <d v="2015-10-20T00:00:00"/>
    <s v="SKS Entity"/>
    <s v="Karnataka"/>
    <s v="Karnataka"/>
    <s v="PCS1"/>
    <s v="2361"/>
    <n v="300"/>
    <n v="5"/>
    <d v="2016-02-20T00:00:00"/>
    <n v="2016"/>
    <n v="2"/>
    <d v="2021-02-19T00:00:00"/>
  </r>
  <r>
    <n v="1814"/>
    <x v="5"/>
    <d v="2015-10-20T00:00:00"/>
    <s v="Alterneit Lifestyles (Pvt) Ltd."/>
    <s v="Kerala"/>
    <s v="Kerala"/>
    <s v="PCS1"/>
    <s v="A/15-16/992"/>
    <n v="1"/>
    <n v="5"/>
    <d v="2016-02-20T00:00:00"/>
    <n v="2016"/>
    <n v="2"/>
    <d v="2021-02-19T00:00:00"/>
  </r>
  <r>
    <n v="1815"/>
    <x v="5"/>
    <d v="2015-10-20T00:00:00"/>
    <s v="Paharganj"/>
    <s v="Maharashtra"/>
    <s v="Maharashtra"/>
    <s v="PCS1"/>
    <s v="A/15-16/991"/>
    <n v="1"/>
    <n v="5"/>
    <d v="2016-02-20T00:00:00"/>
    <n v="2016"/>
    <n v="2"/>
    <d v="2021-02-19T00:00:00"/>
  </r>
  <r>
    <n v="1816"/>
    <x v="5"/>
    <d v="2015-10-29T00:00:00"/>
    <s v="SKS Entity"/>
    <s v="Bihar"/>
    <s v="Bihar"/>
    <s v="PCS1"/>
    <s v="2371"/>
    <n v="3000"/>
    <n v="5"/>
    <d v="2016-02-29T00:00:00"/>
    <n v="2016"/>
    <n v="2"/>
    <d v="2021-02-27T00:00:00"/>
  </r>
  <r>
    <n v="1817"/>
    <x v="5"/>
    <d v="2015-10-29T00:00:00"/>
    <s v="Hans Foundation"/>
    <s v="Delhi"/>
    <s v="UTs"/>
    <s v="PCS1"/>
    <s v="A/15-16/997"/>
    <n v="1"/>
    <n v="5"/>
    <d v="2016-02-29T00:00:00"/>
    <n v="2016"/>
    <n v="2"/>
    <d v="2021-02-27T00:00:00"/>
  </r>
  <r>
    <n v="1818"/>
    <x v="5"/>
    <d v="2015-10-29T00:00:00"/>
    <s v="Mr.Hemant Joshi"/>
    <s v="Maharashtra"/>
    <s v="Maharashtra"/>
    <s v="PCS1"/>
    <s v="A/15-16/993"/>
    <n v="1"/>
    <n v="5"/>
    <d v="2016-02-29T00:00:00"/>
    <n v="2016"/>
    <n v="2"/>
    <d v="2021-02-27T00:00:00"/>
  </r>
  <r>
    <n v="1819"/>
    <x v="5"/>
    <d v="2015-10-29T00:00:00"/>
    <s v="Sanjeev Kapoor"/>
    <s v="Maharashtra"/>
    <s v="Maharashtra"/>
    <s v="PCS1"/>
    <s v="A/15-16/994"/>
    <n v="2"/>
    <n v="5"/>
    <d v="2016-02-29T00:00:00"/>
    <n v="2016"/>
    <n v="2"/>
    <d v="2021-02-27T00:00:00"/>
  </r>
  <r>
    <n v="1820"/>
    <x v="5"/>
    <d v="2015-10-29T00:00:00"/>
    <s v="SKS Entity"/>
    <s v="Maharashtra"/>
    <s v="Maharashtra"/>
    <s v="PCS1"/>
    <s v="A/13-14/181"/>
    <n v="2000"/>
    <n v="5"/>
    <d v="2016-02-29T00:00:00"/>
    <n v="2016"/>
    <n v="2"/>
    <d v="2021-02-27T00:00:00"/>
  </r>
  <r>
    <n v="1821"/>
    <x v="5"/>
    <d v="2015-10-30T00:00:00"/>
    <s v="Alterneit Lifestyles (Pvt) Ltd."/>
    <s v="Kerala"/>
    <s v="Kerala"/>
    <s v="PCS1"/>
    <s v="A/15-16/1000"/>
    <n v="8"/>
    <n v="5"/>
    <d v="2016-02-29T00:00:00"/>
    <n v="2016"/>
    <n v="2"/>
    <d v="2021-02-27T00:00:00"/>
  </r>
  <r>
    <n v="1822"/>
    <x v="5"/>
    <d v="2015-11-10T00:00:00"/>
    <s v="Mr.Mangesh"/>
    <s v="Maharashtra"/>
    <s v="Maharashtra"/>
    <s v="PCS1"/>
    <s v="A/15-16/1002"/>
    <n v="1"/>
    <n v="5"/>
    <d v="2016-03-10T00:00:00"/>
    <n v="2016"/>
    <n v="3"/>
    <d v="2021-03-09T00:00:00"/>
  </r>
  <r>
    <n v="1823"/>
    <x v="5"/>
    <d v="2015-11-10T00:00:00"/>
    <s v="Sanjeevani Jadhav"/>
    <s v="Maharashtra"/>
    <s v="Maharashtra"/>
    <s v="PCS1"/>
    <s v="A/15-16/1001"/>
    <n v="1"/>
    <n v="5"/>
    <d v="2016-03-10T00:00:00"/>
    <n v="2016"/>
    <n v="3"/>
    <d v="2021-03-09T00:00:00"/>
  </r>
  <r>
    <n v="1824"/>
    <x v="5"/>
    <d v="2015-11-30T00:00:00"/>
    <s v="Kovel Foundation"/>
    <s v="Andhra Pradesh"/>
    <s v="Andhra Pradesh"/>
    <s v="PCS1"/>
    <m/>
    <n v="1"/>
    <n v="5"/>
    <d v="2016-03-30T00:00:00"/>
    <n v="2016"/>
    <n v="3"/>
    <d v="2021-03-29T00:00:00"/>
  </r>
  <r>
    <n v="1825"/>
    <x v="5"/>
    <d v="2015-11-30T00:00:00"/>
    <s v="Dikom Tea Estate"/>
    <s v="Assam"/>
    <s v="Assam"/>
    <s v="PCS1"/>
    <m/>
    <n v="150"/>
    <n v="5"/>
    <d v="2016-03-30T00:00:00"/>
    <n v="2016"/>
    <n v="3"/>
    <d v="2021-03-29T00:00:00"/>
  </r>
  <r>
    <n v="1826"/>
    <x v="5"/>
    <d v="2015-11-30T00:00:00"/>
    <s v="Bharatbhai N Patel"/>
    <s v="Gujarat"/>
    <s v="Gujarat"/>
    <s v="PCS1"/>
    <m/>
    <n v="1"/>
    <n v="5"/>
    <d v="2016-03-30T00:00:00"/>
    <n v="2016"/>
    <n v="3"/>
    <d v="2021-03-29T00:00:00"/>
  </r>
  <r>
    <n v="1827"/>
    <x v="5"/>
    <d v="2015-11-30T00:00:00"/>
    <s v="Econet"/>
    <s v="Maharashtra"/>
    <s v="Maharashtra"/>
    <s v="PCS1"/>
    <m/>
    <n v="3"/>
    <n v="5"/>
    <d v="2016-03-30T00:00:00"/>
    <n v="2016"/>
    <n v="3"/>
    <d v="2021-03-29T00:00:00"/>
  </r>
  <r>
    <n v="1828"/>
    <x v="5"/>
    <d v="2015-11-30T00:00:00"/>
    <s v="Pragathi Loksanchalit Sadhan Kendra"/>
    <s v="Maharashtra"/>
    <s v="Maharashtra"/>
    <s v="PCS1"/>
    <m/>
    <n v="50"/>
    <n v="5"/>
    <d v="2016-03-30T00:00:00"/>
    <n v="2016"/>
    <n v="3"/>
    <d v="2021-03-29T00:00:00"/>
  </r>
  <r>
    <n v="1829"/>
    <x v="5"/>
    <d v="2015-11-30T00:00:00"/>
    <s v="Asmita Loksanchalit Sadhan Kendra"/>
    <s v="Maharashtra"/>
    <s v="Maharashtra"/>
    <s v="PCS1"/>
    <m/>
    <n v="50"/>
    <n v="5"/>
    <d v="2016-03-30T00:00:00"/>
    <n v="2016"/>
    <n v="3"/>
    <d v="2021-03-29T00:00:00"/>
  </r>
  <r>
    <n v="1830"/>
    <x v="5"/>
    <d v="2015-11-30T00:00:00"/>
    <s v="Savitri Loksanchalit Sadhan Kendra"/>
    <s v="Maharashtra"/>
    <s v="Maharashtra"/>
    <s v="PCS1"/>
    <m/>
    <n v="50"/>
    <n v="5"/>
    <d v="2016-03-30T00:00:00"/>
    <n v="2016"/>
    <n v="3"/>
    <d v="2021-03-29T00:00:00"/>
  </r>
  <r>
    <n v="1831"/>
    <x v="5"/>
    <d v="2015-11-30T00:00:00"/>
    <s v="Omsai Loksanchalit Sadhan Kendra"/>
    <s v="Maharashtra"/>
    <s v="Maharashtra"/>
    <s v="PCS1"/>
    <m/>
    <n v="50"/>
    <n v="5"/>
    <d v="2016-03-30T00:00:00"/>
    <n v="2016"/>
    <n v="3"/>
    <d v="2021-03-29T00:00:00"/>
  </r>
  <r>
    <n v="1832"/>
    <x v="5"/>
    <d v="2015-11-30T00:00:00"/>
    <s v="Sphoorti Loksanchalit Sadhan Kendra"/>
    <s v="Maharashtra"/>
    <s v="Maharashtra"/>
    <s v="PCS1"/>
    <m/>
    <n v="20"/>
    <n v="5"/>
    <d v="2016-03-30T00:00:00"/>
    <n v="2016"/>
    <n v="3"/>
    <d v="2021-03-29T00:00:00"/>
  </r>
  <r>
    <n v="1833"/>
    <x v="5"/>
    <d v="2015-11-30T00:00:00"/>
    <s v="Dnyanjyoti Loksanchalit Sadhan Kendra"/>
    <s v="Maharashtra"/>
    <s v="Maharashtra"/>
    <s v="PCS1"/>
    <m/>
    <n v="50"/>
    <n v="5"/>
    <d v="2016-03-30T00:00:00"/>
    <n v="2016"/>
    <n v="3"/>
    <d v="2021-03-29T00:00:00"/>
  </r>
  <r>
    <n v="1834"/>
    <x v="5"/>
    <d v="2015-11-30T00:00:00"/>
    <s v="FRONTIER MARKETS"/>
    <s v="Rajasthan"/>
    <s v="Rajasthan"/>
    <s v="PCS1"/>
    <m/>
    <n v="100"/>
    <n v="5"/>
    <d v="2016-03-30T00:00:00"/>
    <n v="2016"/>
    <n v="3"/>
    <d v="2021-03-29T00:00:00"/>
  </r>
  <r>
    <n v="1835"/>
    <x v="5"/>
    <d v="2015-11-30T00:00:00"/>
    <s v="Dalmia Bharat Group Foundation"/>
    <s v="Uttar Pradesh"/>
    <s v="Uttar Pradesh"/>
    <s v="PCS1"/>
    <m/>
    <n v="2"/>
    <n v="5"/>
    <d v="2016-03-30T00:00:00"/>
    <n v="2016"/>
    <n v="3"/>
    <d v="2021-03-29T00:00:00"/>
  </r>
  <r>
    <n v="1836"/>
    <x v="5"/>
    <d v="2015-12-14T00:00:00"/>
    <s v="R.N.Sales Corporation"/>
    <s v="Gujarat"/>
    <s v="Gujarat"/>
    <s v="PCS1"/>
    <m/>
    <n v="25"/>
    <n v="5"/>
    <d v="2016-04-14T00:00:00"/>
    <n v="2016"/>
    <n v="4"/>
    <d v="2021-04-13T00:00:00"/>
  </r>
  <r>
    <n v="1837"/>
    <x v="5"/>
    <d v="2015-12-14T00:00:00"/>
    <s v="Habitat for Humanity India"/>
    <s v="Tamil Nadu"/>
    <s v="Tamil Nadu"/>
    <s v="PCS1"/>
    <m/>
    <n v="200"/>
    <n v="5"/>
    <d v="2016-04-14T00:00:00"/>
    <n v="2016"/>
    <n v="4"/>
    <d v="2021-04-13T00:00:00"/>
  </r>
  <r>
    <n v="1838"/>
    <x v="5"/>
    <d v="2015-12-14T00:00:00"/>
    <s v="M/s Basic Initiatives"/>
    <s v="Tamil Nadu"/>
    <s v="Tamil Nadu"/>
    <s v="PCS1"/>
    <m/>
    <n v="1100"/>
    <n v="5"/>
    <d v="2016-04-14T00:00:00"/>
    <n v="2016"/>
    <n v="4"/>
    <d v="2021-04-13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1333BC-014B-0E4F-AE84-96A06B08C669}" name="PivotTable2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VPA Number">
  <location ref="AF25:AG32" firstHeaderRow="1" firstDataRow="1" firstDataCol="1"/>
  <pivotFields count="14">
    <pivotField showAll="0"/>
    <pivotField axis="axisRow" showAll="0">
      <items count="7">
        <item x="0"/>
        <item x="1"/>
        <item x="2"/>
        <item x="3"/>
        <item x="4"/>
        <item x="5"/>
        <item t="default"/>
      </items>
    </pivotField>
    <pivotField numFmtId="164" showAll="0"/>
    <pivotField showAll="0"/>
    <pivotField showAll="0"/>
    <pivotField showAll="0"/>
    <pivotField showAll="0"/>
    <pivotField showAll="0"/>
    <pivotField dataField="1" showAll="0"/>
    <pivotField numFmtId="1" showAll="0"/>
    <pivotField numFmtId="164" showAll="0"/>
    <pivotField numFmtId="1" showAll="0"/>
    <pivotField numFmtId="1" showAll="0"/>
    <pivotField numFmtId="164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Total number of units sold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rohit.lohia@envirofit.org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"/>
  <sheetViews>
    <sheetView zoomScaleNormal="100" workbookViewId="0">
      <selection activeCell="E12" sqref="E12"/>
    </sheetView>
  </sheetViews>
  <sheetFormatPr baseColWidth="10" defaultColWidth="10.6640625" defaultRowHeight="13"/>
  <cols>
    <col min="1" max="1" width="18.6640625" style="3" customWidth="1"/>
    <col min="2" max="2" width="30" style="3" customWidth="1"/>
    <col min="3" max="3" width="67.1640625" style="3" customWidth="1"/>
    <col min="4" max="254" width="10.6640625" style="3"/>
    <col min="255" max="255" width="26.6640625" style="3" customWidth="1"/>
    <col min="256" max="256" width="26.1640625" style="3" customWidth="1"/>
    <col min="257" max="257" width="50.6640625" style="3" customWidth="1"/>
    <col min="258" max="510" width="10.6640625" style="3"/>
    <col min="511" max="511" width="26.6640625" style="3" customWidth="1"/>
    <col min="512" max="512" width="26.1640625" style="3" customWidth="1"/>
    <col min="513" max="513" width="50.6640625" style="3" customWidth="1"/>
    <col min="514" max="766" width="10.6640625" style="3"/>
    <col min="767" max="767" width="26.6640625" style="3" customWidth="1"/>
    <col min="768" max="768" width="26.1640625" style="3" customWidth="1"/>
    <col min="769" max="769" width="50.6640625" style="3" customWidth="1"/>
    <col min="770" max="1022" width="10.6640625" style="3"/>
    <col min="1023" max="1023" width="26.6640625" style="3" customWidth="1"/>
    <col min="1024" max="1024" width="26.1640625" style="3" customWidth="1"/>
    <col min="1025" max="1025" width="50.6640625" style="3" customWidth="1"/>
    <col min="1026" max="1278" width="10.6640625" style="3"/>
    <col min="1279" max="1279" width="26.6640625" style="3" customWidth="1"/>
    <col min="1280" max="1280" width="26.1640625" style="3" customWidth="1"/>
    <col min="1281" max="1281" width="50.6640625" style="3" customWidth="1"/>
    <col min="1282" max="1534" width="10.6640625" style="3"/>
    <col min="1535" max="1535" width="26.6640625" style="3" customWidth="1"/>
    <col min="1536" max="1536" width="26.1640625" style="3" customWidth="1"/>
    <col min="1537" max="1537" width="50.6640625" style="3" customWidth="1"/>
    <col min="1538" max="1790" width="10.6640625" style="3"/>
    <col min="1791" max="1791" width="26.6640625" style="3" customWidth="1"/>
    <col min="1792" max="1792" width="26.1640625" style="3" customWidth="1"/>
    <col min="1793" max="1793" width="50.6640625" style="3" customWidth="1"/>
    <col min="1794" max="2046" width="10.6640625" style="3"/>
    <col min="2047" max="2047" width="26.6640625" style="3" customWidth="1"/>
    <col min="2048" max="2048" width="26.1640625" style="3" customWidth="1"/>
    <col min="2049" max="2049" width="50.6640625" style="3" customWidth="1"/>
    <col min="2050" max="2302" width="10.6640625" style="3"/>
    <col min="2303" max="2303" width="26.6640625" style="3" customWidth="1"/>
    <col min="2304" max="2304" width="26.1640625" style="3" customWidth="1"/>
    <col min="2305" max="2305" width="50.6640625" style="3" customWidth="1"/>
    <col min="2306" max="2558" width="10.6640625" style="3"/>
    <col min="2559" max="2559" width="26.6640625" style="3" customWidth="1"/>
    <col min="2560" max="2560" width="26.1640625" style="3" customWidth="1"/>
    <col min="2561" max="2561" width="50.6640625" style="3" customWidth="1"/>
    <col min="2562" max="2814" width="10.6640625" style="3"/>
    <col min="2815" max="2815" width="26.6640625" style="3" customWidth="1"/>
    <col min="2816" max="2816" width="26.1640625" style="3" customWidth="1"/>
    <col min="2817" max="2817" width="50.6640625" style="3" customWidth="1"/>
    <col min="2818" max="3070" width="10.6640625" style="3"/>
    <col min="3071" max="3071" width="26.6640625" style="3" customWidth="1"/>
    <col min="3072" max="3072" width="26.1640625" style="3" customWidth="1"/>
    <col min="3073" max="3073" width="50.6640625" style="3" customWidth="1"/>
    <col min="3074" max="3326" width="10.6640625" style="3"/>
    <col min="3327" max="3327" width="26.6640625" style="3" customWidth="1"/>
    <col min="3328" max="3328" width="26.1640625" style="3" customWidth="1"/>
    <col min="3329" max="3329" width="50.6640625" style="3" customWidth="1"/>
    <col min="3330" max="3582" width="10.6640625" style="3"/>
    <col min="3583" max="3583" width="26.6640625" style="3" customWidth="1"/>
    <col min="3584" max="3584" width="26.1640625" style="3" customWidth="1"/>
    <col min="3585" max="3585" width="50.6640625" style="3" customWidth="1"/>
    <col min="3586" max="3838" width="10.6640625" style="3"/>
    <col min="3839" max="3839" width="26.6640625" style="3" customWidth="1"/>
    <col min="3840" max="3840" width="26.1640625" style="3" customWidth="1"/>
    <col min="3841" max="3841" width="50.6640625" style="3" customWidth="1"/>
    <col min="3842" max="4094" width="10.6640625" style="3"/>
    <col min="4095" max="4095" width="26.6640625" style="3" customWidth="1"/>
    <col min="4096" max="4096" width="26.1640625" style="3" customWidth="1"/>
    <col min="4097" max="4097" width="50.6640625" style="3" customWidth="1"/>
    <col min="4098" max="4350" width="10.6640625" style="3"/>
    <col min="4351" max="4351" width="26.6640625" style="3" customWidth="1"/>
    <col min="4352" max="4352" width="26.1640625" style="3" customWidth="1"/>
    <col min="4353" max="4353" width="50.6640625" style="3" customWidth="1"/>
    <col min="4354" max="4606" width="10.6640625" style="3"/>
    <col min="4607" max="4607" width="26.6640625" style="3" customWidth="1"/>
    <col min="4608" max="4608" width="26.1640625" style="3" customWidth="1"/>
    <col min="4609" max="4609" width="50.6640625" style="3" customWidth="1"/>
    <col min="4610" max="4862" width="10.6640625" style="3"/>
    <col min="4863" max="4863" width="26.6640625" style="3" customWidth="1"/>
    <col min="4864" max="4864" width="26.1640625" style="3" customWidth="1"/>
    <col min="4865" max="4865" width="50.6640625" style="3" customWidth="1"/>
    <col min="4866" max="5118" width="10.6640625" style="3"/>
    <col min="5119" max="5119" width="26.6640625" style="3" customWidth="1"/>
    <col min="5120" max="5120" width="26.1640625" style="3" customWidth="1"/>
    <col min="5121" max="5121" width="50.6640625" style="3" customWidth="1"/>
    <col min="5122" max="5374" width="10.6640625" style="3"/>
    <col min="5375" max="5375" width="26.6640625" style="3" customWidth="1"/>
    <col min="5376" max="5376" width="26.1640625" style="3" customWidth="1"/>
    <col min="5377" max="5377" width="50.6640625" style="3" customWidth="1"/>
    <col min="5378" max="5630" width="10.6640625" style="3"/>
    <col min="5631" max="5631" width="26.6640625" style="3" customWidth="1"/>
    <col min="5632" max="5632" width="26.1640625" style="3" customWidth="1"/>
    <col min="5633" max="5633" width="50.6640625" style="3" customWidth="1"/>
    <col min="5634" max="5886" width="10.6640625" style="3"/>
    <col min="5887" max="5887" width="26.6640625" style="3" customWidth="1"/>
    <col min="5888" max="5888" width="26.1640625" style="3" customWidth="1"/>
    <col min="5889" max="5889" width="50.6640625" style="3" customWidth="1"/>
    <col min="5890" max="6142" width="10.6640625" style="3"/>
    <col min="6143" max="6143" width="26.6640625" style="3" customWidth="1"/>
    <col min="6144" max="6144" width="26.1640625" style="3" customWidth="1"/>
    <col min="6145" max="6145" width="50.6640625" style="3" customWidth="1"/>
    <col min="6146" max="6398" width="10.6640625" style="3"/>
    <col min="6399" max="6399" width="26.6640625" style="3" customWidth="1"/>
    <col min="6400" max="6400" width="26.1640625" style="3" customWidth="1"/>
    <col min="6401" max="6401" width="50.6640625" style="3" customWidth="1"/>
    <col min="6402" max="6654" width="10.6640625" style="3"/>
    <col min="6655" max="6655" width="26.6640625" style="3" customWidth="1"/>
    <col min="6656" max="6656" width="26.1640625" style="3" customWidth="1"/>
    <col min="6657" max="6657" width="50.6640625" style="3" customWidth="1"/>
    <col min="6658" max="6910" width="10.6640625" style="3"/>
    <col min="6911" max="6911" width="26.6640625" style="3" customWidth="1"/>
    <col min="6912" max="6912" width="26.1640625" style="3" customWidth="1"/>
    <col min="6913" max="6913" width="50.6640625" style="3" customWidth="1"/>
    <col min="6914" max="7166" width="10.6640625" style="3"/>
    <col min="7167" max="7167" width="26.6640625" style="3" customWidth="1"/>
    <col min="7168" max="7168" width="26.1640625" style="3" customWidth="1"/>
    <col min="7169" max="7169" width="50.6640625" style="3" customWidth="1"/>
    <col min="7170" max="7422" width="10.6640625" style="3"/>
    <col min="7423" max="7423" width="26.6640625" style="3" customWidth="1"/>
    <col min="7424" max="7424" width="26.1640625" style="3" customWidth="1"/>
    <col min="7425" max="7425" width="50.6640625" style="3" customWidth="1"/>
    <col min="7426" max="7678" width="10.6640625" style="3"/>
    <col min="7679" max="7679" width="26.6640625" style="3" customWidth="1"/>
    <col min="7680" max="7680" width="26.1640625" style="3" customWidth="1"/>
    <col min="7681" max="7681" width="50.6640625" style="3" customWidth="1"/>
    <col min="7682" max="7934" width="10.6640625" style="3"/>
    <col min="7935" max="7935" width="26.6640625" style="3" customWidth="1"/>
    <col min="7936" max="7936" width="26.1640625" style="3" customWidth="1"/>
    <col min="7937" max="7937" width="50.6640625" style="3" customWidth="1"/>
    <col min="7938" max="8190" width="10.6640625" style="3"/>
    <col min="8191" max="8191" width="26.6640625" style="3" customWidth="1"/>
    <col min="8192" max="8192" width="26.1640625" style="3" customWidth="1"/>
    <col min="8193" max="8193" width="50.6640625" style="3" customWidth="1"/>
    <col min="8194" max="8446" width="10.6640625" style="3"/>
    <col min="8447" max="8447" width="26.6640625" style="3" customWidth="1"/>
    <col min="8448" max="8448" width="26.1640625" style="3" customWidth="1"/>
    <col min="8449" max="8449" width="50.6640625" style="3" customWidth="1"/>
    <col min="8450" max="8702" width="10.6640625" style="3"/>
    <col min="8703" max="8703" width="26.6640625" style="3" customWidth="1"/>
    <col min="8704" max="8704" width="26.1640625" style="3" customWidth="1"/>
    <col min="8705" max="8705" width="50.6640625" style="3" customWidth="1"/>
    <col min="8706" max="8958" width="10.6640625" style="3"/>
    <col min="8959" max="8959" width="26.6640625" style="3" customWidth="1"/>
    <col min="8960" max="8960" width="26.1640625" style="3" customWidth="1"/>
    <col min="8961" max="8961" width="50.6640625" style="3" customWidth="1"/>
    <col min="8962" max="9214" width="10.6640625" style="3"/>
    <col min="9215" max="9215" width="26.6640625" style="3" customWidth="1"/>
    <col min="9216" max="9216" width="26.1640625" style="3" customWidth="1"/>
    <col min="9217" max="9217" width="50.6640625" style="3" customWidth="1"/>
    <col min="9218" max="9470" width="10.6640625" style="3"/>
    <col min="9471" max="9471" width="26.6640625" style="3" customWidth="1"/>
    <col min="9472" max="9472" width="26.1640625" style="3" customWidth="1"/>
    <col min="9473" max="9473" width="50.6640625" style="3" customWidth="1"/>
    <col min="9474" max="9726" width="10.6640625" style="3"/>
    <col min="9727" max="9727" width="26.6640625" style="3" customWidth="1"/>
    <col min="9728" max="9728" width="26.1640625" style="3" customWidth="1"/>
    <col min="9729" max="9729" width="50.6640625" style="3" customWidth="1"/>
    <col min="9730" max="9982" width="10.6640625" style="3"/>
    <col min="9983" max="9983" width="26.6640625" style="3" customWidth="1"/>
    <col min="9984" max="9984" width="26.1640625" style="3" customWidth="1"/>
    <col min="9985" max="9985" width="50.6640625" style="3" customWidth="1"/>
    <col min="9986" max="10238" width="10.6640625" style="3"/>
    <col min="10239" max="10239" width="26.6640625" style="3" customWidth="1"/>
    <col min="10240" max="10240" width="26.1640625" style="3" customWidth="1"/>
    <col min="10241" max="10241" width="50.6640625" style="3" customWidth="1"/>
    <col min="10242" max="10494" width="10.6640625" style="3"/>
    <col min="10495" max="10495" width="26.6640625" style="3" customWidth="1"/>
    <col min="10496" max="10496" width="26.1640625" style="3" customWidth="1"/>
    <col min="10497" max="10497" width="50.6640625" style="3" customWidth="1"/>
    <col min="10498" max="10750" width="10.6640625" style="3"/>
    <col min="10751" max="10751" width="26.6640625" style="3" customWidth="1"/>
    <col min="10752" max="10752" width="26.1640625" style="3" customWidth="1"/>
    <col min="10753" max="10753" width="50.6640625" style="3" customWidth="1"/>
    <col min="10754" max="11006" width="10.6640625" style="3"/>
    <col min="11007" max="11007" width="26.6640625" style="3" customWidth="1"/>
    <col min="11008" max="11008" width="26.1640625" style="3" customWidth="1"/>
    <col min="11009" max="11009" width="50.6640625" style="3" customWidth="1"/>
    <col min="11010" max="11262" width="10.6640625" style="3"/>
    <col min="11263" max="11263" width="26.6640625" style="3" customWidth="1"/>
    <col min="11264" max="11264" width="26.1640625" style="3" customWidth="1"/>
    <col min="11265" max="11265" width="50.6640625" style="3" customWidth="1"/>
    <col min="11266" max="11518" width="10.6640625" style="3"/>
    <col min="11519" max="11519" width="26.6640625" style="3" customWidth="1"/>
    <col min="11520" max="11520" width="26.1640625" style="3" customWidth="1"/>
    <col min="11521" max="11521" width="50.6640625" style="3" customWidth="1"/>
    <col min="11522" max="11774" width="10.6640625" style="3"/>
    <col min="11775" max="11775" width="26.6640625" style="3" customWidth="1"/>
    <col min="11776" max="11776" width="26.1640625" style="3" customWidth="1"/>
    <col min="11777" max="11777" width="50.6640625" style="3" customWidth="1"/>
    <col min="11778" max="12030" width="10.6640625" style="3"/>
    <col min="12031" max="12031" width="26.6640625" style="3" customWidth="1"/>
    <col min="12032" max="12032" width="26.1640625" style="3" customWidth="1"/>
    <col min="12033" max="12033" width="50.6640625" style="3" customWidth="1"/>
    <col min="12034" max="12286" width="10.6640625" style="3"/>
    <col min="12287" max="12287" width="26.6640625" style="3" customWidth="1"/>
    <col min="12288" max="12288" width="26.1640625" style="3" customWidth="1"/>
    <col min="12289" max="12289" width="50.6640625" style="3" customWidth="1"/>
    <col min="12290" max="12542" width="10.6640625" style="3"/>
    <col min="12543" max="12543" width="26.6640625" style="3" customWidth="1"/>
    <col min="12544" max="12544" width="26.1640625" style="3" customWidth="1"/>
    <col min="12545" max="12545" width="50.6640625" style="3" customWidth="1"/>
    <col min="12546" max="12798" width="10.6640625" style="3"/>
    <col min="12799" max="12799" width="26.6640625" style="3" customWidth="1"/>
    <col min="12800" max="12800" width="26.1640625" style="3" customWidth="1"/>
    <col min="12801" max="12801" width="50.6640625" style="3" customWidth="1"/>
    <col min="12802" max="13054" width="10.6640625" style="3"/>
    <col min="13055" max="13055" width="26.6640625" style="3" customWidth="1"/>
    <col min="13056" max="13056" width="26.1640625" style="3" customWidth="1"/>
    <col min="13057" max="13057" width="50.6640625" style="3" customWidth="1"/>
    <col min="13058" max="13310" width="10.6640625" style="3"/>
    <col min="13311" max="13311" width="26.6640625" style="3" customWidth="1"/>
    <col min="13312" max="13312" width="26.1640625" style="3" customWidth="1"/>
    <col min="13313" max="13313" width="50.6640625" style="3" customWidth="1"/>
    <col min="13314" max="13566" width="10.6640625" style="3"/>
    <col min="13567" max="13567" width="26.6640625" style="3" customWidth="1"/>
    <col min="13568" max="13568" width="26.1640625" style="3" customWidth="1"/>
    <col min="13569" max="13569" width="50.6640625" style="3" customWidth="1"/>
    <col min="13570" max="13822" width="10.6640625" style="3"/>
    <col min="13823" max="13823" width="26.6640625" style="3" customWidth="1"/>
    <col min="13824" max="13824" width="26.1640625" style="3" customWidth="1"/>
    <col min="13825" max="13825" width="50.6640625" style="3" customWidth="1"/>
    <col min="13826" max="14078" width="10.6640625" style="3"/>
    <col min="14079" max="14079" width="26.6640625" style="3" customWidth="1"/>
    <col min="14080" max="14080" width="26.1640625" style="3" customWidth="1"/>
    <col min="14081" max="14081" width="50.6640625" style="3" customWidth="1"/>
    <col min="14082" max="14334" width="10.6640625" style="3"/>
    <col min="14335" max="14335" width="26.6640625" style="3" customWidth="1"/>
    <col min="14336" max="14336" width="26.1640625" style="3" customWidth="1"/>
    <col min="14337" max="14337" width="50.6640625" style="3" customWidth="1"/>
    <col min="14338" max="14590" width="10.6640625" style="3"/>
    <col min="14591" max="14591" width="26.6640625" style="3" customWidth="1"/>
    <col min="14592" max="14592" width="26.1640625" style="3" customWidth="1"/>
    <col min="14593" max="14593" width="50.6640625" style="3" customWidth="1"/>
    <col min="14594" max="14846" width="10.6640625" style="3"/>
    <col min="14847" max="14847" width="26.6640625" style="3" customWidth="1"/>
    <col min="14848" max="14848" width="26.1640625" style="3" customWidth="1"/>
    <col min="14849" max="14849" width="50.6640625" style="3" customWidth="1"/>
    <col min="14850" max="15102" width="10.6640625" style="3"/>
    <col min="15103" max="15103" width="26.6640625" style="3" customWidth="1"/>
    <col min="15104" max="15104" width="26.1640625" style="3" customWidth="1"/>
    <col min="15105" max="15105" width="50.6640625" style="3" customWidth="1"/>
    <col min="15106" max="15358" width="10.6640625" style="3"/>
    <col min="15359" max="15359" width="26.6640625" style="3" customWidth="1"/>
    <col min="15360" max="15360" width="26.1640625" style="3" customWidth="1"/>
    <col min="15361" max="15361" width="50.6640625" style="3" customWidth="1"/>
    <col min="15362" max="15614" width="10.6640625" style="3"/>
    <col min="15615" max="15615" width="26.6640625" style="3" customWidth="1"/>
    <col min="15616" max="15616" width="26.1640625" style="3" customWidth="1"/>
    <col min="15617" max="15617" width="50.6640625" style="3" customWidth="1"/>
    <col min="15618" max="15870" width="10.6640625" style="3"/>
    <col min="15871" max="15871" width="26.6640625" style="3" customWidth="1"/>
    <col min="15872" max="15872" width="26.1640625" style="3" customWidth="1"/>
    <col min="15873" max="15873" width="50.6640625" style="3" customWidth="1"/>
    <col min="15874" max="16126" width="10.6640625" style="3"/>
    <col min="16127" max="16127" width="26.6640625" style="3" customWidth="1"/>
    <col min="16128" max="16128" width="26.1640625" style="3" customWidth="1"/>
    <col min="16129" max="16129" width="50.6640625" style="3" customWidth="1"/>
    <col min="16130" max="16384" width="10.6640625" style="3"/>
  </cols>
  <sheetData>
    <row r="1" spans="1:4" ht="15" customHeight="1">
      <c r="A1" s="250" t="s">
        <v>801</v>
      </c>
      <c r="B1" s="251"/>
      <c r="C1" s="5" t="s">
        <v>804</v>
      </c>
      <c r="D1" s="1"/>
    </row>
    <row r="2" spans="1:4" ht="14">
      <c r="A2" s="252" t="s">
        <v>795</v>
      </c>
      <c r="B2" s="253"/>
      <c r="C2" s="6" t="s">
        <v>796</v>
      </c>
      <c r="D2" s="1"/>
    </row>
    <row r="3" spans="1:4">
      <c r="A3" s="252" t="s">
        <v>802</v>
      </c>
      <c r="B3" s="253"/>
      <c r="C3" s="7" t="s">
        <v>803</v>
      </c>
      <c r="D3" s="1"/>
    </row>
    <row r="4" spans="1:4">
      <c r="A4" s="252" t="s">
        <v>797</v>
      </c>
      <c r="B4" s="253"/>
      <c r="C4" s="7" t="s">
        <v>357</v>
      </c>
      <c r="D4" s="1"/>
    </row>
    <row r="5" spans="1:4">
      <c r="A5" s="252" t="s">
        <v>798</v>
      </c>
      <c r="B5" s="253"/>
      <c r="C5" s="42">
        <v>2</v>
      </c>
      <c r="D5" s="1"/>
    </row>
    <row r="6" spans="1:4">
      <c r="A6" s="252" t="s">
        <v>799</v>
      </c>
      <c r="B6" s="253"/>
      <c r="C6" s="36">
        <v>44252</v>
      </c>
      <c r="D6" s="2"/>
    </row>
    <row r="7" spans="1:4" ht="14.25" customHeight="1">
      <c r="A7" s="248" t="s">
        <v>358</v>
      </c>
      <c r="B7" s="37" t="s">
        <v>805</v>
      </c>
      <c r="C7" s="38" t="s">
        <v>806</v>
      </c>
      <c r="D7" s="2"/>
    </row>
    <row r="8" spans="1:4" ht="14.25" customHeight="1">
      <c r="A8" s="248"/>
      <c r="B8" s="37" t="s">
        <v>800</v>
      </c>
      <c r="C8" s="38" t="s">
        <v>360</v>
      </c>
      <c r="D8" s="2"/>
    </row>
    <row r="9" spans="1:4" ht="15">
      <c r="A9" s="248"/>
      <c r="B9" s="39" t="s">
        <v>808</v>
      </c>
      <c r="C9" s="75" t="s">
        <v>807</v>
      </c>
      <c r="D9" s="2"/>
    </row>
    <row r="10" spans="1:4" ht="15" customHeight="1" thickBot="1">
      <c r="A10" s="249"/>
      <c r="B10" s="40" t="s">
        <v>809</v>
      </c>
      <c r="C10" s="41" t="s">
        <v>359</v>
      </c>
      <c r="D10" s="2"/>
    </row>
  </sheetData>
  <customSheetViews>
    <customSheetView guid="{F13369AE-8343-4381-A0C9-CB7476C7E94F}">
      <selection activeCell="A5" sqref="A5:B5"/>
      <pageMargins left="0.7" right="0.7" top="0.75" bottom="0.75" header="0.3" footer="0.3"/>
      <pageSetup orientation="portrait" r:id="rId1"/>
    </customSheetView>
  </customSheetViews>
  <mergeCells count="7">
    <mergeCell ref="A7:A10"/>
    <mergeCell ref="A1:B1"/>
    <mergeCell ref="A2:B2"/>
    <mergeCell ref="A3:B3"/>
    <mergeCell ref="A4:B4"/>
    <mergeCell ref="A6:B6"/>
    <mergeCell ref="A5:B5"/>
  </mergeCells>
  <hyperlinks>
    <hyperlink ref="C9" r:id="rId2" xr:uid="{00000000-0004-0000-0000-000000000000}"/>
  </hyperlinks>
  <pageMargins left="0.7" right="0.7" top="0.75" bottom="0.75" header="0.3" footer="0.3"/>
  <pageSetup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N189"/>
  <sheetViews>
    <sheetView topLeftCell="O1" zoomScale="110" zoomScaleNormal="110" workbookViewId="0">
      <selection activeCell="O2" activeCellId="1" sqref="D15 O2"/>
    </sheetView>
  </sheetViews>
  <sheetFormatPr baseColWidth="10" defaultColWidth="14.5" defaultRowHeight="15.75" customHeight="1"/>
  <cols>
    <col min="1" max="3" width="14.5" style="115" customWidth="1"/>
    <col min="4" max="4" width="20.1640625" style="115" customWidth="1"/>
    <col min="5" max="6" width="14.5" style="115" customWidth="1"/>
    <col min="7" max="7" width="41.33203125" style="115" customWidth="1"/>
    <col min="8" max="8" width="14.33203125" style="115" customWidth="1"/>
    <col min="9" max="15" width="14.5" style="115" customWidth="1"/>
    <col min="16" max="16" width="8.83203125" style="115" customWidth="1"/>
    <col min="17" max="17" width="10.1640625" style="115" customWidth="1"/>
    <col min="18" max="18" width="14.5" customWidth="1"/>
    <col min="19" max="22" width="14.5" style="115" customWidth="1"/>
    <col min="23" max="23" width="24" style="115" customWidth="1"/>
    <col min="24" max="24" width="21.6640625" style="115" customWidth="1"/>
    <col min="25" max="25" width="16.6640625" style="115" customWidth="1"/>
    <col min="26" max="36" width="14.5" style="115" customWidth="1"/>
    <col min="37" max="16384" width="14.5" style="115"/>
  </cols>
  <sheetData>
    <row r="1" spans="1:40" s="116" customFormat="1" ht="48" customHeight="1">
      <c r="A1" s="376" t="s">
        <v>1702</v>
      </c>
      <c r="B1" s="376" t="s">
        <v>1800</v>
      </c>
      <c r="C1" s="376" t="s">
        <v>1703</v>
      </c>
      <c r="D1" s="376" t="s">
        <v>1704</v>
      </c>
      <c r="E1" s="376" t="s">
        <v>1705</v>
      </c>
      <c r="F1" s="376" t="s">
        <v>1706</v>
      </c>
      <c r="G1" s="376" t="s">
        <v>1707</v>
      </c>
      <c r="H1" s="376" t="s">
        <v>3</v>
      </c>
      <c r="I1" s="376" t="s">
        <v>1708</v>
      </c>
      <c r="J1" s="374" t="s">
        <v>1709</v>
      </c>
      <c r="K1" s="378"/>
      <c r="L1" s="374" t="s">
        <v>1710</v>
      </c>
      <c r="M1" s="375"/>
      <c r="N1" s="375"/>
      <c r="O1" s="375"/>
      <c r="P1" s="376" t="s">
        <v>1711</v>
      </c>
      <c r="Q1" s="376" t="s">
        <v>1319</v>
      </c>
      <c r="R1" s="376" t="s">
        <v>1712</v>
      </c>
      <c r="S1" s="376" t="s">
        <v>1713</v>
      </c>
      <c r="T1" s="376" t="s">
        <v>1714</v>
      </c>
      <c r="U1" s="376" t="s">
        <v>1715</v>
      </c>
      <c r="V1" s="376" t="s">
        <v>1716</v>
      </c>
      <c r="W1" s="376" t="s">
        <v>1717</v>
      </c>
      <c r="X1" s="376" t="s">
        <v>1718</v>
      </c>
      <c r="Y1" s="376" t="s">
        <v>1719</v>
      </c>
      <c r="Z1" s="376" t="s">
        <v>1723</v>
      </c>
      <c r="AA1" s="376" t="s">
        <v>1724</v>
      </c>
      <c r="AB1" s="376" t="s">
        <v>1725</v>
      </c>
      <c r="AC1" s="376" t="s">
        <v>1726</v>
      </c>
      <c r="AD1" s="376" t="s">
        <v>1727</v>
      </c>
      <c r="AE1" s="376" t="s">
        <v>1728</v>
      </c>
      <c r="AF1" s="376" t="s">
        <v>1729</v>
      </c>
      <c r="AG1" s="376" t="s">
        <v>1730</v>
      </c>
      <c r="AH1" s="376" t="s">
        <v>1731</v>
      </c>
      <c r="AI1" s="376" t="s">
        <v>1732</v>
      </c>
      <c r="AJ1" s="376" t="s">
        <v>1733</v>
      </c>
      <c r="AK1" s="376" t="s">
        <v>1734</v>
      </c>
      <c r="AL1" s="374" t="s">
        <v>1735</v>
      </c>
      <c r="AM1" s="378"/>
      <c r="AN1" s="372" t="s">
        <v>1320</v>
      </c>
    </row>
    <row r="2" spans="1:40" s="116" customFormat="1" ht="48" customHeight="1">
      <c r="A2" s="377"/>
      <c r="B2" s="377"/>
      <c r="C2" s="377"/>
      <c r="D2" s="377"/>
      <c r="E2" s="377"/>
      <c r="F2" s="377"/>
      <c r="G2" s="377"/>
      <c r="H2" s="377"/>
      <c r="I2" s="377"/>
      <c r="J2" s="213" t="s">
        <v>899</v>
      </c>
      <c r="K2" s="213" t="s">
        <v>900</v>
      </c>
      <c r="L2" s="213" t="s">
        <v>901</v>
      </c>
      <c r="M2" s="213" t="s">
        <v>902</v>
      </c>
      <c r="N2" s="213" t="s">
        <v>903</v>
      </c>
      <c r="O2" s="213" t="s">
        <v>904</v>
      </c>
      <c r="P2" s="377"/>
      <c r="Q2" s="379"/>
      <c r="R2" s="377"/>
      <c r="S2" s="377"/>
      <c r="T2" s="377"/>
      <c r="U2" s="377"/>
      <c r="V2" s="377"/>
      <c r="W2" s="377"/>
      <c r="X2" s="377"/>
      <c r="Y2" s="377"/>
      <c r="Z2" s="377"/>
      <c r="AA2" s="377"/>
      <c r="AB2" s="377"/>
      <c r="AC2" s="377"/>
      <c r="AD2" s="377"/>
      <c r="AE2" s="377"/>
      <c r="AF2" s="377"/>
      <c r="AG2" s="377"/>
      <c r="AH2" s="377"/>
      <c r="AI2" s="377"/>
      <c r="AJ2" s="377"/>
      <c r="AK2" s="377"/>
      <c r="AL2" s="213" t="s">
        <v>905</v>
      </c>
      <c r="AM2" s="213" t="s">
        <v>906</v>
      </c>
      <c r="AN2" s="373"/>
    </row>
    <row r="3" spans="1:40" s="218" customFormat="1" ht="15">
      <c r="A3" s="145" t="s">
        <v>1089</v>
      </c>
      <c r="B3" s="247">
        <v>44127</v>
      </c>
      <c r="C3" s="145" t="s">
        <v>1147</v>
      </c>
      <c r="D3" s="145" t="s">
        <v>1240</v>
      </c>
      <c r="E3" s="145" t="s">
        <v>910</v>
      </c>
      <c r="F3" s="145" t="s">
        <v>779</v>
      </c>
      <c r="G3" s="145" t="s">
        <v>1241</v>
      </c>
      <c r="H3" s="145" t="s">
        <v>8</v>
      </c>
      <c r="I3" s="222">
        <v>8153257730</v>
      </c>
      <c r="J3" s="216">
        <v>4</v>
      </c>
      <c r="K3" s="145"/>
      <c r="L3" s="145" t="s">
        <v>779</v>
      </c>
      <c r="M3" s="145" t="s">
        <v>779</v>
      </c>
      <c r="N3" s="145"/>
      <c r="O3" s="145"/>
      <c r="P3" s="145" t="s">
        <v>229</v>
      </c>
      <c r="Q3" s="145">
        <v>2016</v>
      </c>
      <c r="R3" s="145" t="s">
        <v>1603</v>
      </c>
      <c r="S3" s="145" t="s">
        <v>914</v>
      </c>
      <c r="T3" s="145" t="s">
        <v>919</v>
      </c>
      <c r="U3" s="145" t="s">
        <v>779</v>
      </c>
      <c r="V3" s="145"/>
      <c r="W3" s="145" t="s">
        <v>935</v>
      </c>
      <c r="X3" s="145" t="s">
        <v>1154</v>
      </c>
      <c r="Y3" s="145" t="s">
        <v>915</v>
      </c>
      <c r="Z3" s="145" t="s">
        <v>779</v>
      </c>
      <c r="AA3" s="145" t="s">
        <v>779</v>
      </c>
      <c r="AB3" s="145" t="s">
        <v>779</v>
      </c>
      <c r="AC3" s="145" t="s">
        <v>779</v>
      </c>
      <c r="AD3" s="145" t="s">
        <v>779</v>
      </c>
      <c r="AE3" s="145" t="s">
        <v>779</v>
      </c>
      <c r="AF3" s="145" t="s">
        <v>968</v>
      </c>
      <c r="AG3" s="145"/>
      <c r="AH3" s="145" t="s">
        <v>968</v>
      </c>
      <c r="AI3" s="145"/>
      <c r="AJ3" s="145" t="s">
        <v>779</v>
      </c>
      <c r="AK3" s="145" t="s">
        <v>779</v>
      </c>
      <c r="AL3" s="145">
        <v>3</v>
      </c>
      <c r="AM3" s="145">
        <v>2</v>
      </c>
      <c r="AN3" s="217">
        <f>IF(U3="No","",IF(AK3="No",'Default Parameters'!$C$2,AL3/(AM3+AL3)*'Default Parameters'!$C$2))</f>
        <v>1.149</v>
      </c>
    </row>
    <row r="4" spans="1:40" s="218" customFormat="1" ht="15">
      <c r="A4" s="145" t="s">
        <v>907</v>
      </c>
      <c r="B4" s="247">
        <v>44135</v>
      </c>
      <c r="C4" s="145" t="s">
        <v>1147</v>
      </c>
      <c r="D4" s="145" t="s">
        <v>931</v>
      </c>
      <c r="E4" s="145" t="s">
        <v>910</v>
      </c>
      <c r="F4" s="145" t="s">
        <v>779</v>
      </c>
      <c r="G4" s="145" t="s">
        <v>918</v>
      </c>
      <c r="H4" s="145" t="s">
        <v>8</v>
      </c>
      <c r="I4" s="216">
        <v>7337628547</v>
      </c>
      <c r="J4" s="216">
        <v>4</v>
      </c>
      <c r="K4" s="216">
        <v>0</v>
      </c>
      <c r="L4" s="145" t="s">
        <v>779</v>
      </c>
      <c r="M4" s="145" t="s">
        <v>779</v>
      </c>
      <c r="N4" s="145"/>
      <c r="O4" s="145"/>
      <c r="P4" s="145" t="s">
        <v>229</v>
      </c>
      <c r="Q4" s="145">
        <v>2015</v>
      </c>
      <c r="R4" s="145" t="s">
        <v>1352</v>
      </c>
      <c r="S4" s="145" t="s">
        <v>912</v>
      </c>
      <c r="T4" s="145" t="s">
        <v>913</v>
      </c>
      <c r="U4" s="145" t="s">
        <v>914</v>
      </c>
      <c r="V4" s="145"/>
      <c r="W4" s="145" t="s">
        <v>947</v>
      </c>
      <c r="X4" s="145" t="s">
        <v>936</v>
      </c>
      <c r="Y4" s="145" t="s">
        <v>915</v>
      </c>
      <c r="Z4" s="145" t="s">
        <v>914</v>
      </c>
      <c r="AA4" s="145" t="s">
        <v>914</v>
      </c>
      <c r="AB4" s="145" t="s">
        <v>914</v>
      </c>
      <c r="AC4" s="145" t="s">
        <v>914</v>
      </c>
      <c r="AD4" s="145" t="s">
        <v>914</v>
      </c>
      <c r="AE4" s="145" t="s">
        <v>914</v>
      </c>
      <c r="AF4" s="145" t="s">
        <v>916</v>
      </c>
      <c r="AG4" s="145"/>
      <c r="AH4" s="145" t="s">
        <v>916</v>
      </c>
      <c r="AI4" s="145"/>
      <c r="AJ4" s="145" t="s">
        <v>916</v>
      </c>
      <c r="AK4" s="145" t="s">
        <v>916</v>
      </c>
      <c r="AL4" s="145">
        <v>3</v>
      </c>
      <c r="AM4" s="145"/>
      <c r="AN4" s="217">
        <f>IF(U4="No","",IF(AK4="No",'Default Parameters'!$C$2,AL4/(AM4+AL4)*'Default Parameters'!$C$2))</f>
        <v>1.915</v>
      </c>
    </row>
    <row r="5" spans="1:40" s="218" customFormat="1" ht="15">
      <c r="A5" s="145" t="s">
        <v>965</v>
      </c>
      <c r="B5" s="247">
        <v>44125</v>
      </c>
      <c r="C5" s="145" t="s">
        <v>1147</v>
      </c>
      <c r="D5" s="145" t="s">
        <v>1423</v>
      </c>
      <c r="E5" s="145" t="s">
        <v>910</v>
      </c>
      <c r="F5" s="145" t="s">
        <v>779</v>
      </c>
      <c r="G5" s="145" t="s">
        <v>1424</v>
      </c>
      <c r="H5" s="145" t="s">
        <v>9</v>
      </c>
      <c r="I5" s="216"/>
      <c r="J5" s="216">
        <v>4</v>
      </c>
      <c r="K5" s="216">
        <v>0</v>
      </c>
      <c r="L5" s="145" t="s">
        <v>779</v>
      </c>
      <c r="M5" s="145" t="s">
        <v>779</v>
      </c>
      <c r="N5" s="145"/>
      <c r="O5" s="145"/>
      <c r="P5" s="145" t="s">
        <v>229</v>
      </c>
      <c r="Q5" s="145">
        <v>2014</v>
      </c>
      <c r="R5" s="145" t="s">
        <v>1425</v>
      </c>
      <c r="S5" s="145" t="s">
        <v>779</v>
      </c>
      <c r="T5" s="145" t="s">
        <v>913</v>
      </c>
      <c r="U5" s="145" t="s">
        <v>968</v>
      </c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217" t="str">
        <f>IF(U5="No","",IF(AK5="No",'Default Parameters'!$C$2,AL5/(AM5+AL5)*'Default Parameters'!$C$2))</f>
        <v/>
      </c>
    </row>
    <row r="6" spans="1:40" s="218" customFormat="1" ht="15">
      <c r="A6" s="145" t="s">
        <v>1146</v>
      </c>
      <c r="B6" s="247">
        <v>44130</v>
      </c>
      <c r="C6" s="145" t="s">
        <v>1147</v>
      </c>
      <c r="D6" s="145" t="s">
        <v>1216</v>
      </c>
      <c r="E6" s="145" t="s">
        <v>938</v>
      </c>
      <c r="F6" s="145" t="s">
        <v>779</v>
      </c>
      <c r="G6" s="145" t="s">
        <v>1217</v>
      </c>
      <c r="H6" s="145" t="s">
        <v>8</v>
      </c>
      <c r="I6" s="222">
        <v>9741142913</v>
      </c>
      <c r="J6" s="216">
        <v>4</v>
      </c>
      <c r="K6" s="145"/>
      <c r="L6" s="145" t="s">
        <v>779</v>
      </c>
      <c r="M6" s="145" t="s">
        <v>779</v>
      </c>
      <c r="N6" s="145"/>
      <c r="O6" s="145"/>
      <c r="P6" s="145" t="s">
        <v>229</v>
      </c>
      <c r="Q6" s="145">
        <v>2015</v>
      </c>
      <c r="R6" s="145" t="s">
        <v>1632</v>
      </c>
      <c r="S6" s="145" t="s">
        <v>914</v>
      </c>
      <c r="T6" s="145" t="s">
        <v>919</v>
      </c>
      <c r="U6" s="145" t="s">
        <v>779</v>
      </c>
      <c r="V6" s="145"/>
      <c r="W6" s="145" t="s">
        <v>935</v>
      </c>
      <c r="X6" s="145" t="s">
        <v>1154</v>
      </c>
      <c r="Y6" s="145" t="s">
        <v>915</v>
      </c>
      <c r="Z6" s="145" t="s">
        <v>779</v>
      </c>
      <c r="AA6" s="145" t="s">
        <v>779</v>
      </c>
      <c r="AB6" s="145" t="s">
        <v>779</v>
      </c>
      <c r="AC6" s="145" t="s">
        <v>779</v>
      </c>
      <c r="AD6" s="145" t="s">
        <v>779</v>
      </c>
      <c r="AE6" s="145" t="s">
        <v>779</v>
      </c>
      <c r="AF6" s="145" t="s">
        <v>968</v>
      </c>
      <c r="AG6" s="145"/>
      <c r="AH6" s="145" t="s">
        <v>968</v>
      </c>
      <c r="AI6" s="145"/>
      <c r="AJ6" s="145" t="s">
        <v>968</v>
      </c>
      <c r="AK6" s="145" t="s">
        <v>968</v>
      </c>
      <c r="AL6" s="145">
        <v>3</v>
      </c>
      <c r="AM6" s="145"/>
      <c r="AN6" s="217">
        <f>IF(U6="No","",IF(AK6="No",'Default Parameters'!$C$2,AL6/(AM6+AL6)*'Default Parameters'!$C$2))</f>
        <v>1.915</v>
      </c>
    </row>
    <row r="7" spans="1:40" s="218" customFormat="1" ht="16">
      <c r="A7" s="145" t="s">
        <v>1089</v>
      </c>
      <c r="B7" s="247">
        <v>44125</v>
      </c>
      <c r="C7" s="145" t="s">
        <v>1147</v>
      </c>
      <c r="D7" s="145" t="s">
        <v>1257</v>
      </c>
      <c r="E7" s="145" t="s">
        <v>910</v>
      </c>
      <c r="F7" s="145" t="s">
        <v>779</v>
      </c>
      <c r="G7" s="145" t="s">
        <v>1787</v>
      </c>
      <c r="H7" s="145" t="s">
        <v>8</v>
      </c>
      <c r="I7" s="222">
        <v>7452806933</v>
      </c>
      <c r="J7" s="216">
        <v>4</v>
      </c>
      <c r="K7" s="145"/>
      <c r="L7" s="145" t="s">
        <v>779</v>
      </c>
      <c r="M7" s="145" t="s">
        <v>779</v>
      </c>
      <c r="N7" s="145"/>
      <c r="O7" s="145"/>
      <c r="P7" s="145" t="s">
        <v>16</v>
      </c>
      <c r="Q7" s="145">
        <v>2014</v>
      </c>
      <c r="R7" s="144" t="s">
        <v>1456</v>
      </c>
      <c r="S7" s="145" t="s">
        <v>914</v>
      </c>
      <c r="T7" s="145" t="s">
        <v>919</v>
      </c>
      <c r="U7" s="145" t="s">
        <v>779</v>
      </c>
      <c r="V7" s="145"/>
      <c r="W7" s="145" t="s">
        <v>935</v>
      </c>
      <c r="X7" s="145" t="s">
        <v>1154</v>
      </c>
      <c r="Y7" s="145" t="s">
        <v>915</v>
      </c>
      <c r="Z7" s="145" t="s">
        <v>779</v>
      </c>
      <c r="AA7" s="145" t="s">
        <v>779</v>
      </c>
      <c r="AB7" s="145" t="s">
        <v>779</v>
      </c>
      <c r="AC7" s="145" t="s">
        <v>779</v>
      </c>
      <c r="AD7" s="145" t="s">
        <v>779</v>
      </c>
      <c r="AE7" s="145" t="s">
        <v>779</v>
      </c>
      <c r="AF7" s="145" t="s">
        <v>968</v>
      </c>
      <c r="AG7" s="145"/>
      <c r="AH7" s="145" t="s">
        <v>968</v>
      </c>
      <c r="AI7" s="145"/>
      <c r="AJ7" s="145" t="s">
        <v>968</v>
      </c>
      <c r="AK7" s="145" t="s">
        <v>968</v>
      </c>
      <c r="AL7" s="145">
        <v>3</v>
      </c>
      <c r="AM7" s="145"/>
      <c r="AN7" s="217">
        <f>IF(U7="No","",IF(AK7="No",'Default Parameters'!$C$2,AL7/(AM7+AL7)*'Default Parameters'!$C$2))</f>
        <v>1.915</v>
      </c>
    </row>
    <row r="8" spans="1:40" s="218" customFormat="1" ht="15">
      <c r="A8" s="145" t="s">
        <v>1146</v>
      </c>
      <c r="B8" s="247">
        <v>44130</v>
      </c>
      <c r="C8" s="145" t="s">
        <v>1147</v>
      </c>
      <c r="D8" s="219" t="s">
        <v>1223</v>
      </c>
      <c r="E8" s="219" t="s">
        <v>938</v>
      </c>
      <c r="F8" s="219" t="s">
        <v>779</v>
      </c>
      <c r="G8" s="219" t="s">
        <v>1224</v>
      </c>
      <c r="H8" s="219" t="s">
        <v>8</v>
      </c>
      <c r="I8" s="227">
        <v>9739910702</v>
      </c>
      <c r="J8" s="221">
        <v>4</v>
      </c>
      <c r="K8" s="219"/>
      <c r="L8" s="145" t="s">
        <v>779</v>
      </c>
      <c r="M8" s="145" t="s">
        <v>779</v>
      </c>
      <c r="N8" s="145"/>
      <c r="O8" s="145"/>
      <c r="P8" s="145" t="s">
        <v>229</v>
      </c>
      <c r="Q8" s="145">
        <v>2015</v>
      </c>
      <c r="R8" s="145" t="s">
        <v>1650</v>
      </c>
      <c r="S8" s="145" t="s">
        <v>914</v>
      </c>
      <c r="T8" s="145" t="s">
        <v>919</v>
      </c>
      <c r="U8" s="145" t="s">
        <v>779</v>
      </c>
      <c r="V8" s="145"/>
      <c r="W8" s="145" t="s">
        <v>935</v>
      </c>
      <c r="X8" s="145" t="s">
        <v>1154</v>
      </c>
      <c r="Y8" s="145" t="s">
        <v>915</v>
      </c>
      <c r="Z8" s="145" t="s">
        <v>779</v>
      </c>
      <c r="AA8" s="145" t="s">
        <v>779</v>
      </c>
      <c r="AB8" s="145" t="s">
        <v>779</v>
      </c>
      <c r="AC8" s="145" t="s">
        <v>779</v>
      </c>
      <c r="AD8" s="145" t="s">
        <v>779</v>
      </c>
      <c r="AE8" s="145" t="s">
        <v>779</v>
      </c>
      <c r="AF8" s="145" t="s">
        <v>968</v>
      </c>
      <c r="AG8" s="145"/>
      <c r="AH8" s="145" t="s">
        <v>968</v>
      </c>
      <c r="AI8" s="145"/>
      <c r="AJ8" s="145" t="s">
        <v>968</v>
      </c>
      <c r="AK8" s="145" t="s">
        <v>968</v>
      </c>
      <c r="AL8" s="145">
        <v>3</v>
      </c>
      <c r="AM8" s="145"/>
      <c r="AN8" s="217">
        <f>IF(U8="No","",IF(AK8="No",'Default Parameters'!$C$2,AL8/(AM8+AL8)*'Default Parameters'!$C$2))</f>
        <v>1.915</v>
      </c>
    </row>
    <row r="9" spans="1:40" s="218" customFormat="1" ht="15">
      <c r="A9" s="145" t="s">
        <v>1081</v>
      </c>
      <c r="B9" s="247">
        <v>44127</v>
      </c>
      <c r="C9" s="145" t="s">
        <v>1147</v>
      </c>
      <c r="D9" s="219" t="s">
        <v>1185</v>
      </c>
      <c r="E9" s="219" t="s">
        <v>910</v>
      </c>
      <c r="F9" s="219" t="s">
        <v>779</v>
      </c>
      <c r="G9" s="219" t="s">
        <v>1186</v>
      </c>
      <c r="H9" s="219" t="s">
        <v>8</v>
      </c>
      <c r="I9" s="227">
        <v>8147786789</v>
      </c>
      <c r="J9" s="221">
        <v>2</v>
      </c>
      <c r="K9" s="219"/>
      <c r="L9" s="145" t="s">
        <v>779</v>
      </c>
      <c r="M9" s="145" t="s">
        <v>779</v>
      </c>
      <c r="N9" s="145"/>
      <c r="O9" s="145"/>
      <c r="P9" s="145" t="s">
        <v>229</v>
      </c>
      <c r="Q9" s="145">
        <v>2016</v>
      </c>
      <c r="R9" s="145" t="s">
        <v>1644</v>
      </c>
      <c r="S9" s="145" t="s">
        <v>914</v>
      </c>
      <c r="T9" s="145" t="s">
        <v>919</v>
      </c>
      <c r="U9" s="145" t="s">
        <v>779</v>
      </c>
      <c r="V9" s="145"/>
      <c r="W9" s="145" t="s">
        <v>935</v>
      </c>
      <c r="X9" s="145" t="s">
        <v>1154</v>
      </c>
      <c r="Y9" s="145" t="s">
        <v>915</v>
      </c>
      <c r="Z9" s="145" t="s">
        <v>779</v>
      </c>
      <c r="AA9" s="145" t="s">
        <v>779</v>
      </c>
      <c r="AB9" s="145" t="s">
        <v>779</v>
      </c>
      <c r="AC9" s="145" t="s">
        <v>779</v>
      </c>
      <c r="AD9" s="145" t="s">
        <v>779</v>
      </c>
      <c r="AE9" s="145" t="s">
        <v>779</v>
      </c>
      <c r="AF9" s="145" t="s">
        <v>968</v>
      </c>
      <c r="AG9" s="145"/>
      <c r="AH9" s="145" t="s">
        <v>968</v>
      </c>
      <c r="AI9" s="145"/>
      <c r="AJ9" s="145" t="s">
        <v>968</v>
      </c>
      <c r="AK9" s="145" t="s">
        <v>968</v>
      </c>
      <c r="AL9" s="145">
        <v>3</v>
      </c>
      <c r="AM9" s="145"/>
      <c r="AN9" s="217">
        <f>IF(U9="No","",IF(AK9="No",'Default Parameters'!$C$2,AL9/(AM9+AL9)*'Default Parameters'!$C$2))</f>
        <v>1.915</v>
      </c>
    </row>
    <row r="10" spans="1:40" s="218" customFormat="1" ht="15">
      <c r="A10" s="145" t="s">
        <v>965</v>
      </c>
      <c r="B10" s="247">
        <v>44124</v>
      </c>
      <c r="C10" s="145" t="s">
        <v>1147</v>
      </c>
      <c r="D10" s="145" t="s">
        <v>1285</v>
      </c>
      <c r="E10" s="145" t="s">
        <v>910</v>
      </c>
      <c r="F10" s="145" t="s">
        <v>779</v>
      </c>
      <c r="G10" s="145" t="s">
        <v>1286</v>
      </c>
      <c r="H10" s="145" t="s">
        <v>9</v>
      </c>
      <c r="I10" s="216">
        <v>9677315447</v>
      </c>
      <c r="J10" s="216">
        <v>4</v>
      </c>
      <c r="K10" s="216">
        <v>1</v>
      </c>
      <c r="L10" s="145" t="s">
        <v>779</v>
      </c>
      <c r="M10" s="145" t="s">
        <v>779</v>
      </c>
      <c r="N10" s="145"/>
      <c r="O10" s="145"/>
      <c r="P10" s="145" t="s">
        <v>229</v>
      </c>
      <c r="Q10" s="145">
        <v>2015</v>
      </c>
      <c r="R10" s="145" t="s">
        <v>1630</v>
      </c>
      <c r="S10" s="145" t="s">
        <v>779</v>
      </c>
      <c r="T10" s="145" t="s">
        <v>913</v>
      </c>
      <c r="U10" s="145" t="s">
        <v>779</v>
      </c>
      <c r="V10" s="145"/>
      <c r="W10" s="145" t="s">
        <v>935</v>
      </c>
      <c r="X10" s="145" t="s">
        <v>936</v>
      </c>
      <c r="Y10" s="145" t="s">
        <v>915</v>
      </c>
      <c r="Z10" s="145" t="s">
        <v>779</v>
      </c>
      <c r="AA10" s="145" t="s">
        <v>779</v>
      </c>
      <c r="AB10" s="145" t="s">
        <v>779</v>
      </c>
      <c r="AC10" s="145" t="s">
        <v>779</v>
      </c>
      <c r="AD10" s="145" t="s">
        <v>779</v>
      </c>
      <c r="AE10" s="145" t="s">
        <v>779</v>
      </c>
      <c r="AF10" s="145" t="s">
        <v>916</v>
      </c>
      <c r="AG10" s="145"/>
      <c r="AH10" s="145" t="s">
        <v>916</v>
      </c>
      <c r="AI10" s="145"/>
      <c r="AJ10" s="145" t="s">
        <v>916</v>
      </c>
      <c r="AK10" s="145" t="s">
        <v>916</v>
      </c>
      <c r="AL10" s="145">
        <v>3</v>
      </c>
      <c r="AM10" s="145"/>
      <c r="AN10" s="217">
        <f>IF(U10="No","",IF(AK10="No",'Default Parameters'!$C$2,AL10/(AM10+AL10)*'Default Parameters'!$C$2))</f>
        <v>1.915</v>
      </c>
    </row>
    <row r="11" spans="1:40" s="218" customFormat="1" ht="15">
      <c r="A11" s="145" t="s">
        <v>1146</v>
      </c>
      <c r="B11" s="247">
        <v>44127</v>
      </c>
      <c r="C11" s="145" t="s">
        <v>1147</v>
      </c>
      <c r="D11" s="145" t="s">
        <v>1204</v>
      </c>
      <c r="E11" s="145" t="s">
        <v>910</v>
      </c>
      <c r="F11" s="145" t="s">
        <v>779</v>
      </c>
      <c r="G11" s="145" t="s">
        <v>1782</v>
      </c>
      <c r="H11" s="145" t="s">
        <v>8</v>
      </c>
      <c r="I11" s="222">
        <v>9741021315</v>
      </c>
      <c r="J11" s="216">
        <v>3</v>
      </c>
      <c r="K11" s="216">
        <v>1</v>
      </c>
      <c r="L11" s="145" t="s">
        <v>779</v>
      </c>
      <c r="M11" s="145" t="s">
        <v>779</v>
      </c>
      <c r="N11" s="145"/>
      <c r="O11" s="145"/>
      <c r="P11" s="145" t="s">
        <v>229</v>
      </c>
      <c r="Q11" s="145">
        <v>2016</v>
      </c>
      <c r="R11" s="145" t="s">
        <v>1616</v>
      </c>
      <c r="S11" s="145" t="s">
        <v>914</v>
      </c>
      <c r="T11" s="145" t="s">
        <v>919</v>
      </c>
      <c r="U11" s="145" t="s">
        <v>779</v>
      </c>
      <c r="V11" s="145"/>
      <c r="W11" s="145" t="s">
        <v>935</v>
      </c>
      <c r="X11" s="145" t="s">
        <v>1154</v>
      </c>
      <c r="Y11" s="145" t="s">
        <v>915</v>
      </c>
      <c r="Z11" s="145" t="s">
        <v>779</v>
      </c>
      <c r="AA11" s="145" t="s">
        <v>779</v>
      </c>
      <c r="AB11" s="145" t="s">
        <v>779</v>
      </c>
      <c r="AC11" s="145" t="s">
        <v>779</v>
      </c>
      <c r="AD11" s="145" t="s">
        <v>779</v>
      </c>
      <c r="AE11" s="145" t="s">
        <v>779</v>
      </c>
      <c r="AF11" s="145" t="s">
        <v>968</v>
      </c>
      <c r="AG11" s="145"/>
      <c r="AH11" s="145" t="s">
        <v>968</v>
      </c>
      <c r="AI11" s="145"/>
      <c r="AJ11" s="145" t="s">
        <v>968</v>
      </c>
      <c r="AK11" s="145" t="s">
        <v>968</v>
      </c>
      <c r="AL11" s="145">
        <v>3</v>
      </c>
      <c r="AM11" s="145"/>
      <c r="AN11" s="217">
        <f>IF(U11="No","",IF(AK11="No",'Default Parameters'!$C$2,AL11/(AM11+AL11)*'Default Parameters'!$C$2))</f>
        <v>1.915</v>
      </c>
    </row>
    <row r="12" spans="1:40" s="218" customFormat="1" ht="15">
      <c r="A12" s="145" t="s">
        <v>1146</v>
      </c>
      <c r="B12" s="247">
        <v>44130</v>
      </c>
      <c r="C12" s="145" t="s">
        <v>1147</v>
      </c>
      <c r="D12" s="145" t="s">
        <v>1173</v>
      </c>
      <c r="E12" s="145" t="s">
        <v>938</v>
      </c>
      <c r="F12" s="145" t="s">
        <v>779</v>
      </c>
      <c r="G12" s="145" t="s">
        <v>1156</v>
      </c>
      <c r="H12" s="145" t="s">
        <v>8</v>
      </c>
      <c r="I12" s="222" t="s">
        <v>1174</v>
      </c>
      <c r="J12" s="216">
        <v>4</v>
      </c>
      <c r="K12" s="216">
        <v>1</v>
      </c>
      <c r="L12" s="145" t="s">
        <v>779</v>
      </c>
      <c r="M12" s="145" t="s">
        <v>779</v>
      </c>
      <c r="N12" s="145"/>
      <c r="O12" s="145"/>
      <c r="P12" s="145" t="s">
        <v>229</v>
      </c>
      <c r="Q12" s="145">
        <v>2015</v>
      </c>
      <c r="R12" s="145" t="s">
        <v>1407</v>
      </c>
      <c r="S12" s="145" t="s">
        <v>914</v>
      </c>
      <c r="T12" s="145" t="s">
        <v>913</v>
      </c>
      <c r="U12" s="145" t="s">
        <v>779</v>
      </c>
      <c r="V12" s="145"/>
      <c r="W12" s="145" t="s">
        <v>935</v>
      </c>
      <c r="X12" s="145" t="s">
        <v>1154</v>
      </c>
      <c r="Y12" s="145" t="s">
        <v>915</v>
      </c>
      <c r="Z12" s="145" t="s">
        <v>779</v>
      </c>
      <c r="AA12" s="145" t="s">
        <v>779</v>
      </c>
      <c r="AB12" s="145" t="s">
        <v>779</v>
      </c>
      <c r="AC12" s="145" t="s">
        <v>779</v>
      </c>
      <c r="AD12" s="145" t="s">
        <v>779</v>
      </c>
      <c r="AE12" s="145" t="s">
        <v>779</v>
      </c>
      <c r="AF12" s="145" t="s">
        <v>968</v>
      </c>
      <c r="AG12" s="145"/>
      <c r="AH12" s="145" t="s">
        <v>968</v>
      </c>
      <c r="AI12" s="145"/>
      <c r="AJ12" s="145" t="s">
        <v>968</v>
      </c>
      <c r="AK12" s="145" t="s">
        <v>968</v>
      </c>
      <c r="AL12" s="145">
        <v>3</v>
      </c>
      <c r="AM12" s="145"/>
      <c r="AN12" s="217">
        <f>IF(U12="No","",IF(AK12="No",'Default Parameters'!$C$2,AL12/(AM12+AL12)*'Default Parameters'!$C$2))</f>
        <v>1.915</v>
      </c>
    </row>
    <row r="13" spans="1:40" s="218" customFormat="1" ht="15">
      <c r="A13" s="145" t="s">
        <v>1146</v>
      </c>
      <c r="B13" s="247">
        <v>44131</v>
      </c>
      <c r="C13" s="145" t="s">
        <v>1147</v>
      </c>
      <c r="D13" s="145" t="s">
        <v>1195</v>
      </c>
      <c r="E13" s="145" t="s">
        <v>938</v>
      </c>
      <c r="F13" s="145" t="s">
        <v>779</v>
      </c>
      <c r="G13" s="145" t="s">
        <v>1794</v>
      </c>
      <c r="H13" s="145" t="s">
        <v>8</v>
      </c>
      <c r="I13" s="222">
        <v>9901969800</v>
      </c>
      <c r="J13" s="216">
        <v>4</v>
      </c>
      <c r="K13" s="145"/>
      <c r="L13" s="145" t="s">
        <v>779</v>
      </c>
      <c r="M13" s="145" t="s">
        <v>779</v>
      </c>
      <c r="N13" s="145"/>
      <c r="O13" s="145"/>
      <c r="P13" s="145" t="s">
        <v>229</v>
      </c>
      <c r="Q13" s="145">
        <v>2016</v>
      </c>
      <c r="R13" s="145" t="s">
        <v>1670</v>
      </c>
      <c r="S13" s="145" t="s">
        <v>914</v>
      </c>
      <c r="T13" s="145" t="s">
        <v>913</v>
      </c>
      <c r="U13" s="145" t="s">
        <v>779</v>
      </c>
      <c r="V13" s="145"/>
      <c r="W13" s="145" t="s">
        <v>935</v>
      </c>
      <c r="X13" s="145" t="s">
        <v>1154</v>
      </c>
      <c r="Y13" s="145" t="s">
        <v>915</v>
      </c>
      <c r="Z13" s="145" t="s">
        <v>779</v>
      </c>
      <c r="AA13" s="145" t="s">
        <v>779</v>
      </c>
      <c r="AB13" s="145" t="s">
        <v>779</v>
      </c>
      <c r="AC13" s="145" t="s">
        <v>779</v>
      </c>
      <c r="AD13" s="145" t="s">
        <v>779</v>
      </c>
      <c r="AE13" s="145" t="s">
        <v>779</v>
      </c>
      <c r="AF13" s="145" t="s">
        <v>968</v>
      </c>
      <c r="AG13" s="145"/>
      <c r="AH13" s="145" t="s">
        <v>968</v>
      </c>
      <c r="AI13" s="145"/>
      <c r="AJ13" s="145" t="s">
        <v>968</v>
      </c>
      <c r="AK13" s="145" t="s">
        <v>968</v>
      </c>
      <c r="AL13" s="145">
        <v>3</v>
      </c>
      <c r="AM13" s="145"/>
      <c r="AN13" s="217">
        <f>IF(U13="No","",IF(AK13="No",'Default Parameters'!$C$2,AL13/(AM13+AL13)*'Default Parameters'!$C$2))</f>
        <v>1.915</v>
      </c>
    </row>
    <row r="14" spans="1:40" s="218" customFormat="1" ht="15">
      <c r="A14" s="145" t="s">
        <v>965</v>
      </c>
      <c r="B14" s="247">
        <v>44124</v>
      </c>
      <c r="C14" s="145" t="s">
        <v>1147</v>
      </c>
      <c r="D14" s="145" t="s">
        <v>1780</v>
      </c>
      <c r="E14" s="145" t="s">
        <v>910</v>
      </c>
      <c r="F14" s="145" t="s">
        <v>779</v>
      </c>
      <c r="G14" s="145" t="s">
        <v>1290</v>
      </c>
      <c r="H14" s="145" t="s">
        <v>9</v>
      </c>
      <c r="I14" s="216">
        <v>9585488208</v>
      </c>
      <c r="J14" s="216">
        <v>4</v>
      </c>
      <c r="K14" s="216">
        <v>1</v>
      </c>
      <c r="L14" s="145" t="s">
        <v>779</v>
      </c>
      <c r="M14" s="145" t="s">
        <v>779</v>
      </c>
      <c r="N14" s="145"/>
      <c r="O14" s="145"/>
      <c r="P14" s="145" t="s">
        <v>229</v>
      </c>
      <c r="Q14" s="145">
        <v>2015</v>
      </c>
      <c r="R14" s="145" t="s">
        <v>1742</v>
      </c>
      <c r="S14" s="145" t="s">
        <v>779</v>
      </c>
      <c r="T14" s="145" t="s">
        <v>913</v>
      </c>
      <c r="U14" s="145" t="s">
        <v>779</v>
      </c>
      <c r="V14" s="145"/>
      <c r="W14" s="145" t="s">
        <v>935</v>
      </c>
      <c r="X14" s="145" t="s">
        <v>936</v>
      </c>
      <c r="Y14" s="145" t="s">
        <v>915</v>
      </c>
      <c r="Z14" s="145" t="s">
        <v>779</v>
      </c>
      <c r="AA14" s="145" t="s">
        <v>779</v>
      </c>
      <c r="AB14" s="145" t="s">
        <v>779</v>
      </c>
      <c r="AC14" s="145" t="s">
        <v>779</v>
      </c>
      <c r="AD14" s="145" t="s">
        <v>779</v>
      </c>
      <c r="AE14" s="145" t="s">
        <v>779</v>
      </c>
      <c r="AF14" s="145" t="s">
        <v>916</v>
      </c>
      <c r="AG14" s="145"/>
      <c r="AH14" s="145" t="s">
        <v>916</v>
      </c>
      <c r="AI14" s="145"/>
      <c r="AJ14" s="145" t="s">
        <v>916</v>
      </c>
      <c r="AK14" s="145" t="s">
        <v>916</v>
      </c>
      <c r="AL14" s="145">
        <v>3</v>
      </c>
      <c r="AM14" s="145"/>
      <c r="AN14" s="217">
        <f>IF(U14="No","",IF(AK14="No",'Default Parameters'!$C$2,AL14/(AM14+AL14)*'Default Parameters'!$C$2))</f>
        <v>1.915</v>
      </c>
    </row>
    <row r="15" spans="1:40" s="218" customFormat="1" ht="15">
      <c r="A15" s="145" t="s">
        <v>1146</v>
      </c>
      <c r="B15" s="247">
        <v>44130</v>
      </c>
      <c r="C15" s="145" t="s">
        <v>1147</v>
      </c>
      <c r="D15" s="145" t="s">
        <v>1242</v>
      </c>
      <c r="E15" s="145" t="s">
        <v>938</v>
      </c>
      <c r="F15" s="145" t="s">
        <v>779</v>
      </c>
      <c r="G15" s="145" t="s">
        <v>1243</v>
      </c>
      <c r="H15" s="145" t="s">
        <v>8</v>
      </c>
      <c r="I15" s="222">
        <v>9731863619</v>
      </c>
      <c r="J15" s="216">
        <v>4</v>
      </c>
      <c r="K15" s="145"/>
      <c r="L15" s="145" t="s">
        <v>779</v>
      </c>
      <c r="M15" s="145" t="s">
        <v>779</v>
      </c>
      <c r="N15" s="145"/>
      <c r="O15" s="145"/>
      <c r="P15" s="145" t="s">
        <v>229</v>
      </c>
      <c r="Q15" s="145">
        <v>2015</v>
      </c>
      <c r="R15" s="145" t="s">
        <v>1623</v>
      </c>
      <c r="S15" s="145" t="s">
        <v>914</v>
      </c>
      <c r="T15" s="145" t="s">
        <v>919</v>
      </c>
      <c r="U15" s="145" t="s">
        <v>779</v>
      </c>
      <c r="V15" s="145"/>
      <c r="W15" s="145" t="s">
        <v>935</v>
      </c>
      <c r="X15" s="145" t="s">
        <v>936</v>
      </c>
      <c r="Y15" s="145" t="s">
        <v>915</v>
      </c>
      <c r="Z15" s="145" t="s">
        <v>779</v>
      </c>
      <c r="AA15" s="145" t="s">
        <v>779</v>
      </c>
      <c r="AB15" s="145" t="s">
        <v>779</v>
      </c>
      <c r="AC15" s="145" t="s">
        <v>779</v>
      </c>
      <c r="AD15" s="145" t="s">
        <v>779</v>
      </c>
      <c r="AE15" s="145" t="s">
        <v>779</v>
      </c>
      <c r="AF15" s="145" t="s">
        <v>916</v>
      </c>
      <c r="AG15" s="145"/>
      <c r="AH15" s="145" t="s">
        <v>916</v>
      </c>
      <c r="AI15" s="145"/>
      <c r="AJ15" s="145" t="s">
        <v>916</v>
      </c>
      <c r="AK15" s="145" t="s">
        <v>916</v>
      </c>
      <c r="AL15" s="145">
        <v>3</v>
      </c>
      <c r="AM15" s="145"/>
      <c r="AN15" s="217">
        <f>IF(U15="No","",IF(AK15="No",'Default Parameters'!$C$2,AL15/(AM15+AL15)*'Default Parameters'!$C$2))</f>
        <v>1.915</v>
      </c>
    </row>
    <row r="16" spans="1:40" s="218" customFormat="1" ht="15">
      <c r="A16" s="145" t="s">
        <v>1146</v>
      </c>
      <c r="B16" s="247">
        <v>44130</v>
      </c>
      <c r="C16" s="145" t="s">
        <v>1147</v>
      </c>
      <c r="D16" s="145" t="s">
        <v>1248</v>
      </c>
      <c r="E16" s="145" t="s">
        <v>938</v>
      </c>
      <c r="F16" s="145" t="s">
        <v>779</v>
      </c>
      <c r="G16" s="145" t="s">
        <v>1200</v>
      </c>
      <c r="H16" s="145" t="s">
        <v>8</v>
      </c>
      <c r="I16" s="222">
        <v>9900858872</v>
      </c>
      <c r="J16" s="216">
        <v>4</v>
      </c>
      <c r="K16" s="145"/>
      <c r="L16" s="145" t="s">
        <v>779</v>
      </c>
      <c r="M16" s="145" t="s">
        <v>779</v>
      </c>
      <c r="N16" s="145"/>
      <c r="O16" s="145"/>
      <c r="P16" s="145" t="s">
        <v>229</v>
      </c>
      <c r="Q16" s="145">
        <v>2015</v>
      </c>
      <c r="R16" s="145" t="s">
        <v>1627</v>
      </c>
      <c r="S16" s="145" t="s">
        <v>914</v>
      </c>
      <c r="T16" s="145" t="s">
        <v>919</v>
      </c>
      <c r="U16" s="145" t="s">
        <v>779</v>
      </c>
      <c r="V16" s="145"/>
      <c r="W16" s="145" t="s">
        <v>935</v>
      </c>
      <c r="X16" s="145" t="s">
        <v>936</v>
      </c>
      <c r="Y16" s="145" t="s">
        <v>915</v>
      </c>
      <c r="Z16" s="145" t="s">
        <v>779</v>
      </c>
      <c r="AA16" s="145" t="s">
        <v>779</v>
      </c>
      <c r="AB16" s="145" t="s">
        <v>779</v>
      </c>
      <c r="AC16" s="145" t="s">
        <v>779</v>
      </c>
      <c r="AD16" s="145" t="s">
        <v>779</v>
      </c>
      <c r="AE16" s="145" t="s">
        <v>779</v>
      </c>
      <c r="AF16" s="145" t="s">
        <v>916</v>
      </c>
      <c r="AG16" s="145"/>
      <c r="AH16" s="145" t="s">
        <v>916</v>
      </c>
      <c r="AI16" s="145"/>
      <c r="AJ16" s="145" t="s">
        <v>916</v>
      </c>
      <c r="AK16" s="145" t="s">
        <v>916</v>
      </c>
      <c r="AL16" s="145">
        <v>3</v>
      </c>
      <c r="AM16" s="145"/>
      <c r="AN16" s="217">
        <f>IF(U16="No","",IF(AK16="No",'Default Parameters'!$C$2,AL16/(AM16+AL16)*'Default Parameters'!$C$2))</f>
        <v>1.915</v>
      </c>
    </row>
    <row r="17" spans="1:40" s="218" customFormat="1" ht="15">
      <c r="A17" s="145" t="s">
        <v>1146</v>
      </c>
      <c r="B17" s="247">
        <v>44131</v>
      </c>
      <c r="C17" s="145" t="s">
        <v>1147</v>
      </c>
      <c r="D17" s="145" t="s">
        <v>1162</v>
      </c>
      <c r="E17" s="145" t="s">
        <v>938</v>
      </c>
      <c r="F17" s="145" t="s">
        <v>779</v>
      </c>
      <c r="G17" s="145" t="s">
        <v>1163</v>
      </c>
      <c r="H17" s="145" t="s">
        <v>8</v>
      </c>
      <c r="I17" s="222">
        <v>9980551767</v>
      </c>
      <c r="J17" s="216">
        <v>5</v>
      </c>
      <c r="K17" s="145"/>
      <c r="L17" s="145" t="s">
        <v>779</v>
      </c>
      <c r="M17" s="145" t="s">
        <v>779</v>
      </c>
      <c r="N17" s="145"/>
      <c r="O17" s="145"/>
      <c r="P17" s="145" t="s">
        <v>229</v>
      </c>
      <c r="Q17" s="145">
        <v>2014</v>
      </c>
      <c r="R17" s="145" t="s">
        <v>1430</v>
      </c>
      <c r="S17" s="145" t="s">
        <v>914</v>
      </c>
      <c r="T17" s="145" t="s">
        <v>919</v>
      </c>
      <c r="U17" s="145" t="s">
        <v>779</v>
      </c>
      <c r="V17" s="145"/>
      <c r="W17" s="145" t="s">
        <v>935</v>
      </c>
      <c r="X17" s="145" t="s">
        <v>936</v>
      </c>
      <c r="Y17" s="145" t="s">
        <v>915</v>
      </c>
      <c r="Z17" s="145" t="s">
        <v>779</v>
      </c>
      <c r="AA17" s="145" t="s">
        <v>779</v>
      </c>
      <c r="AB17" s="145" t="s">
        <v>779</v>
      </c>
      <c r="AC17" s="145" t="s">
        <v>779</v>
      </c>
      <c r="AD17" s="145" t="s">
        <v>779</v>
      </c>
      <c r="AE17" s="145" t="s">
        <v>779</v>
      </c>
      <c r="AF17" s="145" t="s">
        <v>968</v>
      </c>
      <c r="AG17" s="145"/>
      <c r="AH17" s="145" t="s">
        <v>968</v>
      </c>
      <c r="AI17" s="145"/>
      <c r="AJ17" s="145" t="s">
        <v>968</v>
      </c>
      <c r="AK17" s="145" t="s">
        <v>968</v>
      </c>
      <c r="AL17" s="145">
        <v>4</v>
      </c>
      <c r="AM17" s="145"/>
      <c r="AN17" s="217">
        <f>IF(U17="No","",IF(AK17="No",'Default Parameters'!$C$2,AL17/(AM17+AL17)*'Default Parameters'!$C$2))</f>
        <v>1.915</v>
      </c>
    </row>
    <row r="18" spans="1:40" s="218" customFormat="1" ht="15">
      <c r="A18" s="145" t="s">
        <v>965</v>
      </c>
      <c r="B18" s="247">
        <v>44124</v>
      </c>
      <c r="C18" s="145" t="s">
        <v>1147</v>
      </c>
      <c r="D18" s="145" t="s">
        <v>1293</v>
      </c>
      <c r="E18" s="145" t="s">
        <v>910</v>
      </c>
      <c r="F18" s="145" t="s">
        <v>779</v>
      </c>
      <c r="G18" s="145" t="s">
        <v>1294</v>
      </c>
      <c r="H18" s="145" t="s">
        <v>9</v>
      </c>
      <c r="I18" s="216">
        <v>9585039631</v>
      </c>
      <c r="J18" s="216">
        <v>4</v>
      </c>
      <c r="K18" s="216">
        <v>1</v>
      </c>
      <c r="L18" s="145" t="s">
        <v>779</v>
      </c>
      <c r="M18" s="145" t="s">
        <v>779</v>
      </c>
      <c r="N18" s="145"/>
      <c r="O18" s="145"/>
      <c r="P18" s="145" t="s">
        <v>229</v>
      </c>
      <c r="Q18" s="145">
        <v>2015</v>
      </c>
      <c r="R18" s="145" t="s">
        <v>1643</v>
      </c>
      <c r="S18" s="145" t="s">
        <v>779</v>
      </c>
      <c r="T18" s="145" t="s">
        <v>913</v>
      </c>
      <c r="U18" s="145" t="s">
        <v>779</v>
      </c>
      <c r="V18" s="145"/>
      <c r="W18" s="145" t="s">
        <v>1322</v>
      </c>
      <c r="X18" s="145" t="s">
        <v>1154</v>
      </c>
      <c r="Y18" s="145" t="s">
        <v>915</v>
      </c>
      <c r="Z18" s="145" t="s">
        <v>779</v>
      </c>
      <c r="AA18" s="145" t="s">
        <v>779</v>
      </c>
      <c r="AB18" s="145" t="s">
        <v>779</v>
      </c>
      <c r="AC18" s="145" t="s">
        <v>779</v>
      </c>
      <c r="AD18" s="145" t="s">
        <v>779</v>
      </c>
      <c r="AE18" s="145" t="s">
        <v>779</v>
      </c>
      <c r="AF18" s="145" t="s">
        <v>916</v>
      </c>
      <c r="AG18" s="145"/>
      <c r="AH18" s="145" t="s">
        <v>916</v>
      </c>
      <c r="AI18" s="145"/>
      <c r="AJ18" s="145" t="s">
        <v>916</v>
      </c>
      <c r="AK18" s="145" t="s">
        <v>916</v>
      </c>
      <c r="AL18" s="145">
        <v>4</v>
      </c>
      <c r="AM18" s="145"/>
      <c r="AN18" s="217">
        <f>IF(U18="No","",IF(AK18="No",'Default Parameters'!$C$2,AL18/(AM18+AL18)*'Default Parameters'!$C$2))</f>
        <v>1.915</v>
      </c>
    </row>
    <row r="19" spans="1:40" s="218" customFormat="1" ht="15">
      <c r="A19" s="145" t="s">
        <v>1146</v>
      </c>
      <c r="B19" s="247">
        <v>44131</v>
      </c>
      <c r="C19" s="145" t="s">
        <v>1147</v>
      </c>
      <c r="D19" s="145" t="s">
        <v>1169</v>
      </c>
      <c r="E19" s="145" t="s">
        <v>938</v>
      </c>
      <c r="F19" s="145" t="s">
        <v>779</v>
      </c>
      <c r="G19" s="145" t="s">
        <v>1168</v>
      </c>
      <c r="H19" s="145" t="s">
        <v>8</v>
      </c>
      <c r="I19" s="222">
        <v>9141448017</v>
      </c>
      <c r="J19" s="216">
        <v>4</v>
      </c>
      <c r="K19" s="145"/>
      <c r="L19" s="145" t="s">
        <v>779</v>
      </c>
      <c r="M19" s="145" t="s">
        <v>779</v>
      </c>
      <c r="N19" s="145"/>
      <c r="O19" s="145"/>
      <c r="P19" s="145" t="s">
        <v>229</v>
      </c>
      <c r="Q19" s="145">
        <v>2015</v>
      </c>
      <c r="R19" s="145" t="s">
        <v>1420</v>
      </c>
      <c r="S19" s="145" t="s">
        <v>914</v>
      </c>
      <c r="T19" s="145" t="s">
        <v>919</v>
      </c>
      <c r="U19" s="145" t="s">
        <v>779</v>
      </c>
      <c r="V19" s="145"/>
      <c r="W19" s="145" t="s">
        <v>935</v>
      </c>
      <c r="X19" s="145" t="s">
        <v>936</v>
      </c>
      <c r="Y19" s="145" t="s">
        <v>915</v>
      </c>
      <c r="Z19" s="145" t="s">
        <v>779</v>
      </c>
      <c r="AA19" s="145" t="s">
        <v>779</v>
      </c>
      <c r="AB19" s="145" t="s">
        <v>779</v>
      </c>
      <c r="AC19" s="145" t="s">
        <v>779</v>
      </c>
      <c r="AD19" s="145" t="s">
        <v>779</v>
      </c>
      <c r="AE19" s="145" t="s">
        <v>779</v>
      </c>
      <c r="AF19" s="145" t="s">
        <v>968</v>
      </c>
      <c r="AG19" s="145"/>
      <c r="AH19" s="145" t="s">
        <v>968</v>
      </c>
      <c r="AI19" s="145"/>
      <c r="AJ19" s="145" t="s">
        <v>968</v>
      </c>
      <c r="AK19" s="145" t="s">
        <v>968</v>
      </c>
      <c r="AL19" s="145">
        <v>4</v>
      </c>
      <c r="AM19" s="145"/>
      <c r="AN19" s="217">
        <f>IF(U19="No","",IF(AK19="No",'Default Parameters'!$C$2,AL19/(AM19+AL19)*'Default Parameters'!$C$2))</f>
        <v>1.915</v>
      </c>
    </row>
    <row r="20" spans="1:40" s="218" customFormat="1" ht="15">
      <c r="A20" s="145" t="s">
        <v>965</v>
      </c>
      <c r="B20" s="247">
        <v>44124</v>
      </c>
      <c r="C20" s="145" t="s">
        <v>1147</v>
      </c>
      <c r="D20" s="145" t="s">
        <v>1283</v>
      </c>
      <c r="E20" s="145" t="s">
        <v>910</v>
      </c>
      <c r="F20" s="145" t="s">
        <v>779</v>
      </c>
      <c r="G20" s="145" t="s">
        <v>1336</v>
      </c>
      <c r="H20" s="145" t="s">
        <v>9</v>
      </c>
      <c r="I20" s="216">
        <v>9655545542</v>
      </c>
      <c r="J20" s="216">
        <v>4</v>
      </c>
      <c r="K20" s="216">
        <v>1</v>
      </c>
      <c r="L20" s="145" t="s">
        <v>779</v>
      </c>
      <c r="M20" s="145" t="s">
        <v>779</v>
      </c>
      <c r="N20" s="145"/>
      <c r="O20" s="145"/>
      <c r="P20" s="145" t="s">
        <v>229</v>
      </c>
      <c r="Q20" s="145">
        <v>2016</v>
      </c>
      <c r="R20" s="145" t="s">
        <v>1604</v>
      </c>
      <c r="S20" s="145" t="s">
        <v>779</v>
      </c>
      <c r="T20" s="145" t="s">
        <v>913</v>
      </c>
      <c r="U20" s="145" t="s">
        <v>779</v>
      </c>
      <c r="V20" s="145"/>
      <c r="W20" s="145" t="s">
        <v>935</v>
      </c>
      <c r="X20" s="145" t="s">
        <v>936</v>
      </c>
      <c r="Y20" s="145" t="s">
        <v>915</v>
      </c>
      <c r="Z20" s="145" t="s">
        <v>779</v>
      </c>
      <c r="AA20" s="145" t="s">
        <v>779</v>
      </c>
      <c r="AB20" s="145" t="s">
        <v>779</v>
      </c>
      <c r="AC20" s="145" t="s">
        <v>779</v>
      </c>
      <c r="AD20" s="145" t="s">
        <v>779</v>
      </c>
      <c r="AE20" s="145" t="s">
        <v>779</v>
      </c>
      <c r="AF20" s="145" t="s">
        <v>916</v>
      </c>
      <c r="AG20" s="145"/>
      <c r="AH20" s="145" t="s">
        <v>916</v>
      </c>
      <c r="AI20" s="145"/>
      <c r="AJ20" s="145" t="s">
        <v>779</v>
      </c>
      <c r="AK20" s="145" t="s">
        <v>779</v>
      </c>
      <c r="AL20" s="145">
        <v>4</v>
      </c>
      <c r="AM20" s="145">
        <v>2</v>
      </c>
      <c r="AN20" s="217">
        <f>IF(U20="No","",IF(AK20="No",'Default Parameters'!$C$2,AL20/(AM20+AL20)*'Default Parameters'!$C$2))</f>
        <v>1.2766666666666666</v>
      </c>
    </row>
    <row r="21" spans="1:40" s="218" customFormat="1" ht="15">
      <c r="A21" s="145" t="s">
        <v>965</v>
      </c>
      <c r="B21" s="247">
        <v>44124</v>
      </c>
      <c r="C21" s="145" t="s">
        <v>1147</v>
      </c>
      <c r="D21" s="145" t="s">
        <v>1301</v>
      </c>
      <c r="E21" s="145" t="s">
        <v>910</v>
      </c>
      <c r="F21" s="145" t="s">
        <v>779</v>
      </c>
      <c r="G21" s="145" t="s">
        <v>1288</v>
      </c>
      <c r="H21" s="145" t="s">
        <v>9</v>
      </c>
      <c r="I21" s="216">
        <v>8098512290</v>
      </c>
      <c r="J21" s="216">
        <v>4</v>
      </c>
      <c r="K21" s="216">
        <v>1</v>
      </c>
      <c r="L21" s="145" t="s">
        <v>779</v>
      </c>
      <c r="M21" s="145" t="s">
        <v>779</v>
      </c>
      <c r="N21" s="145"/>
      <c r="O21" s="145"/>
      <c r="P21" s="145" t="s">
        <v>229</v>
      </c>
      <c r="Q21" s="145">
        <v>2015</v>
      </c>
      <c r="R21" s="145" t="s">
        <v>1618</v>
      </c>
      <c r="S21" s="145" t="s">
        <v>779</v>
      </c>
      <c r="T21" s="145" t="s">
        <v>913</v>
      </c>
      <c r="U21" s="145" t="s">
        <v>779</v>
      </c>
      <c r="V21" s="145"/>
      <c r="W21" s="145" t="s">
        <v>1322</v>
      </c>
      <c r="X21" s="145" t="s">
        <v>1154</v>
      </c>
      <c r="Y21" s="145" t="s">
        <v>915</v>
      </c>
      <c r="Z21" s="145" t="s">
        <v>779</v>
      </c>
      <c r="AA21" s="145" t="s">
        <v>779</v>
      </c>
      <c r="AB21" s="145" t="s">
        <v>779</v>
      </c>
      <c r="AC21" s="145" t="s">
        <v>779</v>
      </c>
      <c r="AD21" s="145" t="s">
        <v>779</v>
      </c>
      <c r="AE21" s="145" t="s">
        <v>779</v>
      </c>
      <c r="AF21" s="145" t="s">
        <v>916</v>
      </c>
      <c r="AG21" s="145"/>
      <c r="AH21" s="145" t="s">
        <v>916</v>
      </c>
      <c r="AI21" s="145"/>
      <c r="AJ21" s="145" t="s">
        <v>779</v>
      </c>
      <c r="AK21" s="145" t="s">
        <v>779</v>
      </c>
      <c r="AL21" s="145">
        <v>3</v>
      </c>
      <c r="AM21" s="145">
        <v>3</v>
      </c>
      <c r="AN21" s="217">
        <f>IF(U21="No","",IF(AK21="No",'Default Parameters'!$C$2,AL21/(AM21+AL21)*'Default Parameters'!$C$2))</f>
        <v>0.95750000000000002</v>
      </c>
    </row>
    <row r="22" spans="1:40" s="218" customFormat="1" ht="15">
      <c r="A22" s="145" t="s">
        <v>952</v>
      </c>
      <c r="B22" s="247">
        <v>44121</v>
      </c>
      <c r="C22" s="145" t="s">
        <v>1147</v>
      </c>
      <c r="D22" s="219" t="s">
        <v>959</v>
      </c>
      <c r="E22" s="219" t="s">
        <v>910</v>
      </c>
      <c r="F22" s="219" t="s">
        <v>779</v>
      </c>
      <c r="G22" s="219" t="s">
        <v>957</v>
      </c>
      <c r="H22" s="219" t="s">
        <v>12</v>
      </c>
      <c r="I22" s="221">
        <v>9164370794</v>
      </c>
      <c r="J22" s="221">
        <v>4</v>
      </c>
      <c r="K22" s="221">
        <v>1</v>
      </c>
      <c r="L22" s="145" t="s">
        <v>914</v>
      </c>
      <c r="M22" s="145" t="s">
        <v>914</v>
      </c>
      <c r="N22" s="145"/>
      <c r="O22" s="145"/>
      <c r="P22" s="145" t="s">
        <v>229</v>
      </c>
      <c r="Q22" s="145">
        <v>2015</v>
      </c>
      <c r="R22" s="145" t="s">
        <v>1351</v>
      </c>
      <c r="S22" s="145" t="s">
        <v>912</v>
      </c>
      <c r="T22" s="145" t="s">
        <v>919</v>
      </c>
      <c r="U22" s="145" t="s">
        <v>914</v>
      </c>
      <c r="V22" s="145"/>
      <c r="W22" s="145" t="s">
        <v>1745</v>
      </c>
      <c r="X22" s="145" t="s">
        <v>1154</v>
      </c>
      <c r="Y22" s="145" t="s">
        <v>915</v>
      </c>
      <c r="Z22" s="145" t="s">
        <v>914</v>
      </c>
      <c r="AA22" s="145" t="s">
        <v>914</v>
      </c>
      <c r="AB22" s="145" t="s">
        <v>914</v>
      </c>
      <c r="AC22" s="145" t="s">
        <v>914</v>
      </c>
      <c r="AD22" s="145" t="s">
        <v>914</v>
      </c>
      <c r="AE22" s="145" t="s">
        <v>914</v>
      </c>
      <c r="AF22" s="145" t="s">
        <v>916</v>
      </c>
      <c r="AG22" s="145"/>
      <c r="AH22" s="145" t="s">
        <v>916</v>
      </c>
      <c r="AI22" s="145"/>
      <c r="AJ22" s="145" t="s">
        <v>916</v>
      </c>
      <c r="AK22" s="145" t="s">
        <v>916</v>
      </c>
      <c r="AL22" s="145">
        <v>3</v>
      </c>
      <c r="AM22" s="145"/>
      <c r="AN22" s="217">
        <f>IF(U22="No","",IF(AK22="No",'Default Parameters'!$C$2,AL22/(AM22+AL22)*'Default Parameters'!$C$2))</f>
        <v>1.915</v>
      </c>
    </row>
    <row r="23" spans="1:40" s="218" customFormat="1" ht="16">
      <c r="A23" s="225" t="s">
        <v>1146</v>
      </c>
      <c r="B23" s="247">
        <v>44131</v>
      </c>
      <c r="C23" s="145" t="s">
        <v>1147</v>
      </c>
      <c r="D23" s="219" t="s">
        <v>1235</v>
      </c>
      <c r="E23" s="219" t="s">
        <v>938</v>
      </c>
      <c r="F23" s="219" t="s">
        <v>779</v>
      </c>
      <c r="G23" s="219" t="s">
        <v>1203</v>
      </c>
      <c r="H23" s="219" t="s">
        <v>8</v>
      </c>
      <c r="I23" s="227">
        <v>8105102971</v>
      </c>
      <c r="J23" s="221">
        <v>4</v>
      </c>
      <c r="K23" s="219"/>
      <c r="L23" s="219" t="s">
        <v>779</v>
      </c>
      <c r="M23" s="219" t="s">
        <v>779</v>
      </c>
      <c r="N23" s="219"/>
      <c r="O23" s="219"/>
      <c r="P23" s="219" t="s">
        <v>16</v>
      </c>
      <c r="Q23" s="219">
        <v>2014</v>
      </c>
      <c r="R23" s="215" t="s">
        <v>1459</v>
      </c>
      <c r="S23" s="219" t="s">
        <v>914</v>
      </c>
      <c r="T23" s="219" t="s">
        <v>919</v>
      </c>
      <c r="U23" s="219" t="s">
        <v>779</v>
      </c>
      <c r="V23" s="145"/>
      <c r="W23" s="145" t="s">
        <v>935</v>
      </c>
      <c r="X23" s="145" t="s">
        <v>1154</v>
      </c>
      <c r="Y23" s="145" t="s">
        <v>915</v>
      </c>
      <c r="Z23" s="145" t="s">
        <v>779</v>
      </c>
      <c r="AA23" s="145" t="s">
        <v>779</v>
      </c>
      <c r="AB23" s="145" t="s">
        <v>779</v>
      </c>
      <c r="AC23" s="145" t="s">
        <v>779</v>
      </c>
      <c r="AD23" s="145" t="s">
        <v>779</v>
      </c>
      <c r="AE23" s="145" t="s">
        <v>779</v>
      </c>
      <c r="AF23" s="145" t="s">
        <v>968</v>
      </c>
      <c r="AG23" s="145"/>
      <c r="AH23" s="145" t="s">
        <v>968</v>
      </c>
      <c r="AI23" s="145"/>
      <c r="AJ23" s="145" t="s">
        <v>779</v>
      </c>
      <c r="AK23" s="145" t="s">
        <v>779</v>
      </c>
      <c r="AL23" s="145">
        <v>2</v>
      </c>
      <c r="AM23" s="145">
        <v>1</v>
      </c>
      <c r="AN23" s="217">
        <f>IF(U23="No","",IF(AK23="No",'Default Parameters'!$C$2,AL23/(AM23+AL23)*'Default Parameters'!$C$2))</f>
        <v>1.2766666666666666</v>
      </c>
    </row>
    <row r="24" spans="1:40" s="218" customFormat="1" ht="15">
      <c r="A24" s="223" t="s">
        <v>965</v>
      </c>
      <c r="B24" s="247">
        <v>44124</v>
      </c>
      <c r="C24" s="223" t="s">
        <v>1147</v>
      </c>
      <c r="D24" s="223" t="s">
        <v>1272</v>
      </c>
      <c r="E24" s="223" t="s">
        <v>910</v>
      </c>
      <c r="F24" s="223" t="s">
        <v>779</v>
      </c>
      <c r="G24" s="223" t="s">
        <v>1271</v>
      </c>
      <c r="H24" s="223" t="s">
        <v>9</v>
      </c>
      <c r="I24" s="224">
        <v>9751427280</v>
      </c>
      <c r="J24" s="224">
        <v>3</v>
      </c>
      <c r="K24" s="224">
        <v>1</v>
      </c>
      <c r="L24" s="223" t="s">
        <v>779</v>
      </c>
      <c r="M24" s="223" t="s">
        <v>779</v>
      </c>
      <c r="N24" s="223"/>
      <c r="O24" s="223"/>
      <c r="P24" s="223" t="s">
        <v>229</v>
      </c>
      <c r="Q24" s="223">
        <v>2015</v>
      </c>
      <c r="R24" s="145" t="s">
        <v>1636</v>
      </c>
      <c r="S24" s="223" t="s">
        <v>779</v>
      </c>
      <c r="T24" s="223" t="s">
        <v>913</v>
      </c>
      <c r="U24" s="223" t="s">
        <v>968</v>
      </c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17" t="str">
        <f>IF(U24="No","",IF(AK24="No",'Default Parameters'!$C$2,AL24/(AM24+AL24)*'Default Parameters'!$C$2))</f>
        <v/>
      </c>
    </row>
    <row r="25" spans="1:40" s="218" customFormat="1" ht="15">
      <c r="A25" s="145" t="s">
        <v>1081</v>
      </c>
      <c r="B25" s="247">
        <v>44127</v>
      </c>
      <c r="C25" s="145" t="s">
        <v>1147</v>
      </c>
      <c r="D25" s="145" t="s">
        <v>1189</v>
      </c>
      <c r="E25" s="145" t="s">
        <v>910</v>
      </c>
      <c r="F25" s="145" t="s">
        <v>779</v>
      </c>
      <c r="G25" s="145" t="s">
        <v>1190</v>
      </c>
      <c r="H25" s="145" t="s">
        <v>8</v>
      </c>
      <c r="I25" s="222">
        <v>8152826547</v>
      </c>
      <c r="J25" s="216">
        <v>2</v>
      </c>
      <c r="K25" s="216"/>
      <c r="L25" s="145" t="s">
        <v>779</v>
      </c>
      <c r="M25" s="145" t="s">
        <v>779</v>
      </c>
      <c r="N25" s="145"/>
      <c r="O25" s="145"/>
      <c r="P25" s="145" t="s">
        <v>229</v>
      </c>
      <c r="Q25" s="145">
        <v>2015</v>
      </c>
      <c r="R25" s="145" t="s">
        <v>1398</v>
      </c>
      <c r="S25" s="145" t="s">
        <v>779</v>
      </c>
      <c r="T25" s="145" t="s">
        <v>919</v>
      </c>
      <c r="U25" s="145" t="s">
        <v>779</v>
      </c>
      <c r="V25" s="145"/>
      <c r="W25" s="145" t="s">
        <v>1322</v>
      </c>
      <c r="X25" s="145" t="s">
        <v>1154</v>
      </c>
      <c r="Y25" s="145" t="s">
        <v>915</v>
      </c>
      <c r="Z25" s="145" t="s">
        <v>779</v>
      </c>
      <c r="AA25" s="145" t="s">
        <v>779</v>
      </c>
      <c r="AB25" s="145" t="s">
        <v>779</v>
      </c>
      <c r="AC25" s="145" t="s">
        <v>779</v>
      </c>
      <c r="AD25" s="145" t="s">
        <v>779</v>
      </c>
      <c r="AE25" s="145" t="s">
        <v>779</v>
      </c>
      <c r="AF25" s="145" t="s">
        <v>916</v>
      </c>
      <c r="AG25" s="145"/>
      <c r="AH25" s="145" t="s">
        <v>916</v>
      </c>
      <c r="AI25" s="145"/>
      <c r="AJ25" s="145" t="s">
        <v>916</v>
      </c>
      <c r="AK25" s="145" t="s">
        <v>916</v>
      </c>
      <c r="AL25" s="145">
        <v>3</v>
      </c>
      <c r="AM25" s="145"/>
      <c r="AN25" s="217">
        <f>IF(U25="No","",IF(AK25="No",'Default Parameters'!$C$2,AL25/(AM25+AL25)*'Default Parameters'!$C$2))</f>
        <v>1.915</v>
      </c>
    </row>
    <row r="26" spans="1:40" s="218" customFormat="1" ht="15">
      <c r="A26" s="223" t="s">
        <v>1146</v>
      </c>
      <c r="B26" s="247">
        <v>44131</v>
      </c>
      <c r="C26" s="223" t="s">
        <v>1147</v>
      </c>
      <c r="D26" s="223" t="s">
        <v>1228</v>
      </c>
      <c r="E26" s="223" t="s">
        <v>938</v>
      </c>
      <c r="F26" s="223" t="s">
        <v>779</v>
      </c>
      <c r="G26" s="223" t="s">
        <v>1203</v>
      </c>
      <c r="H26" s="223" t="s">
        <v>8</v>
      </c>
      <c r="I26" s="230" t="s">
        <v>1229</v>
      </c>
      <c r="J26" s="224">
        <v>3</v>
      </c>
      <c r="K26" s="223"/>
      <c r="L26" s="223" t="s">
        <v>779</v>
      </c>
      <c r="M26" s="223" t="s">
        <v>779</v>
      </c>
      <c r="N26" s="223"/>
      <c r="O26" s="223"/>
      <c r="P26" s="223" t="s">
        <v>229</v>
      </c>
      <c r="Q26" s="223">
        <v>2015</v>
      </c>
      <c r="R26" s="145" t="s">
        <v>1662</v>
      </c>
      <c r="S26" s="223" t="s">
        <v>914</v>
      </c>
      <c r="T26" s="223" t="s">
        <v>919</v>
      </c>
      <c r="U26" s="223" t="s">
        <v>779</v>
      </c>
      <c r="V26" s="223"/>
      <c r="W26" s="223" t="s">
        <v>935</v>
      </c>
      <c r="X26" s="223" t="s">
        <v>1154</v>
      </c>
      <c r="Y26" s="223" t="s">
        <v>915</v>
      </c>
      <c r="Z26" s="223" t="s">
        <v>779</v>
      </c>
      <c r="AA26" s="223" t="s">
        <v>779</v>
      </c>
      <c r="AB26" s="223" t="s">
        <v>779</v>
      </c>
      <c r="AC26" s="223" t="s">
        <v>779</v>
      </c>
      <c r="AD26" s="223" t="s">
        <v>779</v>
      </c>
      <c r="AE26" s="223" t="s">
        <v>779</v>
      </c>
      <c r="AF26" s="223" t="s">
        <v>968</v>
      </c>
      <c r="AG26" s="223"/>
      <c r="AH26" s="223" t="s">
        <v>968</v>
      </c>
      <c r="AI26" s="223"/>
      <c r="AJ26" s="223" t="s">
        <v>968</v>
      </c>
      <c r="AK26" s="223" t="s">
        <v>968</v>
      </c>
      <c r="AL26" s="223">
        <v>2</v>
      </c>
      <c r="AM26" s="223"/>
      <c r="AN26" s="217">
        <f>IF(U26="No","",IF(AK26="No",'Default Parameters'!$C$2,AL26/(AM26+AL26)*'Default Parameters'!$C$2))</f>
        <v>1.915</v>
      </c>
    </row>
    <row r="27" spans="1:40" s="218" customFormat="1" ht="15">
      <c r="A27" s="145" t="s">
        <v>952</v>
      </c>
      <c r="B27" s="247">
        <v>44131</v>
      </c>
      <c r="C27" s="145" t="s">
        <v>1147</v>
      </c>
      <c r="D27" s="145" t="s">
        <v>1265</v>
      </c>
      <c r="E27" s="145" t="s">
        <v>938</v>
      </c>
      <c r="F27" s="145" t="s">
        <v>779</v>
      </c>
      <c r="G27" s="145" t="s">
        <v>1263</v>
      </c>
      <c r="H27" s="145" t="s">
        <v>12</v>
      </c>
      <c r="I27" s="216">
        <v>7569317843</v>
      </c>
      <c r="J27" s="216">
        <v>4</v>
      </c>
      <c r="K27" s="216">
        <v>0</v>
      </c>
      <c r="L27" s="145" t="s">
        <v>779</v>
      </c>
      <c r="M27" s="145" t="s">
        <v>779</v>
      </c>
      <c r="N27" s="145"/>
      <c r="O27" s="145"/>
      <c r="P27" s="145" t="s">
        <v>229</v>
      </c>
      <c r="Q27" s="145">
        <v>2014</v>
      </c>
      <c r="R27" s="145" t="s">
        <v>1659</v>
      </c>
      <c r="S27" s="145" t="s">
        <v>779</v>
      </c>
      <c r="T27" s="145" t="s">
        <v>919</v>
      </c>
      <c r="U27" s="145" t="s">
        <v>779</v>
      </c>
      <c r="V27" s="145"/>
      <c r="W27" s="145" t="s">
        <v>1322</v>
      </c>
      <c r="X27" s="145" t="s">
        <v>1154</v>
      </c>
      <c r="Y27" s="145" t="s">
        <v>915</v>
      </c>
      <c r="Z27" s="145" t="s">
        <v>779</v>
      </c>
      <c r="AA27" s="145" t="s">
        <v>779</v>
      </c>
      <c r="AB27" s="145" t="s">
        <v>779</v>
      </c>
      <c r="AC27" s="145" t="s">
        <v>779</v>
      </c>
      <c r="AD27" s="145" t="s">
        <v>779</v>
      </c>
      <c r="AE27" s="145" t="s">
        <v>779</v>
      </c>
      <c r="AF27" s="145" t="s">
        <v>916</v>
      </c>
      <c r="AG27" s="145"/>
      <c r="AH27" s="145" t="s">
        <v>916</v>
      </c>
      <c r="AI27" s="145"/>
      <c r="AJ27" s="145" t="s">
        <v>779</v>
      </c>
      <c r="AK27" s="145" t="s">
        <v>779</v>
      </c>
      <c r="AL27" s="145">
        <v>3</v>
      </c>
      <c r="AM27" s="145">
        <v>2</v>
      </c>
      <c r="AN27" s="217">
        <f>IF(U27="No","",IF(AK27="No",'Default Parameters'!$C$2,AL27/(AM27+AL27)*'Default Parameters'!$C$2))</f>
        <v>1.149</v>
      </c>
    </row>
    <row r="28" spans="1:40" s="218" customFormat="1" ht="15">
      <c r="A28" s="223" t="s">
        <v>1146</v>
      </c>
      <c r="B28" s="247">
        <v>44131</v>
      </c>
      <c r="C28" s="223" t="s">
        <v>1147</v>
      </c>
      <c r="D28" s="219" t="s">
        <v>1245</v>
      </c>
      <c r="E28" s="219" t="s">
        <v>938</v>
      </c>
      <c r="F28" s="219" t="s">
        <v>779</v>
      </c>
      <c r="G28" s="219" t="s">
        <v>1246</v>
      </c>
      <c r="H28" s="219" t="s">
        <v>8</v>
      </c>
      <c r="I28" s="227">
        <v>9739046302</v>
      </c>
      <c r="J28" s="221">
        <v>4</v>
      </c>
      <c r="K28" s="219"/>
      <c r="L28" s="223" t="s">
        <v>779</v>
      </c>
      <c r="M28" s="223" t="s">
        <v>779</v>
      </c>
      <c r="N28" s="223"/>
      <c r="O28" s="223"/>
      <c r="P28" s="223" t="s">
        <v>229</v>
      </c>
      <c r="Q28" s="223">
        <v>2015</v>
      </c>
      <c r="R28" s="145" t="s">
        <v>1657</v>
      </c>
      <c r="S28" s="223" t="s">
        <v>914</v>
      </c>
      <c r="T28" s="223" t="s">
        <v>919</v>
      </c>
      <c r="U28" s="223" t="s">
        <v>779</v>
      </c>
      <c r="V28" s="223"/>
      <c r="W28" s="223" t="s">
        <v>935</v>
      </c>
      <c r="X28" s="223" t="s">
        <v>1154</v>
      </c>
      <c r="Y28" s="223" t="s">
        <v>915</v>
      </c>
      <c r="Z28" s="223" t="s">
        <v>779</v>
      </c>
      <c r="AA28" s="223" t="s">
        <v>779</v>
      </c>
      <c r="AB28" s="223" t="s">
        <v>779</v>
      </c>
      <c r="AC28" s="223" t="s">
        <v>779</v>
      </c>
      <c r="AD28" s="223" t="s">
        <v>779</v>
      </c>
      <c r="AE28" s="223" t="s">
        <v>779</v>
      </c>
      <c r="AF28" s="223" t="s">
        <v>968</v>
      </c>
      <c r="AG28" s="223"/>
      <c r="AH28" s="223" t="s">
        <v>968</v>
      </c>
      <c r="AI28" s="223"/>
      <c r="AJ28" s="223" t="s">
        <v>968</v>
      </c>
      <c r="AK28" s="223" t="s">
        <v>968</v>
      </c>
      <c r="AL28" s="223">
        <v>3</v>
      </c>
      <c r="AM28" s="223"/>
      <c r="AN28" s="217">
        <f>IF(U28="No","",IF(AK28="No",'Default Parameters'!$C$2,AL28/(AM28+AL28)*'Default Parameters'!$C$2))</f>
        <v>1.915</v>
      </c>
    </row>
    <row r="29" spans="1:40" s="218" customFormat="1" ht="15">
      <c r="A29" s="145" t="s">
        <v>965</v>
      </c>
      <c r="B29" s="247">
        <v>44124</v>
      </c>
      <c r="C29" s="145" t="s">
        <v>1147</v>
      </c>
      <c r="D29" s="145" t="s">
        <v>1302</v>
      </c>
      <c r="E29" s="145" t="s">
        <v>910</v>
      </c>
      <c r="F29" s="145" t="s">
        <v>779</v>
      </c>
      <c r="G29" s="145" t="s">
        <v>1288</v>
      </c>
      <c r="H29" s="145" t="s">
        <v>9</v>
      </c>
      <c r="I29" s="216">
        <v>8098506611</v>
      </c>
      <c r="J29" s="216">
        <v>4</v>
      </c>
      <c r="K29" s="216">
        <v>1</v>
      </c>
      <c r="L29" s="231" t="s">
        <v>779</v>
      </c>
      <c r="M29" s="231" t="s">
        <v>779</v>
      </c>
      <c r="N29" s="231"/>
      <c r="O29" s="231"/>
      <c r="P29" s="231" t="s">
        <v>229</v>
      </c>
      <c r="Q29" s="231">
        <v>2015</v>
      </c>
      <c r="R29" s="145" t="s">
        <v>1617</v>
      </c>
      <c r="S29" s="231" t="s">
        <v>779</v>
      </c>
      <c r="T29" s="231" t="s">
        <v>913</v>
      </c>
      <c r="U29" s="145" t="s">
        <v>779</v>
      </c>
      <c r="V29" s="145"/>
      <c r="W29" s="145" t="s">
        <v>1322</v>
      </c>
      <c r="X29" s="145" t="s">
        <v>1154</v>
      </c>
      <c r="Y29" s="145" t="s">
        <v>915</v>
      </c>
      <c r="Z29" s="145" t="s">
        <v>779</v>
      </c>
      <c r="AA29" s="145" t="s">
        <v>779</v>
      </c>
      <c r="AB29" s="145" t="s">
        <v>779</v>
      </c>
      <c r="AC29" s="145" t="s">
        <v>779</v>
      </c>
      <c r="AD29" s="145" t="s">
        <v>779</v>
      </c>
      <c r="AE29" s="145" t="s">
        <v>779</v>
      </c>
      <c r="AF29" s="145" t="s">
        <v>916</v>
      </c>
      <c r="AG29" s="145"/>
      <c r="AH29" s="145" t="s">
        <v>916</v>
      </c>
      <c r="AI29" s="145"/>
      <c r="AJ29" s="145" t="s">
        <v>916</v>
      </c>
      <c r="AK29" s="145" t="s">
        <v>916</v>
      </c>
      <c r="AL29" s="145">
        <v>3</v>
      </c>
      <c r="AM29" s="145"/>
      <c r="AN29" s="217">
        <f>IF(U29="No","",IF(AK29="No",'Default Parameters'!$C$2,AL29/(AM29+AL29)*'Default Parameters'!$C$2))</f>
        <v>1.915</v>
      </c>
    </row>
    <row r="30" spans="1:40" s="218" customFormat="1" ht="15">
      <c r="A30" s="223" t="s">
        <v>965</v>
      </c>
      <c r="B30" s="247">
        <v>44124</v>
      </c>
      <c r="C30" s="223" t="s">
        <v>1147</v>
      </c>
      <c r="D30" s="145" t="s">
        <v>1270</v>
      </c>
      <c r="E30" s="145" t="s">
        <v>910</v>
      </c>
      <c r="F30" s="145" t="s">
        <v>779</v>
      </c>
      <c r="G30" s="145" t="s">
        <v>1271</v>
      </c>
      <c r="H30" s="145" t="s">
        <v>9</v>
      </c>
      <c r="I30" s="216">
        <v>8526394446</v>
      </c>
      <c r="J30" s="216">
        <v>3</v>
      </c>
      <c r="K30" s="232">
        <v>1</v>
      </c>
      <c r="L30" s="145" t="s">
        <v>779</v>
      </c>
      <c r="M30" s="145" t="s">
        <v>779</v>
      </c>
      <c r="N30" s="145"/>
      <c r="O30" s="145"/>
      <c r="P30" s="145" t="s">
        <v>229</v>
      </c>
      <c r="Q30" s="145">
        <v>2014</v>
      </c>
      <c r="R30" s="145" t="s">
        <v>1637</v>
      </c>
      <c r="S30" s="145" t="s">
        <v>779</v>
      </c>
      <c r="T30" s="145" t="s">
        <v>913</v>
      </c>
      <c r="U30" s="223" t="s">
        <v>779</v>
      </c>
      <c r="V30" s="223"/>
      <c r="W30" s="223" t="s">
        <v>935</v>
      </c>
      <c r="X30" s="223" t="s">
        <v>936</v>
      </c>
      <c r="Y30" s="223" t="s">
        <v>915</v>
      </c>
      <c r="Z30" s="223" t="s">
        <v>779</v>
      </c>
      <c r="AA30" s="223" t="s">
        <v>779</v>
      </c>
      <c r="AB30" s="223" t="s">
        <v>779</v>
      </c>
      <c r="AC30" s="223" t="s">
        <v>779</v>
      </c>
      <c r="AD30" s="223" t="s">
        <v>779</v>
      </c>
      <c r="AE30" s="223" t="s">
        <v>779</v>
      </c>
      <c r="AF30" s="223" t="s">
        <v>916</v>
      </c>
      <c r="AG30" s="223"/>
      <c r="AH30" s="223" t="s">
        <v>916</v>
      </c>
      <c r="AI30" s="223"/>
      <c r="AJ30" s="223" t="s">
        <v>916</v>
      </c>
      <c r="AK30" s="223" t="s">
        <v>916</v>
      </c>
      <c r="AL30" s="223">
        <v>4</v>
      </c>
      <c r="AM30" s="223"/>
      <c r="AN30" s="217">
        <f>IF(U30="No","",IF(AK30="No",'Default Parameters'!$C$2,AL30/(AM30+AL30)*'Default Parameters'!$C$2))</f>
        <v>1.915</v>
      </c>
    </row>
    <row r="31" spans="1:40" s="218" customFormat="1" ht="15">
      <c r="A31" s="145" t="s">
        <v>1089</v>
      </c>
      <c r="B31" s="247">
        <v>44125</v>
      </c>
      <c r="C31" s="145" t="s">
        <v>1147</v>
      </c>
      <c r="D31" s="145" t="s">
        <v>1776</v>
      </c>
      <c r="E31" s="145" t="s">
        <v>910</v>
      </c>
      <c r="F31" s="145" t="s">
        <v>779</v>
      </c>
      <c r="G31" s="145" t="s">
        <v>1785</v>
      </c>
      <c r="H31" s="145" t="s">
        <v>8</v>
      </c>
      <c r="I31" s="222">
        <v>968677833</v>
      </c>
      <c r="J31" s="216">
        <v>4</v>
      </c>
      <c r="K31" s="145"/>
      <c r="L31" s="233" t="s">
        <v>779</v>
      </c>
      <c r="M31" s="233" t="s">
        <v>779</v>
      </c>
      <c r="N31" s="233"/>
      <c r="O31" s="233"/>
      <c r="P31" s="233" t="s">
        <v>229</v>
      </c>
      <c r="Q31" s="233">
        <v>2016</v>
      </c>
      <c r="R31" s="145" t="s">
        <v>1602</v>
      </c>
      <c r="S31" s="233" t="s">
        <v>914</v>
      </c>
      <c r="T31" s="233" t="s">
        <v>919</v>
      </c>
      <c r="U31" s="145" t="s">
        <v>779</v>
      </c>
      <c r="V31" s="145"/>
      <c r="W31" s="145" t="s">
        <v>935</v>
      </c>
      <c r="X31" s="145" t="s">
        <v>1154</v>
      </c>
      <c r="Y31" s="145" t="s">
        <v>915</v>
      </c>
      <c r="Z31" s="145" t="s">
        <v>779</v>
      </c>
      <c r="AA31" s="145" t="s">
        <v>779</v>
      </c>
      <c r="AB31" s="145" t="s">
        <v>779</v>
      </c>
      <c r="AC31" s="145" t="s">
        <v>779</v>
      </c>
      <c r="AD31" s="145" t="s">
        <v>779</v>
      </c>
      <c r="AE31" s="145" t="s">
        <v>779</v>
      </c>
      <c r="AF31" s="145" t="s">
        <v>968</v>
      </c>
      <c r="AG31" s="145"/>
      <c r="AH31" s="145" t="s">
        <v>968</v>
      </c>
      <c r="AI31" s="145"/>
      <c r="AJ31" s="145" t="s">
        <v>968</v>
      </c>
      <c r="AK31" s="145" t="s">
        <v>968</v>
      </c>
      <c r="AL31" s="145">
        <v>3</v>
      </c>
      <c r="AM31" s="145"/>
      <c r="AN31" s="217">
        <f>IF(U31="No","",IF(AK31="No",'Default Parameters'!$C$2,AL31/(AM31+AL31)*'Default Parameters'!$C$2))</f>
        <v>1.915</v>
      </c>
    </row>
    <row r="32" spans="1:40" s="218" customFormat="1" ht="15">
      <c r="A32" s="145" t="s">
        <v>1081</v>
      </c>
      <c r="B32" s="247">
        <v>44127</v>
      </c>
      <c r="C32" s="145" t="s">
        <v>1147</v>
      </c>
      <c r="D32" s="145" t="s">
        <v>1183</v>
      </c>
      <c r="E32" s="145" t="s">
        <v>910</v>
      </c>
      <c r="F32" s="145" t="s">
        <v>779</v>
      </c>
      <c r="G32" s="145" t="s">
        <v>1184</v>
      </c>
      <c r="H32" s="145" t="s">
        <v>8</v>
      </c>
      <c r="I32" s="222">
        <v>9353019746</v>
      </c>
      <c r="J32" s="216">
        <v>3</v>
      </c>
      <c r="K32" s="145"/>
      <c r="L32" s="145" t="s">
        <v>779</v>
      </c>
      <c r="M32" s="145" t="s">
        <v>779</v>
      </c>
      <c r="N32" s="145"/>
      <c r="O32" s="145"/>
      <c r="P32" s="145" t="s">
        <v>229</v>
      </c>
      <c r="Q32" s="145">
        <v>2015</v>
      </c>
      <c r="R32" s="145" t="s">
        <v>1403</v>
      </c>
      <c r="S32" s="145" t="s">
        <v>914</v>
      </c>
      <c r="T32" s="145" t="s">
        <v>919</v>
      </c>
      <c r="U32" s="145" t="s">
        <v>968</v>
      </c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217" t="str">
        <f>IF(U32="No","",IF(AK32="No",'Default Parameters'!$C$2,AL32/(AM32+AL32)*'Default Parameters'!$C$2))</f>
        <v/>
      </c>
    </row>
    <row r="33" spans="1:40" s="218" customFormat="1" ht="15">
      <c r="A33" s="145" t="s">
        <v>1146</v>
      </c>
      <c r="B33" s="247">
        <v>44130</v>
      </c>
      <c r="C33" s="145" t="s">
        <v>1147</v>
      </c>
      <c r="D33" s="145" t="s">
        <v>1199</v>
      </c>
      <c r="E33" s="145" t="s">
        <v>938</v>
      </c>
      <c r="F33" s="145" t="s">
        <v>779</v>
      </c>
      <c r="G33" s="145" t="s">
        <v>1200</v>
      </c>
      <c r="H33" s="145" t="s">
        <v>8</v>
      </c>
      <c r="I33" s="222">
        <v>9480306853</v>
      </c>
      <c r="J33" s="216">
        <v>5</v>
      </c>
      <c r="K33" s="145"/>
      <c r="L33" s="145" t="s">
        <v>779</v>
      </c>
      <c r="M33" s="145" t="s">
        <v>779</v>
      </c>
      <c r="N33" s="145"/>
      <c r="O33" s="145"/>
      <c r="P33" s="145" t="s">
        <v>229</v>
      </c>
      <c r="Q33" s="145">
        <v>2015</v>
      </c>
      <c r="R33" s="145" t="s">
        <v>1628</v>
      </c>
      <c r="S33" s="145" t="s">
        <v>914</v>
      </c>
      <c r="T33" s="145" t="s">
        <v>919</v>
      </c>
      <c r="U33" s="145" t="s">
        <v>779</v>
      </c>
      <c r="V33" s="145"/>
      <c r="W33" s="145" t="s">
        <v>935</v>
      </c>
      <c r="X33" s="145" t="s">
        <v>1154</v>
      </c>
      <c r="Y33" s="145" t="s">
        <v>915</v>
      </c>
      <c r="Z33" s="145" t="s">
        <v>779</v>
      </c>
      <c r="AA33" s="145" t="s">
        <v>779</v>
      </c>
      <c r="AB33" s="145" t="s">
        <v>779</v>
      </c>
      <c r="AC33" s="145" t="s">
        <v>779</v>
      </c>
      <c r="AD33" s="145" t="s">
        <v>779</v>
      </c>
      <c r="AE33" s="145" t="s">
        <v>779</v>
      </c>
      <c r="AF33" s="145" t="s">
        <v>968</v>
      </c>
      <c r="AG33" s="145"/>
      <c r="AH33" s="145" t="s">
        <v>968</v>
      </c>
      <c r="AI33" s="145"/>
      <c r="AJ33" s="145" t="s">
        <v>968</v>
      </c>
      <c r="AK33" s="145" t="s">
        <v>968</v>
      </c>
      <c r="AL33" s="145">
        <v>3</v>
      </c>
      <c r="AM33" s="145"/>
      <c r="AN33" s="217">
        <f>IF(U33="No","",IF(AK33="No",'Default Parameters'!$C$2,AL33/(AM33+AL33)*'Default Parameters'!$C$2))</f>
        <v>1.915</v>
      </c>
    </row>
    <row r="34" spans="1:40" s="218" customFormat="1" ht="15">
      <c r="A34" s="223" t="s">
        <v>1146</v>
      </c>
      <c r="B34" s="247">
        <v>44130</v>
      </c>
      <c r="C34" s="223" t="s">
        <v>1147</v>
      </c>
      <c r="D34" s="223" t="s">
        <v>1157</v>
      </c>
      <c r="E34" s="223" t="s">
        <v>938</v>
      </c>
      <c r="F34" s="223" t="s">
        <v>779</v>
      </c>
      <c r="G34" s="223" t="s">
        <v>1158</v>
      </c>
      <c r="H34" s="223" t="s">
        <v>8</v>
      </c>
      <c r="I34" s="230">
        <v>99026956533</v>
      </c>
      <c r="J34" s="224">
        <v>4</v>
      </c>
      <c r="K34" s="223"/>
      <c r="L34" s="223" t="s">
        <v>779</v>
      </c>
      <c r="M34" s="223" t="s">
        <v>779</v>
      </c>
      <c r="N34" s="223"/>
      <c r="O34" s="223"/>
      <c r="P34" s="223" t="s">
        <v>229</v>
      </c>
      <c r="Q34" s="223">
        <v>2015</v>
      </c>
      <c r="R34" s="145" t="s">
        <v>1406</v>
      </c>
      <c r="S34" s="223" t="s">
        <v>914</v>
      </c>
      <c r="T34" s="223" t="s">
        <v>913</v>
      </c>
      <c r="U34" s="223" t="s">
        <v>779</v>
      </c>
      <c r="V34" s="223"/>
      <c r="W34" s="223" t="s">
        <v>935</v>
      </c>
      <c r="X34" s="223" t="s">
        <v>1154</v>
      </c>
      <c r="Y34" s="223" t="s">
        <v>915</v>
      </c>
      <c r="Z34" s="223" t="s">
        <v>779</v>
      </c>
      <c r="AA34" s="223" t="s">
        <v>779</v>
      </c>
      <c r="AB34" s="223" t="s">
        <v>779</v>
      </c>
      <c r="AC34" s="223" t="s">
        <v>779</v>
      </c>
      <c r="AD34" s="223" t="s">
        <v>779</v>
      </c>
      <c r="AE34" s="223" t="s">
        <v>779</v>
      </c>
      <c r="AF34" s="223" t="s">
        <v>968</v>
      </c>
      <c r="AG34" s="223"/>
      <c r="AH34" s="223" t="s">
        <v>968</v>
      </c>
      <c r="AI34" s="223"/>
      <c r="AJ34" s="223" t="s">
        <v>968</v>
      </c>
      <c r="AK34" s="223" t="s">
        <v>968</v>
      </c>
      <c r="AL34" s="223">
        <v>3</v>
      </c>
      <c r="AM34" s="223"/>
      <c r="AN34" s="217">
        <f>IF(U34="No","",IF(AK34="No",'Default Parameters'!$C$2,AL34/(AM34+AL34)*'Default Parameters'!$C$2))</f>
        <v>1.915</v>
      </c>
    </row>
    <row r="35" spans="1:40" s="218" customFormat="1" ht="15">
      <c r="A35" s="145" t="s">
        <v>965</v>
      </c>
      <c r="B35" s="247">
        <v>44124</v>
      </c>
      <c r="C35" s="145" t="s">
        <v>1147</v>
      </c>
      <c r="D35" s="145" t="s">
        <v>782</v>
      </c>
      <c r="E35" s="145" t="s">
        <v>910</v>
      </c>
      <c r="F35" s="145" t="s">
        <v>779</v>
      </c>
      <c r="G35" s="145" t="s">
        <v>997</v>
      </c>
      <c r="H35" s="145" t="s">
        <v>9</v>
      </c>
      <c r="I35" s="216">
        <v>9952159829</v>
      </c>
      <c r="J35" s="216">
        <v>3</v>
      </c>
      <c r="K35" s="216">
        <v>1</v>
      </c>
      <c r="L35" s="145" t="s">
        <v>779</v>
      </c>
      <c r="M35" s="145" t="s">
        <v>779</v>
      </c>
      <c r="N35" s="145"/>
      <c r="O35" s="145"/>
      <c r="P35" s="145" t="s">
        <v>229</v>
      </c>
      <c r="Q35" s="145">
        <v>2015</v>
      </c>
      <c r="R35" s="145" t="s">
        <v>1405</v>
      </c>
      <c r="S35" s="145" t="s">
        <v>779</v>
      </c>
      <c r="T35" s="145" t="s">
        <v>913</v>
      </c>
      <c r="U35" s="145" t="s">
        <v>968</v>
      </c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217" t="str">
        <f>IF(U35="No","",IF(AK35="No",'Default Parameters'!$C$2,AL35/(AM35+AL35)*'Default Parameters'!$C$2))</f>
        <v/>
      </c>
    </row>
    <row r="36" spans="1:40" s="218" customFormat="1" ht="15">
      <c r="A36" s="145" t="s">
        <v>1089</v>
      </c>
      <c r="B36" s="247">
        <v>44125</v>
      </c>
      <c r="C36" s="145" t="s">
        <v>1147</v>
      </c>
      <c r="D36" s="145" t="s">
        <v>1778</v>
      </c>
      <c r="E36" s="145" t="s">
        <v>910</v>
      </c>
      <c r="F36" s="145" t="s">
        <v>779</v>
      </c>
      <c r="G36" s="145" t="s">
        <v>1792</v>
      </c>
      <c r="H36" s="145" t="s">
        <v>12</v>
      </c>
      <c r="I36" s="216">
        <v>9177451269</v>
      </c>
      <c r="J36" s="216">
        <v>4</v>
      </c>
      <c r="K36" s="216">
        <v>0</v>
      </c>
      <c r="L36" s="145" t="s">
        <v>779</v>
      </c>
      <c r="M36" s="145" t="s">
        <v>779</v>
      </c>
      <c r="N36" s="145"/>
      <c r="O36" s="145"/>
      <c r="P36" s="145" t="s">
        <v>229</v>
      </c>
      <c r="Q36" s="145">
        <v>2016</v>
      </c>
      <c r="R36" s="145" t="s">
        <v>1654</v>
      </c>
      <c r="S36" s="145" t="s">
        <v>914</v>
      </c>
      <c r="T36" s="145" t="s">
        <v>919</v>
      </c>
      <c r="U36" s="145" t="s">
        <v>968</v>
      </c>
      <c r="V36" s="145"/>
      <c r="W36" s="223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217" t="str">
        <f>IF(U36="No","",IF(AK36="No",'Default Parameters'!$C$2,AL36/(AM36+AL36)*'Default Parameters'!$C$2))</f>
        <v/>
      </c>
    </row>
    <row r="37" spans="1:40" s="218" customFormat="1" ht="15">
      <c r="A37" s="145" t="s">
        <v>907</v>
      </c>
      <c r="B37" s="247">
        <v>44135</v>
      </c>
      <c r="C37" s="145" t="s">
        <v>1147</v>
      </c>
      <c r="D37" s="145" t="s">
        <v>925</v>
      </c>
      <c r="E37" s="145" t="s">
        <v>910</v>
      </c>
      <c r="F37" s="145" t="s">
        <v>779</v>
      </c>
      <c r="G37" s="145" t="s">
        <v>922</v>
      </c>
      <c r="H37" s="145" t="s">
        <v>8</v>
      </c>
      <c r="I37" s="216">
        <v>8095776808</v>
      </c>
      <c r="J37" s="216">
        <v>4</v>
      </c>
      <c r="K37" s="216">
        <v>0</v>
      </c>
      <c r="L37" s="145" t="s">
        <v>914</v>
      </c>
      <c r="M37" s="145" t="s">
        <v>914</v>
      </c>
      <c r="N37" s="145"/>
      <c r="O37" s="145"/>
      <c r="P37" s="145" t="s">
        <v>229</v>
      </c>
      <c r="Q37" s="145">
        <v>2015</v>
      </c>
      <c r="R37" s="145" t="s">
        <v>1353</v>
      </c>
      <c r="S37" s="145" t="s">
        <v>912</v>
      </c>
      <c r="T37" s="145" t="s">
        <v>913</v>
      </c>
      <c r="U37" s="145" t="s">
        <v>914</v>
      </c>
      <c r="V37" s="145"/>
      <c r="W37" s="145" t="s">
        <v>1322</v>
      </c>
      <c r="X37" s="145" t="s">
        <v>1154</v>
      </c>
      <c r="Y37" s="145" t="s">
        <v>915</v>
      </c>
      <c r="Z37" s="145" t="s">
        <v>914</v>
      </c>
      <c r="AA37" s="145" t="s">
        <v>914</v>
      </c>
      <c r="AB37" s="145" t="s">
        <v>914</v>
      </c>
      <c r="AC37" s="145" t="s">
        <v>914</v>
      </c>
      <c r="AD37" s="145" t="s">
        <v>914</v>
      </c>
      <c r="AE37" s="145" t="s">
        <v>914</v>
      </c>
      <c r="AF37" s="145" t="s">
        <v>916</v>
      </c>
      <c r="AG37" s="145"/>
      <c r="AH37" s="145" t="s">
        <v>916</v>
      </c>
      <c r="AI37" s="145"/>
      <c r="AJ37" s="145" t="s">
        <v>916</v>
      </c>
      <c r="AK37" s="145" t="s">
        <v>916</v>
      </c>
      <c r="AL37" s="145">
        <v>3</v>
      </c>
      <c r="AM37" s="145"/>
      <c r="AN37" s="217">
        <f>IF(U37="No","",IF(AK37="No",'Default Parameters'!$C$2,AL37/(AM37+AL37)*'Default Parameters'!$C$2))</f>
        <v>1.915</v>
      </c>
    </row>
    <row r="38" spans="1:40" s="218" customFormat="1" ht="15">
      <c r="A38" s="145" t="s">
        <v>907</v>
      </c>
      <c r="B38" s="247">
        <v>44135</v>
      </c>
      <c r="C38" s="145" t="s">
        <v>1147</v>
      </c>
      <c r="D38" s="145" t="s">
        <v>923</v>
      </c>
      <c r="E38" s="145" t="s">
        <v>910</v>
      </c>
      <c r="F38" s="145" t="s">
        <v>779</v>
      </c>
      <c r="G38" s="145" t="s">
        <v>924</v>
      </c>
      <c r="H38" s="145" t="s">
        <v>8</v>
      </c>
      <c r="I38" s="216">
        <v>9845284246</v>
      </c>
      <c r="J38" s="216">
        <v>4</v>
      </c>
      <c r="K38" s="216">
        <v>0</v>
      </c>
      <c r="L38" s="145" t="s">
        <v>914</v>
      </c>
      <c r="M38" s="145" t="s">
        <v>914</v>
      </c>
      <c r="N38" s="145"/>
      <c r="O38" s="145"/>
      <c r="P38" s="145" t="s">
        <v>229</v>
      </c>
      <c r="Q38" s="145">
        <v>2016</v>
      </c>
      <c r="R38" s="145" t="s">
        <v>1349</v>
      </c>
      <c r="S38" s="145" t="s">
        <v>914</v>
      </c>
      <c r="T38" s="145" t="s">
        <v>919</v>
      </c>
      <c r="U38" s="145" t="s">
        <v>779</v>
      </c>
      <c r="V38" s="145"/>
      <c r="W38" s="145" t="s">
        <v>935</v>
      </c>
      <c r="X38" s="145" t="s">
        <v>1154</v>
      </c>
      <c r="Y38" s="145" t="s">
        <v>915</v>
      </c>
      <c r="Z38" s="145" t="s">
        <v>779</v>
      </c>
      <c r="AA38" s="145" t="s">
        <v>779</v>
      </c>
      <c r="AB38" s="145" t="s">
        <v>779</v>
      </c>
      <c r="AC38" s="145" t="s">
        <v>779</v>
      </c>
      <c r="AD38" s="145" t="s">
        <v>779</v>
      </c>
      <c r="AE38" s="145" t="s">
        <v>779</v>
      </c>
      <c r="AF38" s="145" t="s">
        <v>968</v>
      </c>
      <c r="AG38" s="145"/>
      <c r="AH38" s="145" t="s">
        <v>968</v>
      </c>
      <c r="AI38" s="145"/>
      <c r="AJ38" s="145" t="s">
        <v>968</v>
      </c>
      <c r="AK38" s="145" t="s">
        <v>968</v>
      </c>
      <c r="AL38" s="145">
        <v>3</v>
      </c>
      <c r="AM38" s="145"/>
      <c r="AN38" s="217">
        <f>IF(U38="No","",IF(AK38="No",'Default Parameters'!$C$2,AL38/(AM38+AL38)*'Default Parameters'!$C$2))</f>
        <v>1.915</v>
      </c>
    </row>
    <row r="39" spans="1:40" s="218" customFormat="1" ht="15">
      <c r="A39" s="145" t="s">
        <v>1146</v>
      </c>
      <c r="B39" s="247">
        <v>44130</v>
      </c>
      <c r="C39" s="145" t="s">
        <v>1147</v>
      </c>
      <c r="D39" s="145" t="s">
        <v>1155</v>
      </c>
      <c r="E39" s="145" t="s">
        <v>938</v>
      </c>
      <c r="F39" s="145" t="s">
        <v>779</v>
      </c>
      <c r="G39" s="145" t="s">
        <v>1408</v>
      </c>
      <c r="H39" s="145" t="s">
        <v>8</v>
      </c>
      <c r="I39" s="222">
        <v>9141428711</v>
      </c>
      <c r="J39" s="216">
        <v>5</v>
      </c>
      <c r="K39" s="145"/>
      <c r="L39" s="145" t="s">
        <v>779</v>
      </c>
      <c r="M39" s="145" t="s">
        <v>779</v>
      </c>
      <c r="N39" s="145"/>
      <c r="O39" s="145"/>
      <c r="P39" s="145" t="s">
        <v>229</v>
      </c>
      <c r="Q39" s="145">
        <v>2015</v>
      </c>
      <c r="R39" s="145" t="s">
        <v>1409</v>
      </c>
      <c r="S39" s="145" t="s">
        <v>914</v>
      </c>
      <c r="T39" s="145" t="s">
        <v>919</v>
      </c>
      <c r="U39" s="145" t="s">
        <v>779</v>
      </c>
      <c r="V39" s="145"/>
      <c r="W39" s="145" t="s">
        <v>935</v>
      </c>
      <c r="X39" s="145" t="s">
        <v>1154</v>
      </c>
      <c r="Y39" s="145" t="s">
        <v>915</v>
      </c>
      <c r="Z39" s="145" t="s">
        <v>779</v>
      </c>
      <c r="AA39" s="145" t="s">
        <v>779</v>
      </c>
      <c r="AB39" s="145" t="s">
        <v>779</v>
      </c>
      <c r="AC39" s="145" t="s">
        <v>779</v>
      </c>
      <c r="AD39" s="145" t="s">
        <v>779</v>
      </c>
      <c r="AE39" s="145" t="s">
        <v>779</v>
      </c>
      <c r="AF39" s="145" t="s">
        <v>968</v>
      </c>
      <c r="AG39" s="145"/>
      <c r="AH39" s="145" t="s">
        <v>968</v>
      </c>
      <c r="AI39" s="145"/>
      <c r="AJ39" s="145" t="s">
        <v>968</v>
      </c>
      <c r="AK39" s="145" t="s">
        <v>968</v>
      </c>
      <c r="AL39" s="145">
        <v>3</v>
      </c>
      <c r="AM39" s="145"/>
      <c r="AN39" s="217">
        <f>IF(U39="No","",IF(AK39="No",'Default Parameters'!$C$2,AL39/(AM39+AL39)*'Default Parameters'!$C$2))</f>
        <v>1.915</v>
      </c>
    </row>
    <row r="40" spans="1:40" s="218" customFormat="1" ht="15">
      <c r="A40" s="145" t="s">
        <v>1146</v>
      </c>
      <c r="B40" s="247">
        <v>44130</v>
      </c>
      <c r="C40" s="145" t="s">
        <v>1147</v>
      </c>
      <c r="D40" s="145" t="s">
        <v>1206</v>
      </c>
      <c r="E40" s="145" t="s">
        <v>910</v>
      </c>
      <c r="F40" s="145" t="s">
        <v>779</v>
      </c>
      <c r="G40" s="145" t="s">
        <v>1207</v>
      </c>
      <c r="H40" s="145" t="s">
        <v>8</v>
      </c>
      <c r="I40" s="222">
        <v>9686730819</v>
      </c>
      <c r="J40" s="216">
        <v>4</v>
      </c>
      <c r="K40" s="145"/>
      <c r="L40" s="145" t="s">
        <v>779</v>
      </c>
      <c r="M40" s="145" t="s">
        <v>779</v>
      </c>
      <c r="N40" s="145"/>
      <c r="O40" s="145"/>
      <c r="P40" s="145" t="s">
        <v>229</v>
      </c>
      <c r="Q40" s="145">
        <v>2015</v>
      </c>
      <c r="R40" s="145" t="s">
        <v>1649</v>
      </c>
      <c r="S40" s="145" t="s">
        <v>914</v>
      </c>
      <c r="T40" s="145" t="s">
        <v>919</v>
      </c>
      <c r="U40" s="145" t="s">
        <v>779</v>
      </c>
      <c r="V40" s="145"/>
      <c r="W40" s="145" t="s">
        <v>935</v>
      </c>
      <c r="X40" s="145" t="s">
        <v>1154</v>
      </c>
      <c r="Y40" s="145" t="s">
        <v>915</v>
      </c>
      <c r="Z40" s="145" t="s">
        <v>779</v>
      </c>
      <c r="AA40" s="145" t="s">
        <v>779</v>
      </c>
      <c r="AB40" s="145" t="s">
        <v>779</v>
      </c>
      <c r="AC40" s="145" t="s">
        <v>779</v>
      </c>
      <c r="AD40" s="145" t="s">
        <v>779</v>
      </c>
      <c r="AE40" s="145" t="s">
        <v>779</v>
      </c>
      <c r="AF40" s="145" t="s">
        <v>968</v>
      </c>
      <c r="AG40" s="145"/>
      <c r="AH40" s="145" t="s">
        <v>968</v>
      </c>
      <c r="AI40" s="145"/>
      <c r="AJ40" s="145" t="s">
        <v>968</v>
      </c>
      <c r="AK40" s="145" t="s">
        <v>968</v>
      </c>
      <c r="AL40" s="145">
        <v>3</v>
      </c>
      <c r="AM40" s="145"/>
      <c r="AN40" s="217">
        <f>IF(U40="No","",IF(AK40="No",'Default Parameters'!$C$2,AL40/(AM40+AL40)*'Default Parameters'!$C$2))</f>
        <v>1.915</v>
      </c>
    </row>
    <row r="41" spans="1:40" s="218" customFormat="1" ht="15">
      <c r="A41" s="145" t="s">
        <v>1089</v>
      </c>
      <c r="B41" s="247">
        <v>44125</v>
      </c>
      <c r="C41" s="145" t="s">
        <v>1147</v>
      </c>
      <c r="D41" s="145" t="s">
        <v>1254</v>
      </c>
      <c r="E41" s="145" t="s">
        <v>910</v>
      </c>
      <c r="F41" s="145" t="s">
        <v>779</v>
      </c>
      <c r="G41" s="145" t="s">
        <v>1790</v>
      </c>
      <c r="H41" s="145" t="s">
        <v>8</v>
      </c>
      <c r="I41" s="222">
        <v>8884364876</v>
      </c>
      <c r="J41" s="216">
        <v>3</v>
      </c>
      <c r="K41" s="145"/>
      <c r="L41" s="145" t="s">
        <v>779</v>
      </c>
      <c r="M41" s="145" t="s">
        <v>779</v>
      </c>
      <c r="N41" s="145"/>
      <c r="O41" s="145"/>
      <c r="P41" s="145" t="s">
        <v>229</v>
      </c>
      <c r="Q41" s="145">
        <v>2016</v>
      </c>
      <c r="R41" s="145" t="s">
        <v>1605</v>
      </c>
      <c r="S41" s="145" t="s">
        <v>914</v>
      </c>
      <c r="T41" s="145" t="s">
        <v>919</v>
      </c>
      <c r="U41" s="145" t="s">
        <v>779</v>
      </c>
      <c r="V41" s="145"/>
      <c r="W41" s="145" t="s">
        <v>935</v>
      </c>
      <c r="X41" s="145" t="s">
        <v>1154</v>
      </c>
      <c r="Y41" s="145" t="s">
        <v>915</v>
      </c>
      <c r="Z41" s="145" t="s">
        <v>779</v>
      </c>
      <c r="AA41" s="145" t="s">
        <v>779</v>
      </c>
      <c r="AB41" s="145" t="s">
        <v>779</v>
      </c>
      <c r="AC41" s="145" t="s">
        <v>779</v>
      </c>
      <c r="AD41" s="145" t="s">
        <v>779</v>
      </c>
      <c r="AE41" s="145" t="s">
        <v>779</v>
      </c>
      <c r="AF41" s="145" t="s">
        <v>968</v>
      </c>
      <c r="AG41" s="145"/>
      <c r="AH41" s="145" t="s">
        <v>968</v>
      </c>
      <c r="AI41" s="145"/>
      <c r="AJ41" s="145" t="s">
        <v>968</v>
      </c>
      <c r="AK41" s="145" t="s">
        <v>968</v>
      </c>
      <c r="AL41" s="145">
        <v>3</v>
      </c>
      <c r="AM41" s="145"/>
      <c r="AN41" s="217">
        <f>IF(U41="No","",IF(AK41="No",'Default Parameters'!$C$2,AL41/(AM41+AL41)*'Default Parameters'!$C$2))</f>
        <v>1.915</v>
      </c>
    </row>
    <row r="42" spans="1:40" s="218" customFormat="1" ht="15">
      <c r="A42" s="145" t="s">
        <v>1081</v>
      </c>
      <c r="B42" s="247">
        <v>44127</v>
      </c>
      <c r="C42" s="145" t="s">
        <v>1147</v>
      </c>
      <c r="D42" s="145" t="s">
        <v>1192</v>
      </c>
      <c r="E42" s="145" t="s">
        <v>910</v>
      </c>
      <c r="F42" s="145" t="s">
        <v>779</v>
      </c>
      <c r="G42" s="145" t="s">
        <v>1190</v>
      </c>
      <c r="H42" s="145" t="s">
        <v>8</v>
      </c>
      <c r="I42" s="222">
        <v>7090437740</v>
      </c>
      <c r="J42" s="216">
        <v>5</v>
      </c>
      <c r="K42" s="145"/>
      <c r="L42" s="145" t="s">
        <v>779</v>
      </c>
      <c r="M42" s="145" t="s">
        <v>779</v>
      </c>
      <c r="N42" s="145"/>
      <c r="O42" s="145"/>
      <c r="P42" s="145" t="s">
        <v>229</v>
      </c>
      <c r="Q42" s="145">
        <v>2015</v>
      </c>
      <c r="R42" s="145" t="s">
        <v>1610</v>
      </c>
      <c r="S42" s="145" t="s">
        <v>914</v>
      </c>
      <c r="T42" s="145" t="s">
        <v>919</v>
      </c>
      <c r="U42" s="145" t="s">
        <v>968</v>
      </c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217" t="str">
        <f>IF(U42="No","",IF(AK42="No",'Default Parameters'!$C$2,AL42/(AM42+AL42)*'Default Parameters'!$C$2))</f>
        <v/>
      </c>
    </row>
    <row r="43" spans="1:40" s="218" customFormat="1" ht="15">
      <c r="A43" s="145" t="s">
        <v>907</v>
      </c>
      <c r="B43" s="247">
        <v>44130</v>
      </c>
      <c r="C43" s="145" t="s">
        <v>1147</v>
      </c>
      <c r="D43" s="219" t="s">
        <v>920</v>
      </c>
      <c r="E43" s="219" t="s">
        <v>910</v>
      </c>
      <c r="F43" s="219" t="s">
        <v>779</v>
      </c>
      <c r="G43" s="219" t="s">
        <v>918</v>
      </c>
      <c r="H43" s="219" t="s">
        <v>8</v>
      </c>
      <c r="I43" s="221">
        <v>7619514770</v>
      </c>
      <c r="J43" s="221">
        <v>5</v>
      </c>
      <c r="K43" s="221">
        <v>0</v>
      </c>
      <c r="L43" s="145" t="s">
        <v>779</v>
      </c>
      <c r="M43" s="145" t="s">
        <v>779</v>
      </c>
      <c r="N43" s="145"/>
      <c r="O43" s="145"/>
      <c r="P43" s="145" t="s">
        <v>229</v>
      </c>
      <c r="Q43" s="145">
        <v>2015</v>
      </c>
      <c r="R43" s="145" t="s">
        <v>1404</v>
      </c>
      <c r="S43" s="145" t="s">
        <v>779</v>
      </c>
      <c r="T43" s="145" t="s">
        <v>913</v>
      </c>
      <c r="U43" s="145" t="s">
        <v>779</v>
      </c>
      <c r="V43" s="145"/>
      <c r="W43" s="145" t="s">
        <v>1322</v>
      </c>
      <c r="X43" s="145" t="s">
        <v>1154</v>
      </c>
      <c r="Y43" s="145" t="s">
        <v>915</v>
      </c>
      <c r="Z43" s="145" t="s">
        <v>779</v>
      </c>
      <c r="AA43" s="145" t="s">
        <v>779</v>
      </c>
      <c r="AB43" s="145" t="s">
        <v>779</v>
      </c>
      <c r="AC43" s="145" t="s">
        <v>779</v>
      </c>
      <c r="AD43" s="145" t="s">
        <v>779</v>
      </c>
      <c r="AE43" s="145" t="s">
        <v>779</v>
      </c>
      <c r="AF43" s="145" t="s">
        <v>916</v>
      </c>
      <c r="AG43" s="145"/>
      <c r="AH43" s="145" t="s">
        <v>916</v>
      </c>
      <c r="AI43" s="145"/>
      <c r="AJ43" s="145" t="s">
        <v>916</v>
      </c>
      <c r="AK43" s="145" t="s">
        <v>916</v>
      </c>
      <c r="AL43" s="145">
        <v>3</v>
      </c>
      <c r="AM43" s="145"/>
      <c r="AN43" s="217">
        <f>IF(U43="No","",IF(AK43="No",'Default Parameters'!$C$2,AL43/(AM43+AL43)*'Default Parameters'!$C$2))</f>
        <v>1.915</v>
      </c>
    </row>
    <row r="44" spans="1:40" s="218" customFormat="1" ht="15">
      <c r="A44" s="145" t="s">
        <v>1081</v>
      </c>
      <c r="B44" s="247">
        <v>44127</v>
      </c>
      <c r="C44" s="145" t="s">
        <v>1147</v>
      </c>
      <c r="D44" s="145" t="s">
        <v>1191</v>
      </c>
      <c r="E44" s="145" t="s">
        <v>910</v>
      </c>
      <c r="F44" s="145" t="s">
        <v>779</v>
      </c>
      <c r="G44" s="145" t="s">
        <v>1190</v>
      </c>
      <c r="H44" s="145" t="s">
        <v>8</v>
      </c>
      <c r="I44" s="222">
        <v>6364821676</v>
      </c>
      <c r="J44" s="216">
        <v>4</v>
      </c>
      <c r="K44" s="145"/>
      <c r="L44" s="145" t="s">
        <v>779</v>
      </c>
      <c r="M44" s="145" t="s">
        <v>779</v>
      </c>
      <c r="N44" s="145"/>
      <c r="O44" s="145"/>
      <c r="P44" s="145" t="s">
        <v>229</v>
      </c>
      <c r="Q44" s="145">
        <v>2015</v>
      </c>
      <c r="R44" s="145" t="s">
        <v>1399</v>
      </c>
      <c r="S44" s="145" t="s">
        <v>779</v>
      </c>
      <c r="T44" s="145" t="s">
        <v>913</v>
      </c>
      <c r="U44" s="145" t="s">
        <v>968</v>
      </c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217" t="str">
        <f>IF(U44="No","",IF(AK44="No",'Default Parameters'!$C$2,AL44/(AM44+AL44)*'Default Parameters'!$C$2))</f>
        <v/>
      </c>
    </row>
    <row r="45" spans="1:40" s="218" customFormat="1" ht="15">
      <c r="A45" s="145" t="s">
        <v>965</v>
      </c>
      <c r="B45" s="247">
        <v>44124</v>
      </c>
      <c r="C45" s="145" t="s">
        <v>1147</v>
      </c>
      <c r="D45" s="145" t="s">
        <v>1298</v>
      </c>
      <c r="E45" s="145" t="s">
        <v>910</v>
      </c>
      <c r="F45" s="145" t="s">
        <v>779</v>
      </c>
      <c r="G45" s="145" t="s">
        <v>1295</v>
      </c>
      <c r="H45" s="145" t="s">
        <v>9</v>
      </c>
      <c r="I45" s="216">
        <v>7708576723</v>
      </c>
      <c r="J45" s="216">
        <v>4</v>
      </c>
      <c r="K45" s="216">
        <v>1</v>
      </c>
      <c r="L45" s="145" t="s">
        <v>779</v>
      </c>
      <c r="M45" s="145" t="s">
        <v>779</v>
      </c>
      <c r="N45" s="145"/>
      <c r="O45" s="145"/>
      <c r="P45" s="145" t="s">
        <v>229</v>
      </c>
      <c r="Q45" s="145">
        <v>2015</v>
      </c>
      <c r="R45" s="145" t="s">
        <v>1624</v>
      </c>
      <c r="S45" s="145" t="s">
        <v>779</v>
      </c>
      <c r="T45" s="145" t="s">
        <v>913</v>
      </c>
      <c r="U45" s="145" t="s">
        <v>779</v>
      </c>
      <c r="V45" s="145"/>
      <c r="W45" s="145" t="s">
        <v>1322</v>
      </c>
      <c r="X45" s="145" t="s">
        <v>1154</v>
      </c>
      <c r="Y45" s="145" t="s">
        <v>915</v>
      </c>
      <c r="Z45" s="145" t="s">
        <v>779</v>
      </c>
      <c r="AA45" s="145" t="s">
        <v>779</v>
      </c>
      <c r="AB45" s="145" t="s">
        <v>779</v>
      </c>
      <c r="AC45" s="145" t="s">
        <v>779</v>
      </c>
      <c r="AD45" s="145" t="s">
        <v>779</v>
      </c>
      <c r="AE45" s="145" t="s">
        <v>779</v>
      </c>
      <c r="AF45" s="145" t="s">
        <v>916</v>
      </c>
      <c r="AG45" s="145"/>
      <c r="AH45" s="145" t="s">
        <v>916</v>
      </c>
      <c r="AI45" s="145"/>
      <c r="AJ45" s="145" t="s">
        <v>779</v>
      </c>
      <c r="AK45" s="145" t="s">
        <v>779</v>
      </c>
      <c r="AL45" s="145">
        <v>3</v>
      </c>
      <c r="AM45" s="145">
        <v>3</v>
      </c>
      <c r="AN45" s="217">
        <f>IF(U45="No","",IF(AK45="No",'Default Parameters'!$C$2,AL45/(AM45+AL45)*'Default Parameters'!$C$2))</f>
        <v>0.95750000000000002</v>
      </c>
    </row>
    <row r="46" spans="1:40" s="218" customFormat="1" ht="15">
      <c r="A46" s="145" t="s">
        <v>965</v>
      </c>
      <c r="B46" s="247">
        <v>44124</v>
      </c>
      <c r="C46" s="145" t="s">
        <v>1147</v>
      </c>
      <c r="D46" s="145" t="s">
        <v>1287</v>
      </c>
      <c r="E46" s="145" t="s">
        <v>910</v>
      </c>
      <c r="F46" s="145" t="s">
        <v>779</v>
      </c>
      <c r="G46" s="145" t="s">
        <v>1288</v>
      </c>
      <c r="H46" s="145" t="s">
        <v>9</v>
      </c>
      <c r="I46" s="216">
        <v>9787861410</v>
      </c>
      <c r="J46" s="216">
        <v>4</v>
      </c>
      <c r="K46" s="216">
        <v>1</v>
      </c>
      <c r="L46" s="145" t="s">
        <v>779</v>
      </c>
      <c r="M46" s="145" t="s">
        <v>779</v>
      </c>
      <c r="N46" s="145"/>
      <c r="O46" s="145"/>
      <c r="P46" s="145" t="s">
        <v>229</v>
      </c>
      <c r="Q46" s="145">
        <v>2015</v>
      </c>
      <c r="R46" s="145" t="s">
        <v>1619</v>
      </c>
      <c r="S46" s="145" t="s">
        <v>779</v>
      </c>
      <c r="T46" s="145" t="s">
        <v>913</v>
      </c>
      <c r="U46" s="145" t="s">
        <v>779</v>
      </c>
      <c r="V46" s="145"/>
      <c r="W46" s="145" t="s">
        <v>1322</v>
      </c>
      <c r="X46" s="145" t="s">
        <v>1154</v>
      </c>
      <c r="Y46" s="145" t="s">
        <v>915</v>
      </c>
      <c r="Z46" s="145" t="s">
        <v>779</v>
      </c>
      <c r="AA46" s="145" t="s">
        <v>779</v>
      </c>
      <c r="AB46" s="145" t="s">
        <v>779</v>
      </c>
      <c r="AC46" s="145" t="s">
        <v>779</v>
      </c>
      <c r="AD46" s="145" t="s">
        <v>779</v>
      </c>
      <c r="AE46" s="145" t="s">
        <v>779</v>
      </c>
      <c r="AF46" s="145" t="s">
        <v>916</v>
      </c>
      <c r="AG46" s="145"/>
      <c r="AH46" s="145" t="s">
        <v>916</v>
      </c>
      <c r="AI46" s="145"/>
      <c r="AJ46" s="145" t="s">
        <v>916</v>
      </c>
      <c r="AK46" s="145" t="s">
        <v>916</v>
      </c>
      <c r="AL46" s="145">
        <v>4</v>
      </c>
      <c r="AM46" s="145"/>
      <c r="AN46" s="217">
        <f>IF(U46="No","",IF(AK46="No",'Default Parameters'!$C$2,AL46/(AM46+AL46)*'Default Parameters'!$C$2))</f>
        <v>1.915</v>
      </c>
    </row>
    <row r="47" spans="1:40" s="218" customFormat="1" ht="15">
      <c r="A47" s="145" t="s">
        <v>1089</v>
      </c>
      <c r="B47" s="247">
        <v>44125</v>
      </c>
      <c r="C47" s="145" t="s">
        <v>1147</v>
      </c>
      <c r="D47" s="145" t="s">
        <v>1256</v>
      </c>
      <c r="E47" s="145" t="s">
        <v>910</v>
      </c>
      <c r="F47" s="145" t="s">
        <v>779</v>
      </c>
      <c r="G47" s="145" t="s">
        <v>1791</v>
      </c>
      <c r="H47" s="145" t="s">
        <v>8</v>
      </c>
      <c r="I47" s="222">
        <v>9886321255</v>
      </c>
      <c r="J47" s="216">
        <v>3</v>
      </c>
      <c r="K47" s="216">
        <v>1</v>
      </c>
      <c r="L47" s="145" t="s">
        <v>779</v>
      </c>
      <c r="M47" s="145" t="s">
        <v>779</v>
      </c>
      <c r="N47" s="145"/>
      <c r="O47" s="145"/>
      <c r="P47" s="145" t="s">
        <v>229</v>
      </c>
      <c r="Q47" s="145">
        <v>2015</v>
      </c>
      <c r="R47" s="145" t="s">
        <v>1646</v>
      </c>
      <c r="S47" s="145" t="s">
        <v>914</v>
      </c>
      <c r="T47" s="145" t="s">
        <v>919</v>
      </c>
      <c r="U47" s="145" t="s">
        <v>779</v>
      </c>
      <c r="V47" s="145"/>
      <c r="W47" s="145" t="s">
        <v>935</v>
      </c>
      <c r="X47" s="145" t="s">
        <v>1154</v>
      </c>
      <c r="Y47" s="145" t="s">
        <v>915</v>
      </c>
      <c r="Z47" s="145" t="s">
        <v>779</v>
      </c>
      <c r="AA47" s="145" t="s">
        <v>779</v>
      </c>
      <c r="AB47" s="145" t="s">
        <v>779</v>
      </c>
      <c r="AC47" s="145" t="s">
        <v>779</v>
      </c>
      <c r="AD47" s="145" t="s">
        <v>779</v>
      </c>
      <c r="AE47" s="145" t="s">
        <v>779</v>
      </c>
      <c r="AF47" s="145" t="s">
        <v>968</v>
      </c>
      <c r="AG47" s="145"/>
      <c r="AH47" s="145" t="s">
        <v>968</v>
      </c>
      <c r="AI47" s="145"/>
      <c r="AJ47" s="145" t="s">
        <v>968</v>
      </c>
      <c r="AK47" s="145" t="s">
        <v>968</v>
      </c>
      <c r="AL47" s="145">
        <v>3</v>
      </c>
      <c r="AM47" s="145"/>
      <c r="AN47" s="217">
        <f>IF(U47="No","",IF(AK47="No",'Default Parameters'!$C$2,AL47/(AM47+AL47)*'Default Parameters'!$C$2))</f>
        <v>1.915</v>
      </c>
    </row>
    <row r="48" spans="1:40" s="218" customFormat="1" ht="15">
      <c r="A48" s="145" t="s">
        <v>1089</v>
      </c>
      <c r="B48" s="247">
        <v>44125</v>
      </c>
      <c r="C48" s="145" t="s">
        <v>1147</v>
      </c>
      <c r="D48" s="145" t="s">
        <v>1775</v>
      </c>
      <c r="E48" s="145" t="s">
        <v>910</v>
      </c>
      <c r="F48" s="145" t="s">
        <v>779</v>
      </c>
      <c r="G48" s="145" t="s">
        <v>1785</v>
      </c>
      <c r="H48" s="145" t="s">
        <v>8</v>
      </c>
      <c r="I48" s="222">
        <v>9008541235</v>
      </c>
      <c r="J48" s="216">
        <v>3</v>
      </c>
      <c r="K48" s="145"/>
      <c r="L48" s="145" t="s">
        <v>779</v>
      </c>
      <c r="M48" s="145" t="s">
        <v>779</v>
      </c>
      <c r="N48" s="145"/>
      <c r="O48" s="145"/>
      <c r="P48" s="145" t="s">
        <v>229</v>
      </c>
      <c r="Q48" s="145">
        <v>2016</v>
      </c>
      <c r="R48" s="145" t="s">
        <v>1600</v>
      </c>
      <c r="S48" s="145" t="s">
        <v>914</v>
      </c>
      <c r="T48" s="145" t="s">
        <v>919</v>
      </c>
      <c r="U48" s="145" t="s">
        <v>779</v>
      </c>
      <c r="V48" s="145"/>
      <c r="W48" s="145" t="s">
        <v>935</v>
      </c>
      <c r="X48" s="145" t="s">
        <v>1154</v>
      </c>
      <c r="Y48" s="145" t="s">
        <v>915</v>
      </c>
      <c r="Z48" s="145" t="s">
        <v>779</v>
      </c>
      <c r="AA48" s="145" t="s">
        <v>779</v>
      </c>
      <c r="AB48" s="145" t="s">
        <v>779</v>
      </c>
      <c r="AC48" s="145" t="s">
        <v>779</v>
      </c>
      <c r="AD48" s="145" t="s">
        <v>779</v>
      </c>
      <c r="AE48" s="145" t="s">
        <v>779</v>
      </c>
      <c r="AF48" s="145" t="s">
        <v>968</v>
      </c>
      <c r="AG48" s="145"/>
      <c r="AH48" s="145" t="s">
        <v>968</v>
      </c>
      <c r="AI48" s="145"/>
      <c r="AJ48" s="145" t="s">
        <v>968</v>
      </c>
      <c r="AK48" s="145" t="s">
        <v>968</v>
      </c>
      <c r="AL48" s="145">
        <v>2</v>
      </c>
      <c r="AM48" s="145"/>
      <c r="AN48" s="217">
        <f>IF(U48="No","",IF(AK48="No",'Default Parameters'!$C$2,AL48/(AM48+AL48)*'Default Parameters'!$C$2))</f>
        <v>1.915</v>
      </c>
    </row>
    <row r="49" spans="1:40" s="218" customFormat="1" ht="15">
      <c r="A49" s="145" t="s">
        <v>1146</v>
      </c>
      <c r="B49" s="247">
        <v>44127</v>
      </c>
      <c r="C49" s="145" t="s">
        <v>1147</v>
      </c>
      <c r="D49" s="145" t="s">
        <v>1244</v>
      </c>
      <c r="E49" s="145" t="s">
        <v>938</v>
      </c>
      <c r="F49" s="145" t="s">
        <v>779</v>
      </c>
      <c r="G49" s="145" t="s">
        <v>1211</v>
      </c>
      <c r="H49" s="145" t="s">
        <v>8</v>
      </c>
      <c r="I49" s="222">
        <v>9901641848</v>
      </c>
      <c r="J49" s="216">
        <v>3</v>
      </c>
      <c r="K49" s="216">
        <v>1</v>
      </c>
      <c r="L49" s="145" t="s">
        <v>779</v>
      </c>
      <c r="M49" s="145" t="s">
        <v>779</v>
      </c>
      <c r="N49" s="145"/>
      <c r="O49" s="145"/>
      <c r="P49" s="145" t="s">
        <v>229</v>
      </c>
      <c r="Q49" s="145">
        <v>2015</v>
      </c>
      <c r="R49" s="145" t="s">
        <v>1611</v>
      </c>
      <c r="S49" s="145" t="s">
        <v>914</v>
      </c>
      <c r="T49" s="145" t="s">
        <v>919</v>
      </c>
      <c r="U49" s="145" t="s">
        <v>968</v>
      </c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217" t="str">
        <f>IF(U49="No","",IF(AK49="No",'Default Parameters'!$C$2,AL49/(AM49+AL49)*'Default Parameters'!$C$2))</f>
        <v/>
      </c>
    </row>
    <row r="50" spans="1:40" s="218" customFormat="1" ht="15">
      <c r="A50" s="145" t="s">
        <v>965</v>
      </c>
      <c r="B50" s="247">
        <v>44124</v>
      </c>
      <c r="C50" s="145" t="s">
        <v>1147</v>
      </c>
      <c r="D50" s="145" t="s">
        <v>1291</v>
      </c>
      <c r="E50" s="145" t="s">
        <v>910</v>
      </c>
      <c r="F50" s="145" t="s">
        <v>779</v>
      </c>
      <c r="G50" s="145" t="s">
        <v>1295</v>
      </c>
      <c r="H50" s="145" t="s">
        <v>9</v>
      </c>
      <c r="I50" s="216">
        <v>9677746832</v>
      </c>
      <c r="J50" s="216">
        <v>4</v>
      </c>
      <c r="K50" s="216">
        <v>1</v>
      </c>
      <c r="L50" s="145" t="s">
        <v>779</v>
      </c>
      <c r="M50" s="145" t="s">
        <v>779</v>
      </c>
      <c r="N50" s="145"/>
      <c r="O50" s="145"/>
      <c r="P50" s="145" t="s">
        <v>229</v>
      </c>
      <c r="Q50" s="145">
        <v>2015</v>
      </c>
      <c r="R50" s="145" t="s">
        <v>1625</v>
      </c>
      <c r="S50" s="145" t="s">
        <v>779</v>
      </c>
      <c r="T50" s="145" t="s">
        <v>913</v>
      </c>
      <c r="U50" s="145" t="s">
        <v>779</v>
      </c>
      <c r="V50" s="145"/>
      <c r="W50" s="145" t="s">
        <v>935</v>
      </c>
      <c r="X50" s="145" t="s">
        <v>936</v>
      </c>
      <c r="Y50" s="145" t="s">
        <v>915</v>
      </c>
      <c r="Z50" s="145" t="s">
        <v>779</v>
      </c>
      <c r="AA50" s="145" t="s">
        <v>779</v>
      </c>
      <c r="AB50" s="145" t="s">
        <v>779</v>
      </c>
      <c r="AC50" s="145" t="s">
        <v>779</v>
      </c>
      <c r="AD50" s="145" t="s">
        <v>779</v>
      </c>
      <c r="AE50" s="145" t="s">
        <v>779</v>
      </c>
      <c r="AF50" s="145" t="s">
        <v>916</v>
      </c>
      <c r="AG50" s="145"/>
      <c r="AH50" s="145" t="s">
        <v>916</v>
      </c>
      <c r="AI50" s="145"/>
      <c r="AJ50" s="145" t="s">
        <v>916</v>
      </c>
      <c r="AK50" s="145" t="s">
        <v>916</v>
      </c>
      <c r="AL50" s="145">
        <v>4</v>
      </c>
      <c r="AM50" s="145"/>
      <c r="AN50" s="217">
        <f>IF(U50="No","",IF(AK50="No",'Default Parameters'!$C$2,AL50/(AM50+AL50)*'Default Parameters'!$C$2))</f>
        <v>1.915</v>
      </c>
    </row>
    <row r="51" spans="1:40" s="218" customFormat="1" ht="15">
      <c r="A51" s="145" t="s">
        <v>1146</v>
      </c>
      <c r="B51" s="247">
        <v>44131</v>
      </c>
      <c r="C51" s="145" t="s">
        <v>1147</v>
      </c>
      <c r="D51" s="145" t="s">
        <v>1170</v>
      </c>
      <c r="E51" s="145" t="s">
        <v>938</v>
      </c>
      <c r="F51" s="145" t="s">
        <v>779</v>
      </c>
      <c r="G51" s="145" t="s">
        <v>1171</v>
      </c>
      <c r="H51" s="145" t="s">
        <v>8</v>
      </c>
      <c r="I51" s="222">
        <v>9379840196</v>
      </c>
      <c r="J51" s="216">
        <v>3</v>
      </c>
      <c r="K51" s="145"/>
      <c r="L51" s="145" t="s">
        <v>779</v>
      </c>
      <c r="M51" s="145" t="s">
        <v>779</v>
      </c>
      <c r="N51" s="145"/>
      <c r="O51" s="145"/>
      <c r="P51" s="145" t="s">
        <v>229</v>
      </c>
      <c r="Q51" s="145">
        <v>2015</v>
      </c>
      <c r="R51" s="145" t="s">
        <v>1417</v>
      </c>
      <c r="S51" s="145" t="s">
        <v>914</v>
      </c>
      <c r="T51" s="145" t="s">
        <v>919</v>
      </c>
      <c r="U51" s="145" t="s">
        <v>779</v>
      </c>
      <c r="V51" s="145"/>
      <c r="W51" s="145" t="s">
        <v>935</v>
      </c>
      <c r="X51" s="145" t="s">
        <v>1154</v>
      </c>
      <c r="Y51" s="145" t="s">
        <v>915</v>
      </c>
      <c r="Z51" s="145" t="s">
        <v>779</v>
      </c>
      <c r="AA51" s="145" t="s">
        <v>779</v>
      </c>
      <c r="AB51" s="145" t="s">
        <v>779</v>
      </c>
      <c r="AC51" s="145" t="s">
        <v>779</v>
      </c>
      <c r="AD51" s="145" t="s">
        <v>779</v>
      </c>
      <c r="AE51" s="145" t="s">
        <v>779</v>
      </c>
      <c r="AF51" s="145" t="s">
        <v>968</v>
      </c>
      <c r="AG51" s="145"/>
      <c r="AH51" s="145" t="s">
        <v>968</v>
      </c>
      <c r="AI51" s="145"/>
      <c r="AJ51" s="145" t="s">
        <v>968</v>
      </c>
      <c r="AK51" s="145" t="s">
        <v>968</v>
      </c>
      <c r="AL51" s="145">
        <v>3</v>
      </c>
      <c r="AM51" s="145"/>
      <c r="AN51" s="217">
        <f>IF(U51="No","",IF(AK51="No",'Default Parameters'!$C$2,AL51/(AM51+AL51)*'Default Parameters'!$C$2))</f>
        <v>1.915</v>
      </c>
    </row>
    <row r="52" spans="1:40" s="218" customFormat="1" ht="15">
      <c r="A52" s="145" t="s">
        <v>1146</v>
      </c>
      <c r="B52" s="247">
        <v>44130</v>
      </c>
      <c r="C52" s="145" t="s">
        <v>1147</v>
      </c>
      <c r="D52" s="145" t="s">
        <v>1411</v>
      </c>
      <c r="E52" s="145" t="s">
        <v>938</v>
      </c>
      <c r="F52" s="145" t="s">
        <v>779</v>
      </c>
      <c r="G52" s="145" t="s">
        <v>1412</v>
      </c>
      <c r="H52" s="145" t="s">
        <v>8</v>
      </c>
      <c r="I52" s="222">
        <v>9743198214</v>
      </c>
      <c r="J52" s="216">
        <v>3</v>
      </c>
      <c r="K52" s="216">
        <v>1</v>
      </c>
      <c r="L52" s="145" t="s">
        <v>779</v>
      </c>
      <c r="M52" s="145" t="s">
        <v>779</v>
      </c>
      <c r="N52" s="145"/>
      <c r="O52" s="145"/>
      <c r="P52" s="145" t="s">
        <v>229</v>
      </c>
      <c r="Q52" s="145">
        <v>2015</v>
      </c>
      <c r="R52" s="145" t="s">
        <v>1413</v>
      </c>
      <c r="S52" s="145" t="s">
        <v>779</v>
      </c>
      <c r="T52" s="145" t="s">
        <v>913</v>
      </c>
      <c r="U52" s="145" t="s">
        <v>968</v>
      </c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217" t="str">
        <f>IF(U52="No","",IF(AK52="No",'Default Parameters'!$C$2,AL52/(AM52+AL52)*'Default Parameters'!$C$2))</f>
        <v/>
      </c>
    </row>
    <row r="53" spans="1:40" s="218" customFormat="1" ht="15">
      <c r="A53" s="145" t="s">
        <v>1146</v>
      </c>
      <c r="B53" s="247">
        <v>44130</v>
      </c>
      <c r="C53" s="145" t="s">
        <v>1147</v>
      </c>
      <c r="D53" s="145" t="s">
        <v>1231</v>
      </c>
      <c r="E53" s="145" t="s">
        <v>938</v>
      </c>
      <c r="F53" s="145" t="s">
        <v>779</v>
      </c>
      <c r="G53" s="145" t="s">
        <v>1232</v>
      </c>
      <c r="H53" s="145" t="s">
        <v>8</v>
      </c>
      <c r="I53" s="222">
        <v>9449237809</v>
      </c>
      <c r="J53" s="216">
        <v>4</v>
      </c>
      <c r="K53" s="145"/>
      <c r="L53" s="145" t="s">
        <v>779</v>
      </c>
      <c r="M53" s="145" t="s">
        <v>779</v>
      </c>
      <c r="N53" s="145"/>
      <c r="O53" s="145"/>
      <c r="P53" s="145" t="s">
        <v>229</v>
      </c>
      <c r="Q53" s="145">
        <v>2015</v>
      </c>
      <c r="R53" s="145" t="s">
        <v>1741</v>
      </c>
      <c r="S53" s="145" t="s">
        <v>914</v>
      </c>
      <c r="T53" s="145" t="s">
        <v>919</v>
      </c>
      <c r="U53" s="145" t="s">
        <v>779</v>
      </c>
      <c r="V53" s="145"/>
      <c r="W53" s="145" t="s">
        <v>935</v>
      </c>
      <c r="X53" s="145" t="s">
        <v>1154</v>
      </c>
      <c r="Y53" s="145" t="s">
        <v>915</v>
      </c>
      <c r="Z53" s="145" t="s">
        <v>779</v>
      </c>
      <c r="AA53" s="145" t="s">
        <v>779</v>
      </c>
      <c r="AB53" s="145" t="s">
        <v>779</v>
      </c>
      <c r="AC53" s="145" t="s">
        <v>779</v>
      </c>
      <c r="AD53" s="145" t="s">
        <v>779</v>
      </c>
      <c r="AE53" s="145" t="s">
        <v>779</v>
      </c>
      <c r="AF53" s="145" t="s">
        <v>968</v>
      </c>
      <c r="AG53" s="145"/>
      <c r="AH53" s="145" t="s">
        <v>968</v>
      </c>
      <c r="AI53" s="145"/>
      <c r="AJ53" s="145" t="s">
        <v>968</v>
      </c>
      <c r="AK53" s="145" t="s">
        <v>968</v>
      </c>
      <c r="AL53" s="145">
        <v>2</v>
      </c>
      <c r="AM53" s="145"/>
      <c r="AN53" s="217">
        <f>IF(U53="No","",IF(AK53="No",'Default Parameters'!$C$2,AL53/(AM53+AL53)*'Default Parameters'!$C$2))</f>
        <v>1.915</v>
      </c>
    </row>
    <row r="54" spans="1:40" s="218" customFormat="1" ht="15">
      <c r="A54" s="145" t="s">
        <v>1146</v>
      </c>
      <c r="B54" s="247">
        <v>44130</v>
      </c>
      <c r="C54" s="145" t="s">
        <v>1147</v>
      </c>
      <c r="D54" s="145" t="s">
        <v>1172</v>
      </c>
      <c r="E54" s="145" t="s">
        <v>938</v>
      </c>
      <c r="F54" s="145" t="s">
        <v>779</v>
      </c>
      <c r="G54" s="145" t="s">
        <v>1156</v>
      </c>
      <c r="H54" s="145" t="s">
        <v>8</v>
      </c>
      <c r="I54" s="222">
        <v>9632376162</v>
      </c>
      <c r="J54" s="216">
        <v>3</v>
      </c>
      <c r="K54" s="216">
        <v>1</v>
      </c>
      <c r="L54" s="145" t="s">
        <v>779</v>
      </c>
      <c r="M54" s="145" t="s">
        <v>779</v>
      </c>
      <c r="N54" s="145"/>
      <c r="O54" s="145"/>
      <c r="P54" s="145" t="s">
        <v>229</v>
      </c>
      <c r="Q54" s="145">
        <v>2015</v>
      </c>
      <c r="R54" s="145" t="s">
        <v>1410</v>
      </c>
      <c r="S54" s="145" t="s">
        <v>914</v>
      </c>
      <c r="T54" s="145" t="s">
        <v>919</v>
      </c>
      <c r="U54" s="145" t="s">
        <v>779</v>
      </c>
      <c r="V54" s="145"/>
      <c r="W54" s="145" t="s">
        <v>935</v>
      </c>
      <c r="X54" s="145" t="s">
        <v>1154</v>
      </c>
      <c r="Y54" s="145" t="s">
        <v>915</v>
      </c>
      <c r="Z54" s="145" t="s">
        <v>779</v>
      </c>
      <c r="AA54" s="145" t="s">
        <v>779</v>
      </c>
      <c r="AB54" s="145" t="s">
        <v>779</v>
      </c>
      <c r="AC54" s="145" t="s">
        <v>779</v>
      </c>
      <c r="AD54" s="145" t="s">
        <v>779</v>
      </c>
      <c r="AE54" s="145" t="s">
        <v>779</v>
      </c>
      <c r="AF54" s="145" t="s">
        <v>968</v>
      </c>
      <c r="AG54" s="145"/>
      <c r="AH54" s="145" t="s">
        <v>968</v>
      </c>
      <c r="AI54" s="145"/>
      <c r="AJ54" s="145" t="s">
        <v>968</v>
      </c>
      <c r="AK54" s="145" t="s">
        <v>968</v>
      </c>
      <c r="AL54" s="145">
        <v>3</v>
      </c>
      <c r="AM54" s="145"/>
      <c r="AN54" s="217">
        <f>IF(U54="No","",IF(AK54="No",'Default Parameters'!$C$2,AL54/(AM54+AL54)*'Default Parameters'!$C$2))</f>
        <v>1.915</v>
      </c>
    </row>
    <row r="55" spans="1:40" s="218" customFormat="1" ht="15">
      <c r="A55" s="145" t="s">
        <v>1146</v>
      </c>
      <c r="B55" s="247">
        <v>44127</v>
      </c>
      <c r="C55" s="145" t="s">
        <v>1147</v>
      </c>
      <c r="D55" s="145" t="s">
        <v>1212</v>
      </c>
      <c r="E55" s="145" t="s">
        <v>938</v>
      </c>
      <c r="F55" s="145" t="s">
        <v>779</v>
      </c>
      <c r="G55" s="145" t="s">
        <v>1213</v>
      </c>
      <c r="H55" s="145" t="s">
        <v>8</v>
      </c>
      <c r="I55" s="222"/>
      <c r="J55" s="216">
        <v>4</v>
      </c>
      <c r="K55" s="216">
        <v>1</v>
      </c>
      <c r="L55" s="145" t="s">
        <v>779</v>
      </c>
      <c r="M55" s="145" t="s">
        <v>779</v>
      </c>
      <c r="N55" s="145"/>
      <c r="O55" s="145"/>
      <c r="P55" s="145" t="s">
        <v>229</v>
      </c>
      <c r="Q55" s="145">
        <v>2015</v>
      </c>
      <c r="R55" s="145" t="s">
        <v>1607</v>
      </c>
      <c r="S55" s="145" t="s">
        <v>914</v>
      </c>
      <c r="T55" s="145" t="s">
        <v>919</v>
      </c>
      <c r="U55" s="145" t="s">
        <v>968</v>
      </c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217" t="str">
        <f>IF(U55="No","",IF(AK55="No",'Default Parameters'!$C$2,AL55/(AM55+AL55)*'Default Parameters'!$C$2))</f>
        <v/>
      </c>
    </row>
    <row r="56" spans="1:40" s="218" customFormat="1" ht="15">
      <c r="A56" s="145" t="s">
        <v>1146</v>
      </c>
      <c r="B56" s="247">
        <v>44131</v>
      </c>
      <c r="C56" s="145" t="s">
        <v>1147</v>
      </c>
      <c r="D56" s="145" t="s">
        <v>1167</v>
      </c>
      <c r="E56" s="145" t="s">
        <v>938</v>
      </c>
      <c r="F56" s="145" t="s">
        <v>779</v>
      </c>
      <c r="G56" s="145" t="s">
        <v>1168</v>
      </c>
      <c r="H56" s="145" t="s">
        <v>8</v>
      </c>
      <c r="I56" s="222">
        <v>9480198678</v>
      </c>
      <c r="J56" s="216">
        <v>3</v>
      </c>
      <c r="K56" s="145"/>
      <c r="L56" s="145" t="s">
        <v>779</v>
      </c>
      <c r="M56" s="145" t="s">
        <v>779</v>
      </c>
      <c r="N56" s="145"/>
      <c r="O56" s="145"/>
      <c r="P56" s="145" t="s">
        <v>229</v>
      </c>
      <c r="Q56" s="145">
        <v>2015</v>
      </c>
      <c r="R56" s="145" t="s">
        <v>1421</v>
      </c>
      <c r="S56" s="145" t="s">
        <v>914</v>
      </c>
      <c r="T56" s="145" t="s">
        <v>919</v>
      </c>
      <c r="U56" s="145" t="s">
        <v>779</v>
      </c>
      <c r="V56" s="145"/>
      <c r="W56" s="145" t="s">
        <v>935</v>
      </c>
      <c r="X56" s="145" t="s">
        <v>1154</v>
      </c>
      <c r="Y56" s="145" t="s">
        <v>915</v>
      </c>
      <c r="Z56" s="145" t="s">
        <v>779</v>
      </c>
      <c r="AA56" s="145" t="s">
        <v>779</v>
      </c>
      <c r="AB56" s="145" t="s">
        <v>779</v>
      </c>
      <c r="AC56" s="145" t="s">
        <v>779</v>
      </c>
      <c r="AD56" s="145" t="s">
        <v>779</v>
      </c>
      <c r="AE56" s="145" t="s">
        <v>779</v>
      </c>
      <c r="AF56" s="145" t="s">
        <v>968</v>
      </c>
      <c r="AG56" s="145"/>
      <c r="AH56" s="145" t="s">
        <v>968</v>
      </c>
      <c r="AI56" s="145"/>
      <c r="AJ56" s="145" t="s">
        <v>968</v>
      </c>
      <c r="AK56" s="145" t="s">
        <v>968</v>
      </c>
      <c r="AL56" s="145">
        <v>3</v>
      </c>
      <c r="AM56" s="145"/>
      <c r="AN56" s="217">
        <f>IF(U56="No","",IF(AK56="No",'Default Parameters'!$C$2,AL56/(AM56+AL56)*'Default Parameters'!$C$2))</f>
        <v>1.915</v>
      </c>
    </row>
    <row r="57" spans="1:40" s="218" customFormat="1" ht="15">
      <c r="A57" s="145" t="s">
        <v>1146</v>
      </c>
      <c r="B57" s="247">
        <v>44130</v>
      </c>
      <c r="C57" s="145" t="s">
        <v>1147</v>
      </c>
      <c r="D57" s="145" t="s">
        <v>1159</v>
      </c>
      <c r="E57" s="145" t="s">
        <v>938</v>
      </c>
      <c r="F57" s="145" t="s">
        <v>779</v>
      </c>
      <c r="G57" s="145" t="s">
        <v>1783</v>
      </c>
      <c r="H57" s="145" t="s">
        <v>8</v>
      </c>
      <c r="I57" s="222">
        <v>9035626765</v>
      </c>
      <c r="J57" s="216">
        <v>3</v>
      </c>
      <c r="K57" s="216">
        <v>1</v>
      </c>
      <c r="L57" s="145" t="s">
        <v>779</v>
      </c>
      <c r="M57" s="145" t="s">
        <v>779</v>
      </c>
      <c r="N57" s="145"/>
      <c r="O57" s="145"/>
      <c r="P57" s="145" t="s">
        <v>229</v>
      </c>
      <c r="Q57" s="145">
        <v>2015</v>
      </c>
      <c r="R57" s="145" t="s">
        <v>1414</v>
      </c>
      <c r="S57" s="145" t="s">
        <v>914</v>
      </c>
      <c r="T57" s="145" t="s">
        <v>913</v>
      </c>
      <c r="U57" s="145" t="s">
        <v>779</v>
      </c>
      <c r="V57" s="145"/>
      <c r="W57" s="145" t="s">
        <v>935</v>
      </c>
      <c r="X57" s="145" t="s">
        <v>1154</v>
      </c>
      <c r="Y57" s="145" t="s">
        <v>915</v>
      </c>
      <c r="Z57" s="145" t="s">
        <v>779</v>
      </c>
      <c r="AA57" s="145" t="s">
        <v>779</v>
      </c>
      <c r="AB57" s="145" t="s">
        <v>779</v>
      </c>
      <c r="AC57" s="145" t="s">
        <v>779</v>
      </c>
      <c r="AD57" s="145" t="s">
        <v>779</v>
      </c>
      <c r="AE57" s="145" t="s">
        <v>779</v>
      </c>
      <c r="AF57" s="145" t="s">
        <v>968</v>
      </c>
      <c r="AG57" s="145"/>
      <c r="AH57" s="145" t="s">
        <v>968</v>
      </c>
      <c r="AI57" s="145"/>
      <c r="AJ57" s="145" t="s">
        <v>968</v>
      </c>
      <c r="AK57" s="145" t="s">
        <v>968</v>
      </c>
      <c r="AL57" s="145">
        <v>4</v>
      </c>
      <c r="AM57" s="145"/>
      <c r="AN57" s="217">
        <f>IF(U57="No","",IF(AK57="No",'Default Parameters'!$C$2,AL57/(AM57+AL57)*'Default Parameters'!$C$2))</f>
        <v>1.915</v>
      </c>
    </row>
    <row r="58" spans="1:40" s="218" customFormat="1" ht="15">
      <c r="A58" s="145" t="s">
        <v>1146</v>
      </c>
      <c r="B58" s="247">
        <v>44130</v>
      </c>
      <c r="C58" s="145" t="s">
        <v>1147</v>
      </c>
      <c r="D58" s="145" t="s">
        <v>1249</v>
      </c>
      <c r="E58" s="145" t="s">
        <v>910</v>
      </c>
      <c r="F58" s="145" t="s">
        <v>779</v>
      </c>
      <c r="G58" s="145" t="s">
        <v>1250</v>
      </c>
      <c r="H58" s="145" t="s">
        <v>8</v>
      </c>
      <c r="I58" s="222">
        <v>8105536610</v>
      </c>
      <c r="J58" s="216">
        <v>4</v>
      </c>
      <c r="K58" s="145"/>
      <c r="L58" s="145" t="s">
        <v>779</v>
      </c>
      <c r="M58" s="145" t="s">
        <v>779</v>
      </c>
      <c r="N58" s="145"/>
      <c r="O58" s="145"/>
      <c r="P58" s="145" t="s">
        <v>229</v>
      </c>
      <c r="Q58" s="145">
        <v>2015</v>
      </c>
      <c r="R58" s="145" t="s">
        <v>1645</v>
      </c>
      <c r="S58" s="145" t="s">
        <v>914</v>
      </c>
      <c r="T58" s="145" t="s">
        <v>919</v>
      </c>
      <c r="U58" s="145" t="s">
        <v>779</v>
      </c>
      <c r="V58" s="145"/>
      <c r="W58" s="145" t="s">
        <v>935</v>
      </c>
      <c r="X58" s="145" t="s">
        <v>1154</v>
      </c>
      <c r="Y58" s="145" t="s">
        <v>915</v>
      </c>
      <c r="Z58" s="145" t="s">
        <v>779</v>
      </c>
      <c r="AA58" s="145" t="s">
        <v>779</v>
      </c>
      <c r="AB58" s="145" t="s">
        <v>779</v>
      </c>
      <c r="AC58" s="145" t="s">
        <v>779</v>
      </c>
      <c r="AD58" s="145" t="s">
        <v>779</v>
      </c>
      <c r="AE58" s="145" t="s">
        <v>779</v>
      </c>
      <c r="AF58" s="145" t="s">
        <v>968</v>
      </c>
      <c r="AG58" s="145"/>
      <c r="AH58" s="145" t="s">
        <v>968</v>
      </c>
      <c r="AI58" s="145"/>
      <c r="AJ58" s="145" t="s">
        <v>968</v>
      </c>
      <c r="AK58" s="145" t="s">
        <v>968</v>
      </c>
      <c r="AL58" s="145">
        <v>3</v>
      </c>
      <c r="AM58" s="145"/>
      <c r="AN58" s="217">
        <f>IF(U58="No","",IF(AK58="No",'Default Parameters'!$C$2,AL58/(AM58+AL58)*'Default Parameters'!$C$2))</f>
        <v>1.915</v>
      </c>
    </row>
    <row r="59" spans="1:40" s="218" customFormat="1" ht="15">
      <c r="A59" s="145" t="s">
        <v>907</v>
      </c>
      <c r="B59" s="247">
        <v>44135</v>
      </c>
      <c r="C59" s="145" t="s">
        <v>1147</v>
      </c>
      <c r="D59" s="219" t="s">
        <v>921</v>
      </c>
      <c r="E59" s="219" t="s">
        <v>910</v>
      </c>
      <c r="F59" s="219" t="s">
        <v>779</v>
      </c>
      <c r="G59" s="219" t="s">
        <v>922</v>
      </c>
      <c r="H59" s="219" t="s">
        <v>8</v>
      </c>
      <c r="I59" s="221">
        <v>9945735196</v>
      </c>
      <c r="J59" s="221">
        <v>4</v>
      </c>
      <c r="K59" s="221">
        <v>0</v>
      </c>
      <c r="L59" s="145" t="s">
        <v>779</v>
      </c>
      <c r="M59" s="145" t="s">
        <v>779</v>
      </c>
      <c r="N59" s="145"/>
      <c r="O59" s="145"/>
      <c r="P59" s="145" t="s">
        <v>229</v>
      </c>
      <c r="Q59" s="145">
        <v>2015</v>
      </c>
      <c r="R59" s="145" t="s">
        <v>1354</v>
      </c>
      <c r="S59" s="145" t="s">
        <v>779</v>
      </c>
      <c r="T59" s="145" t="s">
        <v>913</v>
      </c>
      <c r="U59" s="145" t="s">
        <v>914</v>
      </c>
      <c r="V59" s="145"/>
      <c r="W59" s="145" t="s">
        <v>1745</v>
      </c>
      <c r="X59" s="145" t="s">
        <v>1154</v>
      </c>
      <c r="Y59" s="145" t="s">
        <v>915</v>
      </c>
      <c r="Z59" s="145" t="s">
        <v>914</v>
      </c>
      <c r="AA59" s="145" t="s">
        <v>914</v>
      </c>
      <c r="AB59" s="145" t="s">
        <v>914</v>
      </c>
      <c r="AC59" s="145" t="s">
        <v>914</v>
      </c>
      <c r="AD59" s="145" t="s">
        <v>914</v>
      </c>
      <c r="AE59" s="145" t="s">
        <v>914</v>
      </c>
      <c r="AF59" s="145" t="s">
        <v>916</v>
      </c>
      <c r="AG59" s="145"/>
      <c r="AH59" s="145" t="s">
        <v>916</v>
      </c>
      <c r="AI59" s="145"/>
      <c r="AJ59" s="145" t="s">
        <v>916</v>
      </c>
      <c r="AK59" s="145" t="s">
        <v>916</v>
      </c>
      <c r="AL59" s="145">
        <v>3</v>
      </c>
      <c r="AM59" s="229"/>
      <c r="AN59" s="217">
        <f>IF(U59="No","",IF(AK59="No",'Default Parameters'!$C$2,AL59/(AM59+AL59)*'Default Parameters'!$C$2))</f>
        <v>1.915</v>
      </c>
    </row>
    <row r="60" spans="1:40" s="218" customFormat="1" ht="15">
      <c r="A60" s="145" t="s">
        <v>1081</v>
      </c>
      <c r="B60" s="247">
        <v>44127</v>
      </c>
      <c r="C60" s="145" t="s">
        <v>1147</v>
      </c>
      <c r="D60" s="145" t="s">
        <v>1180</v>
      </c>
      <c r="E60" s="145" t="s">
        <v>910</v>
      </c>
      <c r="F60" s="145" t="s">
        <v>779</v>
      </c>
      <c r="G60" s="145" t="s">
        <v>1181</v>
      </c>
      <c r="H60" s="145" t="s">
        <v>8</v>
      </c>
      <c r="I60" s="222">
        <v>9383218765</v>
      </c>
      <c r="J60" s="216">
        <v>4</v>
      </c>
      <c r="K60" s="145"/>
      <c r="L60" s="145" t="s">
        <v>779</v>
      </c>
      <c r="M60" s="145" t="s">
        <v>779</v>
      </c>
      <c r="N60" s="145"/>
      <c r="O60" s="145"/>
      <c r="P60" s="145" t="s">
        <v>229</v>
      </c>
      <c r="Q60" s="145">
        <v>2016</v>
      </c>
      <c r="R60" s="145" t="s">
        <v>1395</v>
      </c>
      <c r="S60" s="145" t="s">
        <v>914</v>
      </c>
      <c r="T60" s="145" t="s">
        <v>919</v>
      </c>
      <c r="U60" s="145" t="s">
        <v>968</v>
      </c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217" t="str">
        <f>IF(U60="No","",IF(AK60="No",'Default Parameters'!$C$2,AL60/(AM60+AL60)*'Default Parameters'!$C$2))</f>
        <v/>
      </c>
    </row>
    <row r="61" spans="1:40" s="218" customFormat="1" ht="15">
      <c r="A61" s="145" t="s">
        <v>1146</v>
      </c>
      <c r="B61" s="247">
        <v>44130</v>
      </c>
      <c r="C61" s="145" t="s">
        <v>1147</v>
      </c>
      <c r="D61" s="145" t="s">
        <v>1252</v>
      </c>
      <c r="E61" s="145" t="s">
        <v>938</v>
      </c>
      <c r="F61" s="145" t="s">
        <v>779</v>
      </c>
      <c r="G61" s="145" t="s">
        <v>1253</v>
      </c>
      <c r="H61" s="145" t="s">
        <v>8</v>
      </c>
      <c r="I61" s="222">
        <v>9343849433</v>
      </c>
      <c r="J61" s="216">
        <v>5</v>
      </c>
      <c r="K61" s="145"/>
      <c r="L61" s="145" t="s">
        <v>779</v>
      </c>
      <c r="M61" s="145" t="s">
        <v>779</v>
      </c>
      <c r="N61" s="145"/>
      <c r="O61" s="145"/>
      <c r="P61" s="145" t="s">
        <v>229</v>
      </c>
      <c r="Q61" s="145">
        <v>2015</v>
      </c>
      <c r="R61" s="145" t="s">
        <v>1647</v>
      </c>
      <c r="S61" s="145" t="s">
        <v>914</v>
      </c>
      <c r="T61" s="145" t="s">
        <v>919</v>
      </c>
      <c r="U61" s="145" t="s">
        <v>779</v>
      </c>
      <c r="V61" s="145"/>
      <c r="W61" s="145" t="s">
        <v>935</v>
      </c>
      <c r="X61" s="145" t="s">
        <v>1154</v>
      </c>
      <c r="Y61" s="145" t="s">
        <v>915</v>
      </c>
      <c r="Z61" s="145" t="s">
        <v>779</v>
      </c>
      <c r="AA61" s="145" t="s">
        <v>779</v>
      </c>
      <c r="AB61" s="145" t="s">
        <v>779</v>
      </c>
      <c r="AC61" s="145" t="s">
        <v>779</v>
      </c>
      <c r="AD61" s="145" t="s">
        <v>779</v>
      </c>
      <c r="AE61" s="145" t="s">
        <v>779</v>
      </c>
      <c r="AF61" s="145" t="s">
        <v>968</v>
      </c>
      <c r="AG61" s="145"/>
      <c r="AH61" s="145" t="s">
        <v>968</v>
      </c>
      <c r="AI61" s="145"/>
      <c r="AJ61" s="145" t="s">
        <v>968</v>
      </c>
      <c r="AK61" s="145" t="s">
        <v>968</v>
      </c>
      <c r="AL61" s="145">
        <v>3</v>
      </c>
      <c r="AM61" s="145"/>
      <c r="AN61" s="217">
        <f>IF(U61="No","",IF(AK61="No",'Default Parameters'!$C$2,AL61/(AM61+AL61)*'Default Parameters'!$C$2))</f>
        <v>1.915</v>
      </c>
    </row>
    <row r="62" spans="1:40" s="218" customFormat="1" ht="15">
      <c r="A62" s="145" t="s">
        <v>1146</v>
      </c>
      <c r="B62" s="247">
        <v>44131</v>
      </c>
      <c r="C62" s="145" t="s">
        <v>1147</v>
      </c>
      <c r="D62" s="145" t="s">
        <v>1238</v>
      </c>
      <c r="E62" s="145" t="s">
        <v>938</v>
      </c>
      <c r="F62" s="145" t="s">
        <v>779</v>
      </c>
      <c r="G62" s="145" t="s">
        <v>1203</v>
      </c>
      <c r="H62" s="145" t="s">
        <v>8</v>
      </c>
      <c r="I62" s="222">
        <v>9448587181</v>
      </c>
      <c r="J62" s="216">
        <v>3</v>
      </c>
      <c r="K62" s="145"/>
      <c r="L62" s="145" t="s">
        <v>779</v>
      </c>
      <c r="M62" s="145" t="s">
        <v>779</v>
      </c>
      <c r="N62" s="145"/>
      <c r="O62" s="145"/>
      <c r="P62" s="145" t="s">
        <v>229</v>
      </c>
      <c r="Q62" s="145">
        <v>2015</v>
      </c>
      <c r="R62" s="145" t="s">
        <v>1663</v>
      </c>
      <c r="S62" s="145" t="s">
        <v>914</v>
      </c>
      <c r="T62" s="145" t="s">
        <v>919</v>
      </c>
      <c r="U62" s="145" t="s">
        <v>779</v>
      </c>
      <c r="V62" s="145"/>
      <c r="W62" s="145" t="s">
        <v>935</v>
      </c>
      <c r="X62" s="145" t="s">
        <v>1154</v>
      </c>
      <c r="Y62" s="145" t="s">
        <v>915</v>
      </c>
      <c r="Z62" s="145" t="s">
        <v>779</v>
      </c>
      <c r="AA62" s="145" t="s">
        <v>779</v>
      </c>
      <c r="AB62" s="145" t="s">
        <v>779</v>
      </c>
      <c r="AC62" s="145" t="s">
        <v>779</v>
      </c>
      <c r="AD62" s="145" t="s">
        <v>779</v>
      </c>
      <c r="AE62" s="145" t="s">
        <v>779</v>
      </c>
      <c r="AF62" s="145" t="s">
        <v>968</v>
      </c>
      <c r="AG62" s="145"/>
      <c r="AH62" s="145" t="s">
        <v>968</v>
      </c>
      <c r="AI62" s="145"/>
      <c r="AJ62" s="145" t="s">
        <v>968</v>
      </c>
      <c r="AK62" s="145" t="s">
        <v>968</v>
      </c>
      <c r="AL62" s="145">
        <v>3</v>
      </c>
      <c r="AM62" s="145"/>
      <c r="AN62" s="217">
        <f>IF(U62="No","",IF(AK62="No",'Default Parameters'!$C$2,AL62/(AM62+AL62)*'Default Parameters'!$C$2))</f>
        <v>1.915</v>
      </c>
    </row>
    <row r="63" spans="1:40" s="218" customFormat="1" ht="15">
      <c r="A63" s="145" t="s">
        <v>1146</v>
      </c>
      <c r="B63" s="247">
        <v>44131</v>
      </c>
      <c r="C63" s="145" t="s">
        <v>1147</v>
      </c>
      <c r="D63" s="145" t="s">
        <v>1196</v>
      </c>
      <c r="E63" s="145" t="s">
        <v>938</v>
      </c>
      <c r="F63" s="145" t="s">
        <v>779</v>
      </c>
      <c r="G63" s="145" t="s">
        <v>1171</v>
      </c>
      <c r="H63" s="145" t="s">
        <v>8</v>
      </c>
      <c r="I63" s="222">
        <v>9689733202</v>
      </c>
      <c r="J63" s="216">
        <v>3</v>
      </c>
      <c r="K63" s="216">
        <v>1</v>
      </c>
      <c r="L63" s="145" t="s">
        <v>779</v>
      </c>
      <c r="M63" s="145" t="s">
        <v>779</v>
      </c>
      <c r="N63" s="145"/>
      <c r="O63" s="145"/>
      <c r="P63" s="145" t="s">
        <v>229</v>
      </c>
      <c r="Q63" s="145">
        <v>2015</v>
      </c>
      <c r="R63" s="145" t="s">
        <v>1641</v>
      </c>
      <c r="S63" s="145" t="s">
        <v>914</v>
      </c>
      <c r="T63" s="145" t="s">
        <v>919</v>
      </c>
      <c r="U63" s="145" t="s">
        <v>779</v>
      </c>
      <c r="V63" s="145"/>
      <c r="W63" s="145" t="s">
        <v>935</v>
      </c>
      <c r="X63" s="145" t="s">
        <v>1154</v>
      </c>
      <c r="Y63" s="145" t="s">
        <v>915</v>
      </c>
      <c r="Z63" s="145" t="s">
        <v>779</v>
      </c>
      <c r="AA63" s="145" t="s">
        <v>779</v>
      </c>
      <c r="AB63" s="145" t="s">
        <v>779</v>
      </c>
      <c r="AC63" s="145" t="s">
        <v>779</v>
      </c>
      <c r="AD63" s="145" t="s">
        <v>779</v>
      </c>
      <c r="AE63" s="145" t="s">
        <v>779</v>
      </c>
      <c r="AF63" s="145" t="s">
        <v>968</v>
      </c>
      <c r="AG63" s="145"/>
      <c r="AH63" s="145" t="s">
        <v>968</v>
      </c>
      <c r="AI63" s="145"/>
      <c r="AJ63" s="145" t="s">
        <v>968</v>
      </c>
      <c r="AK63" s="145" t="s">
        <v>968</v>
      </c>
      <c r="AL63" s="145">
        <v>3</v>
      </c>
      <c r="AM63" s="145"/>
      <c r="AN63" s="217">
        <f>IF(U63="No","",IF(AK63="No",'Default Parameters'!$C$2,AL63/(AM63+AL63)*'Default Parameters'!$C$2))</f>
        <v>1.915</v>
      </c>
    </row>
    <row r="64" spans="1:40" s="218" customFormat="1" ht="15">
      <c r="A64" s="145" t="s">
        <v>965</v>
      </c>
      <c r="B64" s="247">
        <v>44124</v>
      </c>
      <c r="C64" s="145" t="s">
        <v>1147</v>
      </c>
      <c r="D64" s="219" t="s">
        <v>1300</v>
      </c>
      <c r="E64" s="219" t="s">
        <v>910</v>
      </c>
      <c r="F64" s="219" t="s">
        <v>779</v>
      </c>
      <c r="G64" s="219" t="s">
        <v>1295</v>
      </c>
      <c r="H64" s="219" t="s">
        <v>9</v>
      </c>
      <c r="I64" s="221">
        <v>8760337807</v>
      </c>
      <c r="J64" s="221">
        <v>3</v>
      </c>
      <c r="K64" s="221">
        <v>1</v>
      </c>
      <c r="L64" s="145" t="s">
        <v>779</v>
      </c>
      <c r="M64" s="145" t="s">
        <v>779</v>
      </c>
      <c r="N64" s="145"/>
      <c r="O64" s="145"/>
      <c r="P64" s="145" t="s">
        <v>229</v>
      </c>
      <c r="Q64" s="145">
        <v>2015</v>
      </c>
      <c r="R64" s="145" t="s">
        <v>1626</v>
      </c>
      <c r="S64" s="145" t="s">
        <v>779</v>
      </c>
      <c r="T64" s="145" t="s">
        <v>913</v>
      </c>
      <c r="U64" s="145" t="s">
        <v>968</v>
      </c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217" t="str">
        <f>IF(U64="No","",IF(AK64="No",'Default Parameters'!$C$2,AL64/(AM64+AL64)*'Default Parameters'!$C$2))</f>
        <v/>
      </c>
    </row>
    <row r="65" spans="1:40" s="218" customFormat="1" ht="15">
      <c r="A65" s="145" t="s">
        <v>1089</v>
      </c>
      <c r="B65" s="247">
        <v>44125</v>
      </c>
      <c r="C65" s="145" t="s">
        <v>1147</v>
      </c>
      <c r="D65" s="145" t="s">
        <v>1255</v>
      </c>
      <c r="E65" s="145" t="s">
        <v>910</v>
      </c>
      <c r="F65" s="145" t="s">
        <v>779</v>
      </c>
      <c r="G65" s="145" t="s">
        <v>1789</v>
      </c>
      <c r="H65" s="145" t="s">
        <v>8</v>
      </c>
      <c r="I65" s="222">
        <v>8886204532</v>
      </c>
      <c r="J65" s="216">
        <v>4</v>
      </c>
      <c r="K65" s="145"/>
      <c r="L65" s="145" t="s">
        <v>779</v>
      </c>
      <c r="M65" s="145" t="s">
        <v>779</v>
      </c>
      <c r="N65" s="145"/>
      <c r="O65" s="145"/>
      <c r="P65" s="145" t="s">
        <v>229</v>
      </c>
      <c r="Q65" s="145">
        <v>2016</v>
      </c>
      <c r="R65" s="145" t="s">
        <v>1609</v>
      </c>
      <c r="S65" s="145" t="s">
        <v>914</v>
      </c>
      <c r="T65" s="145" t="s">
        <v>919</v>
      </c>
      <c r="U65" s="145" t="s">
        <v>779</v>
      </c>
      <c r="V65" s="145"/>
      <c r="W65" s="145" t="s">
        <v>935</v>
      </c>
      <c r="X65" s="145" t="s">
        <v>1154</v>
      </c>
      <c r="Y65" s="145" t="s">
        <v>915</v>
      </c>
      <c r="Z65" s="145" t="s">
        <v>779</v>
      </c>
      <c r="AA65" s="145" t="s">
        <v>779</v>
      </c>
      <c r="AB65" s="145" t="s">
        <v>779</v>
      </c>
      <c r="AC65" s="145" t="s">
        <v>779</v>
      </c>
      <c r="AD65" s="145" t="s">
        <v>779</v>
      </c>
      <c r="AE65" s="145" t="s">
        <v>779</v>
      </c>
      <c r="AF65" s="145" t="s">
        <v>968</v>
      </c>
      <c r="AG65" s="145"/>
      <c r="AH65" s="145" t="s">
        <v>968</v>
      </c>
      <c r="AI65" s="145"/>
      <c r="AJ65" s="145" t="s">
        <v>968</v>
      </c>
      <c r="AK65" s="145" t="s">
        <v>968</v>
      </c>
      <c r="AL65" s="145">
        <v>4</v>
      </c>
      <c r="AM65" s="145"/>
      <c r="AN65" s="217">
        <f>IF(U65="No","",IF(AK65="No",'Default Parameters'!$C$2,AL65/(AM65+AL65)*'Default Parameters'!$C$2))</f>
        <v>1.915</v>
      </c>
    </row>
    <row r="66" spans="1:40" s="218" customFormat="1" ht="15">
      <c r="A66" s="145" t="s">
        <v>965</v>
      </c>
      <c r="B66" s="247">
        <v>44125</v>
      </c>
      <c r="C66" s="145" t="s">
        <v>1147</v>
      </c>
      <c r="D66" s="145" t="s">
        <v>1266</v>
      </c>
      <c r="E66" s="145" t="s">
        <v>910</v>
      </c>
      <c r="F66" s="145" t="s">
        <v>779</v>
      </c>
      <c r="G66" s="145" t="s">
        <v>1267</v>
      </c>
      <c r="H66" s="145" t="s">
        <v>9</v>
      </c>
      <c r="I66" s="216">
        <v>9003944456</v>
      </c>
      <c r="J66" s="216">
        <v>4</v>
      </c>
      <c r="K66" s="216">
        <v>1</v>
      </c>
      <c r="L66" s="145" t="s">
        <v>779</v>
      </c>
      <c r="M66" s="145" t="s">
        <v>779</v>
      </c>
      <c r="N66" s="145"/>
      <c r="O66" s="145"/>
      <c r="P66" s="145" t="s">
        <v>229</v>
      </c>
      <c r="Q66" s="145">
        <v>2015</v>
      </c>
      <c r="R66" s="145" t="s">
        <v>1648</v>
      </c>
      <c r="S66" s="145" t="s">
        <v>779</v>
      </c>
      <c r="T66" s="145" t="s">
        <v>913</v>
      </c>
      <c r="U66" s="145" t="s">
        <v>779</v>
      </c>
      <c r="V66" s="145"/>
      <c r="W66" s="145" t="s">
        <v>935</v>
      </c>
      <c r="X66" s="145" t="s">
        <v>936</v>
      </c>
      <c r="Y66" s="145" t="s">
        <v>915</v>
      </c>
      <c r="Z66" s="145" t="s">
        <v>779</v>
      </c>
      <c r="AA66" s="145" t="s">
        <v>779</v>
      </c>
      <c r="AB66" s="145" t="s">
        <v>779</v>
      </c>
      <c r="AC66" s="145" t="s">
        <v>779</v>
      </c>
      <c r="AD66" s="145" t="s">
        <v>779</v>
      </c>
      <c r="AE66" s="145" t="s">
        <v>779</v>
      </c>
      <c r="AF66" s="145" t="s">
        <v>916</v>
      </c>
      <c r="AG66" s="145"/>
      <c r="AH66" s="145" t="s">
        <v>916</v>
      </c>
      <c r="AI66" s="145"/>
      <c r="AJ66" s="145" t="s">
        <v>916</v>
      </c>
      <c r="AK66" s="145" t="s">
        <v>916</v>
      </c>
      <c r="AL66" s="145">
        <v>4</v>
      </c>
      <c r="AM66" s="145"/>
      <c r="AN66" s="217">
        <f>IF(U66="No","",IF(AK66="No",'Default Parameters'!$C$2,AL66/(AM66+AL66)*'Default Parameters'!$C$2))</f>
        <v>1.915</v>
      </c>
    </row>
    <row r="67" spans="1:40" s="218" customFormat="1" ht="15">
      <c r="A67" s="145" t="s">
        <v>965</v>
      </c>
      <c r="B67" s="247">
        <v>44125</v>
      </c>
      <c r="C67" s="145" t="s">
        <v>1147</v>
      </c>
      <c r="D67" s="145" t="s">
        <v>1296</v>
      </c>
      <c r="E67" s="145" t="s">
        <v>910</v>
      </c>
      <c r="F67" s="145" t="s">
        <v>779</v>
      </c>
      <c r="G67" s="145" t="s">
        <v>1297</v>
      </c>
      <c r="H67" s="145" t="s">
        <v>9</v>
      </c>
      <c r="I67" s="216">
        <v>9787097743</v>
      </c>
      <c r="J67" s="216">
        <v>5</v>
      </c>
      <c r="K67" s="216">
        <v>1</v>
      </c>
      <c r="L67" s="145" t="s">
        <v>779</v>
      </c>
      <c r="M67" s="145" t="s">
        <v>779</v>
      </c>
      <c r="N67" s="145"/>
      <c r="O67" s="145"/>
      <c r="P67" s="145" t="s">
        <v>229</v>
      </c>
      <c r="Q67" s="145">
        <v>2015</v>
      </c>
      <c r="R67" s="145" t="s">
        <v>1665</v>
      </c>
      <c r="S67" s="145" t="s">
        <v>779</v>
      </c>
      <c r="T67" s="145" t="s">
        <v>913</v>
      </c>
      <c r="U67" s="145" t="s">
        <v>779</v>
      </c>
      <c r="V67" s="145"/>
      <c r="W67" s="145" t="s">
        <v>1322</v>
      </c>
      <c r="X67" s="145" t="s">
        <v>1154</v>
      </c>
      <c r="Y67" s="145" t="s">
        <v>915</v>
      </c>
      <c r="Z67" s="145" t="s">
        <v>779</v>
      </c>
      <c r="AA67" s="145" t="s">
        <v>779</v>
      </c>
      <c r="AB67" s="145" t="s">
        <v>779</v>
      </c>
      <c r="AC67" s="145" t="s">
        <v>779</v>
      </c>
      <c r="AD67" s="145" t="s">
        <v>779</v>
      </c>
      <c r="AE67" s="145" t="s">
        <v>779</v>
      </c>
      <c r="AF67" s="145" t="s">
        <v>916</v>
      </c>
      <c r="AG67" s="145"/>
      <c r="AH67" s="145" t="s">
        <v>916</v>
      </c>
      <c r="AI67" s="145"/>
      <c r="AJ67" s="145" t="s">
        <v>779</v>
      </c>
      <c r="AK67" s="145" t="s">
        <v>779</v>
      </c>
      <c r="AL67" s="145">
        <v>4</v>
      </c>
      <c r="AM67" s="145">
        <v>3</v>
      </c>
      <c r="AN67" s="217">
        <f>IF(U67="No","",IF(AK67="No",'Default Parameters'!$C$2,AL67/(AM67+AL67)*'Default Parameters'!$C$2))</f>
        <v>1.0942857142857143</v>
      </c>
    </row>
    <row r="68" spans="1:40" s="218" customFormat="1" ht="15">
      <c r="A68" s="145" t="s">
        <v>1146</v>
      </c>
      <c r="B68" s="247">
        <v>44131</v>
      </c>
      <c r="C68" s="145" t="s">
        <v>1147</v>
      </c>
      <c r="D68" s="219" t="s">
        <v>1160</v>
      </c>
      <c r="E68" s="219" t="s">
        <v>938</v>
      </c>
      <c r="F68" s="219" t="s">
        <v>779</v>
      </c>
      <c r="G68" s="219" t="s">
        <v>1161</v>
      </c>
      <c r="H68" s="219" t="s">
        <v>8</v>
      </c>
      <c r="I68" s="227">
        <v>9343166456</v>
      </c>
      <c r="J68" s="221">
        <v>4</v>
      </c>
      <c r="K68" s="145"/>
      <c r="L68" s="145" t="s">
        <v>779</v>
      </c>
      <c r="M68" s="145" t="s">
        <v>779</v>
      </c>
      <c r="N68" s="145"/>
      <c r="O68" s="145"/>
      <c r="P68" s="145" t="s">
        <v>229</v>
      </c>
      <c r="Q68" s="145">
        <v>2015</v>
      </c>
      <c r="R68" s="145" t="s">
        <v>1419</v>
      </c>
      <c r="S68" s="145" t="s">
        <v>914</v>
      </c>
      <c r="T68" s="145" t="s">
        <v>913</v>
      </c>
      <c r="U68" s="145" t="s">
        <v>779</v>
      </c>
      <c r="V68" s="145"/>
      <c r="W68" s="145" t="s">
        <v>935</v>
      </c>
      <c r="X68" s="145" t="s">
        <v>1154</v>
      </c>
      <c r="Y68" s="145" t="s">
        <v>915</v>
      </c>
      <c r="Z68" s="145" t="s">
        <v>779</v>
      </c>
      <c r="AA68" s="145" t="s">
        <v>779</v>
      </c>
      <c r="AB68" s="145" t="s">
        <v>779</v>
      </c>
      <c r="AC68" s="145" t="s">
        <v>779</v>
      </c>
      <c r="AD68" s="145" t="s">
        <v>779</v>
      </c>
      <c r="AE68" s="145" t="s">
        <v>779</v>
      </c>
      <c r="AF68" s="145" t="s">
        <v>968</v>
      </c>
      <c r="AG68" s="145"/>
      <c r="AH68" s="145" t="s">
        <v>968</v>
      </c>
      <c r="AI68" s="145"/>
      <c r="AJ68" s="145" t="s">
        <v>968</v>
      </c>
      <c r="AK68" s="145" t="s">
        <v>968</v>
      </c>
      <c r="AL68" s="145">
        <v>3</v>
      </c>
      <c r="AM68" s="145"/>
      <c r="AN68" s="217">
        <f>IF(U68="No","",IF(AK68="No",'Default Parameters'!$C$2,AL68/(AM68+AL68)*'Default Parameters'!$C$2))</f>
        <v>1.915</v>
      </c>
    </row>
    <row r="69" spans="1:40" s="218" customFormat="1" ht="15">
      <c r="A69" s="145" t="s">
        <v>965</v>
      </c>
      <c r="B69" s="247">
        <v>44125</v>
      </c>
      <c r="C69" s="145" t="s">
        <v>1147</v>
      </c>
      <c r="D69" s="145" t="s">
        <v>1299</v>
      </c>
      <c r="E69" s="145" t="s">
        <v>910</v>
      </c>
      <c r="F69" s="145" t="s">
        <v>779</v>
      </c>
      <c r="G69" s="145" t="s">
        <v>1278</v>
      </c>
      <c r="H69" s="145" t="s">
        <v>9</v>
      </c>
      <c r="I69" s="216">
        <v>8110051667</v>
      </c>
      <c r="J69" s="216">
        <v>4</v>
      </c>
      <c r="K69" s="216">
        <v>1</v>
      </c>
      <c r="L69" s="145" t="s">
        <v>779</v>
      </c>
      <c r="M69" s="145" t="s">
        <v>779</v>
      </c>
      <c r="N69" s="145"/>
      <c r="O69" s="145"/>
      <c r="P69" s="145" t="s">
        <v>229</v>
      </c>
      <c r="Q69" s="145">
        <v>2015</v>
      </c>
      <c r="R69" s="145" t="s">
        <v>1656</v>
      </c>
      <c r="S69" s="145" t="s">
        <v>779</v>
      </c>
      <c r="T69" s="145" t="s">
        <v>913</v>
      </c>
      <c r="U69" s="145" t="s">
        <v>779</v>
      </c>
      <c r="V69" s="145"/>
      <c r="W69" s="145" t="s">
        <v>935</v>
      </c>
      <c r="X69" s="145" t="s">
        <v>936</v>
      </c>
      <c r="Y69" s="145" t="s">
        <v>915</v>
      </c>
      <c r="Z69" s="145" t="s">
        <v>779</v>
      </c>
      <c r="AA69" s="145" t="s">
        <v>779</v>
      </c>
      <c r="AB69" s="145" t="s">
        <v>779</v>
      </c>
      <c r="AC69" s="145" t="s">
        <v>779</v>
      </c>
      <c r="AD69" s="145" t="s">
        <v>779</v>
      </c>
      <c r="AE69" s="145" t="s">
        <v>779</v>
      </c>
      <c r="AF69" s="145" t="s">
        <v>916</v>
      </c>
      <c r="AG69" s="145"/>
      <c r="AH69" s="145" t="s">
        <v>916</v>
      </c>
      <c r="AI69" s="145"/>
      <c r="AJ69" s="145" t="s">
        <v>916</v>
      </c>
      <c r="AK69" s="145" t="s">
        <v>916</v>
      </c>
      <c r="AL69" s="145">
        <v>4</v>
      </c>
      <c r="AM69" s="145"/>
      <c r="AN69" s="217">
        <f>IF(U69="No","",IF(AK69="No",'Default Parameters'!$C$2,AL69/(AM69+AL69)*'Default Parameters'!$C$2))</f>
        <v>1.915</v>
      </c>
    </row>
    <row r="70" spans="1:40" s="218" customFormat="1" ht="15">
      <c r="A70" s="145" t="s">
        <v>952</v>
      </c>
      <c r="B70" s="247">
        <v>44121</v>
      </c>
      <c r="C70" s="145" t="s">
        <v>1147</v>
      </c>
      <c r="D70" s="145" t="s">
        <v>964</v>
      </c>
      <c r="E70" s="145" t="s">
        <v>938</v>
      </c>
      <c r="F70" s="145" t="s">
        <v>779</v>
      </c>
      <c r="G70" s="145" t="s">
        <v>1788</v>
      </c>
      <c r="H70" s="145" t="s">
        <v>12</v>
      </c>
      <c r="I70" s="216">
        <v>9880648754</v>
      </c>
      <c r="J70" s="216">
        <v>4</v>
      </c>
      <c r="K70" s="216">
        <v>0</v>
      </c>
      <c r="L70" s="145" t="s">
        <v>779</v>
      </c>
      <c r="M70" s="145" t="s">
        <v>779</v>
      </c>
      <c r="N70" s="145"/>
      <c r="O70" s="145"/>
      <c r="P70" s="145" t="s">
        <v>229</v>
      </c>
      <c r="Q70" s="145">
        <v>2015</v>
      </c>
      <c r="R70" s="145" t="s">
        <v>1350</v>
      </c>
      <c r="S70" s="145" t="s">
        <v>912</v>
      </c>
      <c r="T70" s="145" t="s">
        <v>919</v>
      </c>
      <c r="U70" s="145" t="s">
        <v>914</v>
      </c>
      <c r="V70" s="145"/>
      <c r="W70" s="145" t="s">
        <v>947</v>
      </c>
      <c r="X70" s="145" t="s">
        <v>936</v>
      </c>
      <c r="Y70" s="145" t="s">
        <v>915</v>
      </c>
      <c r="Z70" s="145" t="s">
        <v>914</v>
      </c>
      <c r="AA70" s="145" t="s">
        <v>914</v>
      </c>
      <c r="AB70" s="145" t="s">
        <v>914</v>
      </c>
      <c r="AC70" s="145" t="s">
        <v>914</v>
      </c>
      <c r="AD70" s="145" t="s">
        <v>914</v>
      </c>
      <c r="AE70" s="145" t="s">
        <v>914</v>
      </c>
      <c r="AF70" s="145" t="s">
        <v>916</v>
      </c>
      <c r="AG70" s="145"/>
      <c r="AH70" s="145" t="s">
        <v>916</v>
      </c>
      <c r="AI70" s="145"/>
      <c r="AJ70" s="145" t="s">
        <v>916</v>
      </c>
      <c r="AK70" s="145" t="s">
        <v>916</v>
      </c>
      <c r="AL70" s="145">
        <v>3</v>
      </c>
      <c r="AM70" s="145"/>
      <c r="AN70" s="217">
        <f>IF(U70="No","",IF(AK70="No",'Default Parameters'!$C$2,AL70/(AM70+AL70)*'Default Parameters'!$C$2))</f>
        <v>1.915</v>
      </c>
    </row>
    <row r="71" spans="1:40" s="218" customFormat="1" ht="15">
      <c r="A71" s="145" t="s">
        <v>1081</v>
      </c>
      <c r="B71" s="247">
        <v>44127</v>
      </c>
      <c r="C71" s="145" t="s">
        <v>1147</v>
      </c>
      <c r="D71" s="219" t="s">
        <v>1043</v>
      </c>
      <c r="E71" s="219" t="s">
        <v>910</v>
      </c>
      <c r="F71" s="219" t="s">
        <v>779</v>
      </c>
      <c r="G71" s="219" t="s">
        <v>1198</v>
      </c>
      <c r="H71" s="219" t="s">
        <v>8</v>
      </c>
      <c r="I71" s="227">
        <v>7337780674</v>
      </c>
      <c r="J71" s="221">
        <v>5</v>
      </c>
      <c r="K71" s="219"/>
      <c r="L71" s="145" t="s">
        <v>779</v>
      </c>
      <c r="M71" s="145" t="s">
        <v>779</v>
      </c>
      <c r="N71" s="145"/>
      <c r="O71" s="145"/>
      <c r="P71" s="145" t="s">
        <v>229</v>
      </c>
      <c r="Q71" s="145">
        <v>2015</v>
      </c>
      <c r="R71" s="145" t="s">
        <v>1653</v>
      </c>
      <c r="S71" s="145" t="s">
        <v>779</v>
      </c>
      <c r="T71" s="145" t="s">
        <v>913</v>
      </c>
      <c r="U71" s="145" t="s">
        <v>779</v>
      </c>
      <c r="V71" s="145"/>
      <c r="W71" s="145" t="s">
        <v>935</v>
      </c>
      <c r="X71" s="145" t="s">
        <v>936</v>
      </c>
      <c r="Y71" s="145" t="s">
        <v>915</v>
      </c>
      <c r="Z71" s="145" t="s">
        <v>779</v>
      </c>
      <c r="AA71" s="145" t="s">
        <v>779</v>
      </c>
      <c r="AB71" s="145" t="s">
        <v>779</v>
      </c>
      <c r="AC71" s="145" t="s">
        <v>779</v>
      </c>
      <c r="AD71" s="145" t="s">
        <v>779</v>
      </c>
      <c r="AE71" s="145" t="s">
        <v>779</v>
      </c>
      <c r="AF71" s="145" t="s">
        <v>916</v>
      </c>
      <c r="AG71" s="145"/>
      <c r="AH71" s="145" t="s">
        <v>916</v>
      </c>
      <c r="AI71" s="145"/>
      <c r="AJ71" s="145" t="s">
        <v>779</v>
      </c>
      <c r="AK71" s="145" t="s">
        <v>779</v>
      </c>
      <c r="AL71" s="145">
        <v>4</v>
      </c>
      <c r="AM71" s="145">
        <v>3</v>
      </c>
      <c r="AN71" s="217">
        <f>IF(U71="No","",IF(AK71="No",'Default Parameters'!$C$2,AL71/(AM71+AL71)*'Default Parameters'!$C$2))</f>
        <v>1.0942857142857143</v>
      </c>
    </row>
    <row r="72" spans="1:40" s="218" customFormat="1" ht="15">
      <c r="A72" s="145" t="s">
        <v>1146</v>
      </c>
      <c r="B72" s="247">
        <v>44131</v>
      </c>
      <c r="C72" s="145" t="s">
        <v>1147</v>
      </c>
      <c r="D72" s="145" t="s">
        <v>1177</v>
      </c>
      <c r="E72" s="145" t="s">
        <v>938</v>
      </c>
      <c r="F72" s="145" t="s">
        <v>779</v>
      </c>
      <c r="G72" s="145" t="s">
        <v>1178</v>
      </c>
      <c r="H72" s="145" t="s">
        <v>8</v>
      </c>
      <c r="I72" s="222">
        <v>9845651042</v>
      </c>
      <c r="J72" s="216">
        <v>3</v>
      </c>
      <c r="K72" s="216">
        <v>1</v>
      </c>
      <c r="L72" s="145" t="s">
        <v>779</v>
      </c>
      <c r="M72" s="145" t="s">
        <v>779</v>
      </c>
      <c r="N72" s="145"/>
      <c r="O72" s="145"/>
      <c r="P72" s="145" t="s">
        <v>229</v>
      </c>
      <c r="Q72" s="145">
        <v>2015</v>
      </c>
      <c r="R72" s="145" t="s">
        <v>1418</v>
      </c>
      <c r="S72" s="145" t="s">
        <v>914</v>
      </c>
      <c r="T72" s="145" t="s">
        <v>913</v>
      </c>
      <c r="U72" s="145" t="s">
        <v>779</v>
      </c>
      <c r="V72" s="145"/>
      <c r="W72" s="145" t="s">
        <v>935</v>
      </c>
      <c r="X72" s="145" t="s">
        <v>1154</v>
      </c>
      <c r="Y72" s="145" t="s">
        <v>915</v>
      </c>
      <c r="Z72" s="145" t="s">
        <v>779</v>
      </c>
      <c r="AA72" s="145" t="s">
        <v>779</v>
      </c>
      <c r="AB72" s="145" t="s">
        <v>779</v>
      </c>
      <c r="AC72" s="145" t="s">
        <v>779</v>
      </c>
      <c r="AD72" s="145" t="s">
        <v>779</v>
      </c>
      <c r="AE72" s="145" t="s">
        <v>779</v>
      </c>
      <c r="AF72" s="145" t="s">
        <v>968</v>
      </c>
      <c r="AG72" s="145"/>
      <c r="AH72" s="145" t="s">
        <v>968</v>
      </c>
      <c r="AI72" s="145"/>
      <c r="AJ72" s="145" t="s">
        <v>968</v>
      </c>
      <c r="AK72" s="145" t="s">
        <v>968</v>
      </c>
      <c r="AL72" s="145">
        <v>3</v>
      </c>
      <c r="AM72" s="145"/>
      <c r="AN72" s="217">
        <f>IF(U72="No","",IF(AK72="No",'Default Parameters'!$C$2,AL72/(AM72+AL72)*'Default Parameters'!$C$2))</f>
        <v>1.915</v>
      </c>
    </row>
    <row r="73" spans="1:40" s="218" customFormat="1" ht="15">
      <c r="A73" s="145" t="s">
        <v>965</v>
      </c>
      <c r="B73" s="247">
        <v>44125</v>
      </c>
      <c r="C73" s="145" t="s">
        <v>1147</v>
      </c>
      <c r="D73" s="145" t="s">
        <v>1308</v>
      </c>
      <c r="E73" s="145" t="s">
        <v>910</v>
      </c>
      <c r="F73" s="145" t="s">
        <v>779</v>
      </c>
      <c r="G73" s="145" t="s">
        <v>1282</v>
      </c>
      <c r="H73" s="145" t="s">
        <v>9</v>
      </c>
      <c r="I73" s="216">
        <v>9942602130</v>
      </c>
      <c r="J73" s="216">
        <v>4</v>
      </c>
      <c r="K73" s="216">
        <v>1</v>
      </c>
      <c r="L73" s="145" t="s">
        <v>779</v>
      </c>
      <c r="M73" s="145" t="s">
        <v>779</v>
      </c>
      <c r="N73" s="145"/>
      <c r="O73" s="145"/>
      <c r="P73" s="145" t="s">
        <v>229</v>
      </c>
      <c r="Q73" s="145">
        <v>2014</v>
      </c>
      <c r="R73" s="145" t="s">
        <v>1666</v>
      </c>
      <c r="S73" s="145" t="s">
        <v>779</v>
      </c>
      <c r="T73" s="145" t="s">
        <v>913</v>
      </c>
      <c r="U73" s="145" t="s">
        <v>779</v>
      </c>
      <c r="V73" s="145"/>
      <c r="W73" s="145" t="s">
        <v>1322</v>
      </c>
      <c r="X73" s="145" t="s">
        <v>1154</v>
      </c>
      <c r="Y73" s="145" t="s">
        <v>915</v>
      </c>
      <c r="Z73" s="145" t="s">
        <v>779</v>
      </c>
      <c r="AA73" s="145" t="s">
        <v>779</v>
      </c>
      <c r="AB73" s="145" t="s">
        <v>779</v>
      </c>
      <c r="AC73" s="145" t="s">
        <v>779</v>
      </c>
      <c r="AD73" s="145" t="s">
        <v>779</v>
      </c>
      <c r="AE73" s="145" t="s">
        <v>779</v>
      </c>
      <c r="AF73" s="145" t="s">
        <v>916</v>
      </c>
      <c r="AG73" s="145"/>
      <c r="AH73" s="145" t="s">
        <v>916</v>
      </c>
      <c r="AI73" s="145"/>
      <c r="AJ73" s="145" t="s">
        <v>916</v>
      </c>
      <c r="AK73" s="145" t="s">
        <v>916</v>
      </c>
      <c r="AL73" s="145">
        <v>3</v>
      </c>
      <c r="AM73" s="145"/>
      <c r="AN73" s="217">
        <f>IF(U73="No","",IF(AK73="No",'Default Parameters'!$C$2,AL73/(AM73+AL73)*'Default Parameters'!$C$2))</f>
        <v>1.915</v>
      </c>
    </row>
    <row r="74" spans="1:40" s="218" customFormat="1" ht="15">
      <c r="A74" s="145" t="s">
        <v>1146</v>
      </c>
      <c r="B74" s="247">
        <v>44130</v>
      </c>
      <c r="C74" s="145" t="s">
        <v>1147</v>
      </c>
      <c r="D74" s="219" t="s">
        <v>1247</v>
      </c>
      <c r="E74" s="219" t="s">
        <v>938</v>
      </c>
      <c r="F74" s="219" t="s">
        <v>779</v>
      </c>
      <c r="G74" s="219" t="s">
        <v>1200</v>
      </c>
      <c r="H74" s="219" t="s">
        <v>8</v>
      </c>
      <c r="I74" s="227">
        <v>9448663660</v>
      </c>
      <c r="J74" s="221">
        <v>3</v>
      </c>
      <c r="K74" s="219"/>
      <c r="L74" s="145" t="s">
        <v>779</v>
      </c>
      <c r="M74" s="145" t="s">
        <v>779</v>
      </c>
      <c r="N74" s="145"/>
      <c r="O74" s="145"/>
      <c r="P74" s="145" t="s">
        <v>229</v>
      </c>
      <c r="Q74" s="145">
        <v>2015</v>
      </c>
      <c r="R74" s="145" t="s">
        <v>1629</v>
      </c>
      <c r="S74" s="145" t="s">
        <v>914</v>
      </c>
      <c r="T74" s="145" t="s">
        <v>919</v>
      </c>
      <c r="U74" s="145" t="s">
        <v>779</v>
      </c>
      <c r="V74" s="145"/>
      <c r="W74" s="145" t="s">
        <v>935</v>
      </c>
      <c r="X74" s="145" t="s">
        <v>1154</v>
      </c>
      <c r="Y74" s="145" t="s">
        <v>915</v>
      </c>
      <c r="Z74" s="145" t="s">
        <v>779</v>
      </c>
      <c r="AA74" s="145" t="s">
        <v>779</v>
      </c>
      <c r="AB74" s="145" t="s">
        <v>779</v>
      </c>
      <c r="AC74" s="145" t="s">
        <v>779</v>
      </c>
      <c r="AD74" s="145" t="s">
        <v>779</v>
      </c>
      <c r="AE74" s="145" t="s">
        <v>779</v>
      </c>
      <c r="AF74" s="145" t="s">
        <v>968</v>
      </c>
      <c r="AG74" s="145"/>
      <c r="AH74" s="145" t="s">
        <v>968</v>
      </c>
      <c r="AI74" s="145"/>
      <c r="AJ74" s="145" t="s">
        <v>968</v>
      </c>
      <c r="AK74" s="145" t="s">
        <v>968</v>
      </c>
      <c r="AL74" s="145">
        <v>3</v>
      </c>
      <c r="AM74" s="145"/>
      <c r="AN74" s="217">
        <f>IF(U74="No","",IF(AK74="No",'Default Parameters'!$C$2,AL74/(AM74+AL74)*'Default Parameters'!$C$2))</f>
        <v>1.915</v>
      </c>
    </row>
    <row r="75" spans="1:40" s="218" customFormat="1" ht="15">
      <c r="A75" s="145" t="s">
        <v>965</v>
      </c>
      <c r="B75" s="247">
        <v>44125</v>
      </c>
      <c r="C75" s="145" t="s">
        <v>1147</v>
      </c>
      <c r="D75" s="145" t="s">
        <v>1281</v>
      </c>
      <c r="E75" s="145" t="s">
        <v>910</v>
      </c>
      <c r="F75" s="145" t="s">
        <v>779</v>
      </c>
      <c r="G75" s="145" t="s">
        <v>1429</v>
      </c>
      <c r="H75" s="145" t="s">
        <v>9</v>
      </c>
      <c r="I75" s="216">
        <v>9098440509</v>
      </c>
      <c r="J75" s="216">
        <v>3</v>
      </c>
      <c r="K75" s="216">
        <v>2</v>
      </c>
      <c r="L75" s="145" t="s">
        <v>779</v>
      </c>
      <c r="M75" s="145" t="s">
        <v>779</v>
      </c>
      <c r="N75" s="145"/>
      <c r="O75" s="145"/>
      <c r="P75" s="145" t="s">
        <v>229</v>
      </c>
      <c r="Q75" s="145">
        <v>2014</v>
      </c>
      <c r="R75" s="145" t="s">
        <v>1667</v>
      </c>
      <c r="S75" s="145" t="s">
        <v>779</v>
      </c>
      <c r="T75" s="145" t="s">
        <v>913</v>
      </c>
      <c r="U75" s="145" t="s">
        <v>779</v>
      </c>
      <c r="V75" s="145"/>
      <c r="W75" s="145" t="s">
        <v>1322</v>
      </c>
      <c r="X75" s="145" t="s">
        <v>1154</v>
      </c>
      <c r="Y75" s="145" t="s">
        <v>915</v>
      </c>
      <c r="Z75" s="145" t="s">
        <v>779</v>
      </c>
      <c r="AA75" s="145" t="s">
        <v>779</v>
      </c>
      <c r="AB75" s="145" t="s">
        <v>779</v>
      </c>
      <c r="AC75" s="145" t="s">
        <v>779</v>
      </c>
      <c r="AD75" s="145" t="s">
        <v>779</v>
      </c>
      <c r="AE75" s="145" t="s">
        <v>779</v>
      </c>
      <c r="AF75" s="145" t="s">
        <v>916</v>
      </c>
      <c r="AG75" s="145"/>
      <c r="AH75" s="145" t="s">
        <v>916</v>
      </c>
      <c r="AI75" s="145"/>
      <c r="AJ75" s="145" t="s">
        <v>916</v>
      </c>
      <c r="AK75" s="145" t="s">
        <v>916</v>
      </c>
      <c r="AL75" s="145">
        <v>4</v>
      </c>
      <c r="AM75" s="145"/>
      <c r="AN75" s="217">
        <f>IF(U75="No","",IF(AK75="No",'Default Parameters'!$C$2,AL75/(AM75+AL75)*'Default Parameters'!$C$2))</f>
        <v>1.915</v>
      </c>
    </row>
    <row r="76" spans="1:40" s="218" customFormat="1" ht="15">
      <c r="A76" s="145" t="s">
        <v>1146</v>
      </c>
      <c r="B76" s="247">
        <v>44131</v>
      </c>
      <c r="C76" s="145" t="s">
        <v>1147</v>
      </c>
      <c r="D76" s="219" t="s">
        <v>1225</v>
      </c>
      <c r="E76" s="219" t="s">
        <v>938</v>
      </c>
      <c r="F76" s="219" t="s">
        <v>779</v>
      </c>
      <c r="G76" s="219" t="s">
        <v>1203</v>
      </c>
      <c r="H76" s="219" t="s">
        <v>8</v>
      </c>
      <c r="I76" s="227">
        <v>8153265927</v>
      </c>
      <c r="J76" s="221">
        <v>4</v>
      </c>
      <c r="K76" s="221">
        <v>0</v>
      </c>
      <c r="L76" s="145" t="s">
        <v>779</v>
      </c>
      <c r="M76" s="145" t="s">
        <v>779</v>
      </c>
      <c r="N76" s="145"/>
      <c r="O76" s="145"/>
      <c r="P76" s="145" t="s">
        <v>229</v>
      </c>
      <c r="Q76" s="145">
        <v>2014</v>
      </c>
      <c r="R76" s="145" t="s">
        <v>1660</v>
      </c>
      <c r="S76" s="145" t="s">
        <v>779</v>
      </c>
      <c r="T76" s="145" t="s">
        <v>913</v>
      </c>
      <c r="U76" s="145" t="s">
        <v>779</v>
      </c>
      <c r="V76" s="145"/>
      <c r="W76" s="145" t="s">
        <v>1322</v>
      </c>
      <c r="X76" s="145" t="s">
        <v>1154</v>
      </c>
      <c r="Y76" s="145" t="s">
        <v>915</v>
      </c>
      <c r="Z76" s="145" t="s">
        <v>779</v>
      </c>
      <c r="AA76" s="145" t="s">
        <v>779</v>
      </c>
      <c r="AB76" s="145" t="s">
        <v>779</v>
      </c>
      <c r="AC76" s="145" t="s">
        <v>779</v>
      </c>
      <c r="AD76" s="145" t="s">
        <v>779</v>
      </c>
      <c r="AE76" s="145" t="s">
        <v>779</v>
      </c>
      <c r="AF76" s="145" t="s">
        <v>916</v>
      </c>
      <c r="AG76" s="145"/>
      <c r="AH76" s="145" t="s">
        <v>916</v>
      </c>
      <c r="AI76" s="145"/>
      <c r="AJ76" s="145" t="s">
        <v>779</v>
      </c>
      <c r="AK76" s="145" t="s">
        <v>779</v>
      </c>
      <c r="AL76" s="145">
        <v>3</v>
      </c>
      <c r="AM76" s="145">
        <v>3</v>
      </c>
      <c r="AN76" s="217">
        <f>IF(U76="No","",IF(AK76="No",'Default Parameters'!$C$2,AL76/(AM76+AL76)*'Default Parameters'!$C$2))</f>
        <v>0.95750000000000002</v>
      </c>
    </row>
    <row r="77" spans="1:40" s="218" customFormat="1" ht="15">
      <c r="A77" s="145" t="s">
        <v>965</v>
      </c>
      <c r="B77" s="247">
        <v>44124</v>
      </c>
      <c r="C77" s="145" t="s">
        <v>1147</v>
      </c>
      <c r="D77" s="145" t="s">
        <v>1773</v>
      </c>
      <c r="E77" s="145" t="s">
        <v>910</v>
      </c>
      <c r="F77" s="145" t="s">
        <v>779</v>
      </c>
      <c r="G77" s="145" t="s">
        <v>1271</v>
      </c>
      <c r="H77" s="145" t="s">
        <v>9</v>
      </c>
      <c r="I77" s="216">
        <v>9626771546</v>
      </c>
      <c r="J77" s="216">
        <v>4</v>
      </c>
      <c r="K77" s="216">
        <v>1</v>
      </c>
      <c r="L77" s="145" t="s">
        <v>779</v>
      </c>
      <c r="M77" s="145" t="s">
        <v>779</v>
      </c>
      <c r="N77" s="145"/>
      <c r="O77" s="145"/>
      <c r="P77" s="145" t="s">
        <v>229</v>
      </c>
      <c r="Q77" s="145">
        <v>2015</v>
      </c>
      <c r="R77" s="145" t="s">
        <v>1638</v>
      </c>
      <c r="S77" s="145" t="s">
        <v>779</v>
      </c>
      <c r="T77" s="145" t="s">
        <v>913</v>
      </c>
      <c r="U77" s="145" t="s">
        <v>779</v>
      </c>
      <c r="V77" s="145"/>
      <c r="W77" s="145" t="s">
        <v>1322</v>
      </c>
      <c r="X77" s="145" t="s">
        <v>1154</v>
      </c>
      <c r="Y77" s="145" t="s">
        <v>915</v>
      </c>
      <c r="Z77" s="145" t="s">
        <v>779</v>
      </c>
      <c r="AA77" s="145" t="s">
        <v>779</v>
      </c>
      <c r="AB77" s="145" t="s">
        <v>779</v>
      </c>
      <c r="AC77" s="145" t="s">
        <v>779</v>
      </c>
      <c r="AD77" s="145" t="s">
        <v>779</v>
      </c>
      <c r="AE77" s="145" t="s">
        <v>779</v>
      </c>
      <c r="AF77" s="145" t="s">
        <v>916</v>
      </c>
      <c r="AG77" s="145"/>
      <c r="AH77" s="145" t="s">
        <v>916</v>
      </c>
      <c r="AI77" s="145"/>
      <c r="AJ77" s="145" t="s">
        <v>916</v>
      </c>
      <c r="AK77" s="145" t="s">
        <v>916</v>
      </c>
      <c r="AL77" s="145">
        <v>3</v>
      </c>
      <c r="AM77" s="145"/>
      <c r="AN77" s="217">
        <f>IF(U77="No","",IF(AK77="No",'Default Parameters'!$C$2,AL77/(AM77+AL77)*'Default Parameters'!$C$2))</f>
        <v>1.915</v>
      </c>
    </row>
    <row r="78" spans="1:40" s="218" customFormat="1" ht="15">
      <c r="A78" s="145" t="s">
        <v>965</v>
      </c>
      <c r="B78" s="247">
        <v>44124</v>
      </c>
      <c r="C78" s="145" t="s">
        <v>1147</v>
      </c>
      <c r="D78" s="145" t="s">
        <v>1275</v>
      </c>
      <c r="E78" s="145" t="s">
        <v>910</v>
      </c>
      <c r="F78" s="145" t="s">
        <v>779</v>
      </c>
      <c r="G78" s="145" t="s">
        <v>1276</v>
      </c>
      <c r="H78" s="145" t="s">
        <v>9</v>
      </c>
      <c r="I78" s="216">
        <v>9047161166</v>
      </c>
      <c r="J78" s="216">
        <v>3</v>
      </c>
      <c r="K78" s="216">
        <v>1</v>
      </c>
      <c r="L78" s="145" t="s">
        <v>779</v>
      </c>
      <c r="M78" s="145" t="s">
        <v>779</v>
      </c>
      <c r="N78" s="145"/>
      <c r="O78" s="145"/>
      <c r="P78" s="145" t="s">
        <v>229</v>
      </c>
      <c r="Q78" s="145">
        <v>2015</v>
      </c>
      <c r="R78" s="145" t="s">
        <v>1640</v>
      </c>
      <c r="S78" s="145" t="s">
        <v>779</v>
      </c>
      <c r="T78" s="145" t="s">
        <v>913</v>
      </c>
      <c r="U78" s="145" t="s">
        <v>779</v>
      </c>
      <c r="V78" s="145"/>
      <c r="W78" s="145" t="s">
        <v>1322</v>
      </c>
      <c r="X78" s="145" t="s">
        <v>1154</v>
      </c>
      <c r="Y78" s="145" t="s">
        <v>915</v>
      </c>
      <c r="Z78" s="145" t="s">
        <v>779</v>
      </c>
      <c r="AA78" s="145" t="s">
        <v>779</v>
      </c>
      <c r="AB78" s="145" t="s">
        <v>779</v>
      </c>
      <c r="AC78" s="145" t="s">
        <v>779</v>
      </c>
      <c r="AD78" s="145" t="s">
        <v>779</v>
      </c>
      <c r="AE78" s="145" t="s">
        <v>779</v>
      </c>
      <c r="AF78" s="145" t="s">
        <v>916</v>
      </c>
      <c r="AG78" s="145"/>
      <c r="AH78" s="145" t="s">
        <v>916</v>
      </c>
      <c r="AI78" s="145"/>
      <c r="AJ78" s="145" t="s">
        <v>916</v>
      </c>
      <c r="AK78" s="145" t="s">
        <v>916</v>
      </c>
      <c r="AL78" s="145">
        <v>3</v>
      </c>
      <c r="AM78" s="145"/>
      <c r="AN78" s="217">
        <f>IF(U78="No","",IF(AK78="No",'Default Parameters'!$C$2,AL78/(AM78+AL78)*'Default Parameters'!$C$2))</f>
        <v>1.915</v>
      </c>
    </row>
    <row r="79" spans="1:40" s="218" customFormat="1" ht="15">
      <c r="A79" s="225" t="s">
        <v>1089</v>
      </c>
      <c r="B79" s="247">
        <v>44125</v>
      </c>
      <c r="C79" s="219" t="s">
        <v>1147</v>
      </c>
      <c r="D79" s="219" t="s">
        <v>1774</v>
      </c>
      <c r="E79" s="219" t="s">
        <v>910</v>
      </c>
      <c r="F79" s="219" t="s">
        <v>779</v>
      </c>
      <c r="G79" s="219" t="s">
        <v>1784</v>
      </c>
      <c r="H79" s="219" t="s">
        <v>8</v>
      </c>
      <c r="I79" s="227">
        <v>9447521809</v>
      </c>
      <c r="J79" s="221">
        <v>4</v>
      </c>
      <c r="K79" s="219"/>
      <c r="L79" s="219" t="s">
        <v>779</v>
      </c>
      <c r="M79" s="219" t="s">
        <v>779</v>
      </c>
      <c r="N79" s="219"/>
      <c r="O79" s="219"/>
      <c r="P79" s="219" t="s">
        <v>229</v>
      </c>
      <c r="Q79" s="219">
        <v>2016</v>
      </c>
      <c r="R79" s="145" t="s">
        <v>1608</v>
      </c>
      <c r="S79" s="219" t="s">
        <v>914</v>
      </c>
      <c r="T79" s="219" t="s">
        <v>919</v>
      </c>
      <c r="U79" s="219" t="s">
        <v>779</v>
      </c>
      <c r="V79" s="219"/>
      <c r="W79" s="219" t="s">
        <v>935</v>
      </c>
      <c r="X79" s="219" t="s">
        <v>1154</v>
      </c>
      <c r="Y79" s="219" t="s">
        <v>915</v>
      </c>
      <c r="Z79" s="219" t="s">
        <v>779</v>
      </c>
      <c r="AA79" s="219" t="s">
        <v>779</v>
      </c>
      <c r="AB79" s="219" t="s">
        <v>779</v>
      </c>
      <c r="AC79" s="219" t="s">
        <v>779</v>
      </c>
      <c r="AD79" s="219" t="s">
        <v>779</v>
      </c>
      <c r="AE79" s="219" t="s">
        <v>779</v>
      </c>
      <c r="AF79" s="219" t="s">
        <v>968</v>
      </c>
      <c r="AG79" s="219"/>
      <c r="AH79" s="219" t="s">
        <v>968</v>
      </c>
      <c r="AI79" s="219"/>
      <c r="AJ79" s="219" t="s">
        <v>968</v>
      </c>
      <c r="AK79" s="219" t="s">
        <v>968</v>
      </c>
      <c r="AL79" s="219">
        <v>3</v>
      </c>
      <c r="AM79" s="219"/>
      <c r="AN79" s="217">
        <f>IF(U79="No","",IF(AK79="No",'Default Parameters'!$C$2,AL79/(AM79+AL79)*'Default Parameters'!$C$2))</f>
        <v>1.915</v>
      </c>
    </row>
    <row r="80" spans="1:40" s="218" customFormat="1" ht="15">
      <c r="A80" s="225" t="s">
        <v>965</v>
      </c>
      <c r="B80" s="247">
        <v>44125</v>
      </c>
      <c r="C80" s="219" t="s">
        <v>1147</v>
      </c>
      <c r="D80" s="219" t="s">
        <v>1304</v>
      </c>
      <c r="E80" s="219" t="s">
        <v>910</v>
      </c>
      <c r="F80" s="219" t="s">
        <v>779</v>
      </c>
      <c r="G80" s="219" t="s">
        <v>1305</v>
      </c>
      <c r="H80" s="219" t="s">
        <v>9</v>
      </c>
      <c r="I80" s="221">
        <v>9750530975</v>
      </c>
      <c r="J80" s="221">
        <v>3</v>
      </c>
      <c r="K80" s="221">
        <v>2</v>
      </c>
      <c r="L80" s="219" t="s">
        <v>779</v>
      </c>
      <c r="M80" s="219" t="s">
        <v>779</v>
      </c>
      <c r="N80" s="219"/>
      <c r="O80" s="219"/>
      <c r="P80" s="219" t="s">
        <v>229</v>
      </c>
      <c r="Q80" s="219">
        <v>2014</v>
      </c>
      <c r="R80" s="145" t="s">
        <v>1669</v>
      </c>
      <c r="S80" s="219" t="s">
        <v>779</v>
      </c>
      <c r="T80" s="219" t="s">
        <v>913</v>
      </c>
      <c r="U80" s="219" t="s">
        <v>779</v>
      </c>
      <c r="V80" s="219"/>
      <c r="W80" s="219" t="s">
        <v>935</v>
      </c>
      <c r="X80" s="219" t="s">
        <v>936</v>
      </c>
      <c r="Y80" s="219" t="s">
        <v>915</v>
      </c>
      <c r="Z80" s="219" t="s">
        <v>779</v>
      </c>
      <c r="AA80" s="219" t="s">
        <v>779</v>
      </c>
      <c r="AB80" s="219" t="s">
        <v>779</v>
      </c>
      <c r="AC80" s="219" t="s">
        <v>779</v>
      </c>
      <c r="AD80" s="219" t="s">
        <v>779</v>
      </c>
      <c r="AE80" s="219" t="s">
        <v>779</v>
      </c>
      <c r="AF80" s="219" t="s">
        <v>916</v>
      </c>
      <c r="AG80" s="219"/>
      <c r="AH80" s="219" t="s">
        <v>916</v>
      </c>
      <c r="AI80" s="219"/>
      <c r="AJ80" s="219" t="s">
        <v>779</v>
      </c>
      <c r="AK80" s="219" t="s">
        <v>779</v>
      </c>
      <c r="AL80" s="219">
        <v>3</v>
      </c>
      <c r="AM80" s="219">
        <v>2</v>
      </c>
      <c r="AN80" s="217">
        <f>IF(U80="No","",IF(AK80="No",'Default Parameters'!$C$2,AL80/(AM80+AL80)*'Default Parameters'!$C$2))</f>
        <v>1.149</v>
      </c>
    </row>
    <row r="81" spans="1:40" s="218" customFormat="1" ht="15">
      <c r="A81" s="225" t="s">
        <v>1146</v>
      </c>
      <c r="B81" s="247">
        <v>44131</v>
      </c>
      <c r="C81" s="219" t="s">
        <v>1147</v>
      </c>
      <c r="D81" s="219" t="s">
        <v>1251</v>
      </c>
      <c r="E81" s="219" t="s">
        <v>938</v>
      </c>
      <c r="F81" s="219" t="s">
        <v>779</v>
      </c>
      <c r="G81" s="219" t="s">
        <v>1203</v>
      </c>
      <c r="H81" s="219" t="s">
        <v>8</v>
      </c>
      <c r="I81" s="227">
        <v>9945367990</v>
      </c>
      <c r="J81" s="221">
        <v>3</v>
      </c>
      <c r="K81" s="219"/>
      <c r="L81" s="219" t="s">
        <v>779</v>
      </c>
      <c r="M81" s="219" t="s">
        <v>779</v>
      </c>
      <c r="N81" s="219"/>
      <c r="O81" s="219"/>
      <c r="P81" s="219" t="s">
        <v>229</v>
      </c>
      <c r="Q81" s="219">
        <v>2015</v>
      </c>
      <c r="R81" s="145" t="s">
        <v>1664</v>
      </c>
      <c r="S81" s="219" t="s">
        <v>914</v>
      </c>
      <c r="T81" s="219" t="s">
        <v>919</v>
      </c>
      <c r="U81" s="219" t="s">
        <v>779</v>
      </c>
      <c r="V81" s="219"/>
      <c r="W81" s="219" t="s">
        <v>935</v>
      </c>
      <c r="X81" s="219" t="s">
        <v>1154</v>
      </c>
      <c r="Y81" s="219" t="s">
        <v>915</v>
      </c>
      <c r="Z81" s="219" t="s">
        <v>779</v>
      </c>
      <c r="AA81" s="219" t="s">
        <v>779</v>
      </c>
      <c r="AB81" s="219" t="s">
        <v>779</v>
      </c>
      <c r="AC81" s="219" t="s">
        <v>779</v>
      </c>
      <c r="AD81" s="219" t="s">
        <v>779</v>
      </c>
      <c r="AE81" s="219" t="s">
        <v>779</v>
      </c>
      <c r="AF81" s="219" t="s">
        <v>968</v>
      </c>
      <c r="AG81" s="219"/>
      <c r="AH81" s="219" t="s">
        <v>968</v>
      </c>
      <c r="AI81" s="219"/>
      <c r="AJ81" s="219" t="s">
        <v>968</v>
      </c>
      <c r="AK81" s="219" t="s">
        <v>968</v>
      </c>
      <c r="AL81" s="219">
        <v>2</v>
      </c>
      <c r="AM81" s="219"/>
      <c r="AN81" s="217">
        <f>IF(U81="No","",IF(AK81="No",'Default Parameters'!$C$2,AL81/(AM81+AL81)*'Default Parameters'!$C$2))</f>
        <v>1.915</v>
      </c>
    </row>
    <row r="82" spans="1:40" s="218" customFormat="1" ht="15">
      <c r="A82" s="225" t="s">
        <v>965</v>
      </c>
      <c r="B82" s="247">
        <v>44124</v>
      </c>
      <c r="C82" s="219" t="s">
        <v>1147</v>
      </c>
      <c r="D82" s="219" t="s">
        <v>1289</v>
      </c>
      <c r="E82" s="219" t="s">
        <v>910</v>
      </c>
      <c r="F82" s="219" t="s">
        <v>779</v>
      </c>
      <c r="G82" s="219" t="s">
        <v>1290</v>
      </c>
      <c r="H82" s="219" t="s">
        <v>9</v>
      </c>
      <c r="I82" s="221">
        <v>9566854375</v>
      </c>
      <c r="J82" s="221">
        <v>4</v>
      </c>
      <c r="K82" s="221">
        <v>1</v>
      </c>
      <c r="L82" s="219" t="s">
        <v>779</v>
      </c>
      <c r="M82" s="219" t="s">
        <v>779</v>
      </c>
      <c r="N82" s="219"/>
      <c r="O82" s="219"/>
      <c r="P82" s="219" t="s">
        <v>229</v>
      </c>
      <c r="Q82" s="219">
        <v>2015</v>
      </c>
      <c r="R82" s="145" t="s">
        <v>1642</v>
      </c>
      <c r="S82" s="219" t="s">
        <v>779</v>
      </c>
      <c r="T82" s="219" t="s">
        <v>913</v>
      </c>
      <c r="U82" s="219" t="s">
        <v>779</v>
      </c>
      <c r="V82" s="219"/>
      <c r="W82" s="219" t="s">
        <v>935</v>
      </c>
      <c r="X82" s="219" t="s">
        <v>936</v>
      </c>
      <c r="Y82" s="219" t="s">
        <v>915</v>
      </c>
      <c r="Z82" s="219" t="s">
        <v>779</v>
      </c>
      <c r="AA82" s="219" t="s">
        <v>779</v>
      </c>
      <c r="AB82" s="219" t="s">
        <v>779</v>
      </c>
      <c r="AC82" s="219" t="s">
        <v>779</v>
      </c>
      <c r="AD82" s="219" t="s">
        <v>779</v>
      </c>
      <c r="AE82" s="219" t="s">
        <v>779</v>
      </c>
      <c r="AF82" s="219" t="s">
        <v>916</v>
      </c>
      <c r="AG82" s="219"/>
      <c r="AH82" s="219" t="s">
        <v>916</v>
      </c>
      <c r="AI82" s="219"/>
      <c r="AJ82" s="219" t="s">
        <v>916</v>
      </c>
      <c r="AK82" s="219" t="s">
        <v>916</v>
      </c>
      <c r="AL82" s="219">
        <v>3</v>
      </c>
      <c r="AM82" s="219"/>
      <c r="AN82" s="217">
        <f>IF(U82="No","",IF(AK82="No",'Default Parameters'!$C$2,AL82/(AM82+AL82)*'Default Parameters'!$C$2))</f>
        <v>1.915</v>
      </c>
    </row>
    <row r="83" spans="1:40" s="218" customFormat="1" ht="15">
      <c r="A83" s="225" t="s">
        <v>965</v>
      </c>
      <c r="B83" s="247">
        <v>44124</v>
      </c>
      <c r="C83" s="219" t="s">
        <v>1147</v>
      </c>
      <c r="D83" s="219" t="s">
        <v>1777</v>
      </c>
      <c r="E83" s="219" t="s">
        <v>910</v>
      </c>
      <c r="F83" s="219" t="s">
        <v>779</v>
      </c>
      <c r="G83" s="219" t="s">
        <v>997</v>
      </c>
      <c r="H83" s="219" t="s">
        <v>9</v>
      </c>
      <c r="I83" s="221">
        <v>9629359567</v>
      </c>
      <c r="J83" s="221">
        <v>3</v>
      </c>
      <c r="K83" s="221">
        <v>1</v>
      </c>
      <c r="L83" s="219" t="s">
        <v>779</v>
      </c>
      <c r="M83" s="219" t="s">
        <v>779</v>
      </c>
      <c r="N83" s="219"/>
      <c r="O83" s="219"/>
      <c r="P83" s="219" t="s">
        <v>229</v>
      </c>
      <c r="Q83" s="219">
        <v>2015</v>
      </c>
      <c r="R83" s="145" t="s">
        <v>1631</v>
      </c>
      <c r="S83" s="219" t="s">
        <v>779</v>
      </c>
      <c r="T83" s="219" t="s">
        <v>919</v>
      </c>
      <c r="U83" s="219" t="s">
        <v>779</v>
      </c>
      <c r="V83" s="219"/>
      <c r="W83" s="219" t="s">
        <v>1322</v>
      </c>
      <c r="X83" s="219" t="s">
        <v>1154</v>
      </c>
      <c r="Y83" s="219" t="s">
        <v>915</v>
      </c>
      <c r="Z83" s="219" t="s">
        <v>779</v>
      </c>
      <c r="AA83" s="219" t="s">
        <v>779</v>
      </c>
      <c r="AB83" s="219" t="s">
        <v>779</v>
      </c>
      <c r="AC83" s="219" t="s">
        <v>779</v>
      </c>
      <c r="AD83" s="219" t="s">
        <v>779</v>
      </c>
      <c r="AE83" s="219" t="s">
        <v>779</v>
      </c>
      <c r="AF83" s="219" t="s">
        <v>916</v>
      </c>
      <c r="AG83" s="219"/>
      <c r="AH83" s="219" t="s">
        <v>916</v>
      </c>
      <c r="AI83" s="219"/>
      <c r="AJ83" s="219" t="s">
        <v>779</v>
      </c>
      <c r="AK83" s="219" t="s">
        <v>912</v>
      </c>
      <c r="AL83" s="219">
        <v>3</v>
      </c>
      <c r="AM83" s="219">
        <v>2</v>
      </c>
      <c r="AN83" s="217">
        <f>IF(U83="No","",IF(AK83="No",'Default Parameters'!$C$2,AL83/(AM83+AL83)*'Default Parameters'!$C$2))</f>
        <v>1.149</v>
      </c>
    </row>
    <row r="84" spans="1:40" s="218" customFormat="1" ht="15">
      <c r="A84" s="225" t="s">
        <v>1081</v>
      </c>
      <c r="B84" s="247">
        <v>44127</v>
      </c>
      <c r="C84" s="219" t="s">
        <v>1147</v>
      </c>
      <c r="D84" s="219" t="s">
        <v>1092</v>
      </c>
      <c r="E84" s="219" t="s">
        <v>910</v>
      </c>
      <c r="F84" s="219" t="s">
        <v>779</v>
      </c>
      <c r="G84" s="219" t="s">
        <v>1181</v>
      </c>
      <c r="H84" s="219" t="s">
        <v>8</v>
      </c>
      <c r="I84" s="227">
        <v>7090354362</v>
      </c>
      <c r="J84" s="221">
        <v>4</v>
      </c>
      <c r="K84" s="219"/>
      <c r="L84" s="219" t="s">
        <v>779</v>
      </c>
      <c r="M84" s="219" t="s">
        <v>779</v>
      </c>
      <c r="N84" s="219"/>
      <c r="O84" s="219"/>
      <c r="P84" s="219" t="s">
        <v>229</v>
      </c>
      <c r="Q84" s="219">
        <v>2015</v>
      </c>
      <c r="R84" s="145" t="s">
        <v>1396</v>
      </c>
      <c r="S84" s="219" t="s">
        <v>914</v>
      </c>
      <c r="T84" s="219" t="s">
        <v>919</v>
      </c>
      <c r="U84" s="219" t="s">
        <v>968</v>
      </c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7" t="str">
        <f>IF(U84="No","",IF(AK84="No",'Default Parameters'!$C$2,AL84/(AM84+AL84)*'Default Parameters'!$C$2))</f>
        <v/>
      </c>
    </row>
    <row r="85" spans="1:40" s="218" customFormat="1" ht="16">
      <c r="A85" s="225" t="s">
        <v>1146</v>
      </c>
      <c r="B85" s="247">
        <v>44131</v>
      </c>
      <c r="C85" s="219" t="s">
        <v>1147</v>
      </c>
      <c r="D85" s="219" t="s">
        <v>1236</v>
      </c>
      <c r="E85" s="219" t="s">
        <v>938</v>
      </c>
      <c r="F85" s="219" t="s">
        <v>779</v>
      </c>
      <c r="G85" s="219" t="s">
        <v>1237</v>
      </c>
      <c r="H85" s="219" t="s">
        <v>8</v>
      </c>
      <c r="I85" s="227">
        <v>9448268750</v>
      </c>
      <c r="J85" s="221">
        <v>4</v>
      </c>
      <c r="K85" s="219"/>
      <c r="L85" s="219" t="s">
        <v>779</v>
      </c>
      <c r="M85" s="219" t="s">
        <v>779</v>
      </c>
      <c r="N85" s="219"/>
      <c r="O85" s="219"/>
      <c r="P85" s="219" t="s">
        <v>16</v>
      </c>
      <c r="Q85" s="219">
        <v>2014</v>
      </c>
      <c r="R85" s="215" t="s">
        <v>1460</v>
      </c>
      <c r="S85" s="219" t="s">
        <v>914</v>
      </c>
      <c r="T85" s="219" t="s">
        <v>919</v>
      </c>
      <c r="U85" s="219" t="s">
        <v>968</v>
      </c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7" t="str">
        <f>IF(U85="No","",IF(AK85="No",'Default Parameters'!$C$2,AL85/(AM85+AL85)*'Default Parameters'!$C$2))</f>
        <v/>
      </c>
    </row>
    <row r="86" spans="1:40" s="242" customFormat="1" ht="15">
      <c r="A86" s="145" t="s">
        <v>965</v>
      </c>
      <c r="B86" s="247">
        <v>44124</v>
      </c>
      <c r="C86" s="145" t="s">
        <v>1147</v>
      </c>
      <c r="D86" s="145" t="s">
        <v>1306</v>
      </c>
      <c r="E86" s="145" t="s">
        <v>910</v>
      </c>
      <c r="F86" s="145" t="s">
        <v>779</v>
      </c>
      <c r="G86" s="145" t="s">
        <v>1307</v>
      </c>
      <c r="H86" s="145" t="s">
        <v>9</v>
      </c>
      <c r="I86" s="216">
        <v>8870068177</v>
      </c>
      <c r="J86" s="216">
        <v>4</v>
      </c>
      <c r="K86" s="216">
        <v>0</v>
      </c>
      <c r="L86" s="145" t="s">
        <v>779</v>
      </c>
      <c r="M86" s="145" t="s">
        <v>779</v>
      </c>
      <c r="N86" s="145"/>
      <c r="O86" s="145"/>
      <c r="P86" s="145" t="s">
        <v>229</v>
      </c>
      <c r="Q86" s="145">
        <v>2016</v>
      </c>
      <c r="R86" s="145" t="s">
        <v>1613</v>
      </c>
      <c r="S86" s="145" t="s">
        <v>779</v>
      </c>
      <c r="T86" s="145" t="s">
        <v>913</v>
      </c>
      <c r="U86" s="145" t="s">
        <v>968</v>
      </c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217" t="str">
        <f>IF(U86="No","",IF(AK86="No",'Default Parameters'!$C$2,AL86/(AM86+AL86)*'Default Parameters'!$C$2))</f>
        <v/>
      </c>
    </row>
    <row r="87" spans="1:40" s="218" customFormat="1" ht="15">
      <c r="A87" s="145" t="s">
        <v>1089</v>
      </c>
      <c r="B87" s="247">
        <v>44125</v>
      </c>
      <c r="C87" s="145" t="s">
        <v>1147</v>
      </c>
      <c r="D87" s="145" t="s">
        <v>1781</v>
      </c>
      <c r="E87" s="145" t="s">
        <v>910</v>
      </c>
      <c r="F87" s="145" t="s">
        <v>779</v>
      </c>
      <c r="G87" s="145" t="s">
        <v>1793</v>
      </c>
      <c r="H87" s="145" t="s">
        <v>8</v>
      </c>
      <c r="I87" s="222">
        <v>9620876138</v>
      </c>
      <c r="J87" s="216">
        <v>5</v>
      </c>
      <c r="K87" s="145"/>
      <c r="L87" s="145" t="s">
        <v>779</v>
      </c>
      <c r="M87" s="145" t="s">
        <v>779</v>
      </c>
      <c r="N87" s="145"/>
      <c r="O87" s="145"/>
      <c r="P87" s="145" t="s">
        <v>229</v>
      </c>
      <c r="Q87" s="145">
        <v>2016</v>
      </c>
      <c r="R87" s="145" t="s">
        <v>1601</v>
      </c>
      <c r="S87" s="145" t="s">
        <v>914</v>
      </c>
      <c r="T87" s="145" t="s">
        <v>919</v>
      </c>
      <c r="U87" s="145" t="s">
        <v>779</v>
      </c>
      <c r="V87" s="145"/>
      <c r="W87" s="145" t="s">
        <v>935</v>
      </c>
      <c r="X87" s="145" t="s">
        <v>1154</v>
      </c>
      <c r="Y87" s="145" t="s">
        <v>915</v>
      </c>
      <c r="Z87" s="145" t="s">
        <v>779</v>
      </c>
      <c r="AA87" s="145" t="s">
        <v>779</v>
      </c>
      <c r="AB87" s="145" t="s">
        <v>779</v>
      </c>
      <c r="AC87" s="145" t="s">
        <v>779</v>
      </c>
      <c r="AD87" s="145" t="s">
        <v>779</v>
      </c>
      <c r="AE87" s="145" t="s">
        <v>779</v>
      </c>
      <c r="AF87" s="145" t="s">
        <v>968</v>
      </c>
      <c r="AG87" s="145"/>
      <c r="AH87" s="145" t="s">
        <v>968</v>
      </c>
      <c r="AI87" s="145"/>
      <c r="AJ87" s="145" t="s">
        <v>968</v>
      </c>
      <c r="AK87" s="145" t="s">
        <v>968</v>
      </c>
      <c r="AL87" s="145">
        <v>3</v>
      </c>
      <c r="AM87" s="145"/>
      <c r="AN87" s="217">
        <f>IF(U87="No","",IF(AK87="No",'Default Parameters'!$C$2,AL87/(AM87+AL87)*'Default Parameters'!$C$2))</f>
        <v>1.915</v>
      </c>
    </row>
    <row r="88" spans="1:40" s="218" customFormat="1" ht="15">
      <c r="A88" s="225" t="s">
        <v>1146</v>
      </c>
      <c r="B88" s="247">
        <v>44130</v>
      </c>
      <c r="C88" s="219" t="s">
        <v>1147</v>
      </c>
      <c r="D88" s="219" t="s">
        <v>1234</v>
      </c>
      <c r="E88" s="219" t="s">
        <v>938</v>
      </c>
      <c r="F88" s="219" t="s">
        <v>779</v>
      </c>
      <c r="G88" s="219" t="s">
        <v>1222</v>
      </c>
      <c r="H88" s="219" t="s">
        <v>8</v>
      </c>
      <c r="I88" s="227">
        <v>9900188824</v>
      </c>
      <c r="J88" s="221">
        <v>3</v>
      </c>
      <c r="K88" s="219"/>
      <c r="L88" s="219" t="s">
        <v>779</v>
      </c>
      <c r="M88" s="219" t="s">
        <v>779</v>
      </c>
      <c r="N88" s="219"/>
      <c r="O88" s="219"/>
      <c r="P88" s="219" t="s">
        <v>229</v>
      </c>
      <c r="Q88" s="219">
        <v>2015</v>
      </c>
      <c r="R88" s="145" t="s">
        <v>1634</v>
      </c>
      <c r="S88" s="219" t="s">
        <v>914</v>
      </c>
      <c r="T88" s="219" t="s">
        <v>919</v>
      </c>
      <c r="U88" s="219" t="s">
        <v>779</v>
      </c>
      <c r="V88" s="219"/>
      <c r="W88" s="219" t="s">
        <v>935</v>
      </c>
      <c r="X88" s="219" t="s">
        <v>1154</v>
      </c>
      <c r="Y88" s="219" t="s">
        <v>915</v>
      </c>
      <c r="Z88" s="219" t="s">
        <v>779</v>
      </c>
      <c r="AA88" s="219" t="s">
        <v>779</v>
      </c>
      <c r="AB88" s="219" t="s">
        <v>779</v>
      </c>
      <c r="AC88" s="219" t="s">
        <v>779</v>
      </c>
      <c r="AD88" s="219" t="s">
        <v>779</v>
      </c>
      <c r="AE88" s="219" t="s">
        <v>779</v>
      </c>
      <c r="AF88" s="219" t="s">
        <v>968</v>
      </c>
      <c r="AG88" s="219"/>
      <c r="AH88" s="219" t="s">
        <v>968</v>
      </c>
      <c r="AI88" s="219"/>
      <c r="AJ88" s="219" t="s">
        <v>968</v>
      </c>
      <c r="AK88" s="219" t="s">
        <v>968</v>
      </c>
      <c r="AL88" s="219">
        <v>3</v>
      </c>
      <c r="AM88" s="219"/>
      <c r="AN88" s="217">
        <f>IF(U88="No","",IF(AK88="No",'Default Parameters'!$C$2,AL88/(AM88+AL88)*'Default Parameters'!$C$2))</f>
        <v>1.915</v>
      </c>
    </row>
    <row r="89" spans="1:40" s="218" customFormat="1" ht="15">
      <c r="A89" s="225" t="s">
        <v>1146</v>
      </c>
      <c r="B89" s="247">
        <v>44130</v>
      </c>
      <c r="C89" s="219" t="s">
        <v>1147</v>
      </c>
      <c r="D89" s="219" t="s">
        <v>1233</v>
      </c>
      <c r="E89" s="219" t="s">
        <v>938</v>
      </c>
      <c r="F89" s="219" t="s">
        <v>779</v>
      </c>
      <c r="G89" s="219" t="s">
        <v>1222</v>
      </c>
      <c r="H89" s="219" t="s">
        <v>8</v>
      </c>
      <c r="I89" s="227">
        <v>8105035012</v>
      </c>
      <c r="J89" s="221">
        <v>4</v>
      </c>
      <c r="K89" s="219"/>
      <c r="L89" s="219" t="s">
        <v>779</v>
      </c>
      <c r="M89" s="219" t="s">
        <v>779</v>
      </c>
      <c r="N89" s="219"/>
      <c r="O89" s="219"/>
      <c r="P89" s="219" t="s">
        <v>229</v>
      </c>
      <c r="Q89" s="219">
        <v>2015</v>
      </c>
      <c r="R89" s="145" t="s">
        <v>1635</v>
      </c>
      <c r="S89" s="219" t="s">
        <v>914</v>
      </c>
      <c r="T89" s="219" t="s">
        <v>919</v>
      </c>
      <c r="U89" s="219" t="s">
        <v>779</v>
      </c>
      <c r="V89" s="219"/>
      <c r="W89" s="219" t="s">
        <v>935</v>
      </c>
      <c r="X89" s="219" t="s">
        <v>1154</v>
      </c>
      <c r="Y89" s="219" t="s">
        <v>915</v>
      </c>
      <c r="Z89" s="219" t="s">
        <v>779</v>
      </c>
      <c r="AA89" s="219" t="s">
        <v>779</v>
      </c>
      <c r="AB89" s="219" t="s">
        <v>779</v>
      </c>
      <c r="AC89" s="219" t="s">
        <v>779</v>
      </c>
      <c r="AD89" s="219" t="s">
        <v>779</v>
      </c>
      <c r="AE89" s="219" t="s">
        <v>779</v>
      </c>
      <c r="AF89" s="219" t="s">
        <v>968</v>
      </c>
      <c r="AG89" s="219"/>
      <c r="AH89" s="219" t="s">
        <v>968</v>
      </c>
      <c r="AI89" s="219"/>
      <c r="AJ89" s="219" t="s">
        <v>968</v>
      </c>
      <c r="AK89" s="219" t="s">
        <v>968</v>
      </c>
      <c r="AL89" s="219">
        <v>3</v>
      </c>
      <c r="AM89" s="219"/>
      <c r="AN89" s="217">
        <f>IF(U89="No","",IF(AK89="No",'Default Parameters'!$C$2,AL89/(AM89+AL89)*'Default Parameters'!$C$2))</f>
        <v>1.915</v>
      </c>
    </row>
    <row r="90" spans="1:40" s="218" customFormat="1" ht="15">
      <c r="A90" s="225" t="s">
        <v>1146</v>
      </c>
      <c r="B90" s="247">
        <v>44127</v>
      </c>
      <c r="C90" s="219" t="s">
        <v>1147</v>
      </c>
      <c r="D90" s="219" t="s">
        <v>1201</v>
      </c>
      <c r="E90" s="219" t="s">
        <v>938</v>
      </c>
      <c r="F90" s="219" t="s">
        <v>779</v>
      </c>
      <c r="G90" s="219" t="s">
        <v>1202</v>
      </c>
      <c r="H90" s="219" t="s">
        <v>8</v>
      </c>
      <c r="I90" s="227">
        <v>9164542912</v>
      </c>
      <c r="J90" s="221">
        <v>3</v>
      </c>
      <c r="K90" s="221">
        <v>1</v>
      </c>
      <c r="L90" s="219" t="s">
        <v>779</v>
      </c>
      <c r="M90" s="219" t="s">
        <v>779</v>
      </c>
      <c r="N90" s="219"/>
      <c r="O90" s="219"/>
      <c r="P90" s="219" t="s">
        <v>229</v>
      </c>
      <c r="Q90" s="219">
        <v>2015</v>
      </c>
      <c r="R90" s="145" t="s">
        <v>1621</v>
      </c>
      <c r="S90" s="219" t="s">
        <v>914</v>
      </c>
      <c r="T90" s="219" t="s">
        <v>919</v>
      </c>
      <c r="U90" s="219" t="s">
        <v>779</v>
      </c>
      <c r="V90" s="219"/>
      <c r="W90" s="219" t="s">
        <v>1322</v>
      </c>
      <c r="X90" s="219" t="s">
        <v>1154</v>
      </c>
      <c r="Y90" s="219" t="s">
        <v>915</v>
      </c>
      <c r="Z90" s="219" t="s">
        <v>779</v>
      </c>
      <c r="AA90" s="219" t="s">
        <v>779</v>
      </c>
      <c r="AB90" s="219" t="s">
        <v>779</v>
      </c>
      <c r="AC90" s="219" t="s">
        <v>779</v>
      </c>
      <c r="AD90" s="219" t="s">
        <v>779</v>
      </c>
      <c r="AE90" s="219" t="s">
        <v>779</v>
      </c>
      <c r="AF90" s="219" t="s">
        <v>916</v>
      </c>
      <c r="AG90" s="219"/>
      <c r="AH90" s="219" t="s">
        <v>916</v>
      </c>
      <c r="AI90" s="219"/>
      <c r="AJ90" s="219" t="s">
        <v>779</v>
      </c>
      <c r="AK90" s="219" t="s">
        <v>779</v>
      </c>
      <c r="AL90" s="219">
        <v>3</v>
      </c>
      <c r="AM90" s="219">
        <v>1</v>
      </c>
      <c r="AN90" s="217">
        <f>IF(U90="No","",IF(AK90="No",'Default Parameters'!$C$2,AL90/(AM90+AL90)*'Default Parameters'!$C$2))</f>
        <v>1.43625</v>
      </c>
    </row>
    <row r="91" spans="1:40" s="218" customFormat="1" ht="15">
      <c r="A91" s="225" t="s">
        <v>952</v>
      </c>
      <c r="B91" s="247">
        <v>44131</v>
      </c>
      <c r="C91" s="219" t="s">
        <v>1147</v>
      </c>
      <c r="D91" s="219" t="s">
        <v>1261</v>
      </c>
      <c r="E91" s="219" t="s">
        <v>938</v>
      </c>
      <c r="F91" s="219" t="s">
        <v>779</v>
      </c>
      <c r="G91" s="219" t="s">
        <v>1786</v>
      </c>
      <c r="H91" s="219" t="s">
        <v>12</v>
      </c>
      <c r="I91" s="221">
        <v>9441891858</v>
      </c>
      <c r="J91" s="221">
        <v>5</v>
      </c>
      <c r="K91" s="221">
        <v>1</v>
      </c>
      <c r="L91" s="219" t="s">
        <v>779</v>
      </c>
      <c r="M91" s="219" t="s">
        <v>779</v>
      </c>
      <c r="N91" s="219"/>
      <c r="O91" s="219"/>
      <c r="P91" s="219" t="s">
        <v>229</v>
      </c>
      <c r="Q91" s="219">
        <v>2014</v>
      </c>
      <c r="R91" s="145" t="s">
        <v>1622</v>
      </c>
      <c r="S91" s="219" t="s">
        <v>779</v>
      </c>
      <c r="T91" s="219" t="s">
        <v>919</v>
      </c>
      <c r="U91" s="219" t="s">
        <v>968</v>
      </c>
      <c r="V91" s="219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7" t="str">
        <f>IF(U91="No","",IF(AK91="No",'Default Parameters'!$C$2,AL91/(AM91+AL91)*'Default Parameters'!$C$2))</f>
        <v/>
      </c>
    </row>
    <row r="92" spans="1:40" s="218" customFormat="1" ht="15">
      <c r="A92" s="225" t="s">
        <v>965</v>
      </c>
      <c r="B92" s="247">
        <v>44125</v>
      </c>
      <c r="C92" s="219" t="s">
        <v>1147</v>
      </c>
      <c r="D92" s="219" t="s">
        <v>1426</v>
      </c>
      <c r="E92" s="219" t="s">
        <v>910</v>
      </c>
      <c r="F92" s="219" t="s">
        <v>779</v>
      </c>
      <c r="G92" s="219" t="s">
        <v>1427</v>
      </c>
      <c r="H92" s="219" t="s">
        <v>9</v>
      </c>
      <c r="I92" s="221">
        <v>9976890242</v>
      </c>
      <c r="J92" s="221">
        <v>4</v>
      </c>
      <c r="K92" s="221">
        <v>0</v>
      </c>
      <c r="L92" s="219" t="s">
        <v>779</v>
      </c>
      <c r="M92" s="219" t="s">
        <v>779</v>
      </c>
      <c r="N92" s="219"/>
      <c r="O92" s="219"/>
      <c r="P92" s="219" t="s">
        <v>229</v>
      </c>
      <c r="Q92" s="219">
        <v>2014</v>
      </c>
      <c r="R92" s="145" t="s">
        <v>1428</v>
      </c>
      <c r="S92" s="219" t="s">
        <v>779</v>
      </c>
      <c r="T92" s="219" t="s">
        <v>919</v>
      </c>
      <c r="U92" s="219" t="s">
        <v>968</v>
      </c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7" t="str">
        <f>IF(U92="No","",IF(AK92="No",'Default Parameters'!$C$2,AL92/(AM92+AL92)*'Default Parameters'!$C$2))</f>
        <v/>
      </c>
    </row>
    <row r="93" spans="1:40" s="218" customFormat="1" ht="15">
      <c r="A93" s="225" t="s">
        <v>1146</v>
      </c>
      <c r="B93" s="247">
        <v>44131</v>
      </c>
      <c r="C93" s="219" t="s">
        <v>1147</v>
      </c>
      <c r="D93" s="219" t="s">
        <v>784</v>
      </c>
      <c r="E93" s="219" t="s">
        <v>910</v>
      </c>
      <c r="F93" s="219" t="s">
        <v>779</v>
      </c>
      <c r="G93" s="219" t="s">
        <v>1203</v>
      </c>
      <c r="H93" s="219" t="s">
        <v>8</v>
      </c>
      <c r="I93" s="227">
        <v>9740939418</v>
      </c>
      <c r="J93" s="221">
        <v>4</v>
      </c>
      <c r="K93" s="219"/>
      <c r="L93" s="219" t="s">
        <v>779</v>
      </c>
      <c r="M93" s="219" t="s">
        <v>779</v>
      </c>
      <c r="N93" s="219"/>
      <c r="O93" s="219"/>
      <c r="P93" s="219" t="s">
        <v>229</v>
      </c>
      <c r="Q93" s="219">
        <v>2014</v>
      </c>
      <c r="R93" s="145" t="s">
        <v>1661</v>
      </c>
      <c r="S93" s="219" t="s">
        <v>914</v>
      </c>
      <c r="T93" s="219" t="s">
        <v>919</v>
      </c>
      <c r="U93" s="219" t="s">
        <v>779</v>
      </c>
      <c r="V93" s="219"/>
      <c r="W93" s="219" t="s">
        <v>935</v>
      </c>
      <c r="X93" s="219" t="s">
        <v>1154</v>
      </c>
      <c r="Y93" s="219" t="s">
        <v>915</v>
      </c>
      <c r="Z93" s="219" t="s">
        <v>779</v>
      </c>
      <c r="AA93" s="219" t="s">
        <v>779</v>
      </c>
      <c r="AB93" s="219" t="s">
        <v>779</v>
      </c>
      <c r="AC93" s="219" t="s">
        <v>779</v>
      </c>
      <c r="AD93" s="219" t="s">
        <v>779</v>
      </c>
      <c r="AE93" s="219" t="s">
        <v>779</v>
      </c>
      <c r="AF93" s="219" t="s">
        <v>968</v>
      </c>
      <c r="AG93" s="219"/>
      <c r="AH93" s="219" t="s">
        <v>968</v>
      </c>
      <c r="AI93" s="219"/>
      <c r="AJ93" s="219" t="s">
        <v>968</v>
      </c>
      <c r="AK93" s="219" t="s">
        <v>968</v>
      </c>
      <c r="AL93" s="219">
        <v>3</v>
      </c>
      <c r="AM93" s="219"/>
      <c r="AN93" s="217">
        <f>IF(U93="No","",IF(AK93="No",'Default Parameters'!$C$2,AL93/(AM93+AL93)*'Default Parameters'!$C$2))</f>
        <v>1.915</v>
      </c>
    </row>
    <row r="94" spans="1:40" s="218" customFormat="1" ht="16">
      <c r="A94" s="225" t="s">
        <v>1081</v>
      </c>
      <c r="B94" s="247">
        <v>44127</v>
      </c>
      <c r="C94" s="219" t="s">
        <v>1147</v>
      </c>
      <c r="D94" s="219" t="s">
        <v>1197</v>
      </c>
      <c r="E94" s="219" t="s">
        <v>910</v>
      </c>
      <c r="F94" s="219" t="s">
        <v>779</v>
      </c>
      <c r="G94" s="219" t="s">
        <v>1182</v>
      </c>
      <c r="H94" s="219" t="s">
        <v>8</v>
      </c>
      <c r="I94" s="227">
        <v>9886734317</v>
      </c>
      <c r="J94" s="221">
        <v>4</v>
      </c>
      <c r="K94" s="219"/>
      <c r="L94" s="219" t="s">
        <v>779</v>
      </c>
      <c r="M94" s="219" t="s">
        <v>779</v>
      </c>
      <c r="N94" s="219"/>
      <c r="O94" s="219"/>
      <c r="P94" s="219" t="s">
        <v>16</v>
      </c>
      <c r="Q94" s="219">
        <v>2014</v>
      </c>
      <c r="R94" s="144" t="s">
        <v>1458</v>
      </c>
      <c r="S94" s="219" t="s">
        <v>914</v>
      </c>
      <c r="T94" s="219" t="s">
        <v>919</v>
      </c>
      <c r="U94" s="219" t="s">
        <v>968</v>
      </c>
      <c r="V94" s="219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7" t="str">
        <f>IF(U94="No","",IF(AK94="No",'Default Parameters'!$C$2,AL94/(AM94+AL94)*'Default Parameters'!$C$2))</f>
        <v/>
      </c>
    </row>
    <row r="95" spans="1:40" s="218" customFormat="1" ht="15">
      <c r="A95" s="225" t="s">
        <v>965</v>
      </c>
      <c r="B95" s="247">
        <v>44125</v>
      </c>
      <c r="C95" s="219" t="s">
        <v>1147</v>
      </c>
      <c r="D95" s="219" t="s">
        <v>1063</v>
      </c>
      <c r="E95" s="219" t="s">
        <v>910</v>
      </c>
      <c r="F95" s="219" t="s">
        <v>779</v>
      </c>
      <c r="G95" s="219" t="s">
        <v>1305</v>
      </c>
      <c r="H95" s="219" t="s">
        <v>9</v>
      </c>
      <c r="I95" s="221">
        <v>9787190120</v>
      </c>
      <c r="J95" s="221">
        <v>4</v>
      </c>
      <c r="K95" s="221">
        <v>1</v>
      </c>
      <c r="L95" s="219" t="s">
        <v>779</v>
      </c>
      <c r="M95" s="219" t="s">
        <v>779</v>
      </c>
      <c r="N95" s="219"/>
      <c r="O95" s="219"/>
      <c r="P95" s="219" t="s">
        <v>229</v>
      </c>
      <c r="Q95" s="219">
        <v>2014</v>
      </c>
      <c r="R95" s="145" t="s">
        <v>1433</v>
      </c>
      <c r="S95" s="219" t="s">
        <v>779</v>
      </c>
      <c r="T95" s="219" t="s">
        <v>913</v>
      </c>
      <c r="U95" s="219" t="s">
        <v>968</v>
      </c>
      <c r="V95" s="219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7" t="str">
        <f>IF(U95="No","",IF(AK95="No",'Default Parameters'!$C$2,AL95/(AM95+AL95)*'Default Parameters'!$C$2))</f>
        <v/>
      </c>
    </row>
    <row r="96" spans="1:40" s="218" customFormat="1" ht="15">
      <c r="A96" s="225" t="s">
        <v>965</v>
      </c>
      <c r="B96" s="247">
        <v>44125</v>
      </c>
      <c r="C96" s="219" t="s">
        <v>1147</v>
      </c>
      <c r="D96" s="219" t="s">
        <v>1277</v>
      </c>
      <c r="E96" s="219" t="s">
        <v>910</v>
      </c>
      <c r="F96" s="219" t="s">
        <v>779</v>
      </c>
      <c r="G96" s="219" t="s">
        <v>1337</v>
      </c>
      <c r="H96" s="219" t="s">
        <v>9</v>
      </c>
      <c r="I96" s="221">
        <v>9159563456</v>
      </c>
      <c r="J96" s="221">
        <v>4</v>
      </c>
      <c r="K96" s="221">
        <v>1</v>
      </c>
      <c r="L96" s="219" t="s">
        <v>779</v>
      </c>
      <c r="M96" s="219" t="s">
        <v>779</v>
      </c>
      <c r="N96" s="219"/>
      <c r="O96" s="219"/>
      <c r="P96" s="219" t="s">
        <v>229</v>
      </c>
      <c r="Q96" s="219">
        <v>2015</v>
      </c>
      <c r="R96" s="145" t="s">
        <v>1655</v>
      </c>
      <c r="S96" s="219" t="s">
        <v>779</v>
      </c>
      <c r="T96" s="219" t="s">
        <v>913</v>
      </c>
      <c r="U96" s="219" t="s">
        <v>968</v>
      </c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7" t="str">
        <f>IF(U96="No","",IF(AK96="No",'Default Parameters'!$C$2,AL96/(AM96+AL96)*'Default Parameters'!$C$2))</f>
        <v/>
      </c>
    </row>
    <row r="97" spans="1:40" s="218" customFormat="1" ht="15">
      <c r="A97" s="225" t="s">
        <v>965</v>
      </c>
      <c r="B97" s="247">
        <v>44125</v>
      </c>
      <c r="C97" s="219" t="s">
        <v>1147</v>
      </c>
      <c r="D97" s="219" t="s">
        <v>1431</v>
      </c>
      <c r="E97" s="219" t="s">
        <v>910</v>
      </c>
      <c r="F97" s="219" t="s">
        <v>779</v>
      </c>
      <c r="G97" s="219" t="s">
        <v>1432</v>
      </c>
      <c r="H97" s="219" t="s">
        <v>9</v>
      </c>
      <c r="I97" s="221"/>
      <c r="J97" s="221">
        <v>4</v>
      </c>
      <c r="K97" s="221">
        <v>1</v>
      </c>
      <c r="L97" s="234" t="s">
        <v>779</v>
      </c>
      <c r="M97" s="234" t="s">
        <v>779</v>
      </c>
      <c r="N97" s="234"/>
      <c r="O97" s="234"/>
      <c r="P97" s="234" t="s">
        <v>229</v>
      </c>
      <c r="Q97" s="234">
        <v>2015</v>
      </c>
      <c r="R97" s="145" t="s">
        <v>1668</v>
      </c>
      <c r="S97" s="234" t="s">
        <v>779</v>
      </c>
      <c r="T97" s="234" t="s">
        <v>913</v>
      </c>
      <c r="U97" s="219" t="s">
        <v>968</v>
      </c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7" t="str">
        <f>IF(U97="No","",IF(AK97="No",'Default Parameters'!$C$2,AL97/(AM97+AL97)*'Default Parameters'!$C$2))</f>
        <v/>
      </c>
    </row>
    <row r="98" spans="1:40" s="218" customFormat="1" ht="15">
      <c r="A98" s="225" t="s">
        <v>965</v>
      </c>
      <c r="B98" s="247">
        <v>44127</v>
      </c>
      <c r="C98" s="219" t="s">
        <v>1147</v>
      </c>
      <c r="D98" s="219" t="s">
        <v>1779</v>
      </c>
      <c r="E98" s="219" t="s">
        <v>910</v>
      </c>
      <c r="F98" s="219" t="s">
        <v>779</v>
      </c>
      <c r="G98" s="219" t="s">
        <v>1292</v>
      </c>
      <c r="H98" s="219" t="s">
        <v>9</v>
      </c>
      <c r="I98" s="221">
        <v>7639029550</v>
      </c>
      <c r="J98" s="221">
        <v>4</v>
      </c>
      <c r="K98" s="240">
        <v>1</v>
      </c>
      <c r="L98" s="145" t="s">
        <v>779</v>
      </c>
      <c r="M98" s="145" t="s">
        <v>779</v>
      </c>
      <c r="N98" s="145"/>
      <c r="O98" s="145"/>
      <c r="P98" s="145" t="s">
        <v>229</v>
      </c>
      <c r="Q98" s="145">
        <v>2014</v>
      </c>
      <c r="R98" s="145" t="s">
        <v>1633</v>
      </c>
      <c r="S98" s="145" t="s">
        <v>914</v>
      </c>
      <c r="T98" s="145" t="s">
        <v>919</v>
      </c>
      <c r="U98" s="219" t="s">
        <v>779</v>
      </c>
      <c r="V98" s="219"/>
      <c r="W98" s="219" t="s">
        <v>1322</v>
      </c>
      <c r="X98" s="219" t="s">
        <v>1154</v>
      </c>
      <c r="Y98" s="219" t="s">
        <v>915</v>
      </c>
      <c r="Z98" s="219" t="s">
        <v>779</v>
      </c>
      <c r="AA98" s="219" t="s">
        <v>779</v>
      </c>
      <c r="AB98" s="219" t="s">
        <v>779</v>
      </c>
      <c r="AC98" s="219" t="s">
        <v>779</v>
      </c>
      <c r="AD98" s="219" t="s">
        <v>779</v>
      </c>
      <c r="AE98" s="219" t="s">
        <v>779</v>
      </c>
      <c r="AF98" s="219" t="s">
        <v>916</v>
      </c>
      <c r="AG98" s="219"/>
      <c r="AH98" s="219" t="s">
        <v>916</v>
      </c>
      <c r="AI98" s="219"/>
      <c r="AJ98" s="219" t="s">
        <v>916</v>
      </c>
      <c r="AK98" s="219" t="s">
        <v>916</v>
      </c>
      <c r="AL98" s="219">
        <v>3</v>
      </c>
      <c r="AM98" s="219"/>
      <c r="AN98" s="217">
        <f>IF(U98="No","",IF(AK98="No",'Default Parameters'!$C$2,AL98/(AM98+AL98)*'Default Parameters'!$C$2))</f>
        <v>1.915</v>
      </c>
    </row>
    <row r="99" spans="1:40" s="218" customFormat="1" ht="15">
      <c r="A99" s="225" t="s">
        <v>965</v>
      </c>
      <c r="B99" s="247">
        <v>44124</v>
      </c>
      <c r="C99" s="219" t="s">
        <v>1147</v>
      </c>
      <c r="D99" s="219" t="s">
        <v>1303</v>
      </c>
      <c r="E99" s="219" t="s">
        <v>910</v>
      </c>
      <c r="F99" s="219" t="s">
        <v>779</v>
      </c>
      <c r="G99" s="219" t="s">
        <v>1288</v>
      </c>
      <c r="H99" s="219" t="s">
        <v>9</v>
      </c>
      <c r="I99" s="221">
        <v>9519040959</v>
      </c>
      <c r="J99" s="221">
        <v>4</v>
      </c>
      <c r="K99" s="221">
        <v>1</v>
      </c>
      <c r="L99" s="219" t="s">
        <v>779</v>
      </c>
      <c r="M99" s="219" t="s">
        <v>779</v>
      </c>
      <c r="N99" s="219"/>
      <c r="O99" s="219"/>
      <c r="P99" s="219" t="s">
        <v>229</v>
      </c>
      <c r="Q99" s="219">
        <v>2015</v>
      </c>
      <c r="R99" s="145" t="s">
        <v>1620</v>
      </c>
      <c r="S99" s="219" t="s">
        <v>779</v>
      </c>
      <c r="T99" s="219" t="s">
        <v>913</v>
      </c>
      <c r="U99" s="219" t="s">
        <v>779</v>
      </c>
      <c r="V99" s="219"/>
      <c r="W99" s="219" t="s">
        <v>1322</v>
      </c>
      <c r="X99" s="219" t="s">
        <v>1154</v>
      </c>
      <c r="Y99" s="219" t="s">
        <v>915</v>
      </c>
      <c r="Z99" s="219" t="s">
        <v>779</v>
      </c>
      <c r="AA99" s="219" t="s">
        <v>779</v>
      </c>
      <c r="AB99" s="219" t="s">
        <v>779</v>
      </c>
      <c r="AC99" s="219" t="s">
        <v>779</v>
      </c>
      <c r="AD99" s="219" t="s">
        <v>779</v>
      </c>
      <c r="AE99" s="219" t="s">
        <v>779</v>
      </c>
      <c r="AF99" s="219" t="s">
        <v>916</v>
      </c>
      <c r="AG99" s="219"/>
      <c r="AH99" s="219" t="s">
        <v>916</v>
      </c>
      <c r="AI99" s="219"/>
      <c r="AJ99" s="219" t="s">
        <v>916</v>
      </c>
      <c r="AK99" s="219" t="s">
        <v>916</v>
      </c>
      <c r="AL99" s="219">
        <v>3</v>
      </c>
      <c r="AM99" s="219"/>
      <c r="AN99" s="217">
        <f>IF(U99="No","",IF(AK99="No",'Default Parameters'!$C$2,AL99/(AM99+AL99)*'Default Parameters'!$C$2))</f>
        <v>1.915</v>
      </c>
    </row>
    <row r="100" spans="1:40" s="218" customFormat="1" ht="15">
      <c r="A100" s="225" t="s">
        <v>965</v>
      </c>
      <c r="B100" s="247">
        <v>44124</v>
      </c>
      <c r="C100" s="219" t="s">
        <v>1147</v>
      </c>
      <c r="D100" s="219" t="s">
        <v>1279</v>
      </c>
      <c r="E100" s="219" t="s">
        <v>910</v>
      </c>
      <c r="F100" s="219" t="s">
        <v>779</v>
      </c>
      <c r="G100" s="219" t="s">
        <v>1271</v>
      </c>
      <c r="H100" s="219" t="s">
        <v>9</v>
      </c>
      <c r="I100" s="221">
        <v>9597706486</v>
      </c>
      <c r="J100" s="221">
        <v>4</v>
      </c>
      <c r="K100" s="221">
        <v>0</v>
      </c>
      <c r="L100" s="219" t="s">
        <v>779</v>
      </c>
      <c r="M100" s="219" t="s">
        <v>779</v>
      </c>
      <c r="N100" s="219"/>
      <c r="O100" s="219"/>
      <c r="P100" s="219" t="s">
        <v>229</v>
      </c>
      <c r="Q100" s="219">
        <v>2015</v>
      </c>
      <c r="R100" s="145" t="s">
        <v>1639</v>
      </c>
      <c r="S100" s="219" t="s">
        <v>779</v>
      </c>
      <c r="T100" s="219" t="s">
        <v>913</v>
      </c>
      <c r="U100" s="219" t="s">
        <v>779</v>
      </c>
      <c r="V100" s="219"/>
      <c r="W100" s="219" t="s">
        <v>1322</v>
      </c>
      <c r="X100" s="219" t="s">
        <v>1154</v>
      </c>
      <c r="Y100" s="219" t="s">
        <v>915</v>
      </c>
      <c r="Z100" s="219" t="s">
        <v>779</v>
      </c>
      <c r="AA100" s="219" t="s">
        <v>779</v>
      </c>
      <c r="AB100" s="219" t="s">
        <v>779</v>
      </c>
      <c r="AC100" s="219" t="s">
        <v>779</v>
      </c>
      <c r="AD100" s="219" t="s">
        <v>779</v>
      </c>
      <c r="AE100" s="219" t="s">
        <v>779</v>
      </c>
      <c r="AF100" s="219" t="s">
        <v>916</v>
      </c>
      <c r="AG100" s="219"/>
      <c r="AH100" s="219" t="s">
        <v>916</v>
      </c>
      <c r="AI100" s="219"/>
      <c r="AJ100" s="219" t="s">
        <v>916</v>
      </c>
      <c r="AK100" s="219" t="s">
        <v>916</v>
      </c>
      <c r="AL100" s="219">
        <v>3</v>
      </c>
      <c r="AM100" s="219"/>
      <c r="AN100" s="217">
        <f>IF(U100="No","",IF(AK100="No",'Default Parameters'!$C$2,AL100/(AM100+AL100)*'Default Parameters'!$C$2))</f>
        <v>1.915</v>
      </c>
    </row>
    <row r="101" spans="1:40" s="218" customFormat="1" ht="15">
      <c r="A101" s="225" t="s">
        <v>1146</v>
      </c>
      <c r="B101" s="247">
        <v>44127</v>
      </c>
      <c r="C101" s="219" t="s">
        <v>1147</v>
      </c>
      <c r="D101" s="219" t="s">
        <v>1175</v>
      </c>
      <c r="E101" s="219" t="s">
        <v>938</v>
      </c>
      <c r="F101" s="219" t="s">
        <v>779</v>
      </c>
      <c r="G101" s="219" t="s">
        <v>1176</v>
      </c>
      <c r="H101" s="219" t="s">
        <v>8</v>
      </c>
      <c r="I101" s="227">
        <v>9945533647</v>
      </c>
      <c r="J101" s="221">
        <v>4</v>
      </c>
      <c r="K101" s="221">
        <v>1</v>
      </c>
      <c r="L101" s="219" t="s">
        <v>779</v>
      </c>
      <c r="M101" s="219" t="s">
        <v>779</v>
      </c>
      <c r="N101" s="219"/>
      <c r="O101" s="219"/>
      <c r="P101" s="219" t="s">
        <v>229</v>
      </c>
      <c r="Q101" s="219">
        <v>2016</v>
      </c>
      <c r="R101" s="145" t="s">
        <v>1397</v>
      </c>
      <c r="S101" s="219" t="s">
        <v>914</v>
      </c>
      <c r="T101" s="219" t="s">
        <v>919</v>
      </c>
      <c r="U101" s="219" t="s">
        <v>779</v>
      </c>
      <c r="V101" s="219"/>
      <c r="W101" s="219" t="s">
        <v>935</v>
      </c>
      <c r="X101" s="219" t="s">
        <v>1154</v>
      </c>
      <c r="Y101" s="219" t="s">
        <v>915</v>
      </c>
      <c r="Z101" s="219" t="s">
        <v>779</v>
      </c>
      <c r="AA101" s="219" t="s">
        <v>779</v>
      </c>
      <c r="AB101" s="219" t="s">
        <v>779</v>
      </c>
      <c r="AC101" s="219" t="s">
        <v>779</v>
      </c>
      <c r="AD101" s="219" t="s">
        <v>779</v>
      </c>
      <c r="AE101" s="219" t="s">
        <v>779</v>
      </c>
      <c r="AF101" s="219" t="s">
        <v>968</v>
      </c>
      <c r="AG101" s="219"/>
      <c r="AH101" s="219" t="s">
        <v>968</v>
      </c>
      <c r="AI101" s="219"/>
      <c r="AJ101" s="219" t="s">
        <v>968</v>
      </c>
      <c r="AK101" s="219" t="s">
        <v>968</v>
      </c>
      <c r="AL101" s="219">
        <v>3</v>
      </c>
      <c r="AM101" s="219"/>
      <c r="AN101" s="217">
        <f>IF(U101="No","",IF(AK101="No",'Default Parameters'!$C$2,AL101/(AM101+AL101)*'Default Parameters'!$C$2))</f>
        <v>1.915</v>
      </c>
    </row>
    <row r="102" spans="1:40" s="218" customFormat="1" ht="15">
      <c r="A102" s="225" t="s">
        <v>1146</v>
      </c>
      <c r="B102" s="247">
        <v>44131</v>
      </c>
      <c r="C102" s="219" t="s">
        <v>1147</v>
      </c>
      <c r="D102" s="219" t="s">
        <v>1164</v>
      </c>
      <c r="E102" s="219" t="s">
        <v>938</v>
      </c>
      <c r="F102" s="219" t="s">
        <v>779</v>
      </c>
      <c r="G102" s="219" t="s">
        <v>1165</v>
      </c>
      <c r="H102" s="219" t="s">
        <v>8</v>
      </c>
      <c r="I102" s="227" t="s">
        <v>1166</v>
      </c>
      <c r="J102" s="221">
        <v>4</v>
      </c>
      <c r="K102" s="219"/>
      <c r="L102" s="219" t="s">
        <v>779</v>
      </c>
      <c r="M102" s="219" t="s">
        <v>779</v>
      </c>
      <c r="N102" s="219"/>
      <c r="O102" s="219"/>
      <c r="P102" s="219" t="s">
        <v>229</v>
      </c>
      <c r="Q102" s="219">
        <v>2015</v>
      </c>
      <c r="R102" s="145" t="s">
        <v>1422</v>
      </c>
      <c r="S102" s="219" t="s">
        <v>914</v>
      </c>
      <c r="T102" s="219" t="s">
        <v>919</v>
      </c>
      <c r="U102" s="219" t="s">
        <v>779</v>
      </c>
      <c r="V102" s="219"/>
      <c r="W102" s="219" t="s">
        <v>935</v>
      </c>
      <c r="X102" s="219" t="s">
        <v>1154</v>
      </c>
      <c r="Y102" s="219" t="s">
        <v>915</v>
      </c>
      <c r="Z102" s="219" t="s">
        <v>779</v>
      </c>
      <c r="AA102" s="219" t="s">
        <v>779</v>
      </c>
      <c r="AB102" s="219" t="s">
        <v>779</v>
      </c>
      <c r="AC102" s="219" t="s">
        <v>779</v>
      </c>
      <c r="AD102" s="219" t="s">
        <v>779</v>
      </c>
      <c r="AE102" s="219" t="s">
        <v>779</v>
      </c>
      <c r="AF102" s="219" t="s">
        <v>968</v>
      </c>
      <c r="AG102" s="219"/>
      <c r="AH102" s="219" t="s">
        <v>968</v>
      </c>
      <c r="AI102" s="219"/>
      <c r="AJ102" s="219" t="s">
        <v>968</v>
      </c>
      <c r="AK102" s="219" t="s">
        <v>968</v>
      </c>
      <c r="AL102" s="219">
        <v>3</v>
      </c>
      <c r="AM102" s="219"/>
      <c r="AN102" s="217">
        <f>IF(U102="No","",IF(AK102="No",'Default Parameters'!$C$2,AL102/(AM102+AL102)*'Default Parameters'!$C$2))</f>
        <v>1.915</v>
      </c>
    </row>
    <row r="103" spans="1:40" s="218" customFormat="1" ht="15">
      <c r="A103" s="225" t="s">
        <v>1146</v>
      </c>
      <c r="B103" s="247">
        <v>44127</v>
      </c>
      <c r="C103" s="219" t="s">
        <v>1147</v>
      </c>
      <c r="D103" s="219" t="s">
        <v>1221</v>
      </c>
      <c r="E103" s="219" t="s">
        <v>910</v>
      </c>
      <c r="F103" s="219" t="s">
        <v>779</v>
      </c>
      <c r="G103" s="219" t="s">
        <v>1205</v>
      </c>
      <c r="H103" s="219" t="s">
        <v>8</v>
      </c>
      <c r="I103" s="227">
        <v>8861090805</v>
      </c>
      <c r="J103" s="221">
        <v>4</v>
      </c>
      <c r="K103" s="219"/>
      <c r="L103" s="219" t="s">
        <v>779</v>
      </c>
      <c r="M103" s="219" t="s">
        <v>779</v>
      </c>
      <c r="N103" s="219"/>
      <c r="O103" s="219"/>
      <c r="P103" s="219" t="s">
        <v>229</v>
      </c>
      <c r="Q103" s="219">
        <v>2015</v>
      </c>
      <c r="R103" s="145" t="s">
        <v>1615</v>
      </c>
      <c r="S103" s="219" t="s">
        <v>914</v>
      </c>
      <c r="T103" s="219" t="s">
        <v>919</v>
      </c>
      <c r="U103" s="219" t="s">
        <v>779</v>
      </c>
      <c r="V103" s="219"/>
      <c r="W103" s="219" t="s">
        <v>935</v>
      </c>
      <c r="X103" s="219" t="s">
        <v>1154</v>
      </c>
      <c r="Y103" s="219" t="s">
        <v>915</v>
      </c>
      <c r="Z103" s="219" t="s">
        <v>779</v>
      </c>
      <c r="AA103" s="219" t="s">
        <v>779</v>
      </c>
      <c r="AB103" s="219" t="s">
        <v>779</v>
      </c>
      <c r="AC103" s="219" t="s">
        <v>779</v>
      </c>
      <c r="AD103" s="219" t="s">
        <v>779</v>
      </c>
      <c r="AE103" s="219" t="s">
        <v>779</v>
      </c>
      <c r="AF103" s="219" t="s">
        <v>968</v>
      </c>
      <c r="AG103" s="219"/>
      <c r="AH103" s="219" t="s">
        <v>968</v>
      </c>
      <c r="AI103" s="219"/>
      <c r="AJ103" s="219" t="s">
        <v>968</v>
      </c>
      <c r="AK103" s="219" t="s">
        <v>968</v>
      </c>
      <c r="AL103" s="219">
        <v>4</v>
      </c>
      <c r="AM103" s="219"/>
      <c r="AN103" s="217">
        <f>IF(U103="No","",IF(AK103="No",'Default Parameters'!$C$2,AL103/(AM103+AL103)*'Default Parameters'!$C$2))</f>
        <v>1.915</v>
      </c>
    </row>
    <row r="104" spans="1:40" s="218" customFormat="1" ht="15">
      <c r="A104" s="225" t="s">
        <v>1146</v>
      </c>
      <c r="B104" s="247">
        <v>44127</v>
      </c>
      <c r="C104" s="219" t="s">
        <v>1147</v>
      </c>
      <c r="D104" s="219" t="s">
        <v>1400</v>
      </c>
      <c r="E104" s="219" t="s">
        <v>910</v>
      </c>
      <c r="F104" s="219" t="s">
        <v>779</v>
      </c>
      <c r="G104" s="219" t="s">
        <v>1401</v>
      </c>
      <c r="H104" s="219" t="s">
        <v>8</v>
      </c>
      <c r="I104" s="227"/>
      <c r="J104" s="221">
        <v>4</v>
      </c>
      <c r="K104" s="219"/>
      <c r="L104" s="219" t="s">
        <v>779</v>
      </c>
      <c r="M104" s="219" t="s">
        <v>779</v>
      </c>
      <c r="N104" s="219"/>
      <c r="O104" s="219"/>
      <c r="P104" s="219" t="s">
        <v>229</v>
      </c>
      <c r="Q104" s="219">
        <v>2015</v>
      </c>
      <c r="R104" s="145" t="s">
        <v>1614</v>
      </c>
      <c r="S104" s="219" t="s">
        <v>914</v>
      </c>
      <c r="T104" s="219" t="s">
        <v>919</v>
      </c>
      <c r="U104" s="219" t="s">
        <v>968</v>
      </c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7" t="str">
        <f>IF(U104="No","",IF(AK104="No",'Default Parameters'!$C$2,AL104/(AM104+AL104)*'Default Parameters'!$C$2))</f>
        <v/>
      </c>
    </row>
    <row r="105" spans="1:40" s="218" customFormat="1" ht="15">
      <c r="A105" s="225" t="s">
        <v>965</v>
      </c>
      <c r="B105" s="247">
        <v>44127</v>
      </c>
      <c r="C105" s="219" t="s">
        <v>1147</v>
      </c>
      <c r="D105" s="219" t="s">
        <v>1268</v>
      </c>
      <c r="E105" s="219" t="s">
        <v>910</v>
      </c>
      <c r="F105" s="219" t="s">
        <v>779</v>
      </c>
      <c r="G105" s="219" t="s">
        <v>1269</v>
      </c>
      <c r="H105" s="219" t="s">
        <v>9</v>
      </c>
      <c r="I105" s="221">
        <v>9940943718</v>
      </c>
      <c r="J105" s="221">
        <v>4</v>
      </c>
      <c r="K105" s="221">
        <v>1</v>
      </c>
      <c r="L105" s="219" t="s">
        <v>779</v>
      </c>
      <c r="M105" s="219" t="s">
        <v>779</v>
      </c>
      <c r="N105" s="219"/>
      <c r="O105" s="219"/>
      <c r="P105" s="219" t="s">
        <v>229</v>
      </c>
      <c r="Q105" s="219">
        <v>2015</v>
      </c>
      <c r="R105" s="145" t="s">
        <v>1652</v>
      </c>
      <c r="S105" s="219" t="s">
        <v>779</v>
      </c>
      <c r="T105" s="219" t="s">
        <v>913</v>
      </c>
      <c r="U105" s="219" t="s">
        <v>779</v>
      </c>
      <c r="V105" s="219"/>
      <c r="W105" s="219" t="s">
        <v>1322</v>
      </c>
      <c r="X105" s="219" t="s">
        <v>1154</v>
      </c>
      <c r="Y105" s="219" t="s">
        <v>915</v>
      </c>
      <c r="Z105" s="219" t="s">
        <v>779</v>
      </c>
      <c r="AA105" s="219" t="s">
        <v>779</v>
      </c>
      <c r="AB105" s="219" t="s">
        <v>779</v>
      </c>
      <c r="AC105" s="219" t="s">
        <v>779</v>
      </c>
      <c r="AD105" s="219" t="s">
        <v>779</v>
      </c>
      <c r="AE105" s="219" t="s">
        <v>779</v>
      </c>
      <c r="AF105" s="219" t="s">
        <v>916</v>
      </c>
      <c r="AG105" s="219"/>
      <c r="AH105" s="219" t="s">
        <v>916</v>
      </c>
      <c r="AI105" s="219"/>
      <c r="AJ105" s="219" t="s">
        <v>916</v>
      </c>
      <c r="AK105" s="219" t="s">
        <v>916</v>
      </c>
      <c r="AL105" s="219">
        <v>4</v>
      </c>
      <c r="AM105" s="219"/>
      <c r="AN105" s="217">
        <f>IF(U105="No","",IF(AK105="No",'Default Parameters'!$C$2,AL105/(AM105+AL105)*'Default Parameters'!$C$2))</f>
        <v>1.915</v>
      </c>
    </row>
    <row r="106" spans="1:40" s="218" customFormat="1" ht="15">
      <c r="A106" s="225" t="s">
        <v>952</v>
      </c>
      <c r="B106" s="247">
        <v>44131</v>
      </c>
      <c r="C106" s="219" t="s">
        <v>1147</v>
      </c>
      <c r="D106" s="219" t="s">
        <v>1264</v>
      </c>
      <c r="E106" s="219" t="s">
        <v>910</v>
      </c>
      <c r="F106" s="219" t="s">
        <v>779</v>
      </c>
      <c r="G106" s="219" t="s">
        <v>1258</v>
      </c>
      <c r="H106" s="219" t="s">
        <v>12</v>
      </c>
      <c r="I106" s="221">
        <v>6303205500</v>
      </c>
      <c r="J106" s="221">
        <v>4</v>
      </c>
      <c r="K106" s="221">
        <v>2</v>
      </c>
      <c r="L106" s="219" t="s">
        <v>779</v>
      </c>
      <c r="M106" s="219" t="s">
        <v>779</v>
      </c>
      <c r="N106" s="219"/>
      <c r="O106" s="219"/>
      <c r="P106" s="219" t="s">
        <v>229</v>
      </c>
      <c r="Q106" s="219">
        <v>2016</v>
      </c>
      <c r="R106" s="145" t="s">
        <v>1402</v>
      </c>
      <c r="S106" s="219" t="s">
        <v>914</v>
      </c>
      <c r="T106" s="219" t="s">
        <v>919</v>
      </c>
      <c r="U106" s="219" t="s">
        <v>779</v>
      </c>
      <c r="V106" s="219"/>
      <c r="W106" s="219" t="s">
        <v>935</v>
      </c>
      <c r="X106" s="219" t="s">
        <v>1154</v>
      </c>
      <c r="Y106" s="219" t="s">
        <v>915</v>
      </c>
      <c r="Z106" s="219" t="s">
        <v>779</v>
      </c>
      <c r="AA106" s="219" t="s">
        <v>779</v>
      </c>
      <c r="AB106" s="219" t="s">
        <v>779</v>
      </c>
      <c r="AC106" s="219" t="s">
        <v>779</v>
      </c>
      <c r="AD106" s="219" t="s">
        <v>779</v>
      </c>
      <c r="AE106" s="219" t="s">
        <v>779</v>
      </c>
      <c r="AF106" s="219" t="s">
        <v>968</v>
      </c>
      <c r="AG106" s="219"/>
      <c r="AH106" s="219" t="s">
        <v>968</v>
      </c>
      <c r="AI106" s="219"/>
      <c r="AJ106" s="219" t="s">
        <v>968</v>
      </c>
      <c r="AK106" s="219" t="s">
        <v>968</v>
      </c>
      <c r="AL106" s="219">
        <v>3</v>
      </c>
      <c r="AM106" s="219"/>
      <c r="AN106" s="217">
        <f>IF(U106="No","",IF(AK106="No",'Default Parameters'!$C$2,AL106/(AM106+AL106)*'Default Parameters'!$C$2))</f>
        <v>1.915</v>
      </c>
    </row>
    <row r="107" spans="1:40" s="218" customFormat="1" ht="16">
      <c r="A107" s="225" t="s">
        <v>1146</v>
      </c>
      <c r="B107" s="247">
        <v>44134</v>
      </c>
      <c r="C107" s="219" t="s">
        <v>1147</v>
      </c>
      <c r="D107" s="219" t="s">
        <v>1362</v>
      </c>
      <c r="E107" s="219" t="s">
        <v>938</v>
      </c>
      <c r="F107" s="219" t="s">
        <v>779</v>
      </c>
      <c r="G107" s="219" t="s">
        <v>1203</v>
      </c>
      <c r="H107" s="219" t="s">
        <v>8</v>
      </c>
      <c r="I107" s="227"/>
      <c r="J107" s="221">
        <v>4</v>
      </c>
      <c r="K107" s="219"/>
      <c r="L107" s="219" t="s">
        <v>779</v>
      </c>
      <c r="M107" s="219" t="s">
        <v>779</v>
      </c>
      <c r="N107" s="219"/>
      <c r="O107" s="219"/>
      <c r="P107" s="219" t="s">
        <v>229</v>
      </c>
      <c r="Q107" s="219">
        <v>2015</v>
      </c>
      <c r="R107" s="144" t="s">
        <v>1606</v>
      </c>
      <c r="S107" s="219" t="s">
        <v>914</v>
      </c>
      <c r="T107" s="219" t="s">
        <v>919</v>
      </c>
      <c r="U107" s="219" t="s">
        <v>968</v>
      </c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19"/>
      <c r="AH107" s="219"/>
      <c r="AI107" s="219"/>
      <c r="AJ107" s="219"/>
      <c r="AK107" s="219"/>
      <c r="AL107" s="219"/>
      <c r="AM107" s="219"/>
      <c r="AN107" s="217" t="str">
        <f>IF(U107="No","",IF(AK107="No",'Default Parameters'!$C$2,AL107/(AM107+AL107)*'Default Parameters'!$C$2))</f>
        <v/>
      </c>
    </row>
    <row r="108" spans="1:40" s="218" customFormat="1" ht="15">
      <c r="A108" s="225" t="s">
        <v>1146</v>
      </c>
      <c r="B108" s="247">
        <v>44130</v>
      </c>
      <c r="C108" s="219" t="s">
        <v>1147</v>
      </c>
      <c r="D108" s="219" t="s">
        <v>1148</v>
      </c>
      <c r="E108" s="219" t="s">
        <v>910</v>
      </c>
      <c r="F108" s="219" t="s">
        <v>779</v>
      </c>
      <c r="G108" s="219" t="s">
        <v>1415</v>
      </c>
      <c r="H108" s="219" t="s">
        <v>8</v>
      </c>
      <c r="I108" s="227" t="s">
        <v>1150</v>
      </c>
      <c r="J108" s="221">
        <v>3</v>
      </c>
      <c r="K108" s="221">
        <v>2</v>
      </c>
      <c r="L108" s="219" t="s">
        <v>779</v>
      </c>
      <c r="M108" s="219" t="s">
        <v>779</v>
      </c>
      <c r="N108" s="219"/>
      <c r="O108" s="219"/>
      <c r="P108" s="219" t="s">
        <v>229</v>
      </c>
      <c r="Q108" s="219">
        <v>2015</v>
      </c>
      <c r="R108" s="145" t="s">
        <v>1416</v>
      </c>
      <c r="S108" s="219" t="s">
        <v>914</v>
      </c>
      <c r="T108" s="219" t="s">
        <v>919</v>
      </c>
      <c r="U108" s="219" t="s">
        <v>779</v>
      </c>
      <c r="V108" s="219"/>
      <c r="W108" s="219" t="s">
        <v>935</v>
      </c>
      <c r="X108" s="219" t="s">
        <v>1154</v>
      </c>
      <c r="Y108" s="219" t="s">
        <v>915</v>
      </c>
      <c r="Z108" s="219" t="s">
        <v>779</v>
      </c>
      <c r="AA108" s="219" t="s">
        <v>779</v>
      </c>
      <c r="AB108" s="219" t="s">
        <v>779</v>
      </c>
      <c r="AC108" s="219" t="s">
        <v>779</v>
      </c>
      <c r="AD108" s="219" t="s">
        <v>779</v>
      </c>
      <c r="AE108" s="219" t="s">
        <v>779</v>
      </c>
      <c r="AF108" s="219" t="s">
        <v>968</v>
      </c>
      <c r="AG108" s="219"/>
      <c r="AH108" s="219" t="s">
        <v>968</v>
      </c>
      <c r="AI108" s="219"/>
      <c r="AJ108" s="219" t="s">
        <v>968</v>
      </c>
      <c r="AK108" s="219" t="s">
        <v>968</v>
      </c>
      <c r="AL108" s="219">
        <v>3</v>
      </c>
      <c r="AM108" s="219"/>
      <c r="AN108" s="217">
        <f>IF(U108="No","",IF(AK108="No",'Default Parameters'!$C$2,AL108/(AM108+AL108)*'Default Parameters'!$C$2))</f>
        <v>1.915</v>
      </c>
    </row>
    <row r="109" spans="1:40" s="218" customFormat="1" ht="15">
      <c r="A109" s="225" t="s">
        <v>1146</v>
      </c>
      <c r="B109" s="247">
        <v>44127</v>
      </c>
      <c r="C109" s="219" t="s">
        <v>1147</v>
      </c>
      <c r="D109" s="219" t="s">
        <v>1210</v>
      </c>
      <c r="E109" s="219" t="s">
        <v>938</v>
      </c>
      <c r="F109" s="219" t="s">
        <v>779</v>
      </c>
      <c r="G109" s="219" t="s">
        <v>1211</v>
      </c>
      <c r="H109" s="219" t="s">
        <v>8</v>
      </c>
      <c r="I109" s="227">
        <v>9141596317</v>
      </c>
      <c r="J109" s="221">
        <v>4</v>
      </c>
      <c r="K109" s="219"/>
      <c r="L109" s="219" t="s">
        <v>779</v>
      </c>
      <c r="M109" s="219" t="s">
        <v>779</v>
      </c>
      <c r="N109" s="219"/>
      <c r="O109" s="219"/>
      <c r="P109" s="219" t="s">
        <v>229</v>
      </c>
      <c r="Q109" s="219">
        <v>2015</v>
      </c>
      <c r="R109" s="145" t="s">
        <v>1612</v>
      </c>
      <c r="S109" s="219" t="s">
        <v>914</v>
      </c>
      <c r="T109" s="219" t="s">
        <v>919</v>
      </c>
      <c r="U109" s="219" t="s">
        <v>779</v>
      </c>
      <c r="V109" s="219"/>
      <c r="W109" s="219" t="s">
        <v>935</v>
      </c>
      <c r="X109" s="219" t="s">
        <v>1154</v>
      </c>
      <c r="Y109" s="219" t="s">
        <v>915</v>
      </c>
      <c r="Z109" s="219" t="s">
        <v>779</v>
      </c>
      <c r="AA109" s="219" t="s">
        <v>779</v>
      </c>
      <c r="AB109" s="219" t="s">
        <v>779</v>
      </c>
      <c r="AC109" s="219" t="s">
        <v>779</v>
      </c>
      <c r="AD109" s="219" t="s">
        <v>779</v>
      </c>
      <c r="AE109" s="219" t="s">
        <v>779</v>
      </c>
      <c r="AF109" s="219" t="s">
        <v>968</v>
      </c>
      <c r="AG109" s="219"/>
      <c r="AH109" s="219" t="s">
        <v>968</v>
      </c>
      <c r="AI109" s="219"/>
      <c r="AJ109" s="219" t="s">
        <v>968</v>
      </c>
      <c r="AK109" s="219" t="s">
        <v>968</v>
      </c>
      <c r="AL109" s="219">
        <v>2</v>
      </c>
      <c r="AM109" s="219"/>
      <c r="AN109" s="217">
        <f>IF(U109="No","",IF(AK109="No",'Default Parameters'!$C$2,AL109/(AM109+AL109)*'Default Parameters'!$C$2))</f>
        <v>1.915</v>
      </c>
    </row>
    <row r="110" spans="1:40" s="218" customFormat="1" ht="16">
      <c r="A110" s="225" t="s">
        <v>1146</v>
      </c>
      <c r="B110" s="247">
        <v>44127</v>
      </c>
      <c r="C110" s="219" t="s">
        <v>1147</v>
      </c>
      <c r="D110" s="219" t="s">
        <v>1152</v>
      </c>
      <c r="E110" s="219" t="s">
        <v>938</v>
      </c>
      <c r="F110" s="219" t="s">
        <v>779</v>
      </c>
      <c r="G110" s="219" t="s">
        <v>1153</v>
      </c>
      <c r="H110" s="219" t="s">
        <v>8</v>
      </c>
      <c r="I110" s="227">
        <v>9341605595</v>
      </c>
      <c r="J110" s="221">
        <v>4</v>
      </c>
      <c r="K110" s="219"/>
      <c r="L110" s="219" t="s">
        <v>779</v>
      </c>
      <c r="M110" s="219" t="s">
        <v>779</v>
      </c>
      <c r="N110" s="219"/>
      <c r="O110" s="219"/>
      <c r="P110" s="219" t="s">
        <v>16</v>
      </c>
      <c r="Q110" s="219">
        <v>2014</v>
      </c>
      <c r="R110" s="215" t="s">
        <v>1457</v>
      </c>
      <c r="S110" s="219" t="s">
        <v>914</v>
      </c>
      <c r="T110" s="219" t="s">
        <v>913</v>
      </c>
      <c r="U110" s="219" t="s">
        <v>779</v>
      </c>
      <c r="V110" s="219"/>
      <c r="W110" s="219" t="s">
        <v>935</v>
      </c>
      <c r="X110" s="219" t="s">
        <v>1154</v>
      </c>
      <c r="Y110" s="219" t="s">
        <v>915</v>
      </c>
      <c r="Z110" s="219" t="s">
        <v>779</v>
      </c>
      <c r="AA110" s="219" t="s">
        <v>779</v>
      </c>
      <c r="AB110" s="219" t="s">
        <v>779</v>
      </c>
      <c r="AC110" s="219" t="s">
        <v>779</v>
      </c>
      <c r="AD110" s="219" t="s">
        <v>779</v>
      </c>
      <c r="AE110" s="219" t="s">
        <v>779</v>
      </c>
      <c r="AF110" s="219" t="s">
        <v>968</v>
      </c>
      <c r="AG110" s="219"/>
      <c r="AH110" s="219" t="s">
        <v>968</v>
      </c>
      <c r="AI110" s="219"/>
      <c r="AJ110" s="219" t="s">
        <v>968</v>
      </c>
      <c r="AK110" s="219" t="s">
        <v>968</v>
      </c>
      <c r="AL110" s="219">
        <v>2</v>
      </c>
      <c r="AM110" s="219"/>
      <c r="AN110" s="217">
        <f>IF(U110="No","",IF(AK110="No",'Default Parameters'!$C$2,AL110/(AM110+AL110)*'Default Parameters'!$C$2))</f>
        <v>1.915</v>
      </c>
    </row>
    <row r="111" spans="1:40" s="218" customFormat="1" ht="15">
      <c r="A111" s="225" t="s">
        <v>965</v>
      </c>
      <c r="B111" s="247">
        <v>44125</v>
      </c>
      <c r="C111" s="219" t="s">
        <v>1147</v>
      </c>
      <c r="D111" s="219" t="s">
        <v>1273</v>
      </c>
      <c r="E111" s="219" t="s">
        <v>910</v>
      </c>
      <c r="F111" s="219" t="s">
        <v>779</v>
      </c>
      <c r="G111" s="219" t="s">
        <v>1274</v>
      </c>
      <c r="H111" s="219" t="s">
        <v>9</v>
      </c>
      <c r="I111" s="221">
        <v>9626731185</v>
      </c>
      <c r="J111" s="221">
        <v>4</v>
      </c>
      <c r="K111" s="221">
        <v>1</v>
      </c>
      <c r="L111" s="219" t="s">
        <v>779</v>
      </c>
      <c r="M111" s="219" t="s">
        <v>779</v>
      </c>
      <c r="N111" s="219"/>
      <c r="O111" s="219"/>
      <c r="P111" s="219" t="s">
        <v>229</v>
      </c>
      <c r="Q111" s="219">
        <v>2015</v>
      </c>
      <c r="R111" s="145" t="s">
        <v>1658</v>
      </c>
      <c r="S111" s="219" t="s">
        <v>779</v>
      </c>
      <c r="T111" s="219" t="s">
        <v>919</v>
      </c>
      <c r="U111" s="219" t="s">
        <v>779</v>
      </c>
      <c r="V111" s="219"/>
      <c r="W111" s="219" t="s">
        <v>935</v>
      </c>
      <c r="X111" s="219" t="s">
        <v>936</v>
      </c>
      <c r="Y111" s="219" t="s">
        <v>915</v>
      </c>
      <c r="Z111" s="219" t="s">
        <v>779</v>
      </c>
      <c r="AA111" s="219" t="s">
        <v>779</v>
      </c>
      <c r="AB111" s="219" t="s">
        <v>779</v>
      </c>
      <c r="AC111" s="219" t="s">
        <v>779</v>
      </c>
      <c r="AD111" s="219" t="s">
        <v>779</v>
      </c>
      <c r="AE111" s="219" t="s">
        <v>779</v>
      </c>
      <c r="AF111" s="219" t="s">
        <v>916</v>
      </c>
      <c r="AG111" s="219"/>
      <c r="AH111" s="219" t="s">
        <v>916</v>
      </c>
      <c r="AI111" s="219"/>
      <c r="AJ111" s="219" t="s">
        <v>916</v>
      </c>
      <c r="AK111" s="219" t="s">
        <v>916</v>
      </c>
      <c r="AL111" s="219">
        <v>3</v>
      </c>
      <c r="AM111" s="219"/>
      <c r="AN111" s="217">
        <f>IF(U111="No","",IF(AK111="No",'Default Parameters'!$C$2,AL111/(AM111+AL111)*'Default Parameters'!$C$2))</f>
        <v>1.915</v>
      </c>
    </row>
    <row r="112" spans="1:40" s="218" customFormat="1" ht="15">
      <c r="A112" s="219" t="s">
        <v>1146</v>
      </c>
      <c r="B112" s="247">
        <v>44130</v>
      </c>
      <c r="C112" s="219" t="s">
        <v>1147</v>
      </c>
      <c r="D112" s="219" t="s">
        <v>1230</v>
      </c>
      <c r="E112" s="219" t="s">
        <v>938</v>
      </c>
      <c r="F112" s="219" t="s">
        <v>779</v>
      </c>
      <c r="G112" s="219" t="s">
        <v>1224</v>
      </c>
      <c r="H112" s="219" t="s">
        <v>8</v>
      </c>
      <c r="I112" s="227">
        <v>9900952865</v>
      </c>
      <c r="J112" s="221">
        <v>3</v>
      </c>
      <c r="K112" s="219"/>
      <c r="L112" s="219" t="s">
        <v>779</v>
      </c>
      <c r="M112" s="219" t="s">
        <v>779</v>
      </c>
      <c r="N112" s="219"/>
      <c r="O112" s="219"/>
      <c r="P112" s="219" t="s">
        <v>229</v>
      </c>
      <c r="Q112" s="219">
        <v>2015</v>
      </c>
      <c r="R112" s="145" t="s">
        <v>1651</v>
      </c>
      <c r="S112" s="219" t="s">
        <v>914</v>
      </c>
      <c r="T112" s="219" t="s">
        <v>919</v>
      </c>
      <c r="U112" s="219" t="s">
        <v>779</v>
      </c>
      <c r="V112" s="219"/>
      <c r="W112" s="219" t="s">
        <v>935</v>
      </c>
      <c r="X112" s="219" t="s">
        <v>1154</v>
      </c>
      <c r="Y112" s="219" t="s">
        <v>915</v>
      </c>
      <c r="Z112" s="219" t="s">
        <v>779</v>
      </c>
      <c r="AA112" s="219" t="s">
        <v>779</v>
      </c>
      <c r="AB112" s="219" t="s">
        <v>779</v>
      </c>
      <c r="AC112" s="219" t="s">
        <v>779</v>
      </c>
      <c r="AD112" s="219" t="s">
        <v>779</v>
      </c>
      <c r="AE112" s="219" t="s">
        <v>779</v>
      </c>
      <c r="AF112" s="219" t="s">
        <v>968</v>
      </c>
      <c r="AG112" s="219"/>
      <c r="AH112" s="219" t="s">
        <v>968</v>
      </c>
      <c r="AI112" s="219"/>
      <c r="AJ112" s="219" t="s">
        <v>968</v>
      </c>
      <c r="AK112" s="219" t="s">
        <v>968</v>
      </c>
      <c r="AL112" s="219">
        <v>2</v>
      </c>
      <c r="AM112" s="219"/>
      <c r="AN112" s="217">
        <f>IF(U112="No","",IF(AK112="No",'Default Parameters'!$C$2,AL112/(AM112+AL112)*'Default Parameters'!$C$2))</f>
        <v>1.915</v>
      </c>
    </row>
    <row r="113" spans="4:18" ht="15.75" customHeight="1">
      <c r="R113" s="115"/>
    </row>
    <row r="114" spans="4:18" ht="15.75" customHeight="1">
      <c r="R114" s="115"/>
    </row>
    <row r="115" spans="4:18" ht="15.75" customHeight="1">
      <c r="D115"/>
    </row>
    <row r="116" spans="4:18" ht="15.75" customHeight="1">
      <c r="D116"/>
    </row>
    <row r="117" spans="4:18" ht="15.75" customHeight="1">
      <c r="D117"/>
    </row>
    <row r="118" spans="4:18" ht="15.75" customHeight="1">
      <c r="D118"/>
    </row>
    <row r="119" spans="4:18" ht="15.75" customHeight="1">
      <c r="D119"/>
    </row>
    <row r="120" spans="4:18" ht="15.75" customHeight="1">
      <c r="D120"/>
    </row>
    <row r="121" spans="4:18" ht="15.75" customHeight="1">
      <c r="D121"/>
    </row>
    <row r="122" spans="4:18" ht="15.75" customHeight="1">
      <c r="D122"/>
    </row>
    <row r="123" spans="4:18" ht="15.75" customHeight="1">
      <c r="D123"/>
    </row>
    <row r="124" spans="4:18" ht="15.75" customHeight="1">
      <c r="D124"/>
    </row>
    <row r="125" spans="4:18" ht="15.75" customHeight="1">
      <c r="D125"/>
    </row>
    <row r="126" spans="4:18" ht="15.75" customHeight="1">
      <c r="D126"/>
    </row>
    <row r="127" spans="4:18" ht="15.75" customHeight="1">
      <c r="D127"/>
    </row>
    <row r="128" spans="4:18" ht="15.75" customHeight="1">
      <c r="D128"/>
    </row>
    <row r="129" spans="4:4" ht="15.75" customHeight="1">
      <c r="D129"/>
    </row>
    <row r="130" spans="4:4" ht="15.75" customHeight="1">
      <c r="D130"/>
    </row>
    <row r="131" spans="4:4" ht="15.75" customHeight="1">
      <c r="D131"/>
    </row>
    <row r="132" spans="4:4" ht="15.75" customHeight="1">
      <c r="D132"/>
    </row>
    <row r="133" spans="4:4" ht="15.75" customHeight="1">
      <c r="D133"/>
    </row>
    <row r="134" spans="4:4" ht="15.75" customHeight="1">
      <c r="D134"/>
    </row>
    <row r="135" spans="4:4" ht="15.75" customHeight="1">
      <c r="D135"/>
    </row>
    <row r="136" spans="4:4" ht="15.75" customHeight="1">
      <c r="D136"/>
    </row>
    <row r="137" spans="4:4" ht="15.75" customHeight="1">
      <c r="D137"/>
    </row>
    <row r="138" spans="4:4" ht="15.75" customHeight="1">
      <c r="D138"/>
    </row>
    <row r="139" spans="4:4" ht="15.75" customHeight="1">
      <c r="D139"/>
    </row>
    <row r="140" spans="4:4" ht="15.75" customHeight="1">
      <c r="D140"/>
    </row>
    <row r="141" spans="4:4" ht="15.75" customHeight="1">
      <c r="D141"/>
    </row>
    <row r="142" spans="4:4" ht="15.75" customHeight="1">
      <c r="D142"/>
    </row>
    <row r="143" spans="4:4" ht="15.75" customHeight="1">
      <c r="D143"/>
    </row>
    <row r="144" spans="4:4" ht="15.75" customHeight="1">
      <c r="D144"/>
    </row>
    <row r="145" spans="4:4" ht="15.75" customHeight="1">
      <c r="D145"/>
    </row>
    <row r="146" spans="4:4" ht="15.75" customHeight="1">
      <c r="D146"/>
    </row>
    <row r="147" spans="4:4" ht="15.75" customHeight="1">
      <c r="D147"/>
    </row>
    <row r="148" spans="4:4" ht="15.75" customHeight="1">
      <c r="D148"/>
    </row>
    <row r="149" spans="4:4" ht="15.75" customHeight="1">
      <c r="D149"/>
    </row>
    <row r="150" spans="4:4" ht="15.75" customHeight="1">
      <c r="D150"/>
    </row>
    <row r="151" spans="4:4" ht="15.75" customHeight="1">
      <c r="D151"/>
    </row>
    <row r="152" spans="4:4" ht="15.75" customHeight="1">
      <c r="D152"/>
    </row>
    <row r="153" spans="4:4" ht="15.75" customHeight="1">
      <c r="D153"/>
    </row>
    <row r="154" spans="4:4" ht="15.75" customHeight="1">
      <c r="D154"/>
    </row>
    <row r="155" spans="4:4" ht="15.75" customHeight="1">
      <c r="D155"/>
    </row>
    <row r="156" spans="4:4" ht="15.75" customHeight="1">
      <c r="D156"/>
    </row>
    <row r="157" spans="4:4" ht="15.75" customHeight="1">
      <c r="D157"/>
    </row>
    <row r="158" spans="4:4" ht="15.75" customHeight="1">
      <c r="D158"/>
    </row>
    <row r="159" spans="4:4" ht="15.75" customHeight="1">
      <c r="D159"/>
    </row>
    <row r="160" spans="4:4" ht="15.75" customHeight="1">
      <c r="D160"/>
    </row>
    <row r="161" spans="4:4" ht="15.75" customHeight="1">
      <c r="D161"/>
    </row>
    <row r="162" spans="4:4" ht="15.75" customHeight="1">
      <c r="D162"/>
    </row>
    <row r="163" spans="4:4" ht="15.75" customHeight="1">
      <c r="D163"/>
    </row>
    <row r="164" spans="4:4" ht="15.75" customHeight="1">
      <c r="D164"/>
    </row>
    <row r="165" spans="4:4" ht="15.75" customHeight="1">
      <c r="D165"/>
    </row>
    <row r="166" spans="4:4" ht="15.75" customHeight="1">
      <c r="D166"/>
    </row>
    <row r="167" spans="4:4" ht="15.75" customHeight="1">
      <c r="D167"/>
    </row>
    <row r="168" spans="4:4" ht="15.75" customHeight="1">
      <c r="D168"/>
    </row>
    <row r="169" spans="4:4" ht="15.75" customHeight="1">
      <c r="D169"/>
    </row>
    <row r="170" spans="4:4" ht="15.75" customHeight="1">
      <c r="D170"/>
    </row>
    <row r="171" spans="4:4" ht="15.75" customHeight="1">
      <c r="D171"/>
    </row>
    <row r="172" spans="4:4" ht="15.75" customHeight="1">
      <c r="D172"/>
    </row>
    <row r="173" spans="4:4" ht="15.75" customHeight="1">
      <c r="D173"/>
    </row>
    <row r="174" spans="4:4" ht="15.75" customHeight="1">
      <c r="D174"/>
    </row>
    <row r="175" spans="4:4" ht="15.75" customHeight="1">
      <c r="D175"/>
    </row>
    <row r="176" spans="4:4" ht="15.75" customHeight="1">
      <c r="D176"/>
    </row>
    <row r="177" spans="4:4" ht="15.75" customHeight="1">
      <c r="D177"/>
    </row>
    <row r="178" spans="4:4" ht="15.75" customHeight="1">
      <c r="D178"/>
    </row>
    <row r="179" spans="4:4" ht="15.75" customHeight="1">
      <c r="D179"/>
    </row>
    <row r="180" spans="4:4" ht="15.75" customHeight="1">
      <c r="D180"/>
    </row>
    <row r="181" spans="4:4" ht="15.75" customHeight="1">
      <c r="D181"/>
    </row>
    <row r="182" spans="4:4" ht="15.75" customHeight="1">
      <c r="D182"/>
    </row>
    <row r="183" spans="4:4" ht="15.75" customHeight="1">
      <c r="D183"/>
    </row>
    <row r="184" spans="4:4" ht="15.75" customHeight="1">
      <c r="D184"/>
    </row>
    <row r="185" spans="4:4" ht="15.75" customHeight="1">
      <c r="D185"/>
    </row>
    <row r="186" spans="4:4" ht="15.75" customHeight="1">
      <c r="D186"/>
    </row>
    <row r="187" spans="4:4" ht="15.75" customHeight="1">
      <c r="D187"/>
    </row>
    <row r="188" spans="4:4" ht="15.75" customHeight="1">
      <c r="D188"/>
    </row>
    <row r="189" spans="4:4" ht="15.75" customHeight="1">
      <c r="D189"/>
    </row>
  </sheetData>
  <autoFilter ref="A2:AN112" xr:uid="{00000000-0009-0000-0000-000009000000}"/>
  <mergeCells count="35">
    <mergeCell ref="B1:B2"/>
    <mergeCell ref="AD1:AD2"/>
    <mergeCell ref="Z1:Z2"/>
    <mergeCell ref="AA1:AA2"/>
    <mergeCell ref="AB1:AB2"/>
    <mergeCell ref="AC1:AC2"/>
    <mergeCell ref="Q1:Q2"/>
    <mergeCell ref="S1:S2"/>
    <mergeCell ref="T1:T2"/>
    <mergeCell ref="U1:U2"/>
    <mergeCell ref="V1:V2"/>
    <mergeCell ref="AJ1:AJ2"/>
    <mergeCell ref="AK1:AK2"/>
    <mergeCell ref="AL1:AM1"/>
    <mergeCell ref="AE1:AE2"/>
    <mergeCell ref="AF1:AF2"/>
    <mergeCell ref="AG1:AG2"/>
    <mergeCell ref="AH1:AH2"/>
    <mergeCell ref="AI1:AI2"/>
    <mergeCell ref="AN1:AN2"/>
    <mergeCell ref="L1:O1"/>
    <mergeCell ref="A1:A2"/>
    <mergeCell ref="C1:C2"/>
    <mergeCell ref="D1:D2"/>
    <mergeCell ref="E1:E2"/>
    <mergeCell ref="F1:F2"/>
    <mergeCell ref="G1:G2"/>
    <mergeCell ref="H1:H2"/>
    <mergeCell ref="I1:I2"/>
    <mergeCell ref="J1:K1"/>
    <mergeCell ref="P1:P2"/>
    <mergeCell ref="R1:R2"/>
    <mergeCell ref="W1:W2"/>
    <mergeCell ref="X1:X2"/>
    <mergeCell ref="Y1:Y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2"/>
  <sheetViews>
    <sheetView zoomScaleNormal="100" workbookViewId="0"/>
  </sheetViews>
  <sheetFormatPr baseColWidth="10" defaultColWidth="10.6640625" defaultRowHeight="13"/>
  <cols>
    <col min="1" max="1" width="28.1640625" style="87" customWidth="1"/>
    <col min="2" max="2" width="83.1640625" style="87" customWidth="1"/>
    <col min="3" max="3" width="10.6640625" style="88" bestFit="1" customWidth="1"/>
    <col min="4" max="4" width="16.6640625" style="89" customWidth="1"/>
    <col min="5" max="5" width="49" style="84" customWidth="1"/>
    <col min="6" max="256" width="10.6640625" style="84"/>
    <col min="257" max="257" width="28.1640625" style="84" customWidth="1"/>
    <col min="258" max="258" width="27" style="84" bestFit="1" customWidth="1"/>
    <col min="259" max="259" width="10.6640625" style="84" bestFit="1" customWidth="1"/>
    <col min="260" max="260" width="16.6640625" style="84" customWidth="1"/>
    <col min="261" max="261" width="49" style="84" customWidth="1"/>
    <col min="262" max="512" width="10.6640625" style="84"/>
    <col min="513" max="513" width="28.1640625" style="84" customWidth="1"/>
    <col min="514" max="514" width="27" style="84" bestFit="1" customWidth="1"/>
    <col min="515" max="515" width="10.6640625" style="84" bestFit="1" customWidth="1"/>
    <col min="516" max="516" width="16.6640625" style="84" customWidth="1"/>
    <col min="517" max="517" width="49" style="84" customWidth="1"/>
    <col min="518" max="768" width="10.6640625" style="84"/>
    <col min="769" max="769" width="28.1640625" style="84" customWidth="1"/>
    <col min="770" max="770" width="27" style="84" bestFit="1" customWidth="1"/>
    <col min="771" max="771" width="10.6640625" style="84" bestFit="1" customWidth="1"/>
    <col min="772" max="772" width="16.6640625" style="84" customWidth="1"/>
    <col min="773" max="773" width="49" style="84" customWidth="1"/>
    <col min="774" max="1024" width="10.6640625" style="84"/>
    <col min="1025" max="1025" width="28.1640625" style="84" customWidth="1"/>
    <col min="1026" max="1026" width="27" style="84" bestFit="1" customWidth="1"/>
    <col min="1027" max="1027" width="10.6640625" style="84" bestFit="1" customWidth="1"/>
    <col min="1028" max="1028" width="16.6640625" style="84" customWidth="1"/>
    <col min="1029" max="1029" width="49" style="84" customWidth="1"/>
    <col min="1030" max="1280" width="10.6640625" style="84"/>
    <col min="1281" max="1281" width="28.1640625" style="84" customWidth="1"/>
    <col min="1282" max="1282" width="27" style="84" bestFit="1" customWidth="1"/>
    <col min="1283" max="1283" width="10.6640625" style="84" bestFit="1" customWidth="1"/>
    <col min="1284" max="1284" width="16.6640625" style="84" customWidth="1"/>
    <col min="1285" max="1285" width="49" style="84" customWidth="1"/>
    <col min="1286" max="1536" width="10.6640625" style="84"/>
    <col min="1537" max="1537" width="28.1640625" style="84" customWidth="1"/>
    <col min="1538" max="1538" width="27" style="84" bestFit="1" customWidth="1"/>
    <col min="1539" max="1539" width="10.6640625" style="84" bestFit="1" customWidth="1"/>
    <col min="1540" max="1540" width="16.6640625" style="84" customWidth="1"/>
    <col min="1541" max="1541" width="49" style="84" customWidth="1"/>
    <col min="1542" max="1792" width="10.6640625" style="84"/>
    <col min="1793" max="1793" width="28.1640625" style="84" customWidth="1"/>
    <col min="1794" max="1794" width="27" style="84" bestFit="1" customWidth="1"/>
    <col min="1795" max="1795" width="10.6640625" style="84" bestFit="1" customWidth="1"/>
    <col min="1796" max="1796" width="16.6640625" style="84" customWidth="1"/>
    <col min="1797" max="1797" width="49" style="84" customWidth="1"/>
    <col min="1798" max="2048" width="10.6640625" style="84"/>
    <col min="2049" max="2049" width="28.1640625" style="84" customWidth="1"/>
    <col min="2050" max="2050" width="27" style="84" bestFit="1" customWidth="1"/>
    <col min="2051" max="2051" width="10.6640625" style="84" bestFit="1" customWidth="1"/>
    <col min="2052" max="2052" width="16.6640625" style="84" customWidth="1"/>
    <col min="2053" max="2053" width="49" style="84" customWidth="1"/>
    <col min="2054" max="2304" width="10.6640625" style="84"/>
    <col min="2305" max="2305" width="28.1640625" style="84" customWidth="1"/>
    <col min="2306" max="2306" width="27" style="84" bestFit="1" customWidth="1"/>
    <col min="2307" max="2307" width="10.6640625" style="84" bestFit="1" customWidth="1"/>
    <col min="2308" max="2308" width="16.6640625" style="84" customWidth="1"/>
    <col min="2309" max="2309" width="49" style="84" customWidth="1"/>
    <col min="2310" max="2560" width="10.6640625" style="84"/>
    <col min="2561" max="2561" width="28.1640625" style="84" customWidth="1"/>
    <col min="2562" max="2562" width="27" style="84" bestFit="1" customWidth="1"/>
    <col min="2563" max="2563" width="10.6640625" style="84" bestFit="1" customWidth="1"/>
    <col min="2564" max="2564" width="16.6640625" style="84" customWidth="1"/>
    <col min="2565" max="2565" width="49" style="84" customWidth="1"/>
    <col min="2566" max="2816" width="10.6640625" style="84"/>
    <col min="2817" max="2817" width="28.1640625" style="84" customWidth="1"/>
    <col min="2818" max="2818" width="27" style="84" bestFit="1" customWidth="1"/>
    <col min="2819" max="2819" width="10.6640625" style="84" bestFit="1" customWidth="1"/>
    <col min="2820" max="2820" width="16.6640625" style="84" customWidth="1"/>
    <col min="2821" max="2821" width="49" style="84" customWidth="1"/>
    <col min="2822" max="3072" width="10.6640625" style="84"/>
    <col min="3073" max="3073" width="28.1640625" style="84" customWidth="1"/>
    <col min="3074" max="3074" width="27" style="84" bestFit="1" customWidth="1"/>
    <col min="3075" max="3075" width="10.6640625" style="84" bestFit="1" customWidth="1"/>
    <col min="3076" max="3076" width="16.6640625" style="84" customWidth="1"/>
    <col min="3077" max="3077" width="49" style="84" customWidth="1"/>
    <col min="3078" max="3328" width="10.6640625" style="84"/>
    <col min="3329" max="3329" width="28.1640625" style="84" customWidth="1"/>
    <col min="3330" max="3330" width="27" style="84" bestFit="1" customWidth="1"/>
    <col min="3331" max="3331" width="10.6640625" style="84" bestFit="1" customWidth="1"/>
    <col min="3332" max="3332" width="16.6640625" style="84" customWidth="1"/>
    <col min="3333" max="3333" width="49" style="84" customWidth="1"/>
    <col min="3334" max="3584" width="10.6640625" style="84"/>
    <col min="3585" max="3585" width="28.1640625" style="84" customWidth="1"/>
    <col min="3586" max="3586" width="27" style="84" bestFit="1" customWidth="1"/>
    <col min="3587" max="3587" width="10.6640625" style="84" bestFit="1" customWidth="1"/>
    <col min="3588" max="3588" width="16.6640625" style="84" customWidth="1"/>
    <col min="3589" max="3589" width="49" style="84" customWidth="1"/>
    <col min="3590" max="3840" width="10.6640625" style="84"/>
    <col min="3841" max="3841" width="28.1640625" style="84" customWidth="1"/>
    <col min="3842" max="3842" width="27" style="84" bestFit="1" customWidth="1"/>
    <col min="3843" max="3843" width="10.6640625" style="84" bestFit="1" customWidth="1"/>
    <col min="3844" max="3844" width="16.6640625" style="84" customWidth="1"/>
    <col min="3845" max="3845" width="49" style="84" customWidth="1"/>
    <col min="3846" max="4096" width="10.6640625" style="84"/>
    <col min="4097" max="4097" width="28.1640625" style="84" customWidth="1"/>
    <col min="4098" max="4098" width="27" style="84" bestFit="1" customWidth="1"/>
    <col min="4099" max="4099" width="10.6640625" style="84" bestFit="1" customWidth="1"/>
    <col min="4100" max="4100" width="16.6640625" style="84" customWidth="1"/>
    <col min="4101" max="4101" width="49" style="84" customWidth="1"/>
    <col min="4102" max="4352" width="10.6640625" style="84"/>
    <col min="4353" max="4353" width="28.1640625" style="84" customWidth="1"/>
    <col min="4354" max="4354" width="27" style="84" bestFit="1" customWidth="1"/>
    <col min="4355" max="4355" width="10.6640625" style="84" bestFit="1" customWidth="1"/>
    <col min="4356" max="4356" width="16.6640625" style="84" customWidth="1"/>
    <col min="4357" max="4357" width="49" style="84" customWidth="1"/>
    <col min="4358" max="4608" width="10.6640625" style="84"/>
    <col min="4609" max="4609" width="28.1640625" style="84" customWidth="1"/>
    <col min="4610" max="4610" width="27" style="84" bestFit="1" customWidth="1"/>
    <col min="4611" max="4611" width="10.6640625" style="84" bestFit="1" customWidth="1"/>
    <col min="4612" max="4612" width="16.6640625" style="84" customWidth="1"/>
    <col min="4613" max="4613" width="49" style="84" customWidth="1"/>
    <col min="4614" max="4864" width="10.6640625" style="84"/>
    <col min="4865" max="4865" width="28.1640625" style="84" customWidth="1"/>
    <col min="4866" max="4866" width="27" style="84" bestFit="1" customWidth="1"/>
    <col min="4867" max="4867" width="10.6640625" style="84" bestFit="1" customWidth="1"/>
    <col min="4868" max="4868" width="16.6640625" style="84" customWidth="1"/>
    <col min="4869" max="4869" width="49" style="84" customWidth="1"/>
    <col min="4870" max="5120" width="10.6640625" style="84"/>
    <col min="5121" max="5121" width="28.1640625" style="84" customWidth="1"/>
    <col min="5122" max="5122" width="27" style="84" bestFit="1" customWidth="1"/>
    <col min="5123" max="5123" width="10.6640625" style="84" bestFit="1" customWidth="1"/>
    <col min="5124" max="5124" width="16.6640625" style="84" customWidth="1"/>
    <col min="5125" max="5125" width="49" style="84" customWidth="1"/>
    <col min="5126" max="5376" width="10.6640625" style="84"/>
    <col min="5377" max="5377" width="28.1640625" style="84" customWidth="1"/>
    <col min="5378" max="5378" width="27" style="84" bestFit="1" customWidth="1"/>
    <col min="5379" max="5379" width="10.6640625" style="84" bestFit="1" customWidth="1"/>
    <col min="5380" max="5380" width="16.6640625" style="84" customWidth="1"/>
    <col min="5381" max="5381" width="49" style="84" customWidth="1"/>
    <col min="5382" max="5632" width="10.6640625" style="84"/>
    <col min="5633" max="5633" width="28.1640625" style="84" customWidth="1"/>
    <col min="5634" max="5634" width="27" style="84" bestFit="1" customWidth="1"/>
    <col min="5635" max="5635" width="10.6640625" style="84" bestFit="1" customWidth="1"/>
    <col min="5636" max="5636" width="16.6640625" style="84" customWidth="1"/>
    <col min="5637" max="5637" width="49" style="84" customWidth="1"/>
    <col min="5638" max="5888" width="10.6640625" style="84"/>
    <col min="5889" max="5889" width="28.1640625" style="84" customWidth="1"/>
    <col min="5890" max="5890" width="27" style="84" bestFit="1" customWidth="1"/>
    <col min="5891" max="5891" width="10.6640625" style="84" bestFit="1" customWidth="1"/>
    <col min="5892" max="5892" width="16.6640625" style="84" customWidth="1"/>
    <col min="5893" max="5893" width="49" style="84" customWidth="1"/>
    <col min="5894" max="6144" width="10.6640625" style="84"/>
    <col min="6145" max="6145" width="28.1640625" style="84" customWidth="1"/>
    <col min="6146" max="6146" width="27" style="84" bestFit="1" customWidth="1"/>
    <col min="6147" max="6147" width="10.6640625" style="84" bestFit="1" customWidth="1"/>
    <col min="6148" max="6148" width="16.6640625" style="84" customWidth="1"/>
    <col min="6149" max="6149" width="49" style="84" customWidth="1"/>
    <col min="6150" max="6400" width="10.6640625" style="84"/>
    <col min="6401" max="6401" width="28.1640625" style="84" customWidth="1"/>
    <col min="6402" max="6402" width="27" style="84" bestFit="1" customWidth="1"/>
    <col min="6403" max="6403" width="10.6640625" style="84" bestFit="1" customWidth="1"/>
    <col min="6404" max="6404" width="16.6640625" style="84" customWidth="1"/>
    <col min="6405" max="6405" width="49" style="84" customWidth="1"/>
    <col min="6406" max="6656" width="10.6640625" style="84"/>
    <col min="6657" max="6657" width="28.1640625" style="84" customWidth="1"/>
    <col min="6658" max="6658" width="27" style="84" bestFit="1" customWidth="1"/>
    <col min="6659" max="6659" width="10.6640625" style="84" bestFit="1" customWidth="1"/>
    <col min="6660" max="6660" width="16.6640625" style="84" customWidth="1"/>
    <col min="6661" max="6661" width="49" style="84" customWidth="1"/>
    <col min="6662" max="6912" width="10.6640625" style="84"/>
    <col min="6913" max="6913" width="28.1640625" style="84" customWidth="1"/>
    <col min="6914" max="6914" width="27" style="84" bestFit="1" customWidth="1"/>
    <col min="6915" max="6915" width="10.6640625" style="84" bestFit="1" customWidth="1"/>
    <col min="6916" max="6916" width="16.6640625" style="84" customWidth="1"/>
    <col min="6917" max="6917" width="49" style="84" customWidth="1"/>
    <col min="6918" max="7168" width="10.6640625" style="84"/>
    <col min="7169" max="7169" width="28.1640625" style="84" customWidth="1"/>
    <col min="7170" max="7170" width="27" style="84" bestFit="1" customWidth="1"/>
    <col min="7171" max="7171" width="10.6640625" style="84" bestFit="1" customWidth="1"/>
    <col min="7172" max="7172" width="16.6640625" style="84" customWidth="1"/>
    <col min="7173" max="7173" width="49" style="84" customWidth="1"/>
    <col min="7174" max="7424" width="10.6640625" style="84"/>
    <col min="7425" max="7425" width="28.1640625" style="84" customWidth="1"/>
    <col min="7426" max="7426" width="27" style="84" bestFit="1" customWidth="1"/>
    <col min="7427" max="7427" width="10.6640625" style="84" bestFit="1" customWidth="1"/>
    <col min="7428" max="7428" width="16.6640625" style="84" customWidth="1"/>
    <col min="7429" max="7429" width="49" style="84" customWidth="1"/>
    <col min="7430" max="7680" width="10.6640625" style="84"/>
    <col min="7681" max="7681" width="28.1640625" style="84" customWidth="1"/>
    <col min="7682" max="7682" width="27" style="84" bestFit="1" customWidth="1"/>
    <col min="7683" max="7683" width="10.6640625" style="84" bestFit="1" customWidth="1"/>
    <col min="7684" max="7684" width="16.6640625" style="84" customWidth="1"/>
    <col min="7685" max="7685" width="49" style="84" customWidth="1"/>
    <col min="7686" max="7936" width="10.6640625" style="84"/>
    <col min="7937" max="7937" width="28.1640625" style="84" customWidth="1"/>
    <col min="7938" max="7938" width="27" style="84" bestFit="1" customWidth="1"/>
    <col min="7939" max="7939" width="10.6640625" style="84" bestFit="1" customWidth="1"/>
    <col min="7940" max="7940" width="16.6640625" style="84" customWidth="1"/>
    <col min="7941" max="7941" width="49" style="84" customWidth="1"/>
    <col min="7942" max="8192" width="10.6640625" style="84"/>
    <col min="8193" max="8193" width="28.1640625" style="84" customWidth="1"/>
    <col min="8194" max="8194" width="27" style="84" bestFit="1" customWidth="1"/>
    <col min="8195" max="8195" width="10.6640625" style="84" bestFit="1" customWidth="1"/>
    <col min="8196" max="8196" width="16.6640625" style="84" customWidth="1"/>
    <col min="8197" max="8197" width="49" style="84" customWidth="1"/>
    <col min="8198" max="8448" width="10.6640625" style="84"/>
    <col min="8449" max="8449" width="28.1640625" style="84" customWidth="1"/>
    <col min="8450" max="8450" width="27" style="84" bestFit="1" customWidth="1"/>
    <col min="8451" max="8451" width="10.6640625" style="84" bestFit="1" customWidth="1"/>
    <col min="8452" max="8452" width="16.6640625" style="84" customWidth="1"/>
    <col min="8453" max="8453" width="49" style="84" customWidth="1"/>
    <col min="8454" max="8704" width="10.6640625" style="84"/>
    <col min="8705" max="8705" width="28.1640625" style="84" customWidth="1"/>
    <col min="8706" max="8706" width="27" style="84" bestFit="1" customWidth="1"/>
    <col min="8707" max="8707" width="10.6640625" style="84" bestFit="1" customWidth="1"/>
    <col min="8708" max="8708" width="16.6640625" style="84" customWidth="1"/>
    <col min="8709" max="8709" width="49" style="84" customWidth="1"/>
    <col min="8710" max="8960" width="10.6640625" style="84"/>
    <col min="8961" max="8961" width="28.1640625" style="84" customWidth="1"/>
    <col min="8962" max="8962" width="27" style="84" bestFit="1" customWidth="1"/>
    <col min="8963" max="8963" width="10.6640625" style="84" bestFit="1" customWidth="1"/>
    <col min="8964" max="8964" width="16.6640625" style="84" customWidth="1"/>
    <col min="8965" max="8965" width="49" style="84" customWidth="1"/>
    <col min="8966" max="9216" width="10.6640625" style="84"/>
    <col min="9217" max="9217" width="28.1640625" style="84" customWidth="1"/>
    <col min="9218" max="9218" width="27" style="84" bestFit="1" customWidth="1"/>
    <col min="9219" max="9219" width="10.6640625" style="84" bestFit="1" customWidth="1"/>
    <col min="9220" max="9220" width="16.6640625" style="84" customWidth="1"/>
    <col min="9221" max="9221" width="49" style="84" customWidth="1"/>
    <col min="9222" max="9472" width="10.6640625" style="84"/>
    <col min="9473" max="9473" width="28.1640625" style="84" customWidth="1"/>
    <col min="9474" max="9474" width="27" style="84" bestFit="1" customWidth="1"/>
    <col min="9475" max="9475" width="10.6640625" style="84" bestFit="1" customWidth="1"/>
    <col min="9476" max="9476" width="16.6640625" style="84" customWidth="1"/>
    <col min="9477" max="9477" width="49" style="84" customWidth="1"/>
    <col min="9478" max="9728" width="10.6640625" style="84"/>
    <col min="9729" max="9729" width="28.1640625" style="84" customWidth="1"/>
    <col min="9730" max="9730" width="27" style="84" bestFit="1" customWidth="1"/>
    <col min="9731" max="9731" width="10.6640625" style="84" bestFit="1" customWidth="1"/>
    <col min="9732" max="9732" width="16.6640625" style="84" customWidth="1"/>
    <col min="9733" max="9733" width="49" style="84" customWidth="1"/>
    <col min="9734" max="9984" width="10.6640625" style="84"/>
    <col min="9985" max="9985" width="28.1640625" style="84" customWidth="1"/>
    <col min="9986" max="9986" width="27" style="84" bestFit="1" customWidth="1"/>
    <col min="9987" max="9987" width="10.6640625" style="84" bestFit="1" customWidth="1"/>
    <col min="9988" max="9988" width="16.6640625" style="84" customWidth="1"/>
    <col min="9989" max="9989" width="49" style="84" customWidth="1"/>
    <col min="9990" max="10240" width="10.6640625" style="84"/>
    <col min="10241" max="10241" width="28.1640625" style="84" customWidth="1"/>
    <col min="10242" max="10242" width="27" style="84" bestFit="1" customWidth="1"/>
    <col min="10243" max="10243" width="10.6640625" style="84" bestFit="1" customWidth="1"/>
    <col min="10244" max="10244" width="16.6640625" style="84" customWidth="1"/>
    <col min="10245" max="10245" width="49" style="84" customWidth="1"/>
    <col min="10246" max="10496" width="10.6640625" style="84"/>
    <col min="10497" max="10497" width="28.1640625" style="84" customWidth="1"/>
    <col min="10498" max="10498" width="27" style="84" bestFit="1" customWidth="1"/>
    <col min="10499" max="10499" width="10.6640625" style="84" bestFit="1" customWidth="1"/>
    <col min="10500" max="10500" width="16.6640625" style="84" customWidth="1"/>
    <col min="10501" max="10501" width="49" style="84" customWidth="1"/>
    <col min="10502" max="10752" width="10.6640625" style="84"/>
    <col min="10753" max="10753" width="28.1640625" style="84" customWidth="1"/>
    <col min="10754" max="10754" width="27" style="84" bestFit="1" customWidth="1"/>
    <col min="10755" max="10755" width="10.6640625" style="84" bestFit="1" customWidth="1"/>
    <col min="10756" max="10756" width="16.6640625" style="84" customWidth="1"/>
    <col min="10757" max="10757" width="49" style="84" customWidth="1"/>
    <col min="10758" max="11008" width="10.6640625" style="84"/>
    <col min="11009" max="11009" width="28.1640625" style="84" customWidth="1"/>
    <col min="11010" max="11010" width="27" style="84" bestFit="1" customWidth="1"/>
    <col min="11011" max="11011" width="10.6640625" style="84" bestFit="1" customWidth="1"/>
    <col min="11012" max="11012" width="16.6640625" style="84" customWidth="1"/>
    <col min="11013" max="11013" width="49" style="84" customWidth="1"/>
    <col min="11014" max="11264" width="10.6640625" style="84"/>
    <col min="11265" max="11265" width="28.1640625" style="84" customWidth="1"/>
    <col min="11266" max="11266" width="27" style="84" bestFit="1" customWidth="1"/>
    <col min="11267" max="11267" width="10.6640625" style="84" bestFit="1" customWidth="1"/>
    <col min="11268" max="11268" width="16.6640625" style="84" customWidth="1"/>
    <col min="11269" max="11269" width="49" style="84" customWidth="1"/>
    <col min="11270" max="11520" width="10.6640625" style="84"/>
    <col min="11521" max="11521" width="28.1640625" style="84" customWidth="1"/>
    <col min="11522" max="11522" width="27" style="84" bestFit="1" customWidth="1"/>
    <col min="11523" max="11523" width="10.6640625" style="84" bestFit="1" customWidth="1"/>
    <col min="11524" max="11524" width="16.6640625" style="84" customWidth="1"/>
    <col min="11525" max="11525" width="49" style="84" customWidth="1"/>
    <col min="11526" max="11776" width="10.6640625" style="84"/>
    <col min="11777" max="11777" width="28.1640625" style="84" customWidth="1"/>
    <col min="11778" max="11778" width="27" style="84" bestFit="1" customWidth="1"/>
    <col min="11779" max="11779" width="10.6640625" style="84" bestFit="1" customWidth="1"/>
    <col min="11780" max="11780" width="16.6640625" style="84" customWidth="1"/>
    <col min="11781" max="11781" width="49" style="84" customWidth="1"/>
    <col min="11782" max="12032" width="10.6640625" style="84"/>
    <col min="12033" max="12033" width="28.1640625" style="84" customWidth="1"/>
    <col min="12034" max="12034" width="27" style="84" bestFit="1" customWidth="1"/>
    <col min="12035" max="12035" width="10.6640625" style="84" bestFit="1" customWidth="1"/>
    <col min="12036" max="12036" width="16.6640625" style="84" customWidth="1"/>
    <col min="12037" max="12037" width="49" style="84" customWidth="1"/>
    <col min="12038" max="12288" width="10.6640625" style="84"/>
    <col min="12289" max="12289" width="28.1640625" style="84" customWidth="1"/>
    <col min="12290" max="12290" width="27" style="84" bestFit="1" customWidth="1"/>
    <col min="12291" max="12291" width="10.6640625" style="84" bestFit="1" customWidth="1"/>
    <col min="12292" max="12292" width="16.6640625" style="84" customWidth="1"/>
    <col min="12293" max="12293" width="49" style="84" customWidth="1"/>
    <col min="12294" max="12544" width="10.6640625" style="84"/>
    <col min="12545" max="12545" width="28.1640625" style="84" customWidth="1"/>
    <col min="12546" max="12546" width="27" style="84" bestFit="1" customWidth="1"/>
    <col min="12547" max="12547" width="10.6640625" style="84" bestFit="1" customWidth="1"/>
    <col min="12548" max="12548" width="16.6640625" style="84" customWidth="1"/>
    <col min="12549" max="12549" width="49" style="84" customWidth="1"/>
    <col min="12550" max="12800" width="10.6640625" style="84"/>
    <col min="12801" max="12801" width="28.1640625" style="84" customWidth="1"/>
    <col min="12802" max="12802" width="27" style="84" bestFit="1" customWidth="1"/>
    <col min="12803" max="12803" width="10.6640625" style="84" bestFit="1" customWidth="1"/>
    <col min="12804" max="12804" width="16.6640625" style="84" customWidth="1"/>
    <col min="12805" max="12805" width="49" style="84" customWidth="1"/>
    <col min="12806" max="13056" width="10.6640625" style="84"/>
    <col min="13057" max="13057" width="28.1640625" style="84" customWidth="1"/>
    <col min="13058" max="13058" width="27" style="84" bestFit="1" customWidth="1"/>
    <col min="13059" max="13059" width="10.6640625" style="84" bestFit="1" customWidth="1"/>
    <col min="13060" max="13060" width="16.6640625" style="84" customWidth="1"/>
    <col min="13061" max="13061" width="49" style="84" customWidth="1"/>
    <col min="13062" max="13312" width="10.6640625" style="84"/>
    <col min="13313" max="13313" width="28.1640625" style="84" customWidth="1"/>
    <col min="13314" max="13314" width="27" style="84" bestFit="1" customWidth="1"/>
    <col min="13315" max="13315" width="10.6640625" style="84" bestFit="1" customWidth="1"/>
    <col min="13316" max="13316" width="16.6640625" style="84" customWidth="1"/>
    <col min="13317" max="13317" width="49" style="84" customWidth="1"/>
    <col min="13318" max="13568" width="10.6640625" style="84"/>
    <col min="13569" max="13569" width="28.1640625" style="84" customWidth="1"/>
    <col min="13570" max="13570" width="27" style="84" bestFit="1" customWidth="1"/>
    <col min="13571" max="13571" width="10.6640625" style="84" bestFit="1" customWidth="1"/>
    <col min="13572" max="13572" width="16.6640625" style="84" customWidth="1"/>
    <col min="13573" max="13573" width="49" style="84" customWidth="1"/>
    <col min="13574" max="13824" width="10.6640625" style="84"/>
    <col min="13825" max="13825" width="28.1640625" style="84" customWidth="1"/>
    <col min="13826" max="13826" width="27" style="84" bestFit="1" customWidth="1"/>
    <col min="13827" max="13827" width="10.6640625" style="84" bestFit="1" customWidth="1"/>
    <col min="13828" max="13828" width="16.6640625" style="84" customWidth="1"/>
    <col min="13829" max="13829" width="49" style="84" customWidth="1"/>
    <col min="13830" max="14080" width="10.6640625" style="84"/>
    <col min="14081" max="14081" width="28.1640625" style="84" customWidth="1"/>
    <col min="14082" max="14082" width="27" style="84" bestFit="1" customWidth="1"/>
    <col min="14083" max="14083" width="10.6640625" style="84" bestFit="1" customWidth="1"/>
    <col min="14084" max="14084" width="16.6640625" style="84" customWidth="1"/>
    <col min="14085" max="14085" width="49" style="84" customWidth="1"/>
    <col min="14086" max="14336" width="10.6640625" style="84"/>
    <col min="14337" max="14337" width="28.1640625" style="84" customWidth="1"/>
    <col min="14338" max="14338" width="27" style="84" bestFit="1" customWidth="1"/>
    <col min="14339" max="14339" width="10.6640625" style="84" bestFit="1" customWidth="1"/>
    <col min="14340" max="14340" width="16.6640625" style="84" customWidth="1"/>
    <col min="14341" max="14341" width="49" style="84" customWidth="1"/>
    <col min="14342" max="14592" width="10.6640625" style="84"/>
    <col min="14593" max="14593" width="28.1640625" style="84" customWidth="1"/>
    <col min="14594" max="14594" width="27" style="84" bestFit="1" customWidth="1"/>
    <col min="14595" max="14595" width="10.6640625" style="84" bestFit="1" customWidth="1"/>
    <col min="14596" max="14596" width="16.6640625" style="84" customWidth="1"/>
    <col min="14597" max="14597" width="49" style="84" customWidth="1"/>
    <col min="14598" max="14848" width="10.6640625" style="84"/>
    <col min="14849" max="14849" width="28.1640625" style="84" customWidth="1"/>
    <col min="14850" max="14850" width="27" style="84" bestFit="1" customWidth="1"/>
    <col min="14851" max="14851" width="10.6640625" style="84" bestFit="1" customWidth="1"/>
    <col min="14852" max="14852" width="16.6640625" style="84" customWidth="1"/>
    <col min="14853" max="14853" width="49" style="84" customWidth="1"/>
    <col min="14854" max="15104" width="10.6640625" style="84"/>
    <col min="15105" max="15105" width="28.1640625" style="84" customWidth="1"/>
    <col min="15106" max="15106" width="27" style="84" bestFit="1" customWidth="1"/>
    <col min="15107" max="15107" width="10.6640625" style="84" bestFit="1" customWidth="1"/>
    <col min="15108" max="15108" width="16.6640625" style="84" customWidth="1"/>
    <col min="15109" max="15109" width="49" style="84" customWidth="1"/>
    <col min="15110" max="15360" width="10.6640625" style="84"/>
    <col min="15361" max="15361" width="28.1640625" style="84" customWidth="1"/>
    <col min="15362" max="15362" width="27" style="84" bestFit="1" customWidth="1"/>
    <col min="15363" max="15363" width="10.6640625" style="84" bestFit="1" customWidth="1"/>
    <col min="15364" max="15364" width="16.6640625" style="84" customWidth="1"/>
    <col min="15365" max="15365" width="49" style="84" customWidth="1"/>
    <col min="15366" max="15616" width="10.6640625" style="84"/>
    <col min="15617" max="15617" width="28.1640625" style="84" customWidth="1"/>
    <col min="15618" max="15618" width="27" style="84" bestFit="1" customWidth="1"/>
    <col min="15619" max="15619" width="10.6640625" style="84" bestFit="1" customWidth="1"/>
    <col min="15620" max="15620" width="16.6640625" style="84" customWidth="1"/>
    <col min="15621" max="15621" width="49" style="84" customWidth="1"/>
    <col min="15622" max="15872" width="10.6640625" style="84"/>
    <col min="15873" max="15873" width="28.1640625" style="84" customWidth="1"/>
    <col min="15874" max="15874" width="27" style="84" bestFit="1" customWidth="1"/>
    <col min="15875" max="15875" width="10.6640625" style="84" bestFit="1" customWidth="1"/>
    <col min="15876" max="15876" width="16.6640625" style="84" customWidth="1"/>
    <col min="15877" max="15877" width="49" style="84" customWidth="1"/>
    <col min="15878" max="16128" width="10.6640625" style="84"/>
    <col min="16129" max="16129" width="28.1640625" style="84" customWidth="1"/>
    <col min="16130" max="16130" width="27" style="84" bestFit="1" customWidth="1"/>
    <col min="16131" max="16131" width="10.6640625" style="84" bestFit="1" customWidth="1"/>
    <col min="16132" max="16132" width="16.6640625" style="84" customWidth="1"/>
    <col min="16133" max="16133" width="49" style="84" customWidth="1"/>
    <col min="16134" max="16384" width="10.6640625" style="84"/>
  </cols>
  <sheetData>
    <row r="1" spans="1:5" s="83" customFormat="1">
      <c r="A1" s="82" t="s">
        <v>289</v>
      </c>
      <c r="B1" s="82" t="s">
        <v>290</v>
      </c>
      <c r="C1" s="82" t="s">
        <v>291</v>
      </c>
      <c r="D1" s="82" t="s">
        <v>292</v>
      </c>
      <c r="E1" s="82" t="s">
        <v>293</v>
      </c>
    </row>
    <row r="2" spans="1:5" ht="14">
      <c r="A2" s="80" t="s">
        <v>294</v>
      </c>
      <c r="B2" s="81" t="s">
        <v>295</v>
      </c>
      <c r="C2" s="80">
        <v>1.915</v>
      </c>
      <c r="D2" s="9" t="s">
        <v>296</v>
      </c>
      <c r="E2" s="30" t="s">
        <v>361</v>
      </c>
    </row>
    <row r="3" spans="1:5" ht="14">
      <c r="A3" s="8" t="s">
        <v>297</v>
      </c>
      <c r="B3" s="81" t="s">
        <v>298</v>
      </c>
      <c r="C3" s="80">
        <v>0.1</v>
      </c>
      <c r="D3" s="9" t="s">
        <v>1323</v>
      </c>
      <c r="E3" s="31" t="s">
        <v>299</v>
      </c>
    </row>
    <row r="4" spans="1:5">
      <c r="A4" s="254" t="s">
        <v>300</v>
      </c>
      <c r="B4" s="255" t="s">
        <v>301</v>
      </c>
      <c r="C4" s="80">
        <v>1.4999999999999999E-2</v>
      </c>
      <c r="D4" s="9" t="s">
        <v>302</v>
      </c>
      <c r="E4" s="30" t="s">
        <v>303</v>
      </c>
    </row>
    <row r="5" spans="1:5">
      <c r="A5" s="254"/>
      <c r="B5" s="255"/>
      <c r="C5" s="32">
        <v>0.27777776999999998</v>
      </c>
      <c r="D5" s="9" t="s">
        <v>366</v>
      </c>
      <c r="E5" s="30" t="s">
        <v>304</v>
      </c>
    </row>
    <row r="6" spans="1:5">
      <c r="A6" s="254"/>
      <c r="B6" s="255"/>
      <c r="C6" s="33">
        <f>C4*277777.77</f>
        <v>4166.6665499999999</v>
      </c>
      <c r="D6" s="9" t="s">
        <v>305</v>
      </c>
      <c r="E6" s="30" t="s">
        <v>306</v>
      </c>
    </row>
    <row r="7" spans="1:5" ht="14">
      <c r="A7" s="80" t="s">
        <v>307</v>
      </c>
      <c r="B7" s="81" t="s">
        <v>363</v>
      </c>
      <c r="C7" s="80">
        <v>81.599999999999994</v>
      </c>
      <c r="D7" s="9" t="s">
        <v>308</v>
      </c>
      <c r="E7" s="30" t="s">
        <v>303</v>
      </c>
    </row>
    <row r="8" spans="1:5">
      <c r="A8" s="80" t="s">
        <v>365</v>
      </c>
      <c r="B8" s="34" t="s">
        <v>364</v>
      </c>
      <c r="C8" s="80">
        <v>0.95</v>
      </c>
      <c r="D8" s="35" t="s">
        <v>362</v>
      </c>
      <c r="E8" s="34" t="s">
        <v>299</v>
      </c>
    </row>
    <row r="9" spans="1:5">
      <c r="A9" s="82" t="s">
        <v>309</v>
      </c>
      <c r="B9" s="82" t="s">
        <v>290</v>
      </c>
      <c r="C9" s="82" t="s">
        <v>310</v>
      </c>
      <c r="D9" s="82" t="s">
        <v>292</v>
      </c>
      <c r="E9" s="82" t="s">
        <v>293</v>
      </c>
    </row>
    <row r="10" spans="1:5">
      <c r="A10" s="85" t="s">
        <v>16</v>
      </c>
      <c r="B10" s="86" t="s">
        <v>382</v>
      </c>
      <c r="C10" s="86">
        <v>5</v>
      </c>
      <c r="D10" s="85" t="s">
        <v>383</v>
      </c>
      <c r="E10" s="30" t="s">
        <v>361</v>
      </c>
    </row>
    <row r="11" spans="1:5">
      <c r="A11" s="85" t="s">
        <v>203</v>
      </c>
      <c r="B11" s="86" t="s">
        <v>382</v>
      </c>
      <c r="C11" s="86">
        <v>5</v>
      </c>
      <c r="D11" s="85" t="s">
        <v>383</v>
      </c>
      <c r="E11" s="30" t="s">
        <v>361</v>
      </c>
    </row>
    <row r="12" spans="1:5">
      <c r="A12" s="85" t="s">
        <v>229</v>
      </c>
      <c r="B12" s="86" t="s">
        <v>382</v>
      </c>
      <c r="C12" s="86">
        <v>5</v>
      </c>
      <c r="D12" s="85" t="s">
        <v>383</v>
      </c>
      <c r="E12" s="30" t="s">
        <v>361</v>
      </c>
    </row>
  </sheetData>
  <mergeCells count="2">
    <mergeCell ref="A4:A6"/>
    <mergeCell ref="B4:B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87"/>
  <sheetViews>
    <sheetView zoomScale="130" zoomScaleNormal="130" workbookViewId="0">
      <selection activeCell="A3" sqref="A3:F3"/>
    </sheetView>
  </sheetViews>
  <sheetFormatPr baseColWidth="10" defaultColWidth="9.1640625" defaultRowHeight="14.25" customHeight="1"/>
  <cols>
    <col min="1" max="1" width="22.5" style="119" customWidth="1"/>
    <col min="2" max="2" width="16.6640625" style="119" customWidth="1"/>
    <col min="3" max="3" width="20.1640625" style="119" customWidth="1"/>
    <col min="4" max="4" width="17" style="119" customWidth="1"/>
    <col min="5" max="5" width="14.33203125" style="119" customWidth="1"/>
    <col min="6" max="6" width="14" style="119" customWidth="1"/>
    <col min="7" max="9" width="13.6640625" style="119" customWidth="1"/>
    <col min="10" max="11" width="9.1640625" style="119"/>
    <col min="12" max="12" width="19.1640625" bestFit="1" customWidth="1"/>
    <col min="13" max="16384" width="9.1640625" style="119"/>
  </cols>
  <sheetData>
    <row r="1" spans="1:9" ht="52.5" customHeight="1">
      <c r="A1" s="117" t="s">
        <v>781</v>
      </c>
      <c r="B1" s="117" t="s">
        <v>1309</v>
      </c>
      <c r="C1" s="117" t="s">
        <v>1310</v>
      </c>
      <c r="D1" s="117" t="s">
        <v>1311</v>
      </c>
      <c r="E1" s="117" t="s">
        <v>1312</v>
      </c>
      <c r="F1" s="118" t="s">
        <v>1313</v>
      </c>
      <c r="G1" s="118" t="s">
        <v>1691</v>
      </c>
      <c r="H1" s="118" t="s">
        <v>1692</v>
      </c>
      <c r="I1" s="118" t="s">
        <v>1693</v>
      </c>
    </row>
    <row r="2" spans="1:9" ht="14.25" customHeight="1">
      <c r="A2" s="120" t="s">
        <v>12</v>
      </c>
      <c r="B2" s="147">
        <v>2E-3</v>
      </c>
      <c r="C2" s="147">
        <v>1.024</v>
      </c>
      <c r="D2" s="147">
        <v>24.292999999999999</v>
      </c>
      <c r="E2" s="147">
        <f>C2+B2</f>
        <v>1.026</v>
      </c>
      <c r="F2" s="122">
        <f>(D2-E2)/D2</f>
        <v>0.95776561149302264</v>
      </c>
      <c r="G2" s="121">
        <f>SUMIFS('VPA06 - VPA11 Stove data'!$I$3:$I$1840,'VPA06 - VPA11 Stove data'!$Q$3:$Q$1840,"yes",'VPA06 - VPA11 Stove data'!$F$3:$F$1840,$A2)</f>
        <v>1017</v>
      </c>
      <c r="H2" s="121">
        <f>SUMIFS('VPA06 - VPA11 Stove data'!$I$3:$I$1840,'VPA06 - VPA11 Stove data'!$V$3:$V$1840,"yes",'VPA06 - VPA11 Stove data'!$F$3:$F$1840,$A2)</f>
        <v>888</v>
      </c>
      <c r="I2" s="121">
        <f>SUMIFS('VPA06 - VPA11 Stove data'!$I$3:$I$1840,'VPA06 - VPA11 Stove data'!$AA$3:$AA$1840,"yes",'VPA06 - VPA11 Stove data'!$F$3:$F$1840,$A2)</f>
        <v>437</v>
      </c>
    </row>
    <row r="3" spans="1:9" ht="14.25" customHeight="1">
      <c r="A3" s="120" t="s">
        <v>1314</v>
      </c>
      <c r="B3" s="147">
        <v>7.0000000000000001E-3</v>
      </c>
      <c r="C3" s="147">
        <v>0.35299999999999998</v>
      </c>
      <c r="D3" s="147">
        <v>0.40200000000000002</v>
      </c>
      <c r="E3" s="147">
        <f t="shared" ref="E3:E24" si="0">C3+B3</f>
        <v>0.36</v>
      </c>
      <c r="F3" s="122">
        <f>(D3-E3)/D3</f>
        <v>0.1044776119402986</v>
      </c>
      <c r="G3" s="121">
        <f>SUMIFS('VPA06 - VPA11 Stove data'!$I$3:$I$1840,'VPA06 - VPA11 Stove data'!$Q$3:$Q$1840,"yes",'VPA06 - VPA11 Stove data'!$F$3:$F$1840,$A3)</f>
        <v>0</v>
      </c>
      <c r="H3" s="121">
        <f>SUMIFS('VPA06 - VPA11 Stove data'!$I$3:$I$1840,'VPA06 - VPA11 Stove data'!$V$3:$V$1840,"yes",'VPA06 - VPA11 Stove data'!$F$3:$F$1840,$A3)</f>
        <v>0</v>
      </c>
      <c r="I3" s="121">
        <f>SUMIFS('VPA06 - VPA11 Stove data'!$I$3:$I$1840,'VPA06 - VPA11 Stove data'!$AA$3:$AA$1840,"yes",'VPA06 - VPA11 Stove data'!$F$3:$F$1840,$A3)</f>
        <v>0</v>
      </c>
    </row>
    <row r="4" spans="1:9" ht="14.25" customHeight="1">
      <c r="A4" s="120" t="s">
        <v>368</v>
      </c>
      <c r="B4" s="147">
        <v>4.0000000000000002E-4</v>
      </c>
      <c r="C4" s="147">
        <v>0.35199999999999998</v>
      </c>
      <c r="D4" s="147">
        <v>11.420999999999999</v>
      </c>
      <c r="E4" s="147">
        <f t="shared" si="0"/>
        <v>0.35239999999999999</v>
      </c>
      <c r="F4" s="122">
        <f t="shared" ref="F4:F24" si="1">(D4-E4)/D4</f>
        <v>0.9691445582698538</v>
      </c>
      <c r="G4" s="121">
        <f>SUMIFS('VPA06 - VPA11 Stove data'!$I$3:$I$1840,'VPA06 - VPA11 Stove data'!$Q$3:$Q$1840,"yes",'VPA06 - VPA11 Stove data'!$F$3:$F$1840,$A4)</f>
        <v>4414</v>
      </c>
      <c r="H4" s="121">
        <f>SUMIFS('VPA06 - VPA11 Stove data'!$I$3:$I$1840,'VPA06 - VPA11 Stove data'!$V$3:$V$1840,"yes",'VPA06 - VPA11 Stove data'!$F$3:$F$1840,$A4)</f>
        <v>4164</v>
      </c>
      <c r="I4" s="121">
        <f>SUMIFS('VPA06 - VPA11 Stove data'!$I$3:$I$1840,'VPA06 - VPA11 Stove data'!$AA$3:$AA$1840,"yes",'VPA06 - VPA11 Stove data'!$F$3:$F$1840,$A4)</f>
        <v>4133</v>
      </c>
    </row>
    <row r="5" spans="1:9" ht="14.25" customHeight="1">
      <c r="A5" s="120" t="s">
        <v>375</v>
      </c>
      <c r="B5" s="147">
        <v>0</v>
      </c>
      <c r="C5" s="147">
        <v>0.94499999999999995</v>
      </c>
      <c r="D5" s="147">
        <v>11.475</v>
      </c>
      <c r="E5" s="147">
        <f t="shared" si="0"/>
        <v>0.94499999999999995</v>
      </c>
      <c r="F5" s="122">
        <f t="shared" si="1"/>
        <v>0.91764705882352937</v>
      </c>
      <c r="G5" s="121">
        <f>SUMIFS('VPA06 - VPA11 Stove data'!$I$3:$I$1840,'VPA06 - VPA11 Stove data'!$Q$3:$Q$1840,"yes",'VPA06 - VPA11 Stove data'!$F$3:$F$1840,$A5)</f>
        <v>3854</v>
      </c>
      <c r="H5" s="121">
        <f>SUMIFS('VPA06 - VPA11 Stove data'!$I$3:$I$1840,'VPA06 - VPA11 Stove data'!$V$3:$V$1840,"yes",'VPA06 - VPA11 Stove data'!$F$3:$F$1840,$A5)</f>
        <v>3753</v>
      </c>
      <c r="I5" s="121">
        <f>SUMIFS('VPA06 - VPA11 Stove data'!$I$3:$I$1840,'VPA06 - VPA11 Stove data'!$AA$3:$AA$1840,"yes",'VPA06 - VPA11 Stove data'!$F$3:$F$1840,$A5)</f>
        <v>3550</v>
      </c>
    </row>
    <row r="6" spans="1:9" ht="14.25" customHeight="1">
      <c r="A6" s="120" t="s">
        <v>381</v>
      </c>
      <c r="B6" s="147">
        <v>0.09</v>
      </c>
      <c r="C6" s="147">
        <v>0.89400000000000002</v>
      </c>
      <c r="D6" s="147">
        <v>4.3659999999999997</v>
      </c>
      <c r="E6" s="147">
        <f t="shared" si="0"/>
        <v>0.98399999999999999</v>
      </c>
      <c r="F6" s="122">
        <f t="shared" si="1"/>
        <v>0.77462207970682551</v>
      </c>
      <c r="G6" s="121">
        <f>SUMIFS('VPA06 - VPA11 Stove data'!$I$3:$I$1840,'VPA06 - VPA11 Stove data'!$Q$3:$Q$1840,"yes",'VPA06 - VPA11 Stove data'!$F$3:$F$1840,$A6)</f>
        <v>2456</v>
      </c>
      <c r="H6" s="121">
        <f>SUMIFS('VPA06 - VPA11 Stove data'!$I$3:$I$1840,'VPA06 - VPA11 Stove data'!$V$3:$V$1840,"yes",'VPA06 - VPA11 Stove data'!$F$3:$F$1840,$A6)</f>
        <v>2456</v>
      </c>
      <c r="I6" s="121">
        <f>SUMIFS('VPA06 - VPA11 Stove data'!$I$3:$I$1840,'VPA06 - VPA11 Stove data'!$AA$3:$AA$1840,"yes",'VPA06 - VPA11 Stove data'!$F$3:$F$1840,$A6)</f>
        <v>2456</v>
      </c>
    </row>
    <row r="7" spans="1:9" ht="14.25" customHeight="1">
      <c r="A7" s="120" t="s">
        <v>367</v>
      </c>
      <c r="B7" s="147">
        <v>8.0000000000000002E-3</v>
      </c>
      <c r="C7" s="147">
        <v>2.137</v>
      </c>
      <c r="D7" s="147">
        <v>9.7309999999999999</v>
      </c>
      <c r="E7" s="147">
        <f t="shared" si="0"/>
        <v>2.145</v>
      </c>
      <c r="F7" s="122">
        <f t="shared" si="1"/>
        <v>0.77957044496968453</v>
      </c>
      <c r="G7" s="121">
        <f>SUMIFS('VPA06 - VPA11 Stove data'!$I$3:$I$1840,'VPA06 - VPA11 Stove data'!$Q$3:$Q$1840,"yes",'VPA06 - VPA11 Stove data'!$F$3:$F$1840,$A7)</f>
        <v>21970</v>
      </c>
      <c r="H7" s="121">
        <f>SUMIFS('VPA06 - VPA11 Stove data'!$I$3:$I$1840,'VPA06 - VPA11 Stove data'!$V$3:$V$1840,"yes",'VPA06 - VPA11 Stove data'!$F$3:$F$1840,$A7)</f>
        <v>18756</v>
      </c>
      <c r="I7" s="121">
        <f>SUMIFS('VPA06 - VPA11 Stove data'!$I$3:$I$1840,'VPA06 - VPA11 Stove data'!$AA$3:$AA$1840,"yes",'VPA06 - VPA11 Stove data'!$F$3:$F$1840,$A7)</f>
        <v>1772</v>
      </c>
    </row>
    <row r="8" spans="1:9" ht="14.25" customHeight="1">
      <c r="A8" s="120" t="s">
        <v>372</v>
      </c>
      <c r="B8" s="147">
        <v>2E-3</v>
      </c>
      <c r="C8" s="147">
        <v>0.82499999999999996</v>
      </c>
      <c r="D8" s="147">
        <v>1.494</v>
      </c>
      <c r="E8" s="147">
        <f t="shared" si="0"/>
        <v>0.82699999999999996</v>
      </c>
      <c r="F8" s="122">
        <f t="shared" si="1"/>
        <v>0.4464524765729585</v>
      </c>
      <c r="G8" s="121">
        <f>SUMIFS('VPA06 - VPA11 Stove data'!$I$3:$I$1840,'VPA06 - VPA11 Stove data'!$Q$3:$Q$1840,"yes",'VPA06 - VPA11 Stove data'!$F$3:$F$1840,$A8)</f>
        <v>3362</v>
      </c>
      <c r="H8" s="121">
        <f>SUMIFS('VPA06 - VPA11 Stove data'!$I$3:$I$1840,'VPA06 - VPA11 Stove data'!$V$3:$V$1840,"yes",'VPA06 - VPA11 Stove data'!$F$3:$F$1840,$A8)</f>
        <v>3355</v>
      </c>
      <c r="I8" s="121">
        <f>SUMIFS('VPA06 - VPA11 Stove data'!$I$3:$I$1840,'VPA06 - VPA11 Stove data'!$AA$3:$AA$1840,"yes",'VPA06 - VPA11 Stove data'!$F$3:$F$1840,$A8)</f>
        <v>3354</v>
      </c>
    </row>
    <row r="9" spans="1:9" ht="14.25" customHeight="1">
      <c r="A9" s="120" t="s">
        <v>379</v>
      </c>
      <c r="B9" s="147">
        <v>5.0000000000000002E-5</v>
      </c>
      <c r="C9" s="147">
        <v>0.28999999999999998</v>
      </c>
      <c r="D9" s="147">
        <v>1.214</v>
      </c>
      <c r="E9" s="147">
        <f t="shared" si="0"/>
        <v>0.29004999999999997</v>
      </c>
      <c r="F9" s="122">
        <f t="shared" si="1"/>
        <v>0.7610790774299836</v>
      </c>
      <c r="G9" s="121">
        <f>SUMIFS('VPA06 - VPA11 Stove data'!$I$3:$I$1840,'VPA06 - VPA11 Stove data'!$Q$3:$Q$1840,"yes",'VPA06 - VPA11 Stove data'!$F$3:$F$1840,$A9)</f>
        <v>100</v>
      </c>
      <c r="H9" s="121">
        <f>SUMIFS('VPA06 - VPA11 Stove data'!$I$3:$I$1840,'VPA06 - VPA11 Stove data'!$V$3:$V$1840,"yes",'VPA06 - VPA11 Stove data'!$F$3:$F$1840,$A9)</f>
        <v>100</v>
      </c>
      <c r="I9" s="121">
        <f>SUMIFS('VPA06 - VPA11 Stove data'!$I$3:$I$1840,'VPA06 - VPA11 Stove data'!$AA$3:$AA$1840,"yes",'VPA06 - VPA11 Stove data'!$F$3:$F$1840,$A9)</f>
        <v>100</v>
      </c>
    </row>
    <row r="10" spans="1:9" ht="14.25" customHeight="1">
      <c r="A10" s="120" t="s">
        <v>26</v>
      </c>
      <c r="B10" s="147">
        <v>0.02</v>
      </c>
      <c r="C10" s="147">
        <v>0.36499999999999999</v>
      </c>
      <c r="D10" s="147">
        <v>1.3939999999999999</v>
      </c>
      <c r="E10" s="147">
        <f t="shared" si="0"/>
        <v>0.38500000000000001</v>
      </c>
      <c r="F10" s="122">
        <f t="shared" si="1"/>
        <v>0.72381635581061687</v>
      </c>
      <c r="G10" s="121">
        <f>SUMIFS('VPA06 - VPA11 Stove data'!$I$3:$I$1840,'VPA06 - VPA11 Stove data'!$Q$3:$Q$1840,"yes",'VPA06 - VPA11 Stove data'!$F$3:$F$1840,$A10)</f>
        <v>7</v>
      </c>
      <c r="H10" s="121">
        <f>SUMIFS('VPA06 - VPA11 Stove data'!$I$3:$I$1840,'VPA06 - VPA11 Stove data'!$V$3:$V$1840,"yes",'VPA06 - VPA11 Stove data'!$F$3:$F$1840,$A10)</f>
        <v>6</v>
      </c>
      <c r="I10" s="121">
        <f>SUMIFS('VPA06 - VPA11 Stove data'!$I$3:$I$1840,'VPA06 - VPA11 Stove data'!$AA$3:$AA$1840,"yes",'VPA06 - VPA11 Stove data'!$F$3:$F$1840,$A10)</f>
        <v>5</v>
      </c>
    </row>
    <row r="11" spans="1:9" ht="14.25" customHeight="1">
      <c r="A11" s="120" t="s">
        <v>376</v>
      </c>
      <c r="B11" s="147">
        <v>4.0000000000000001E-3</v>
      </c>
      <c r="C11" s="147">
        <v>0.65600000000000003</v>
      </c>
      <c r="D11" s="147">
        <v>4.8440000000000003</v>
      </c>
      <c r="E11" s="147">
        <f t="shared" si="0"/>
        <v>0.66</v>
      </c>
      <c r="F11" s="122">
        <f t="shared" si="1"/>
        <v>0.8637489677952106</v>
      </c>
      <c r="G11" s="121">
        <f>SUMIFS('VPA06 - VPA11 Stove data'!$I$3:$I$1840,'VPA06 - VPA11 Stove data'!$Q$3:$Q$1840,"yes",'VPA06 - VPA11 Stove data'!$F$3:$F$1840,$A11)</f>
        <v>4</v>
      </c>
      <c r="H11" s="121">
        <f>SUMIFS('VPA06 - VPA11 Stove data'!$I$3:$I$1840,'VPA06 - VPA11 Stove data'!$V$3:$V$1840,"yes",'VPA06 - VPA11 Stove data'!$F$3:$F$1840,$A11)</f>
        <v>0</v>
      </c>
      <c r="I11" s="121">
        <f>SUMIFS('VPA06 - VPA11 Stove data'!$I$3:$I$1840,'VPA06 - VPA11 Stove data'!$AA$3:$AA$1840,"yes",'VPA06 - VPA11 Stove data'!$F$3:$F$1840,$A11)</f>
        <v>0</v>
      </c>
    </row>
    <row r="12" spans="1:9" ht="14.25" customHeight="1">
      <c r="A12" s="120" t="s">
        <v>8</v>
      </c>
      <c r="B12" s="147">
        <v>0.03</v>
      </c>
      <c r="C12" s="147">
        <v>0.90700000000000003</v>
      </c>
      <c r="D12" s="147">
        <v>20.966999999999999</v>
      </c>
      <c r="E12" s="147">
        <f t="shared" si="0"/>
        <v>0.93700000000000006</v>
      </c>
      <c r="F12" s="122">
        <f t="shared" si="1"/>
        <v>0.95531072637954872</v>
      </c>
      <c r="G12" s="121">
        <f>SUMIFS('VPA06 - VPA11 Stove data'!$I$3:$I$1840,'VPA06 - VPA11 Stove data'!$Q$3:$Q$1840,"yes",'VPA06 - VPA11 Stove data'!$F$3:$F$1840,$A12)</f>
        <v>39758</v>
      </c>
      <c r="H12" s="121">
        <f>SUMIFS('VPA06 - VPA11 Stove data'!$I$3:$I$1840,'VPA06 - VPA11 Stove data'!$V$3:$V$1840,"yes",'VPA06 - VPA11 Stove data'!$F$3:$F$1840,$A12)</f>
        <v>38308</v>
      </c>
      <c r="I12" s="121">
        <f>SUMIFS('VPA06 - VPA11 Stove data'!$I$3:$I$1840,'VPA06 - VPA11 Stove data'!$AA$3:$AA$1840,"yes",'VPA06 - VPA11 Stove data'!$F$3:$F$1840,$A12)</f>
        <v>31993</v>
      </c>
    </row>
    <row r="13" spans="1:9" ht="14.25" customHeight="1">
      <c r="A13" s="120" t="s">
        <v>10</v>
      </c>
      <c r="B13" s="147">
        <v>8.9999999999999993E-3</v>
      </c>
      <c r="C13" s="147">
        <v>0.439</v>
      </c>
      <c r="D13" s="147">
        <v>14.542999999999999</v>
      </c>
      <c r="E13" s="147">
        <f t="shared" si="0"/>
        <v>0.44800000000000001</v>
      </c>
      <c r="F13" s="122">
        <f t="shared" si="1"/>
        <v>0.96919480162277383</v>
      </c>
      <c r="G13" s="121">
        <f>SUMIFS('VPA06 - VPA11 Stove data'!$I$3:$I$1840,'VPA06 - VPA11 Stove data'!$Q$3:$Q$1840,"yes",'VPA06 - VPA11 Stove data'!$F$3:$F$1840,$A13)</f>
        <v>7648</v>
      </c>
      <c r="H13" s="121">
        <f>SUMIFS('VPA06 - VPA11 Stove data'!$I$3:$I$1840,'VPA06 - VPA11 Stove data'!$V$3:$V$1840,"yes",'VPA06 - VPA11 Stove data'!$F$3:$F$1840,$A13)</f>
        <v>7513</v>
      </c>
      <c r="I13" s="121">
        <f>SUMIFS('VPA06 - VPA11 Stove data'!$I$3:$I$1840,'VPA06 - VPA11 Stove data'!$AA$3:$AA$1840,"yes",'VPA06 - VPA11 Stove data'!$F$3:$F$1840,$A13)</f>
        <v>6759</v>
      </c>
    </row>
    <row r="14" spans="1:9" ht="14.25" customHeight="1">
      <c r="A14" s="120" t="s">
        <v>378</v>
      </c>
      <c r="B14" s="147">
        <v>1.7000000000000001E-2</v>
      </c>
      <c r="C14" s="147">
        <v>1.1639999999999999</v>
      </c>
      <c r="D14" s="147">
        <v>13.664999999999999</v>
      </c>
      <c r="E14" s="147">
        <f t="shared" si="0"/>
        <v>1.1809999999999998</v>
      </c>
      <c r="F14" s="122">
        <f t="shared" si="1"/>
        <v>0.91357482619831687</v>
      </c>
      <c r="G14" s="121">
        <f>SUMIFS('VPA06 - VPA11 Stove data'!$I$3:$I$1840,'VPA06 - VPA11 Stove data'!$Q$3:$Q$1840,"yes",'VPA06 - VPA11 Stove data'!$F$3:$F$1840,$A14)</f>
        <v>4931</v>
      </c>
      <c r="H14" s="121">
        <f>SUMIFS('VPA06 - VPA11 Stove data'!$I$3:$I$1840,'VPA06 - VPA11 Stove data'!$V$3:$V$1840,"yes",'VPA06 - VPA11 Stove data'!$F$3:$F$1840,$A14)</f>
        <v>4931</v>
      </c>
      <c r="I14" s="121">
        <f>SUMIFS('VPA06 - VPA11 Stove data'!$I$3:$I$1840,'VPA06 - VPA11 Stove data'!$AA$3:$AA$1840,"yes",'VPA06 - VPA11 Stove data'!$F$3:$F$1840,$A14)</f>
        <v>4725</v>
      </c>
    </row>
    <row r="15" spans="1:9" ht="14.25" customHeight="1">
      <c r="A15" s="120" t="s">
        <v>11</v>
      </c>
      <c r="B15" s="147">
        <v>7.0000000000000007E-2</v>
      </c>
      <c r="C15" s="147">
        <v>1.5329999999999999</v>
      </c>
      <c r="D15" s="147">
        <v>9.5079999999999991</v>
      </c>
      <c r="E15" s="147">
        <f t="shared" si="0"/>
        <v>1.603</v>
      </c>
      <c r="F15" s="122">
        <f t="shared" si="1"/>
        <v>0.83140513251998316</v>
      </c>
      <c r="G15" s="121">
        <f>SUMIFS('VPA06 - VPA11 Stove data'!$I$3:$I$1840,'VPA06 - VPA11 Stove data'!$Q$3:$Q$1840,"yes",'VPA06 - VPA11 Stove data'!$F$3:$F$1840,$A15)</f>
        <v>46190</v>
      </c>
      <c r="H15" s="121">
        <f>SUMIFS('VPA06 - VPA11 Stove data'!$I$3:$I$1840,'VPA06 - VPA11 Stove data'!$V$3:$V$1840,"yes",'VPA06 - VPA11 Stove data'!$F$3:$F$1840,$A15)</f>
        <v>21990</v>
      </c>
      <c r="I15" s="121">
        <f>SUMIFS('VPA06 - VPA11 Stove data'!$I$3:$I$1840,'VPA06 - VPA11 Stove data'!$AA$3:$AA$1840,"yes",'VPA06 - VPA11 Stove data'!$F$3:$F$1840,$A15)</f>
        <v>12037</v>
      </c>
    </row>
    <row r="16" spans="1:9" ht="14.25" customHeight="1">
      <c r="A16" s="120" t="s">
        <v>410</v>
      </c>
      <c r="B16" s="147">
        <v>0</v>
      </c>
      <c r="C16" s="147">
        <v>0.74299999999999999</v>
      </c>
      <c r="D16" s="147">
        <v>8.8940000000000001</v>
      </c>
      <c r="E16" s="147">
        <f t="shared" si="0"/>
        <v>0.74299999999999999</v>
      </c>
      <c r="F16" s="122">
        <f t="shared" si="1"/>
        <v>0.91646053519226445</v>
      </c>
      <c r="G16" s="121">
        <f>SUMIFS('VPA06 - VPA11 Stove data'!$I$3:$I$1840,'VPA06 - VPA11 Stove data'!$Q$3:$Q$1840,"yes",'VPA06 - VPA11 Stove data'!$F$3:$F$1840,$A16)</f>
        <v>7344</v>
      </c>
      <c r="H16" s="121">
        <f>SUMIFS('VPA06 - VPA11 Stove data'!$I$3:$I$1840,'VPA06 - VPA11 Stove data'!$V$3:$V$1840,"yes",'VPA06 - VPA11 Stove data'!$F$3:$F$1840,$A16)</f>
        <v>6452</v>
      </c>
      <c r="I16" s="121">
        <f>SUMIFS('VPA06 - VPA11 Stove data'!$I$3:$I$1840,'VPA06 - VPA11 Stove data'!$AA$3:$AA$1840,"yes",'VPA06 - VPA11 Stove data'!$F$3:$F$1840,$A16)</f>
        <v>6317</v>
      </c>
    </row>
    <row r="17" spans="1:9" ht="14.25" customHeight="1">
      <c r="A17" s="120" t="s">
        <v>1315</v>
      </c>
      <c r="B17" s="147">
        <v>0</v>
      </c>
      <c r="C17" s="147">
        <v>0.92</v>
      </c>
      <c r="D17" s="147">
        <v>3.3479999999999999</v>
      </c>
      <c r="E17" s="147">
        <f t="shared" si="0"/>
        <v>0.92</v>
      </c>
      <c r="F17" s="122">
        <f t="shared" si="1"/>
        <v>0.72520908004778972</v>
      </c>
      <c r="G17" s="121">
        <f>SUMIFS('VPA06 - VPA11 Stove data'!$I$3:$I$1840,'VPA06 - VPA11 Stove data'!$Q$3:$Q$1840,"yes",'VPA06 - VPA11 Stove data'!$F$3:$F$1840,$A17)</f>
        <v>0</v>
      </c>
      <c r="H17" s="121">
        <f>SUMIFS('VPA06 - VPA11 Stove data'!$I$3:$I$1840,'VPA06 - VPA11 Stove data'!$V$3:$V$1840,"yes",'VPA06 - VPA11 Stove data'!$F$3:$F$1840,$A17)</f>
        <v>0</v>
      </c>
      <c r="I17" s="121">
        <f>SUMIFS('VPA06 - VPA11 Stove data'!$I$3:$I$1840,'VPA06 - VPA11 Stove data'!$AA$3:$AA$1840,"yes",'VPA06 - VPA11 Stove data'!$F$3:$F$1840,$A17)</f>
        <v>0</v>
      </c>
    </row>
    <row r="18" spans="1:9" ht="14.25" customHeight="1">
      <c r="A18" s="120" t="s">
        <v>30</v>
      </c>
      <c r="B18" s="147">
        <v>0.05</v>
      </c>
      <c r="C18" s="147">
        <v>1.5409999999999999</v>
      </c>
      <c r="D18" s="147">
        <v>18.782</v>
      </c>
      <c r="E18" s="147">
        <f t="shared" si="0"/>
        <v>1.591</v>
      </c>
      <c r="F18" s="122">
        <f t="shared" si="1"/>
        <v>0.91529123629006492</v>
      </c>
      <c r="G18" s="121">
        <f>SUMIFS('VPA06 - VPA11 Stove data'!$I$3:$I$1840,'VPA06 - VPA11 Stove data'!$Q$3:$Q$1840,"yes",'VPA06 - VPA11 Stove data'!$F$3:$F$1840,$A18)</f>
        <v>10024</v>
      </c>
      <c r="H18" s="121">
        <f>SUMIFS('VPA06 - VPA11 Stove data'!$I$3:$I$1840,'VPA06 - VPA11 Stove data'!$V$3:$V$1840,"yes",'VPA06 - VPA11 Stove data'!$F$3:$F$1840,$A18)</f>
        <v>9977</v>
      </c>
      <c r="I18" s="121">
        <f>SUMIFS('VPA06 - VPA11 Stove data'!$I$3:$I$1840,'VPA06 - VPA11 Stove data'!$AA$3:$AA$1840,"yes",'VPA06 - VPA11 Stove data'!$F$3:$F$1840,$A18)</f>
        <v>6111</v>
      </c>
    </row>
    <row r="19" spans="1:9" ht="14.25" customHeight="1">
      <c r="A19" s="120" t="s">
        <v>9</v>
      </c>
      <c r="B19" s="147">
        <v>5.0000000000000001E-3</v>
      </c>
      <c r="C19" s="147">
        <v>0.378</v>
      </c>
      <c r="D19" s="147">
        <v>12.387</v>
      </c>
      <c r="E19" s="147">
        <f t="shared" si="0"/>
        <v>0.38300000000000001</v>
      </c>
      <c r="F19" s="122">
        <f t="shared" si="1"/>
        <v>0.96908048760797616</v>
      </c>
      <c r="G19" s="121">
        <f>SUMIFS('VPA06 - VPA11 Stove data'!$I$3:$I$1840,'VPA06 - VPA11 Stove data'!$Q$3:$Q$1840,"yes",'VPA06 - VPA11 Stove data'!$F$3:$F$1840,$A19)</f>
        <v>35911</v>
      </c>
      <c r="H19" s="121">
        <f>SUMIFS('VPA06 - VPA11 Stove data'!$I$3:$I$1840,'VPA06 - VPA11 Stove data'!$V$3:$V$1840,"yes",'VPA06 - VPA11 Stove data'!$F$3:$F$1840,$A19)</f>
        <v>25273</v>
      </c>
      <c r="I19" s="121">
        <f>SUMIFS('VPA06 - VPA11 Stove data'!$I$3:$I$1840,'VPA06 - VPA11 Stove data'!$AA$3:$AA$1840,"yes",'VPA06 - VPA11 Stove data'!$F$3:$F$1840,$A19)</f>
        <v>3925</v>
      </c>
    </row>
    <row r="20" spans="1:9" ht="14.25" customHeight="1">
      <c r="A20" s="120" t="s">
        <v>785</v>
      </c>
      <c r="B20" s="147">
        <v>8.0000000000000002E-3</v>
      </c>
      <c r="C20" s="147">
        <v>0.29699999999999999</v>
      </c>
      <c r="D20" s="147">
        <v>2.5659999999999998</v>
      </c>
      <c r="E20" s="147">
        <f t="shared" si="0"/>
        <v>0.30499999999999999</v>
      </c>
      <c r="F20" s="122">
        <f t="shared" si="1"/>
        <v>0.88113795791114569</v>
      </c>
      <c r="G20" s="121">
        <f>SUMIFS('VPA06 - VPA11 Stove data'!$I$3:$I$1840,'VPA06 - VPA11 Stove data'!$Q$3:$Q$1840,"yes",'VPA06 - VPA11 Stove data'!$F$3:$F$1840,$A20)</f>
        <v>805</v>
      </c>
      <c r="H20" s="121">
        <f>SUMIFS('VPA06 - VPA11 Stove data'!$I$3:$I$1840,'VPA06 - VPA11 Stove data'!$V$3:$V$1840,"yes",'VPA06 - VPA11 Stove data'!$F$3:$F$1840,$A20)</f>
        <v>805</v>
      </c>
      <c r="I20" s="121">
        <f>SUMIFS('VPA06 - VPA11 Stove data'!$I$3:$I$1840,'VPA06 - VPA11 Stove data'!$AA$3:$AA$1840,"yes",'VPA06 - VPA11 Stove data'!$F$3:$F$1840,$A20)</f>
        <v>704</v>
      </c>
    </row>
    <row r="21" spans="1:9" ht="14.25" customHeight="1">
      <c r="A21" s="120" t="s">
        <v>374</v>
      </c>
      <c r="B21" s="147">
        <v>0.05</v>
      </c>
      <c r="C21" s="147">
        <v>2.2530000000000001</v>
      </c>
      <c r="D21" s="147">
        <v>19.062999999999999</v>
      </c>
      <c r="E21" s="147">
        <f t="shared" si="0"/>
        <v>2.3029999999999999</v>
      </c>
      <c r="F21" s="122">
        <f t="shared" si="1"/>
        <v>0.87919005403136963</v>
      </c>
      <c r="G21" s="121">
        <f>SUMIFS('VPA06 - VPA11 Stove data'!$I$3:$I$1840,'VPA06 - VPA11 Stove data'!$Q$3:$Q$1840,"yes",'VPA06 - VPA11 Stove data'!$F$3:$F$1840,$A21)</f>
        <v>3286</v>
      </c>
      <c r="H21" s="121">
        <f>SUMIFS('VPA06 - VPA11 Stove data'!$I$3:$I$1840,'VPA06 - VPA11 Stove data'!$V$3:$V$1840,"yes",'VPA06 - VPA11 Stove data'!$F$3:$F$1840,$A21)</f>
        <v>3286</v>
      </c>
      <c r="I21" s="121">
        <f>SUMIFS('VPA06 - VPA11 Stove data'!$I$3:$I$1840,'VPA06 - VPA11 Stove data'!$AA$3:$AA$1840,"yes",'VPA06 - VPA11 Stove data'!$F$3:$F$1840,$A21)</f>
        <v>1515</v>
      </c>
    </row>
    <row r="22" spans="1:9" ht="14.25" customHeight="1">
      <c r="A22" s="120" t="s">
        <v>370</v>
      </c>
      <c r="B22" s="147">
        <v>3.0000000000000001E-3</v>
      </c>
      <c r="C22" s="147">
        <v>0.52900000000000003</v>
      </c>
      <c r="D22" s="147">
        <v>14.157999999999999</v>
      </c>
      <c r="E22" s="147">
        <f t="shared" si="0"/>
        <v>0.53200000000000003</v>
      </c>
      <c r="F22" s="122">
        <f t="shared" si="1"/>
        <v>0.96242407119649664</v>
      </c>
      <c r="G22" s="121">
        <f>SUMIFS('VPA06 - VPA11 Stove data'!$I$3:$I$1840,'VPA06 - VPA11 Stove data'!$Q$3:$Q$1840,"yes",'VPA06 - VPA11 Stove data'!$F$3:$F$1840,$A22)</f>
        <v>30</v>
      </c>
      <c r="H22" s="121">
        <f>SUMIFS('VPA06 - VPA11 Stove data'!$I$3:$I$1840,'VPA06 - VPA11 Stove data'!$V$3:$V$1840,"yes",'VPA06 - VPA11 Stove data'!$F$3:$F$1840,$A22)</f>
        <v>15</v>
      </c>
      <c r="I22" s="121">
        <f>SUMIFS('VPA06 - VPA11 Stove data'!$I$3:$I$1840,'VPA06 - VPA11 Stove data'!$AA$3:$AA$1840,"yes",'VPA06 - VPA11 Stove data'!$F$3:$F$1840,$A22)</f>
        <v>15</v>
      </c>
    </row>
    <row r="23" spans="1:9" ht="14.25" customHeight="1">
      <c r="A23" s="120" t="s">
        <v>1316</v>
      </c>
      <c r="B23" s="147">
        <v>0.02</v>
      </c>
      <c r="C23" s="147">
        <v>0.68899999999999995</v>
      </c>
      <c r="D23" s="147">
        <v>5.274</v>
      </c>
      <c r="E23" s="147">
        <f t="shared" si="0"/>
        <v>0.70899999999999996</v>
      </c>
      <c r="F23" s="122">
        <f t="shared" si="1"/>
        <v>0.86556693211983327</v>
      </c>
      <c r="G23" s="121">
        <f>SUMIFS('VPA06 - VPA11 Stove data'!$I$3:$I$1840,'VPA06 - VPA11 Stove data'!$Q$3:$Q$1840,"yes",'VPA06 - VPA11 Stove data'!$F$3:$F$1840,$A23)</f>
        <v>4239</v>
      </c>
      <c r="H23" s="121">
        <f>SUMIFS('VPA06 - VPA11 Stove data'!$I$3:$I$1840,'VPA06 - VPA11 Stove data'!$V$3:$V$1840,"yes",'VPA06 - VPA11 Stove data'!$F$3:$F$1840,$A23)</f>
        <v>2126</v>
      </c>
      <c r="I23" s="121">
        <f>SUMIFS('VPA06 - VPA11 Stove data'!$I$3:$I$1840,'VPA06 - VPA11 Stove data'!$AA$3:$AA$1840,"yes",'VPA06 - VPA11 Stove data'!$F$3:$F$1840,$A23)</f>
        <v>490</v>
      </c>
    </row>
    <row r="24" spans="1:9" ht="14.25" customHeight="1">
      <c r="A24" s="120" t="s">
        <v>1317</v>
      </c>
      <c r="B24" s="147">
        <v>5.0000000000000001E-4</v>
      </c>
      <c r="C24" s="147">
        <v>0.02</v>
      </c>
      <c r="D24" s="147">
        <v>2.633</v>
      </c>
      <c r="E24" s="147">
        <f t="shared" si="0"/>
        <v>2.0500000000000001E-2</v>
      </c>
      <c r="F24" s="122">
        <f t="shared" si="1"/>
        <v>0.9922142043296619</v>
      </c>
      <c r="G24" s="121">
        <f>SUMIFS('VPA06 - VPA11 Stove data'!$I$3:$I$1840,'VPA06 - VPA11 Stove data'!$Q$3:$Q$1840,"yes",'VPA06 - VPA11 Stove data'!$F$3:$F$1840,$A24)</f>
        <v>343</v>
      </c>
      <c r="H24" s="121">
        <f>SUMIFS('VPA06 - VPA11 Stove data'!$I$3:$I$1840,'VPA06 - VPA11 Stove data'!$V$3:$V$1840,"yes",'VPA06 - VPA11 Stove data'!$F$3:$F$1840,$A24)</f>
        <v>91</v>
      </c>
      <c r="I24" s="121">
        <f>SUMIFS('VPA06 - VPA11 Stove data'!$I$3:$I$1840,'VPA06 - VPA11 Stove data'!$AA$3:$AA$1840,"yes",'VPA06 - VPA11 Stove data'!$F$3:$F$1840,$A24)</f>
        <v>7</v>
      </c>
    </row>
    <row r="25" spans="1:9" ht="14.25" customHeight="1">
      <c r="A25" s="123" t="s">
        <v>1318</v>
      </c>
      <c r="B25" s="124">
        <v>1.2319499999999999</v>
      </c>
      <c r="C25" s="124">
        <v>19.254000000000001</v>
      </c>
      <c r="D25" s="124">
        <v>216.42200000000003</v>
      </c>
      <c r="E25" s="124">
        <v>20.486000000000001</v>
      </c>
      <c r="F25" s="125">
        <f>ROUNDDOWN(((D25-E25)/D25),3)</f>
        <v>0.90500000000000003</v>
      </c>
      <c r="G25" s="125">
        <f>SUMPRODUCT(G2:G24,$F$2:$F$24)/SUM(G2:G24)</f>
        <v>0.89050941089381808</v>
      </c>
      <c r="H25" s="125">
        <f t="shared" ref="H25:I25" si="2">SUMPRODUCT(H2:H24,$F$2:$F$24)/SUM(H2:H24)</f>
        <v>0.89582852139448788</v>
      </c>
      <c r="I25" s="125">
        <f t="shared" si="2"/>
        <v>0.90221827643196695</v>
      </c>
    </row>
    <row r="27" spans="1:9" ht="14.25" customHeight="1">
      <c r="A27"/>
    </row>
    <row r="28" spans="1:9" ht="14.25" customHeight="1">
      <c r="A28"/>
    </row>
    <row r="29" spans="1:9" ht="14.25" customHeight="1">
      <c r="A29"/>
    </row>
    <row r="30" spans="1:9" ht="14.25" customHeight="1">
      <c r="A30"/>
    </row>
    <row r="31" spans="1:9" ht="14.25" customHeight="1">
      <c r="A31"/>
    </row>
    <row r="32" spans="1:9" ht="14.25" customHeight="1">
      <c r="A32"/>
    </row>
    <row r="33" spans="1:1" ht="14.25" customHeight="1">
      <c r="A33"/>
    </row>
    <row r="34" spans="1:1" ht="14.25" customHeight="1">
      <c r="A34"/>
    </row>
    <row r="35" spans="1:1" ht="14.25" customHeight="1">
      <c r="A35"/>
    </row>
    <row r="36" spans="1:1" ht="14.25" customHeight="1">
      <c r="A36"/>
    </row>
    <row r="37" spans="1:1" ht="14.25" customHeight="1">
      <c r="A37"/>
    </row>
    <row r="38" spans="1:1" ht="14.25" customHeight="1">
      <c r="A38"/>
    </row>
    <row r="39" spans="1:1" ht="14.25" customHeight="1">
      <c r="A39"/>
    </row>
    <row r="40" spans="1:1" ht="14.25" customHeight="1">
      <c r="A40"/>
    </row>
    <row r="41" spans="1:1" ht="14.25" customHeight="1">
      <c r="A41"/>
    </row>
    <row r="42" spans="1:1" ht="14.25" customHeight="1">
      <c r="A42"/>
    </row>
    <row r="43" spans="1:1" ht="14.25" customHeight="1">
      <c r="A43"/>
    </row>
    <row r="44" spans="1:1" ht="14.25" customHeight="1">
      <c r="A44"/>
    </row>
    <row r="45" spans="1:1" ht="14.25" customHeight="1">
      <c r="A45"/>
    </row>
    <row r="46" spans="1:1" ht="14.25" customHeight="1">
      <c r="A46"/>
    </row>
    <row r="47" spans="1:1" ht="14.25" customHeight="1">
      <c r="A47"/>
    </row>
    <row r="48" spans="1:1" ht="14.25" customHeight="1">
      <c r="A48"/>
    </row>
    <row r="49" spans="1:1" ht="14.25" customHeight="1">
      <c r="A49"/>
    </row>
    <row r="50" spans="1:1" ht="14.25" customHeight="1">
      <c r="A50"/>
    </row>
    <row r="51" spans="1:1" ht="14.25" customHeight="1">
      <c r="A51"/>
    </row>
    <row r="52" spans="1:1" ht="14.25" customHeight="1">
      <c r="A52"/>
    </row>
    <row r="53" spans="1:1" ht="14.25" customHeight="1">
      <c r="A53"/>
    </row>
    <row r="54" spans="1:1" ht="14.25" customHeight="1">
      <c r="A54"/>
    </row>
    <row r="55" spans="1:1" ht="14.25" customHeight="1">
      <c r="A55"/>
    </row>
    <row r="56" spans="1:1" ht="14.25" customHeight="1">
      <c r="A56"/>
    </row>
    <row r="57" spans="1:1" ht="14.25" customHeight="1">
      <c r="A57"/>
    </row>
    <row r="58" spans="1:1" ht="14.25" customHeight="1">
      <c r="A58"/>
    </row>
    <row r="59" spans="1:1" ht="14.25" customHeight="1">
      <c r="A59"/>
    </row>
    <row r="60" spans="1:1" ht="14.25" customHeight="1">
      <c r="A60"/>
    </row>
    <row r="61" spans="1:1" ht="14.25" customHeight="1">
      <c r="A61"/>
    </row>
    <row r="62" spans="1:1" ht="14.25" customHeight="1">
      <c r="A62"/>
    </row>
    <row r="63" spans="1:1" ht="14.25" customHeight="1">
      <c r="A63"/>
    </row>
    <row r="64" spans="1:1" ht="14.25" customHeight="1">
      <c r="A64"/>
    </row>
    <row r="65" spans="1:1" ht="14.25" customHeight="1">
      <c r="A65"/>
    </row>
    <row r="66" spans="1:1" ht="14.25" customHeight="1">
      <c r="A66"/>
    </row>
    <row r="67" spans="1:1" ht="14.25" customHeight="1">
      <c r="A67"/>
    </row>
    <row r="68" spans="1:1" ht="14.25" customHeight="1">
      <c r="A68"/>
    </row>
    <row r="69" spans="1:1" ht="14.25" customHeight="1">
      <c r="A69"/>
    </row>
    <row r="70" spans="1:1" ht="14.25" customHeight="1">
      <c r="A70"/>
    </row>
    <row r="71" spans="1:1" ht="14.25" customHeight="1">
      <c r="A71"/>
    </row>
    <row r="72" spans="1:1" ht="14.25" customHeight="1">
      <c r="A72"/>
    </row>
    <row r="73" spans="1:1" ht="14.25" customHeight="1">
      <c r="A73"/>
    </row>
    <row r="74" spans="1:1" ht="14.25" customHeight="1">
      <c r="A74"/>
    </row>
    <row r="75" spans="1:1" ht="14.25" customHeight="1">
      <c r="A75"/>
    </row>
    <row r="76" spans="1:1" ht="14.25" customHeight="1">
      <c r="A76"/>
    </row>
    <row r="77" spans="1:1" ht="14.25" customHeight="1">
      <c r="A77"/>
    </row>
    <row r="78" spans="1:1" ht="14.25" customHeight="1">
      <c r="A78"/>
    </row>
    <row r="79" spans="1:1" ht="14.25" customHeight="1">
      <c r="A79"/>
    </row>
    <row r="80" spans="1:1" ht="14.25" customHeight="1">
      <c r="A80"/>
    </row>
    <row r="81" spans="1:1" ht="14.25" customHeight="1">
      <c r="A81"/>
    </row>
    <row r="82" spans="1:1" ht="14.25" customHeight="1">
      <c r="A82"/>
    </row>
    <row r="83" spans="1:1" ht="14.25" customHeight="1">
      <c r="A83"/>
    </row>
    <row r="84" spans="1:1" ht="14.25" customHeight="1">
      <c r="A84"/>
    </row>
    <row r="85" spans="1:1" ht="14.25" customHeight="1">
      <c r="A85"/>
    </row>
    <row r="86" spans="1:1" ht="14.25" customHeight="1">
      <c r="A86"/>
    </row>
    <row r="87" spans="1:1" ht="14.25" customHeight="1">
      <c r="A87"/>
    </row>
    <row r="88" spans="1:1" ht="14.25" customHeight="1">
      <c r="A88"/>
    </row>
    <row r="89" spans="1:1" ht="14.25" customHeight="1">
      <c r="A89"/>
    </row>
    <row r="90" spans="1:1" ht="14.25" customHeight="1">
      <c r="A90"/>
    </row>
    <row r="91" spans="1:1" ht="14.25" customHeight="1">
      <c r="A91"/>
    </row>
    <row r="92" spans="1:1" ht="14.25" customHeight="1">
      <c r="A92"/>
    </row>
    <row r="93" spans="1:1" ht="14.25" customHeight="1">
      <c r="A93"/>
    </row>
    <row r="94" spans="1:1" ht="14.25" customHeight="1">
      <c r="A94"/>
    </row>
    <row r="95" spans="1:1" ht="14.25" customHeight="1">
      <c r="A95"/>
    </row>
    <row r="96" spans="1:1" ht="14.25" customHeight="1">
      <c r="A96"/>
    </row>
    <row r="97" spans="1:1" ht="14.25" customHeight="1">
      <c r="A97"/>
    </row>
    <row r="98" spans="1:1" ht="14.25" customHeight="1">
      <c r="A98"/>
    </row>
    <row r="99" spans="1:1" ht="14.25" customHeight="1">
      <c r="A99"/>
    </row>
    <row r="100" spans="1:1" ht="14.25" customHeight="1">
      <c r="A100"/>
    </row>
    <row r="101" spans="1:1" ht="14.25" customHeight="1">
      <c r="A101"/>
    </row>
    <row r="102" spans="1:1" ht="14.25" customHeight="1">
      <c r="A102"/>
    </row>
    <row r="103" spans="1:1" ht="14.25" customHeight="1">
      <c r="A103"/>
    </row>
    <row r="104" spans="1:1" ht="14.25" customHeight="1">
      <c r="A104"/>
    </row>
    <row r="105" spans="1:1" ht="14.25" customHeight="1">
      <c r="A105"/>
    </row>
    <row r="106" spans="1:1" ht="14.25" customHeight="1">
      <c r="A106"/>
    </row>
    <row r="107" spans="1:1" ht="14.25" customHeight="1">
      <c r="A107"/>
    </row>
    <row r="108" spans="1:1" ht="14.25" customHeight="1">
      <c r="A108"/>
    </row>
    <row r="109" spans="1:1" ht="14.25" customHeight="1">
      <c r="A109"/>
    </row>
    <row r="110" spans="1:1" ht="14.25" customHeight="1">
      <c r="A110"/>
    </row>
    <row r="111" spans="1:1" ht="14.25" customHeight="1">
      <c r="A111"/>
    </row>
    <row r="112" spans="1:1" ht="14.25" customHeight="1">
      <c r="A112"/>
    </row>
    <row r="113" spans="1:1" ht="14.25" customHeight="1">
      <c r="A113"/>
    </row>
    <row r="114" spans="1:1" ht="14.25" customHeight="1">
      <c r="A114"/>
    </row>
    <row r="115" spans="1:1" ht="14.25" customHeight="1">
      <c r="A115"/>
    </row>
    <row r="116" spans="1:1" ht="14.25" customHeight="1">
      <c r="A116"/>
    </row>
    <row r="117" spans="1:1" ht="14.25" customHeight="1">
      <c r="A117"/>
    </row>
    <row r="118" spans="1:1" ht="14.25" customHeight="1">
      <c r="A118"/>
    </row>
    <row r="119" spans="1:1" ht="14.25" customHeight="1">
      <c r="A119"/>
    </row>
    <row r="120" spans="1:1" ht="14.25" customHeight="1">
      <c r="A120"/>
    </row>
    <row r="121" spans="1:1" ht="14.25" customHeight="1">
      <c r="A121"/>
    </row>
    <row r="122" spans="1:1" ht="14.25" customHeight="1">
      <c r="A122"/>
    </row>
    <row r="123" spans="1:1" ht="14.25" customHeight="1">
      <c r="A123"/>
    </row>
    <row r="124" spans="1:1" ht="14.25" customHeight="1">
      <c r="A124"/>
    </row>
    <row r="125" spans="1:1" ht="14.25" customHeight="1">
      <c r="A125"/>
    </row>
    <row r="126" spans="1:1" ht="14.25" customHeight="1">
      <c r="A126"/>
    </row>
    <row r="127" spans="1:1" ht="14.25" customHeight="1">
      <c r="A127"/>
    </row>
    <row r="128" spans="1:1" ht="14.25" customHeight="1">
      <c r="A128"/>
    </row>
    <row r="129" spans="1:1" ht="14.25" customHeight="1">
      <c r="A129"/>
    </row>
    <row r="130" spans="1:1" ht="14.25" customHeight="1">
      <c r="A130"/>
    </row>
    <row r="131" spans="1:1" ht="14.25" customHeight="1">
      <c r="A131"/>
    </row>
    <row r="132" spans="1:1" ht="14.25" customHeight="1">
      <c r="A132"/>
    </row>
    <row r="133" spans="1:1" ht="14.25" customHeight="1">
      <c r="A133"/>
    </row>
    <row r="134" spans="1:1" ht="14.25" customHeight="1">
      <c r="A134"/>
    </row>
    <row r="135" spans="1:1" ht="14.25" customHeight="1">
      <c r="A135"/>
    </row>
    <row r="136" spans="1:1" ht="14.25" customHeight="1">
      <c r="A136"/>
    </row>
    <row r="137" spans="1:1" ht="14.25" customHeight="1">
      <c r="A137"/>
    </row>
    <row r="138" spans="1:1" ht="14.25" customHeight="1">
      <c r="A138"/>
    </row>
    <row r="139" spans="1:1" ht="14.25" customHeight="1">
      <c r="A139"/>
    </row>
    <row r="140" spans="1:1" ht="14.25" customHeight="1">
      <c r="A140"/>
    </row>
    <row r="141" spans="1:1" ht="14.25" customHeight="1">
      <c r="A141"/>
    </row>
    <row r="142" spans="1:1" ht="14.25" customHeight="1">
      <c r="A142"/>
    </row>
    <row r="143" spans="1:1" ht="14.25" customHeight="1">
      <c r="A143"/>
    </row>
    <row r="144" spans="1:1" ht="14.25" customHeight="1">
      <c r="A144"/>
    </row>
    <row r="145" spans="1:1" ht="14.25" customHeight="1">
      <c r="A145"/>
    </row>
    <row r="146" spans="1:1" ht="14.25" customHeight="1">
      <c r="A146"/>
    </row>
    <row r="147" spans="1:1" ht="14.25" customHeight="1">
      <c r="A147"/>
    </row>
    <row r="148" spans="1:1" ht="14.25" customHeight="1">
      <c r="A148"/>
    </row>
    <row r="149" spans="1:1" ht="14.25" customHeight="1">
      <c r="A149"/>
    </row>
    <row r="150" spans="1:1" ht="14.25" customHeight="1">
      <c r="A150"/>
    </row>
    <row r="151" spans="1:1" ht="14.25" customHeight="1">
      <c r="A151"/>
    </row>
    <row r="152" spans="1:1" ht="14.25" customHeight="1">
      <c r="A152"/>
    </row>
    <row r="153" spans="1:1" ht="14.25" customHeight="1">
      <c r="A153"/>
    </row>
    <row r="154" spans="1:1" ht="14.25" customHeight="1">
      <c r="A154"/>
    </row>
    <row r="155" spans="1:1" ht="14.25" customHeight="1">
      <c r="A155"/>
    </row>
    <row r="156" spans="1:1" ht="14.25" customHeight="1">
      <c r="A156"/>
    </row>
    <row r="157" spans="1:1" ht="14.25" customHeight="1">
      <c r="A157"/>
    </row>
    <row r="158" spans="1:1" ht="14.25" customHeight="1">
      <c r="A158"/>
    </row>
    <row r="159" spans="1:1" ht="14.25" customHeight="1">
      <c r="A159"/>
    </row>
    <row r="160" spans="1:1" ht="14.25" customHeight="1">
      <c r="A160"/>
    </row>
    <row r="161" spans="1:1" ht="14.25" customHeight="1">
      <c r="A161"/>
    </row>
    <row r="162" spans="1:1" ht="14.25" customHeight="1">
      <c r="A162"/>
    </row>
    <row r="163" spans="1:1" ht="14.25" customHeight="1">
      <c r="A163"/>
    </row>
    <row r="164" spans="1:1" ht="14.25" customHeight="1">
      <c r="A164"/>
    </row>
    <row r="165" spans="1:1" ht="14.25" customHeight="1">
      <c r="A165"/>
    </row>
    <row r="166" spans="1:1" ht="14.25" customHeight="1">
      <c r="A166"/>
    </row>
    <row r="167" spans="1:1" ht="14.25" customHeight="1">
      <c r="A167"/>
    </row>
    <row r="168" spans="1:1" ht="14.25" customHeight="1">
      <c r="A168"/>
    </row>
    <row r="169" spans="1:1" ht="14.25" customHeight="1">
      <c r="A169"/>
    </row>
    <row r="170" spans="1:1" ht="14.25" customHeight="1">
      <c r="A170"/>
    </row>
    <row r="171" spans="1:1" ht="14.25" customHeight="1">
      <c r="A171"/>
    </row>
    <row r="172" spans="1:1" ht="14.25" customHeight="1">
      <c r="A172"/>
    </row>
    <row r="173" spans="1:1" ht="14.25" customHeight="1">
      <c r="A173"/>
    </row>
    <row r="174" spans="1:1" ht="14.25" customHeight="1">
      <c r="A174"/>
    </row>
    <row r="175" spans="1:1" ht="14.25" customHeight="1">
      <c r="A175"/>
    </row>
    <row r="176" spans="1:1" ht="14.25" customHeight="1">
      <c r="A176"/>
    </row>
    <row r="177" spans="1:1" ht="14.25" customHeight="1">
      <c r="A177"/>
    </row>
    <row r="178" spans="1:1" ht="14.25" customHeight="1">
      <c r="A178"/>
    </row>
    <row r="179" spans="1:1" ht="14.25" customHeight="1">
      <c r="A179"/>
    </row>
    <row r="180" spans="1:1" ht="14.25" customHeight="1">
      <c r="A180"/>
    </row>
    <row r="181" spans="1:1" ht="14.25" customHeight="1">
      <c r="A181"/>
    </row>
    <row r="182" spans="1:1" ht="14.25" customHeight="1">
      <c r="A182"/>
    </row>
    <row r="183" spans="1:1" ht="14.25" customHeight="1">
      <c r="A183"/>
    </row>
    <row r="184" spans="1:1" ht="14.25" customHeight="1">
      <c r="A184"/>
    </row>
    <row r="185" spans="1:1" ht="14.25" customHeight="1">
      <c r="A185"/>
    </row>
    <row r="186" spans="1:1" ht="14.25" customHeight="1">
      <c r="A186"/>
    </row>
    <row r="187" spans="1:1" ht="14.25" customHeight="1">
      <c r="A187"/>
    </row>
  </sheetData>
  <phoneticPr fontId="47" type="noConversion"/>
  <conditionalFormatting sqref="A1:A26 A188:A1048576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I3290"/>
  <sheetViews>
    <sheetView tabSelected="1" topLeftCell="A261" zoomScale="60" zoomScaleNormal="60" zoomScalePageLayoutView="80" workbookViewId="0">
      <selection activeCell="AB25" sqref="AB25"/>
    </sheetView>
  </sheetViews>
  <sheetFormatPr baseColWidth="10" defaultColWidth="10.6640625" defaultRowHeight="13"/>
  <cols>
    <col min="1" max="1" width="10.6640625" style="13"/>
    <col min="2" max="2" width="7.83203125" style="13" customWidth="1"/>
    <col min="3" max="3" width="18" style="25" customWidth="1"/>
    <col min="4" max="4" width="41.33203125" style="29" customWidth="1"/>
    <col min="5" max="6" width="19.1640625" style="29" customWidth="1"/>
    <col min="7" max="7" width="13.83203125" style="27" customWidth="1"/>
    <col min="8" max="8" width="21.33203125" style="27" customWidth="1"/>
    <col min="9" max="9" width="13" style="26" customWidth="1"/>
    <col min="10" max="10" width="11" style="26" customWidth="1"/>
    <col min="11" max="11" width="21.5" style="26" customWidth="1"/>
    <col min="12" max="12" width="10.83203125" style="26" customWidth="1"/>
    <col min="13" max="13" width="11.1640625" style="26" customWidth="1"/>
    <col min="14" max="14" width="21.5" style="26" customWidth="1"/>
    <col min="15" max="15" width="28.6640625" style="26" customWidth="1"/>
    <col min="16" max="16" width="27.83203125" style="28" customWidth="1"/>
    <col min="17" max="17" width="13" style="28" customWidth="1"/>
    <col min="18" max="22" width="13" style="13" customWidth="1"/>
    <col min="23" max="29" width="13" style="4" customWidth="1"/>
    <col min="30" max="31" width="12.33203125" style="4" customWidth="1"/>
    <col min="32" max="32" width="12.1640625" style="4" bestFit="1" customWidth="1"/>
    <col min="33" max="35" width="35" style="4" bestFit="1" customWidth="1"/>
    <col min="36" max="39" width="12.33203125" style="4" customWidth="1"/>
    <col min="40" max="47" width="14.6640625" style="4" customWidth="1"/>
    <col min="48" max="48" width="15.6640625" style="4" bestFit="1" customWidth="1"/>
    <col min="49" max="49" width="10" style="4" bestFit="1" customWidth="1"/>
    <col min="50" max="50" width="33.6640625" style="4" customWidth="1"/>
    <col min="51" max="51" width="26.1640625" style="4" bestFit="1" customWidth="1"/>
    <col min="52" max="52" width="22.5" style="4" bestFit="1" customWidth="1"/>
    <col min="53" max="53" width="23" style="4" bestFit="1" customWidth="1"/>
    <col min="54" max="54" width="28.5" style="4" bestFit="1" customWidth="1"/>
    <col min="55" max="55" width="23" style="4" bestFit="1" customWidth="1"/>
    <col min="56" max="56" width="28.5" style="4" bestFit="1" customWidth="1"/>
    <col min="57" max="57" width="23" style="4" bestFit="1" customWidth="1"/>
    <col min="58" max="58" width="28.5" style="4" bestFit="1" customWidth="1"/>
    <col min="59" max="59" width="27.33203125" style="4" bestFit="1" customWidth="1"/>
    <col min="60" max="60" width="32.83203125" style="4" bestFit="1" customWidth="1"/>
    <col min="61" max="16384" width="10.6640625" style="4"/>
  </cols>
  <sheetData>
    <row r="1" spans="1:49" ht="13" customHeight="1">
      <c r="A1" s="264" t="s">
        <v>794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2" t="s">
        <v>1673</v>
      </c>
      <c r="P1" s="262"/>
      <c r="Q1" s="262"/>
      <c r="R1" s="262"/>
      <c r="S1" s="263"/>
      <c r="T1" s="259" t="s">
        <v>1674</v>
      </c>
      <c r="U1" s="260"/>
      <c r="V1" s="260"/>
      <c r="W1" s="260"/>
      <c r="X1" s="261"/>
      <c r="Y1" s="256" t="s">
        <v>1675</v>
      </c>
      <c r="Z1" s="257"/>
      <c r="AA1" s="257"/>
      <c r="AB1" s="257"/>
      <c r="AC1" s="258"/>
    </row>
    <row r="2" spans="1:49" s="13" customFormat="1" ht="56">
      <c r="A2" s="61" t="s">
        <v>0</v>
      </c>
      <c r="B2" s="61" t="s">
        <v>1</v>
      </c>
      <c r="C2" s="61" t="s">
        <v>7</v>
      </c>
      <c r="D2" s="61" t="s">
        <v>2</v>
      </c>
      <c r="E2" s="61" t="s">
        <v>3</v>
      </c>
      <c r="F2" s="61" t="s">
        <v>1695</v>
      </c>
      <c r="G2" s="61" t="s">
        <v>4</v>
      </c>
      <c r="H2" s="61" t="s">
        <v>5</v>
      </c>
      <c r="I2" s="61" t="s">
        <v>6</v>
      </c>
      <c r="J2" s="61" t="s">
        <v>310</v>
      </c>
      <c r="K2" s="61" t="s">
        <v>786</v>
      </c>
      <c r="L2" s="61" t="s">
        <v>311</v>
      </c>
      <c r="M2" s="61" t="s">
        <v>312</v>
      </c>
      <c r="N2" s="61" t="s">
        <v>792</v>
      </c>
      <c r="O2" s="151" t="s">
        <v>1683</v>
      </c>
      <c r="P2" s="151" t="s">
        <v>1684</v>
      </c>
      <c r="Q2" s="151" t="s">
        <v>1799</v>
      </c>
      <c r="R2" s="151">
        <v>2017</v>
      </c>
      <c r="S2" s="151">
        <v>2018</v>
      </c>
      <c r="T2" s="153" t="s">
        <v>1685</v>
      </c>
      <c r="U2" s="153" t="s">
        <v>1686</v>
      </c>
      <c r="V2" s="153" t="s">
        <v>1797</v>
      </c>
      <c r="W2" s="153">
        <v>2018</v>
      </c>
      <c r="X2" s="153">
        <v>2019</v>
      </c>
      <c r="Y2" s="152" t="s">
        <v>1687</v>
      </c>
      <c r="Z2" s="152" t="s">
        <v>1688</v>
      </c>
      <c r="AA2" s="152" t="s">
        <v>1798</v>
      </c>
      <c r="AB2" s="152">
        <v>2019</v>
      </c>
      <c r="AC2" s="152">
        <v>2020</v>
      </c>
      <c r="AD2" s="68"/>
      <c r="AE2" s="68"/>
      <c r="AF2" s="61" t="s">
        <v>780</v>
      </c>
      <c r="AG2" s="61" t="s">
        <v>787</v>
      </c>
      <c r="AH2" s="61" t="s">
        <v>788</v>
      </c>
      <c r="AI2" s="68"/>
      <c r="AJ2" s="68"/>
      <c r="AK2" s="68"/>
      <c r="AL2" s="68"/>
      <c r="AM2" s="68"/>
      <c r="AN2"/>
      <c r="AO2"/>
      <c r="AP2" s="4"/>
      <c r="AQ2" s="4"/>
      <c r="AR2" s="4"/>
      <c r="AS2" s="4"/>
      <c r="AT2" s="4"/>
      <c r="AU2" s="4"/>
      <c r="AV2" s="4"/>
    </row>
    <row r="3" spans="1:49" ht="14">
      <c r="A3" s="62">
        <v>1</v>
      </c>
      <c r="B3" s="10">
        <v>6</v>
      </c>
      <c r="C3" s="14">
        <v>40848</v>
      </c>
      <c r="D3" s="15" t="s">
        <v>55</v>
      </c>
      <c r="E3" s="15" t="s">
        <v>11</v>
      </c>
      <c r="F3" s="15" t="s">
        <v>11</v>
      </c>
      <c r="G3" s="16" t="s">
        <v>16</v>
      </c>
      <c r="H3" s="17" t="s">
        <v>22</v>
      </c>
      <c r="I3" s="66">
        <v>1</v>
      </c>
      <c r="J3" s="12">
        <f>VLOOKUP(G3,'Default Parameters'!$A$10:$C$12,3,FALSE)</f>
        <v>5</v>
      </c>
      <c r="K3" s="63">
        <f t="shared" ref="K3:K66" si="0">EDATE(C3,4)</f>
        <v>40969</v>
      </c>
      <c r="L3" s="64">
        <f t="shared" ref="L3:L66" si="1">YEAR(K3)</f>
        <v>2012</v>
      </c>
      <c r="M3" s="64">
        <f t="shared" ref="M3:M66" si="2">MONTH(K3)</f>
        <v>3</v>
      </c>
      <c r="N3" s="63">
        <f t="shared" ref="N3:N66" si="3">EDATE(K3,J3*12)-1</f>
        <v>42794</v>
      </c>
      <c r="O3" s="154" t="str">
        <f t="shared" ref="O3:O66" si="4">IF($N3&lt;$AG$10,"",MAX($K3,$AG$10,VLOOKUP($B3,$AF$3:$AG$8,2,FALSE)))</f>
        <v/>
      </c>
      <c r="P3" s="155" t="str">
        <f t="shared" ref="P3:P66" si="5">IF(O3="","",MIN($N3,$AG$13,VLOOKUP($B3,$AF$3:$AH$8,3,FALSE)))</f>
        <v/>
      </c>
      <c r="Q3" s="155" t="str">
        <f t="shared" ref="Q3:Q66" si="6">IF(SUM(R3:S3)&gt;0,"Yes","No")</f>
        <v>No</v>
      </c>
      <c r="R3" s="156" t="str">
        <f t="shared" ref="R3:R66" si="7">IF(O3="","",MAX(MIN($AG$11,P3)-MAX($AG$10,O3)+1,0)*$I3/365)</f>
        <v/>
      </c>
      <c r="S3" s="156" t="str">
        <f t="shared" ref="S3:S66" si="8">IF(O3="","",MAX(MIN($AG$13,P3)-MAX($AG$12,O3)+1,0)*$I3/365)</f>
        <v/>
      </c>
      <c r="T3" s="157" t="str">
        <f>IF($N3&lt;$AG$15,"",MAX($K3,$AG$15,VLOOKUP($B3,$AF$3:$AG$8,2,FALSE)))</f>
        <v/>
      </c>
      <c r="U3" s="158" t="str">
        <f>IF(T3="","",MIN($N3,$AG$18,VLOOKUP($B3,$AF$3:$AH$8,3,FALSE)))</f>
        <v/>
      </c>
      <c r="V3" s="158" t="str">
        <f>IF(SUM(W3:X3)&gt;0,"Yes","No")</f>
        <v>No</v>
      </c>
      <c r="W3" s="159" t="str">
        <f>IF(T3="","",MAX(MIN($AG$16,U3)-MAX($AG$15,T3)+1,0)*$I3/365)</f>
        <v/>
      </c>
      <c r="X3" s="159" t="str">
        <f>IF(T3="","",MAX(MIN($AG$18,U3)-MAX($AG$17,T3)+1,0)*$I3/365)</f>
        <v/>
      </c>
      <c r="Y3" s="160" t="str">
        <f>IF($N3&lt;$AG$20,"",MAX($K3,$AG$20,VLOOKUP($B3,$AF$3:$AG$8,2,FALSE)))</f>
        <v/>
      </c>
      <c r="Z3" s="161" t="str">
        <f>IF(Y3="","",MIN($N3,$AG$23,VLOOKUP($B3,$AF$3:$AH$8,3,FALSE)))</f>
        <v/>
      </c>
      <c r="AA3" s="161" t="str">
        <f>IF(SUM(AB3:AC3)&gt;0,"Yes","No")</f>
        <v>No</v>
      </c>
      <c r="AB3" s="162" t="str">
        <f>IF(Y3="","",MAX(MIN($AG$21,Z3)-MAX($AG$20,Y3)+1,0)*$I3/365)</f>
        <v/>
      </c>
      <c r="AC3" s="162" t="str">
        <f>IF(Y3="","",MAX(MIN($AG$23,Z3)-MAX($AG$22,Y3)+1,0)*$I3/366)</f>
        <v/>
      </c>
      <c r="AF3" s="12">
        <v>6</v>
      </c>
      <c r="AG3" s="72">
        <v>41241</v>
      </c>
      <c r="AH3" s="72">
        <v>44892</v>
      </c>
    </row>
    <row r="4" spans="1:49" ht="15">
      <c r="A4" s="62">
        <v>2</v>
      </c>
      <c r="B4" s="10">
        <v>6</v>
      </c>
      <c r="C4" s="14">
        <v>40850</v>
      </c>
      <c r="D4" s="15" t="s">
        <v>52</v>
      </c>
      <c r="E4" s="65" t="s">
        <v>9</v>
      </c>
      <c r="F4" s="15" t="s">
        <v>9</v>
      </c>
      <c r="G4" s="16" t="s">
        <v>16</v>
      </c>
      <c r="H4" s="17" t="s">
        <v>39</v>
      </c>
      <c r="I4" s="66">
        <v>9</v>
      </c>
      <c r="J4" s="12">
        <f>VLOOKUP(G4,'Default Parameters'!$A$10:$C$12,3,FALSE)</f>
        <v>5</v>
      </c>
      <c r="K4" s="63">
        <f t="shared" si="0"/>
        <v>40971</v>
      </c>
      <c r="L4" s="64">
        <f t="shared" si="1"/>
        <v>2012</v>
      </c>
      <c r="M4" s="64">
        <f t="shared" si="2"/>
        <v>3</v>
      </c>
      <c r="N4" s="63">
        <f t="shared" si="3"/>
        <v>42796</v>
      </c>
      <c r="O4" s="154" t="str">
        <f t="shared" si="4"/>
        <v/>
      </c>
      <c r="P4" s="155" t="str">
        <f t="shared" si="5"/>
        <v/>
      </c>
      <c r="Q4" s="155" t="str">
        <f t="shared" si="6"/>
        <v>No</v>
      </c>
      <c r="R4" s="156" t="str">
        <f t="shared" si="7"/>
        <v/>
      </c>
      <c r="S4" s="156" t="str">
        <f t="shared" si="8"/>
        <v/>
      </c>
      <c r="T4" s="157" t="str">
        <f t="shared" ref="T4:T67" si="9">IF($N4&lt;$AG$15,"",MAX($K4,$AG$15,VLOOKUP($B4,$AF$3:$AG$8,2,FALSE)))</f>
        <v/>
      </c>
      <c r="U4" s="158" t="str">
        <f t="shared" ref="U4:U67" si="10">IF(T4="","",MIN($N4,$AG$18,VLOOKUP($B4,$AF$3:$AH$8,3,FALSE)))</f>
        <v/>
      </c>
      <c r="V4" s="158" t="str">
        <f t="shared" ref="V4:V67" si="11">IF(SUM(W4:X4)&gt;0,"Yes","No")</f>
        <v>No</v>
      </c>
      <c r="W4" s="159" t="str">
        <f t="shared" ref="W4:W67" si="12">IF(T4="","",MAX(MIN($AG$16,U4)-MAX($AG$15,T4)+1,0)*$I4/365)</f>
        <v/>
      </c>
      <c r="X4" s="159" t="str">
        <f t="shared" ref="X4:X67" si="13">IF(T4="","",MAX(MIN($AG$18,U4)-MAX($AG$17,T4)+1,0)*$I4/365)</f>
        <v/>
      </c>
      <c r="Y4" s="160" t="str">
        <f t="shared" ref="Y4:Y67" si="14">IF($N4&lt;$AG$20,"",MAX($K4,$AG$20,VLOOKUP($B4,$AF$3:$AG$8,2,FALSE)))</f>
        <v/>
      </c>
      <c r="Z4" s="161" t="str">
        <f t="shared" ref="Z4:Z67" si="15">IF(Y4="","",MIN($N4,$AG$23,VLOOKUP($B4,$AF$3:$AH$8,3,FALSE)))</f>
        <v/>
      </c>
      <c r="AA4" s="161" t="str">
        <f t="shared" ref="AA4:AA67" si="16">IF(SUM(AB4:AC4)&gt;0,"Yes","No")</f>
        <v>No</v>
      </c>
      <c r="AB4" s="162" t="str">
        <f t="shared" ref="AB4:AB67" si="17">IF(Y4="","",MAX(MIN($AG$21,Z4)-MAX($AG$20,Y4)+1,0)*$I4/365)</f>
        <v/>
      </c>
      <c r="AC4" s="162" t="str">
        <f t="shared" ref="AC4:AC67" si="18">IF(Y4="","",MAX(MIN($AG$23,Z4)-MAX($AG$22,Y4)+1,0)*$I4/366)</f>
        <v/>
      </c>
      <c r="AF4" s="12">
        <v>7</v>
      </c>
      <c r="AG4" s="72">
        <v>41241</v>
      </c>
      <c r="AH4" s="72">
        <v>44892</v>
      </c>
      <c r="AN4"/>
      <c r="AO4"/>
      <c r="AP4"/>
      <c r="AQ4"/>
      <c r="AR4"/>
      <c r="AS4"/>
      <c r="AT4"/>
      <c r="AU4"/>
      <c r="AV4"/>
      <c r="AW4"/>
    </row>
    <row r="5" spans="1:49" ht="15">
      <c r="A5" s="62">
        <v>3</v>
      </c>
      <c r="B5" s="10">
        <v>6</v>
      </c>
      <c r="C5" s="14">
        <v>40851</v>
      </c>
      <c r="D5" s="15" t="s">
        <v>57</v>
      </c>
      <c r="E5" s="65" t="s">
        <v>8</v>
      </c>
      <c r="F5" s="15" t="s">
        <v>8</v>
      </c>
      <c r="G5" s="16" t="s">
        <v>16</v>
      </c>
      <c r="H5" s="17" t="s">
        <v>22</v>
      </c>
      <c r="I5" s="66">
        <v>2</v>
      </c>
      <c r="J5" s="12">
        <f>VLOOKUP(G5,'Default Parameters'!$A$10:$C$12,3,FALSE)</f>
        <v>5</v>
      </c>
      <c r="K5" s="63">
        <f t="shared" si="0"/>
        <v>40972</v>
      </c>
      <c r="L5" s="64">
        <f t="shared" si="1"/>
        <v>2012</v>
      </c>
      <c r="M5" s="64">
        <f t="shared" si="2"/>
        <v>3</v>
      </c>
      <c r="N5" s="63">
        <f t="shared" si="3"/>
        <v>42797</v>
      </c>
      <c r="O5" s="154" t="str">
        <f t="shared" si="4"/>
        <v/>
      </c>
      <c r="P5" s="155" t="str">
        <f t="shared" si="5"/>
        <v/>
      </c>
      <c r="Q5" s="155" t="str">
        <f t="shared" si="6"/>
        <v>No</v>
      </c>
      <c r="R5" s="156" t="str">
        <f t="shared" si="7"/>
        <v/>
      </c>
      <c r="S5" s="156" t="str">
        <f t="shared" si="8"/>
        <v/>
      </c>
      <c r="T5" s="157" t="str">
        <f t="shared" si="9"/>
        <v/>
      </c>
      <c r="U5" s="158" t="str">
        <f t="shared" si="10"/>
        <v/>
      </c>
      <c r="V5" s="158" t="str">
        <f t="shared" si="11"/>
        <v>No</v>
      </c>
      <c r="W5" s="159" t="str">
        <f t="shared" si="12"/>
        <v/>
      </c>
      <c r="X5" s="159" t="str">
        <f t="shared" si="13"/>
        <v/>
      </c>
      <c r="Y5" s="160" t="str">
        <f t="shared" si="14"/>
        <v/>
      </c>
      <c r="Z5" s="161" t="str">
        <f t="shared" si="15"/>
        <v/>
      </c>
      <c r="AA5" s="161" t="str">
        <f t="shared" si="16"/>
        <v>No</v>
      </c>
      <c r="AB5" s="162" t="str">
        <f t="shared" si="17"/>
        <v/>
      </c>
      <c r="AC5" s="162" t="str">
        <f t="shared" si="18"/>
        <v/>
      </c>
      <c r="AF5" s="12">
        <v>8</v>
      </c>
      <c r="AG5" s="72">
        <v>41350</v>
      </c>
      <c r="AH5" s="72">
        <v>45001</v>
      </c>
      <c r="AN5"/>
      <c r="AO5"/>
      <c r="AP5"/>
      <c r="AQ5"/>
      <c r="AR5"/>
      <c r="AS5"/>
      <c r="AT5"/>
      <c r="AU5"/>
      <c r="AV5"/>
      <c r="AW5"/>
    </row>
    <row r="6" spans="1:49" ht="15">
      <c r="A6" s="62">
        <v>4</v>
      </c>
      <c r="B6" s="10">
        <v>6</v>
      </c>
      <c r="C6" s="14">
        <v>40851</v>
      </c>
      <c r="D6" s="15" t="s">
        <v>52</v>
      </c>
      <c r="E6" s="65" t="s">
        <v>8</v>
      </c>
      <c r="F6" s="15" t="s">
        <v>8</v>
      </c>
      <c r="G6" s="16" t="s">
        <v>16</v>
      </c>
      <c r="H6" s="17" t="s">
        <v>56</v>
      </c>
      <c r="I6" s="66">
        <v>14</v>
      </c>
      <c r="J6" s="12">
        <f>VLOOKUP(G6,'Default Parameters'!$A$10:$C$12,3,FALSE)</f>
        <v>5</v>
      </c>
      <c r="K6" s="63">
        <f t="shared" si="0"/>
        <v>40972</v>
      </c>
      <c r="L6" s="64">
        <f t="shared" si="1"/>
        <v>2012</v>
      </c>
      <c r="M6" s="64">
        <f t="shared" si="2"/>
        <v>3</v>
      </c>
      <c r="N6" s="63">
        <f t="shared" si="3"/>
        <v>42797</v>
      </c>
      <c r="O6" s="154" t="str">
        <f t="shared" si="4"/>
        <v/>
      </c>
      <c r="P6" s="155" t="str">
        <f t="shared" si="5"/>
        <v/>
      </c>
      <c r="Q6" s="155" t="str">
        <f t="shared" si="6"/>
        <v>No</v>
      </c>
      <c r="R6" s="156" t="str">
        <f t="shared" si="7"/>
        <v/>
      </c>
      <c r="S6" s="156" t="str">
        <f t="shared" si="8"/>
        <v/>
      </c>
      <c r="T6" s="157" t="str">
        <f t="shared" si="9"/>
        <v/>
      </c>
      <c r="U6" s="158" t="str">
        <f t="shared" si="10"/>
        <v/>
      </c>
      <c r="V6" s="158" t="str">
        <f t="shared" si="11"/>
        <v>No</v>
      </c>
      <c r="W6" s="159" t="str">
        <f t="shared" si="12"/>
        <v/>
      </c>
      <c r="X6" s="159" t="str">
        <f t="shared" si="13"/>
        <v/>
      </c>
      <c r="Y6" s="160" t="str">
        <f t="shared" si="14"/>
        <v/>
      </c>
      <c r="Z6" s="161" t="str">
        <f t="shared" si="15"/>
        <v/>
      </c>
      <c r="AA6" s="161" t="str">
        <f t="shared" si="16"/>
        <v>No</v>
      </c>
      <c r="AB6" s="162" t="str">
        <f t="shared" si="17"/>
        <v/>
      </c>
      <c r="AC6" s="162" t="str">
        <f t="shared" si="18"/>
        <v/>
      </c>
      <c r="AF6" s="12">
        <v>9</v>
      </c>
      <c r="AG6" s="72">
        <v>41547</v>
      </c>
      <c r="AH6" s="72">
        <v>45198</v>
      </c>
      <c r="AN6"/>
      <c r="AO6"/>
      <c r="AP6"/>
      <c r="AQ6"/>
      <c r="AR6"/>
      <c r="AS6"/>
      <c r="AT6"/>
      <c r="AU6"/>
      <c r="AV6"/>
      <c r="AW6"/>
    </row>
    <row r="7" spans="1:49" ht="15">
      <c r="A7" s="62">
        <v>5</v>
      </c>
      <c r="B7" s="10">
        <v>6</v>
      </c>
      <c r="C7" s="14">
        <v>40855</v>
      </c>
      <c r="D7" s="15" t="s">
        <v>32</v>
      </c>
      <c r="E7" s="65" t="s">
        <v>8</v>
      </c>
      <c r="F7" s="15" t="s">
        <v>8</v>
      </c>
      <c r="G7" s="16" t="s">
        <v>16</v>
      </c>
      <c r="H7" s="17" t="s">
        <v>22</v>
      </c>
      <c r="I7" s="66">
        <v>2</v>
      </c>
      <c r="J7" s="12">
        <f>VLOOKUP(G7,'Default Parameters'!$A$10:$C$12,3,FALSE)</f>
        <v>5</v>
      </c>
      <c r="K7" s="63">
        <f t="shared" si="0"/>
        <v>40976</v>
      </c>
      <c r="L7" s="64">
        <f t="shared" si="1"/>
        <v>2012</v>
      </c>
      <c r="M7" s="64">
        <f t="shared" si="2"/>
        <v>3</v>
      </c>
      <c r="N7" s="63">
        <f t="shared" si="3"/>
        <v>42801</v>
      </c>
      <c r="O7" s="154" t="str">
        <f t="shared" si="4"/>
        <v/>
      </c>
      <c r="P7" s="155" t="str">
        <f t="shared" si="5"/>
        <v/>
      </c>
      <c r="Q7" s="155" t="str">
        <f t="shared" si="6"/>
        <v>No</v>
      </c>
      <c r="R7" s="156" t="str">
        <f t="shared" si="7"/>
        <v/>
      </c>
      <c r="S7" s="156" t="str">
        <f t="shared" si="8"/>
        <v/>
      </c>
      <c r="T7" s="157" t="str">
        <f t="shared" si="9"/>
        <v/>
      </c>
      <c r="U7" s="158" t="str">
        <f t="shared" si="10"/>
        <v/>
      </c>
      <c r="V7" s="158" t="str">
        <f t="shared" si="11"/>
        <v>No</v>
      </c>
      <c r="W7" s="159" t="str">
        <f t="shared" si="12"/>
        <v/>
      </c>
      <c r="X7" s="159" t="str">
        <f t="shared" si="13"/>
        <v/>
      </c>
      <c r="Y7" s="160" t="str">
        <f t="shared" si="14"/>
        <v/>
      </c>
      <c r="Z7" s="161" t="str">
        <f t="shared" si="15"/>
        <v/>
      </c>
      <c r="AA7" s="161" t="str">
        <f t="shared" si="16"/>
        <v>No</v>
      </c>
      <c r="AB7" s="162" t="str">
        <f t="shared" si="17"/>
        <v/>
      </c>
      <c r="AC7" s="162" t="str">
        <f t="shared" si="18"/>
        <v/>
      </c>
      <c r="AF7" s="12">
        <v>10</v>
      </c>
      <c r="AG7" s="72">
        <v>42232</v>
      </c>
      <c r="AH7" s="72">
        <v>45884</v>
      </c>
      <c r="AN7"/>
      <c r="AO7"/>
      <c r="AP7"/>
      <c r="AQ7"/>
      <c r="AR7"/>
      <c r="AS7"/>
      <c r="AT7"/>
      <c r="AU7"/>
      <c r="AV7"/>
      <c r="AW7"/>
    </row>
    <row r="8" spans="1:49" ht="15">
      <c r="A8" s="62">
        <v>6</v>
      </c>
      <c r="B8" s="10">
        <v>6</v>
      </c>
      <c r="C8" s="14">
        <v>40855</v>
      </c>
      <c r="D8" s="15" t="s">
        <v>52</v>
      </c>
      <c r="E8" s="65" t="s">
        <v>8</v>
      </c>
      <c r="F8" s="15" t="s">
        <v>8</v>
      </c>
      <c r="G8" s="16" t="s">
        <v>16</v>
      </c>
      <c r="H8" s="17" t="s">
        <v>50</v>
      </c>
      <c r="I8" s="66">
        <v>8</v>
      </c>
      <c r="J8" s="12">
        <f>VLOOKUP(G8,'Default Parameters'!$A$10:$C$12,3,FALSE)</f>
        <v>5</v>
      </c>
      <c r="K8" s="63">
        <f t="shared" si="0"/>
        <v>40976</v>
      </c>
      <c r="L8" s="64">
        <f t="shared" si="1"/>
        <v>2012</v>
      </c>
      <c r="M8" s="64">
        <f t="shared" si="2"/>
        <v>3</v>
      </c>
      <c r="N8" s="63">
        <f t="shared" si="3"/>
        <v>42801</v>
      </c>
      <c r="O8" s="154" t="str">
        <f t="shared" si="4"/>
        <v/>
      </c>
      <c r="P8" s="155" t="str">
        <f t="shared" si="5"/>
        <v/>
      </c>
      <c r="Q8" s="155" t="str">
        <f t="shared" si="6"/>
        <v>No</v>
      </c>
      <c r="R8" s="156" t="str">
        <f t="shared" si="7"/>
        <v/>
      </c>
      <c r="S8" s="156" t="str">
        <f t="shared" si="8"/>
        <v/>
      </c>
      <c r="T8" s="157" t="str">
        <f t="shared" si="9"/>
        <v/>
      </c>
      <c r="U8" s="158" t="str">
        <f t="shared" si="10"/>
        <v/>
      </c>
      <c r="V8" s="158" t="str">
        <f t="shared" si="11"/>
        <v>No</v>
      </c>
      <c r="W8" s="159" t="str">
        <f t="shared" si="12"/>
        <v/>
      </c>
      <c r="X8" s="159" t="str">
        <f t="shared" si="13"/>
        <v/>
      </c>
      <c r="Y8" s="160" t="str">
        <f t="shared" si="14"/>
        <v/>
      </c>
      <c r="Z8" s="161" t="str">
        <f t="shared" si="15"/>
        <v/>
      </c>
      <c r="AA8" s="161" t="str">
        <f t="shared" si="16"/>
        <v>No</v>
      </c>
      <c r="AB8" s="162" t="str">
        <f t="shared" si="17"/>
        <v/>
      </c>
      <c r="AC8" s="162" t="str">
        <f t="shared" si="18"/>
        <v/>
      </c>
      <c r="AF8" s="12">
        <v>11</v>
      </c>
      <c r="AG8" s="72">
        <v>42269</v>
      </c>
      <c r="AH8" s="72">
        <v>45921</v>
      </c>
      <c r="AN8"/>
      <c r="AO8"/>
      <c r="AP8"/>
      <c r="AQ8"/>
      <c r="AR8"/>
      <c r="AS8"/>
      <c r="AT8"/>
      <c r="AU8"/>
      <c r="AV8"/>
      <c r="AW8"/>
    </row>
    <row r="9" spans="1:49" ht="17" customHeight="1">
      <c r="A9" s="62">
        <v>7</v>
      </c>
      <c r="B9" s="10">
        <v>6</v>
      </c>
      <c r="C9" s="14">
        <v>40855</v>
      </c>
      <c r="D9" s="15" t="s">
        <v>52</v>
      </c>
      <c r="E9" s="65" t="s">
        <v>8</v>
      </c>
      <c r="F9" s="15" t="s">
        <v>8</v>
      </c>
      <c r="G9" s="16" t="s">
        <v>16</v>
      </c>
      <c r="H9" s="17" t="s">
        <v>50</v>
      </c>
      <c r="I9" s="66">
        <v>22</v>
      </c>
      <c r="J9" s="12">
        <f>VLOOKUP(G9,'Default Parameters'!$A$10:$C$12,3,FALSE)</f>
        <v>5</v>
      </c>
      <c r="K9" s="63">
        <f t="shared" si="0"/>
        <v>40976</v>
      </c>
      <c r="L9" s="64">
        <f t="shared" si="1"/>
        <v>2012</v>
      </c>
      <c r="M9" s="64">
        <f t="shared" si="2"/>
        <v>3</v>
      </c>
      <c r="N9" s="63">
        <f t="shared" si="3"/>
        <v>42801</v>
      </c>
      <c r="O9" s="154" t="str">
        <f t="shared" si="4"/>
        <v/>
      </c>
      <c r="P9" s="155" t="str">
        <f t="shared" si="5"/>
        <v/>
      </c>
      <c r="Q9" s="155" t="str">
        <f t="shared" si="6"/>
        <v>No</v>
      </c>
      <c r="R9" s="156" t="str">
        <f t="shared" si="7"/>
        <v/>
      </c>
      <c r="S9" s="156" t="str">
        <f t="shared" si="8"/>
        <v/>
      </c>
      <c r="T9" s="157" t="str">
        <f t="shared" si="9"/>
        <v/>
      </c>
      <c r="U9" s="158" t="str">
        <f t="shared" si="10"/>
        <v/>
      </c>
      <c r="V9" s="158" t="str">
        <f t="shared" si="11"/>
        <v>No</v>
      </c>
      <c r="W9" s="159" t="str">
        <f t="shared" si="12"/>
        <v/>
      </c>
      <c r="X9" s="159" t="str">
        <f t="shared" si="13"/>
        <v/>
      </c>
      <c r="Y9" s="160" t="str">
        <f t="shared" si="14"/>
        <v/>
      </c>
      <c r="Z9" s="161" t="str">
        <f t="shared" si="15"/>
        <v/>
      </c>
      <c r="AA9" s="161" t="str">
        <f t="shared" si="16"/>
        <v>No</v>
      </c>
      <c r="AB9" s="162" t="str">
        <f t="shared" si="17"/>
        <v/>
      </c>
      <c r="AC9" s="162" t="str">
        <f t="shared" si="18"/>
        <v/>
      </c>
      <c r="AF9" s="151" t="s">
        <v>1676</v>
      </c>
      <c r="AG9" s="151" t="s">
        <v>791</v>
      </c>
      <c r="AH9"/>
      <c r="AN9"/>
      <c r="AO9"/>
      <c r="AP9"/>
      <c r="AQ9"/>
      <c r="AR9"/>
      <c r="AS9"/>
      <c r="AT9"/>
      <c r="AU9"/>
      <c r="AV9"/>
      <c r="AW9"/>
    </row>
    <row r="10" spans="1:49" ht="15">
      <c r="A10" s="62">
        <v>8</v>
      </c>
      <c r="B10" s="10">
        <v>6</v>
      </c>
      <c r="C10" s="14">
        <v>40855</v>
      </c>
      <c r="D10" s="15" t="s">
        <v>52</v>
      </c>
      <c r="E10" s="15" t="s">
        <v>11</v>
      </c>
      <c r="F10" s="15" t="s">
        <v>11</v>
      </c>
      <c r="G10" s="16" t="s">
        <v>16</v>
      </c>
      <c r="H10" s="17" t="s">
        <v>39</v>
      </c>
      <c r="I10" s="66">
        <v>6</v>
      </c>
      <c r="J10" s="12">
        <f>VLOOKUP(G10,'Default Parameters'!$A$10:$C$12,3,FALSE)</f>
        <v>5</v>
      </c>
      <c r="K10" s="63">
        <f t="shared" si="0"/>
        <v>40976</v>
      </c>
      <c r="L10" s="64">
        <f t="shared" si="1"/>
        <v>2012</v>
      </c>
      <c r="M10" s="64">
        <f t="shared" si="2"/>
        <v>3</v>
      </c>
      <c r="N10" s="63">
        <f t="shared" si="3"/>
        <v>42801</v>
      </c>
      <c r="O10" s="154" t="str">
        <f t="shared" si="4"/>
        <v/>
      </c>
      <c r="P10" s="155" t="str">
        <f t="shared" si="5"/>
        <v/>
      </c>
      <c r="Q10" s="155" t="str">
        <f t="shared" si="6"/>
        <v>No</v>
      </c>
      <c r="R10" s="156" t="str">
        <f t="shared" si="7"/>
        <v/>
      </c>
      <c r="S10" s="156" t="str">
        <f t="shared" si="8"/>
        <v/>
      </c>
      <c r="T10" s="157" t="str">
        <f t="shared" si="9"/>
        <v/>
      </c>
      <c r="U10" s="158" t="str">
        <f t="shared" si="10"/>
        <v/>
      </c>
      <c r="V10" s="158" t="str">
        <f t="shared" si="11"/>
        <v>No</v>
      </c>
      <c r="W10" s="159" t="str">
        <f t="shared" si="12"/>
        <v/>
      </c>
      <c r="X10" s="159" t="str">
        <f t="shared" si="13"/>
        <v/>
      </c>
      <c r="Y10" s="160" t="str">
        <f t="shared" si="14"/>
        <v/>
      </c>
      <c r="Z10" s="161" t="str">
        <f t="shared" si="15"/>
        <v/>
      </c>
      <c r="AA10" s="161" t="str">
        <f t="shared" si="16"/>
        <v>No</v>
      </c>
      <c r="AB10" s="162" t="str">
        <f t="shared" si="17"/>
        <v/>
      </c>
      <c r="AC10" s="162" t="str">
        <f t="shared" si="18"/>
        <v/>
      </c>
      <c r="AF10" s="44" t="s">
        <v>789</v>
      </c>
      <c r="AG10" s="73">
        <v>42948</v>
      </c>
      <c r="AH10"/>
      <c r="AN10"/>
      <c r="AO10"/>
      <c r="AP10"/>
      <c r="AQ10"/>
      <c r="AR10"/>
      <c r="AS10"/>
      <c r="AT10"/>
      <c r="AU10"/>
      <c r="AV10"/>
      <c r="AW10"/>
    </row>
    <row r="11" spans="1:49" ht="15">
      <c r="A11" s="62">
        <v>9</v>
      </c>
      <c r="B11" s="10">
        <v>6</v>
      </c>
      <c r="C11" s="14">
        <v>40855</v>
      </c>
      <c r="D11" s="15" t="s">
        <v>52</v>
      </c>
      <c r="E11" s="15" t="s">
        <v>11</v>
      </c>
      <c r="F11" s="15" t="s">
        <v>11</v>
      </c>
      <c r="G11" s="16" t="s">
        <v>16</v>
      </c>
      <c r="H11" s="17" t="s">
        <v>53</v>
      </c>
      <c r="I11" s="66">
        <v>10</v>
      </c>
      <c r="J11" s="12">
        <f>VLOOKUP(G11,'Default Parameters'!$A$10:$C$12,3,FALSE)</f>
        <v>5</v>
      </c>
      <c r="K11" s="63">
        <f t="shared" si="0"/>
        <v>40976</v>
      </c>
      <c r="L11" s="64">
        <f t="shared" si="1"/>
        <v>2012</v>
      </c>
      <c r="M11" s="64">
        <f t="shared" si="2"/>
        <v>3</v>
      </c>
      <c r="N11" s="63">
        <f t="shared" si="3"/>
        <v>42801</v>
      </c>
      <c r="O11" s="154" t="str">
        <f t="shared" si="4"/>
        <v/>
      </c>
      <c r="P11" s="155" t="str">
        <f t="shared" si="5"/>
        <v/>
      </c>
      <c r="Q11" s="155" t="str">
        <f t="shared" si="6"/>
        <v>No</v>
      </c>
      <c r="R11" s="156" t="str">
        <f t="shared" si="7"/>
        <v/>
      </c>
      <c r="S11" s="156" t="str">
        <f t="shared" si="8"/>
        <v/>
      </c>
      <c r="T11" s="157" t="str">
        <f t="shared" si="9"/>
        <v/>
      </c>
      <c r="U11" s="158" t="str">
        <f t="shared" si="10"/>
        <v/>
      </c>
      <c r="V11" s="158" t="str">
        <f t="shared" si="11"/>
        <v>No</v>
      </c>
      <c r="W11" s="159" t="str">
        <f t="shared" si="12"/>
        <v/>
      </c>
      <c r="X11" s="159" t="str">
        <f t="shared" si="13"/>
        <v/>
      </c>
      <c r="Y11" s="160" t="str">
        <f t="shared" si="14"/>
        <v/>
      </c>
      <c r="Z11" s="161" t="str">
        <f t="shared" si="15"/>
        <v/>
      </c>
      <c r="AA11" s="161" t="str">
        <f t="shared" si="16"/>
        <v>No</v>
      </c>
      <c r="AB11" s="162" t="str">
        <f t="shared" si="17"/>
        <v/>
      </c>
      <c r="AC11" s="162" t="str">
        <f t="shared" si="18"/>
        <v/>
      </c>
      <c r="AF11" s="44" t="s">
        <v>790</v>
      </c>
      <c r="AG11" s="73">
        <v>43100</v>
      </c>
      <c r="AH11"/>
      <c r="AN11"/>
      <c r="AO11"/>
      <c r="AP11"/>
      <c r="AQ11"/>
      <c r="AR11"/>
      <c r="AS11"/>
      <c r="AT11"/>
      <c r="AU11"/>
      <c r="AV11"/>
      <c r="AW11"/>
    </row>
    <row r="12" spans="1:49" ht="15">
      <c r="A12" s="62">
        <v>10</v>
      </c>
      <c r="B12" s="10">
        <v>6</v>
      </c>
      <c r="C12" s="14">
        <v>40855</v>
      </c>
      <c r="D12" s="15" t="s">
        <v>52</v>
      </c>
      <c r="E12" s="15" t="s">
        <v>11</v>
      </c>
      <c r="F12" s="15" t="s">
        <v>11</v>
      </c>
      <c r="G12" s="16" t="s">
        <v>16</v>
      </c>
      <c r="H12" s="17" t="s">
        <v>50</v>
      </c>
      <c r="I12" s="66">
        <v>20</v>
      </c>
      <c r="J12" s="12">
        <f>VLOOKUP(G12,'Default Parameters'!$A$10:$C$12,3,FALSE)</f>
        <v>5</v>
      </c>
      <c r="K12" s="63">
        <f t="shared" si="0"/>
        <v>40976</v>
      </c>
      <c r="L12" s="64">
        <f t="shared" si="1"/>
        <v>2012</v>
      </c>
      <c r="M12" s="64">
        <f t="shared" si="2"/>
        <v>3</v>
      </c>
      <c r="N12" s="63">
        <f t="shared" si="3"/>
        <v>42801</v>
      </c>
      <c r="O12" s="154" t="str">
        <f t="shared" si="4"/>
        <v/>
      </c>
      <c r="P12" s="155" t="str">
        <f t="shared" si="5"/>
        <v/>
      </c>
      <c r="Q12" s="155" t="str">
        <f t="shared" si="6"/>
        <v>No</v>
      </c>
      <c r="R12" s="156" t="str">
        <f t="shared" si="7"/>
        <v/>
      </c>
      <c r="S12" s="156" t="str">
        <f t="shared" si="8"/>
        <v/>
      </c>
      <c r="T12" s="157" t="str">
        <f t="shared" si="9"/>
        <v/>
      </c>
      <c r="U12" s="158" t="str">
        <f t="shared" si="10"/>
        <v/>
      </c>
      <c r="V12" s="158" t="str">
        <f t="shared" si="11"/>
        <v>No</v>
      </c>
      <c r="W12" s="159" t="str">
        <f t="shared" si="12"/>
        <v/>
      </c>
      <c r="X12" s="159" t="str">
        <f t="shared" si="13"/>
        <v/>
      </c>
      <c r="Y12" s="160" t="str">
        <f t="shared" si="14"/>
        <v/>
      </c>
      <c r="Z12" s="161" t="str">
        <f t="shared" si="15"/>
        <v/>
      </c>
      <c r="AA12" s="161" t="str">
        <f t="shared" si="16"/>
        <v>No</v>
      </c>
      <c r="AB12" s="162" t="str">
        <f t="shared" si="17"/>
        <v/>
      </c>
      <c r="AC12" s="162" t="str">
        <f t="shared" si="18"/>
        <v/>
      </c>
      <c r="AF12" s="44" t="s">
        <v>822</v>
      </c>
      <c r="AG12" s="74">
        <v>43101</v>
      </c>
      <c r="AN12"/>
      <c r="AO12"/>
      <c r="AP12"/>
      <c r="AQ12"/>
      <c r="AR12"/>
      <c r="AS12"/>
      <c r="AT12"/>
      <c r="AU12"/>
      <c r="AV12"/>
      <c r="AW12"/>
    </row>
    <row r="13" spans="1:49" ht="15">
      <c r="A13" s="62">
        <v>11</v>
      </c>
      <c r="B13" s="10">
        <v>6</v>
      </c>
      <c r="C13" s="14">
        <v>40855</v>
      </c>
      <c r="D13" s="15" t="s">
        <v>52</v>
      </c>
      <c r="E13" s="15" t="s">
        <v>11</v>
      </c>
      <c r="F13" s="15" t="s">
        <v>11</v>
      </c>
      <c r="G13" s="16" t="s">
        <v>16</v>
      </c>
      <c r="H13" s="17" t="s">
        <v>50</v>
      </c>
      <c r="I13" s="66">
        <v>29</v>
      </c>
      <c r="J13" s="12">
        <f>VLOOKUP(G13,'Default Parameters'!$A$10:$C$12,3,FALSE)</f>
        <v>5</v>
      </c>
      <c r="K13" s="63">
        <f t="shared" si="0"/>
        <v>40976</v>
      </c>
      <c r="L13" s="64">
        <f t="shared" si="1"/>
        <v>2012</v>
      </c>
      <c r="M13" s="64">
        <f t="shared" si="2"/>
        <v>3</v>
      </c>
      <c r="N13" s="63">
        <f t="shared" si="3"/>
        <v>42801</v>
      </c>
      <c r="O13" s="154" t="str">
        <f t="shared" si="4"/>
        <v/>
      </c>
      <c r="P13" s="155" t="str">
        <f t="shared" si="5"/>
        <v/>
      </c>
      <c r="Q13" s="155" t="str">
        <f t="shared" si="6"/>
        <v>No</v>
      </c>
      <c r="R13" s="156" t="str">
        <f t="shared" si="7"/>
        <v/>
      </c>
      <c r="S13" s="156" t="str">
        <f t="shared" si="8"/>
        <v/>
      </c>
      <c r="T13" s="157" t="str">
        <f t="shared" si="9"/>
        <v/>
      </c>
      <c r="U13" s="158" t="str">
        <f t="shared" si="10"/>
        <v/>
      </c>
      <c r="V13" s="158" t="str">
        <f t="shared" si="11"/>
        <v>No</v>
      </c>
      <c r="W13" s="159" t="str">
        <f t="shared" si="12"/>
        <v/>
      </c>
      <c r="X13" s="159" t="str">
        <f t="shared" si="13"/>
        <v/>
      </c>
      <c r="Y13" s="160" t="str">
        <f t="shared" si="14"/>
        <v/>
      </c>
      <c r="Z13" s="161" t="str">
        <f t="shared" si="15"/>
        <v/>
      </c>
      <c r="AA13" s="161" t="str">
        <f t="shared" si="16"/>
        <v>No</v>
      </c>
      <c r="AB13" s="162" t="str">
        <f t="shared" si="17"/>
        <v/>
      </c>
      <c r="AC13" s="162" t="str">
        <f t="shared" si="18"/>
        <v/>
      </c>
      <c r="AF13" s="44" t="s">
        <v>823</v>
      </c>
      <c r="AG13" s="74">
        <v>43312</v>
      </c>
      <c r="AN13"/>
      <c r="AO13"/>
      <c r="AP13"/>
      <c r="AQ13"/>
      <c r="AR13"/>
      <c r="AS13"/>
      <c r="AT13"/>
      <c r="AU13"/>
      <c r="AV13"/>
      <c r="AW13"/>
    </row>
    <row r="14" spans="1:49" ht="12" customHeight="1">
      <c r="A14" s="62">
        <v>12</v>
      </c>
      <c r="B14" s="10">
        <v>6</v>
      </c>
      <c r="C14" s="14">
        <v>40857</v>
      </c>
      <c r="D14" s="15" t="s">
        <v>58</v>
      </c>
      <c r="E14" s="15" t="s">
        <v>10</v>
      </c>
      <c r="F14" s="15" t="s">
        <v>10</v>
      </c>
      <c r="G14" s="16" t="s">
        <v>16</v>
      </c>
      <c r="H14" s="17" t="s">
        <v>22</v>
      </c>
      <c r="I14" s="66">
        <v>1</v>
      </c>
      <c r="J14" s="12">
        <f>VLOOKUP(G14,'Default Parameters'!$A$10:$C$12,3,FALSE)</f>
        <v>5</v>
      </c>
      <c r="K14" s="63">
        <f t="shared" si="0"/>
        <v>40978</v>
      </c>
      <c r="L14" s="64">
        <f t="shared" si="1"/>
        <v>2012</v>
      </c>
      <c r="M14" s="64">
        <f t="shared" si="2"/>
        <v>3</v>
      </c>
      <c r="N14" s="63">
        <f t="shared" si="3"/>
        <v>42803</v>
      </c>
      <c r="O14" s="154" t="str">
        <f t="shared" si="4"/>
        <v/>
      </c>
      <c r="P14" s="155" t="str">
        <f t="shared" si="5"/>
        <v/>
      </c>
      <c r="Q14" s="155" t="str">
        <f t="shared" si="6"/>
        <v>No</v>
      </c>
      <c r="R14" s="156" t="str">
        <f t="shared" si="7"/>
        <v/>
      </c>
      <c r="S14" s="156" t="str">
        <f t="shared" si="8"/>
        <v/>
      </c>
      <c r="T14" s="157" t="str">
        <f t="shared" si="9"/>
        <v/>
      </c>
      <c r="U14" s="158" t="str">
        <f t="shared" si="10"/>
        <v/>
      </c>
      <c r="V14" s="158" t="str">
        <f t="shared" si="11"/>
        <v>No</v>
      </c>
      <c r="W14" s="159" t="str">
        <f t="shared" si="12"/>
        <v/>
      </c>
      <c r="X14" s="159" t="str">
        <f t="shared" si="13"/>
        <v/>
      </c>
      <c r="Y14" s="160" t="str">
        <f t="shared" si="14"/>
        <v/>
      </c>
      <c r="Z14" s="161" t="str">
        <f t="shared" si="15"/>
        <v/>
      </c>
      <c r="AA14" s="161" t="str">
        <f t="shared" si="16"/>
        <v>No</v>
      </c>
      <c r="AB14" s="162" t="str">
        <f t="shared" si="17"/>
        <v/>
      </c>
      <c r="AC14" s="162" t="str">
        <f t="shared" si="18"/>
        <v/>
      </c>
      <c r="AF14" s="153" t="s">
        <v>1677</v>
      </c>
      <c r="AG14" s="153" t="s">
        <v>791</v>
      </c>
      <c r="AN14"/>
      <c r="AO14"/>
      <c r="AP14"/>
      <c r="AQ14"/>
      <c r="AR14"/>
      <c r="AS14"/>
      <c r="AT14"/>
      <c r="AU14"/>
      <c r="AV14"/>
      <c r="AW14"/>
    </row>
    <row r="15" spans="1:49" ht="15">
      <c r="A15" s="62">
        <v>13</v>
      </c>
      <c r="B15" s="10">
        <v>6</v>
      </c>
      <c r="C15" s="14">
        <v>40857</v>
      </c>
      <c r="D15" s="15" t="s">
        <v>52</v>
      </c>
      <c r="E15" s="15" t="s">
        <v>11</v>
      </c>
      <c r="F15" s="15" t="s">
        <v>11</v>
      </c>
      <c r="G15" s="16" t="s">
        <v>16</v>
      </c>
      <c r="H15" s="17" t="s">
        <v>53</v>
      </c>
      <c r="I15" s="66">
        <v>7</v>
      </c>
      <c r="J15" s="12">
        <f>VLOOKUP(G15,'Default Parameters'!$A$10:$C$12,3,FALSE)</f>
        <v>5</v>
      </c>
      <c r="K15" s="63">
        <f t="shared" si="0"/>
        <v>40978</v>
      </c>
      <c r="L15" s="64">
        <f t="shared" si="1"/>
        <v>2012</v>
      </c>
      <c r="M15" s="64">
        <f t="shared" si="2"/>
        <v>3</v>
      </c>
      <c r="N15" s="63">
        <f t="shared" si="3"/>
        <v>42803</v>
      </c>
      <c r="O15" s="154" t="str">
        <f t="shared" si="4"/>
        <v/>
      </c>
      <c r="P15" s="155" t="str">
        <f t="shared" si="5"/>
        <v/>
      </c>
      <c r="Q15" s="155" t="str">
        <f t="shared" si="6"/>
        <v>No</v>
      </c>
      <c r="R15" s="156" t="str">
        <f t="shared" si="7"/>
        <v/>
      </c>
      <c r="S15" s="156" t="str">
        <f t="shared" si="8"/>
        <v/>
      </c>
      <c r="T15" s="157" t="str">
        <f t="shared" si="9"/>
        <v/>
      </c>
      <c r="U15" s="158" t="str">
        <f t="shared" si="10"/>
        <v/>
      </c>
      <c r="V15" s="158" t="str">
        <f t="shared" si="11"/>
        <v>No</v>
      </c>
      <c r="W15" s="159" t="str">
        <f t="shared" si="12"/>
        <v/>
      </c>
      <c r="X15" s="159" t="str">
        <f t="shared" si="13"/>
        <v/>
      </c>
      <c r="Y15" s="160" t="str">
        <f t="shared" si="14"/>
        <v/>
      </c>
      <c r="Z15" s="161" t="str">
        <f t="shared" si="15"/>
        <v/>
      </c>
      <c r="AA15" s="161" t="str">
        <f t="shared" si="16"/>
        <v>No</v>
      </c>
      <c r="AB15" s="162" t="str">
        <f t="shared" si="17"/>
        <v/>
      </c>
      <c r="AC15" s="162" t="str">
        <f t="shared" si="18"/>
        <v/>
      </c>
      <c r="AF15" s="44" t="s">
        <v>822</v>
      </c>
      <c r="AG15" s="73">
        <v>43313</v>
      </c>
      <c r="AN15"/>
      <c r="AO15"/>
      <c r="AP15"/>
      <c r="AQ15"/>
      <c r="AR15"/>
      <c r="AS15"/>
      <c r="AT15"/>
      <c r="AU15"/>
      <c r="AV15"/>
      <c r="AW15"/>
    </row>
    <row r="16" spans="1:49" ht="15">
      <c r="A16" s="62">
        <v>14</v>
      </c>
      <c r="B16" s="10">
        <v>6</v>
      </c>
      <c r="C16" s="14">
        <v>40857</v>
      </c>
      <c r="D16" s="15" t="s">
        <v>52</v>
      </c>
      <c r="E16" s="15" t="s">
        <v>11</v>
      </c>
      <c r="F16" s="15" t="s">
        <v>11</v>
      </c>
      <c r="G16" s="16" t="s">
        <v>16</v>
      </c>
      <c r="H16" s="17" t="s">
        <v>53</v>
      </c>
      <c r="I16" s="66">
        <v>27</v>
      </c>
      <c r="J16" s="12">
        <f>VLOOKUP(G16,'Default Parameters'!$A$10:$C$12,3,FALSE)</f>
        <v>5</v>
      </c>
      <c r="K16" s="63">
        <f t="shared" si="0"/>
        <v>40978</v>
      </c>
      <c r="L16" s="64">
        <f t="shared" si="1"/>
        <v>2012</v>
      </c>
      <c r="M16" s="64">
        <f t="shared" si="2"/>
        <v>3</v>
      </c>
      <c r="N16" s="63">
        <f t="shared" si="3"/>
        <v>42803</v>
      </c>
      <c r="O16" s="154" t="str">
        <f t="shared" si="4"/>
        <v/>
      </c>
      <c r="P16" s="155" t="str">
        <f t="shared" si="5"/>
        <v/>
      </c>
      <c r="Q16" s="155" t="str">
        <f t="shared" si="6"/>
        <v>No</v>
      </c>
      <c r="R16" s="156" t="str">
        <f t="shared" si="7"/>
        <v/>
      </c>
      <c r="S16" s="156" t="str">
        <f t="shared" si="8"/>
        <v/>
      </c>
      <c r="T16" s="157" t="str">
        <f t="shared" si="9"/>
        <v/>
      </c>
      <c r="U16" s="158" t="str">
        <f t="shared" si="10"/>
        <v/>
      </c>
      <c r="V16" s="158" t="str">
        <f t="shared" si="11"/>
        <v>No</v>
      </c>
      <c r="W16" s="159" t="str">
        <f t="shared" si="12"/>
        <v/>
      </c>
      <c r="X16" s="159" t="str">
        <f t="shared" si="13"/>
        <v/>
      </c>
      <c r="Y16" s="160" t="str">
        <f t="shared" si="14"/>
        <v/>
      </c>
      <c r="Z16" s="161" t="str">
        <f t="shared" si="15"/>
        <v/>
      </c>
      <c r="AA16" s="161" t="str">
        <f t="shared" si="16"/>
        <v>No</v>
      </c>
      <c r="AB16" s="162" t="str">
        <f t="shared" si="17"/>
        <v/>
      </c>
      <c r="AC16" s="162" t="str">
        <f t="shared" si="18"/>
        <v/>
      </c>
      <c r="AF16" s="44" t="s">
        <v>823</v>
      </c>
      <c r="AG16" s="73">
        <v>43465</v>
      </c>
      <c r="AN16"/>
      <c r="AO16"/>
      <c r="AP16"/>
      <c r="AQ16"/>
      <c r="AR16"/>
      <c r="AS16"/>
      <c r="AT16"/>
      <c r="AU16"/>
      <c r="AV16"/>
      <c r="AW16"/>
    </row>
    <row r="17" spans="1:60" ht="15">
      <c r="A17" s="62">
        <v>15</v>
      </c>
      <c r="B17" s="10">
        <v>6</v>
      </c>
      <c r="C17" s="14">
        <v>40859</v>
      </c>
      <c r="D17" s="15" t="s">
        <v>52</v>
      </c>
      <c r="E17" s="65" t="s">
        <v>8</v>
      </c>
      <c r="F17" s="15" t="s">
        <v>8</v>
      </c>
      <c r="G17" s="16" t="s">
        <v>16</v>
      </c>
      <c r="H17" s="17" t="s">
        <v>21</v>
      </c>
      <c r="I17" s="66">
        <v>11</v>
      </c>
      <c r="J17" s="12">
        <f>VLOOKUP(G17,'Default Parameters'!$A$10:$C$12,3,FALSE)</f>
        <v>5</v>
      </c>
      <c r="K17" s="63">
        <f t="shared" si="0"/>
        <v>40980</v>
      </c>
      <c r="L17" s="64">
        <f t="shared" si="1"/>
        <v>2012</v>
      </c>
      <c r="M17" s="64">
        <f t="shared" si="2"/>
        <v>3</v>
      </c>
      <c r="N17" s="63">
        <f t="shared" si="3"/>
        <v>42805</v>
      </c>
      <c r="O17" s="154" t="str">
        <f t="shared" si="4"/>
        <v/>
      </c>
      <c r="P17" s="155" t="str">
        <f t="shared" si="5"/>
        <v/>
      </c>
      <c r="Q17" s="155" t="str">
        <f t="shared" si="6"/>
        <v>No</v>
      </c>
      <c r="R17" s="156" t="str">
        <f t="shared" si="7"/>
        <v/>
      </c>
      <c r="S17" s="156" t="str">
        <f t="shared" si="8"/>
        <v/>
      </c>
      <c r="T17" s="157" t="str">
        <f t="shared" si="9"/>
        <v/>
      </c>
      <c r="U17" s="158" t="str">
        <f t="shared" si="10"/>
        <v/>
      </c>
      <c r="V17" s="158" t="str">
        <f t="shared" si="11"/>
        <v>No</v>
      </c>
      <c r="W17" s="159" t="str">
        <f t="shared" si="12"/>
        <v/>
      </c>
      <c r="X17" s="159" t="str">
        <f t="shared" si="13"/>
        <v/>
      </c>
      <c r="Y17" s="160" t="str">
        <f t="shared" si="14"/>
        <v/>
      </c>
      <c r="Z17" s="161" t="str">
        <f t="shared" si="15"/>
        <v/>
      </c>
      <c r="AA17" s="161" t="str">
        <f t="shared" si="16"/>
        <v>No</v>
      </c>
      <c r="AB17" s="162" t="str">
        <f t="shared" si="17"/>
        <v/>
      </c>
      <c r="AC17" s="162" t="str">
        <f t="shared" si="18"/>
        <v/>
      </c>
      <c r="AF17" s="44" t="s">
        <v>1679</v>
      </c>
      <c r="AG17" s="74">
        <v>43466</v>
      </c>
      <c r="AN17"/>
      <c r="AO17"/>
      <c r="AP17"/>
      <c r="AQ17"/>
      <c r="AR17"/>
      <c r="AS17"/>
      <c r="AT17"/>
      <c r="AU17"/>
      <c r="AV17"/>
      <c r="AW17"/>
    </row>
    <row r="18" spans="1:60" ht="15">
      <c r="A18" s="62">
        <v>16</v>
      </c>
      <c r="B18" s="10">
        <v>6</v>
      </c>
      <c r="C18" s="14">
        <v>40859</v>
      </c>
      <c r="D18" s="15" t="s">
        <v>52</v>
      </c>
      <c r="E18" s="65" t="s">
        <v>8</v>
      </c>
      <c r="F18" s="15" t="s">
        <v>8</v>
      </c>
      <c r="G18" s="16" t="s">
        <v>16</v>
      </c>
      <c r="H18" s="17" t="s">
        <v>21</v>
      </c>
      <c r="I18" s="66">
        <v>13</v>
      </c>
      <c r="J18" s="12">
        <f>VLOOKUP(G18,'Default Parameters'!$A$10:$C$12,3,FALSE)</f>
        <v>5</v>
      </c>
      <c r="K18" s="63">
        <f t="shared" si="0"/>
        <v>40980</v>
      </c>
      <c r="L18" s="64">
        <f t="shared" si="1"/>
        <v>2012</v>
      </c>
      <c r="M18" s="64">
        <f t="shared" si="2"/>
        <v>3</v>
      </c>
      <c r="N18" s="63">
        <f t="shared" si="3"/>
        <v>42805</v>
      </c>
      <c r="O18" s="154" t="str">
        <f t="shared" si="4"/>
        <v/>
      </c>
      <c r="P18" s="155" t="str">
        <f t="shared" si="5"/>
        <v/>
      </c>
      <c r="Q18" s="155" t="str">
        <f t="shared" si="6"/>
        <v>No</v>
      </c>
      <c r="R18" s="156" t="str">
        <f t="shared" si="7"/>
        <v/>
      </c>
      <c r="S18" s="156" t="str">
        <f t="shared" si="8"/>
        <v/>
      </c>
      <c r="T18" s="157" t="str">
        <f t="shared" si="9"/>
        <v/>
      </c>
      <c r="U18" s="158" t="str">
        <f t="shared" si="10"/>
        <v/>
      </c>
      <c r="V18" s="158" t="str">
        <f t="shared" si="11"/>
        <v>No</v>
      </c>
      <c r="W18" s="159" t="str">
        <f t="shared" si="12"/>
        <v/>
      </c>
      <c r="X18" s="159" t="str">
        <f t="shared" si="13"/>
        <v/>
      </c>
      <c r="Y18" s="160" t="str">
        <f t="shared" si="14"/>
        <v/>
      </c>
      <c r="Z18" s="161" t="str">
        <f t="shared" si="15"/>
        <v/>
      </c>
      <c r="AA18" s="161" t="str">
        <f t="shared" si="16"/>
        <v>No</v>
      </c>
      <c r="AB18" s="162" t="str">
        <f t="shared" si="17"/>
        <v/>
      </c>
      <c r="AC18" s="162" t="str">
        <f t="shared" si="18"/>
        <v/>
      </c>
      <c r="AF18" s="44" t="s">
        <v>1680</v>
      </c>
      <c r="AG18" s="74">
        <v>43677</v>
      </c>
      <c r="AN18"/>
      <c r="AO18"/>
      <c r="AP18"/>
      <c r="AQ18"/>
      <c r="AR18"/>
      <c r="AS18"/>
      <c r="AT18"/>
      <c r="AU18"/>
      <c r="AV18"/>
      <c r="AW18"/>
    </row>
    <row r="19" spans="1:60" ht="18" customHeight="1">
      <c r="A19" s="62">
        <v>17</v>
      </c>
      <c r="B19" s="10">
        <v>6</v>
      </c>
      <c r="C19" s="14">
        <v>40859</v>
      </c>
      <c r="D19" s="15" t="s">
        <v>52</v>
      </c>
      <c r="E19" s="65" t="s">
        <v>8</v>
      </c>
      <c r="F19" s="15" t="s">
        <v>8</v>
      </c>
      <c r="G19" s="16" t="s">
        <v>16</v>
      </c>
      <c r="H19" s="17" t="s">
        <v>50</v>
      </c>
      <c r="I19" s="66">
        <v>15</v>
      </c>
      <c r="J19" s="12">
        <f>VLOOKUP(G19,'Default Parameters'!$A$10:$C$12,3,FALSE)</f>
        <v>5</v>
      </c>
      <c r="K19" s="63">
        <f t="shared" si="0"/>
        <v>40980</v>
      </c>
      <c r="L19" s="64">
        <f t="shared" si="1"/>
        <v>2012</v>
      </c>
      <c r="M19" s="64">
        <f t="shared" si="2"/>
        <v>3</v>
      </c>
      <c r="N19" s="63">
        <f t="shared" si="3"/>
        <v>42805</v>
      </c>
      <c r="O19" s="154" t="str">
        <f t="shared" si="4"/>
        <v/>
      </c>
      <c r="P19" s="155" t="str">
        <f t="shared" si="5"/>
        <v/>
      </c>
      <c r="Q19" s="155" t="str">
        <f t="shared" si="6"/>
        <v>No</v>
      </c>
      <c r="R19" s="156" t="str">
        <f t="shared" si="7"/>
        <v/>
      </c>
      <c r="S19" s="156" t="str">
        <f t="shared" si="8"/>
        <v/>
      </c>
      <c r="T19" s="157" t="str">
        <f t="shared" si="9"/>
        <v/>
      </c>
      <c r="U19" s="158" t="str">
        <f t="shared" si="10"/>
        <v/>
      </c>
      <c r="V19" s="158" t="str">
        <f t="shared" si="11"/>
        <v>No</v>
      </c>
      <c r="W19" s="159" t="str">
        <f t="shared" si="12"/>
        <v/>
      </c>
      <c r="X19" s="159" t="str">
        <f t="shared" si="13"/>
        <v/>
      </c>
      <c r="Y19" s="160" t="str">
        <f t="shared" si="14"/>
        <v/>
      </c>
      <c r="Z19" s="161" t="str">
        <f t="shared" si="15"/>
        <v/>
      </c>
      <c r="AA19" s="161" t="str">
        <f t="shared" si="16"/>
        <v>No</v>
      </c>
      <c r="AB19" s="162" t="str">
        <f t="shared" si="17"/>
        <v/>
      </c>
      <c r="AC19" s="162" t="str">
        <f t="shared" si="18"/>
        <v/>
      </c>
      <c r="AF19" s="152" t="s">
        <v>1678</v>
      </c>
      <c r="AG19" s="152" t="s">
        <v>791</v>
      </c>
      <c r="AN19"/>
      <c r="AO19"/>
      <c r="AP19"/>
      <c r="AQ19"/>
      <c r="AR19"/>
      <c r="AS19"/>
      <c r="AT19"/>
      <c r="AU19"/>
      <c r="AV19"/>
      <c r="AW19"/>
    </row>
    <row r="20" spans="1:60" ht="15">
      <c r="A20" s="62">
        <v>18</v>
      </c>
      <c r="B20" s="10">
        <v>6</v>
      </c>
      <c r="C20" s="14">
        <v>40859</v>
      </c>
      <c r="D20" s="15" t="s">
        <v>52</v>
      </c>
      <c r="E20" s="65" t="s">
        <v>8</v>
      </c>
      <c r="F20" s="15" t="s">
        <v>8</v>
      </c>
      <c r="G20" s="16" t="s">
        <v>16</v>
      </c>
      <c r="H20" s="17" t="s">
        <v>53</v>
      </c>
      <c r="I20" s="66">
        <v>15</v>
      </c>
      <c r="J20" s="12">
        <f>VLOOKUP(G20,'Default Parameters'!$A$10:$C$12,3,FALSE)</f>
        <v>5</v>
      </c>
      <c r="K20" s="63">
        <f t="shared" si="0"/>
        <v>40980</v>
      </c>
      <c r="L20" s="64">
        <f t="shared" si="1"/>
        <v>2012</v>
      </c>
      <c r="M20" s="64">
        <f t="shared" si="2"/>
        <v>3</v>
      </c>
      <c r="N20" s="63">
        <f t="shared" si="3"/>
        <v>42805</v>
      </c>
      <c r="O20" s="154" t="str">
        <f t="shared" si="4"/>
        <v/>
      </c>
      <c r="P20" s="155" t="str">
        <f t="shared" si="5"/>
        <v/>
      </c>
      <c r="Q20" s="155" t="str">
        <f t="shared" si="6"/>
        <v>No</v>
      </c>
      <c r="R20" s="156" t="str">
        <f t="shared" si="7"/>
        <v/>
      </c>
      <c r="S20" s="156" t="str">
        <f t="shared" si="8"/>
        <v/>
      </c>
      <c r="T20" s="157" t="str">
        <f t="shared" si="9"/>
        <v/>
      </c>
      <c r="U20" s="158" t="str">
        <f t="shared" si="10"/>
        <v/>
      </c>
      <c r="V20" s="158" t="str">
        <f t="shared" si="11"/>
        <v>No</v>
      </c>
      <c r="W20" s="159" t="str">
        <f t="shared" si="12"/>
        <v/>
      </c>
      <c r="X20" s="159" t="str">
        <f t="shared" si="13"/>
        <v/>
      </c>
      <c r="Y20" s="160" t="str">
        <f t="shared" si="14"/>
        <v/>
      </c>
      <c r="Z20" s="161" t="str">
        <f t="shared" si="15"/>
        <v/>
      </c>
      <c r="AA20" s="161" t="str">
        <f t="shared" si="16"/>
        <v>No</v>
      </c>
      <c r="AB20" s="162" t="str">
        <f t="shared" si="17"/>
        <v/>
      </c>
      <c r="AC20" s="162" t="str">
        <f t="shared" si="18"/>
        <v/>
      </c>
      <c r="AF20" s="44" t="s">
        <v>1679</v>
      </c>
      <c r="AG20" s="73">
        <v>43678</v>
      </c>
      <c r="AN20"/>
      <c r="AO20"/>
      <c r="AP20"/>
      <c r="AQ20"/>
      <c r="AR20"/>
      <c r="AS20"/>
      <c r="AT20"/>
      <c r="AU20"/>
      <c r="AV20"/>
      <c r="AW20"/>
    </row>
    <row r="21" spans="1:60" ht="15">
      <c r="A21" s="62">
        <v>19</v>
      </c>
      <c r="B21" s="10">
        <v>6</v>
      </c>
      <c r="C21" s="14">
        <v>40859</v>
      </c>
      <c r="D21" s="15" t="s">
        <v>59</v>
      </c>
      <c r="E21" s="15" t="s">
        <v>11</v>
      </c>
      <c r="F21" s="15" t="s">
        <v>11</v>
      </c>
      <c r="G21" s="16" t="s">
        <v>16</v>
      </c>
      <c r="H21" s="17" t="s">
        <v>22</v>
      </c>
      <c r="I21" s="66">
        <v>1</v>
      </c>
      <c r="J21" s="12">
        <f>VLOOKUP(G21,'Default Parameters'!$A$10:$C$12,3,FALSE)</f>
        <v>5</v>
      </c>
      <c r="K21" s="63">
        <f t="shared" si="0"/>
        <v>40980</v>
      </c>
      <c r="L21" s="64">
        <f t="shared" si="1"/>
        <v>2012</v>
      </c>
      <c r="M21" s="64">
        <f t="shared" si="2"/>
        <v>3</v>
      </c>
      <c r="N21" s="63">
        <f t="shared" si="3"/>
        <v>42805</v>
      </c>
      <c r="O21" s="154" t="str">
        <f t="shared" si="4"/>
        <v/>
      </c>
      <c r="P21" s="155" t="str">
        <f t="shared" si="5"/>
        <v/>
      </c>
      <c r="Q21" s="155" t="str">
        <f t="shared" si="6"/>
        <v>No</v>
      </c>
      <c r="R21" s="156" t="str">
        <f t="shared" si="7"/>
        <v/>
      </c>
      <c r="S21" s="156" t="str">
        <f t="shared" si="8"/>
        <v/>
      </c>
      <c r="T21" s="157" t="str">
        <f t="shared" si="9"/>
        <v/>
      </c>
      <c r="U21" s="158" t="str">
        <f t="shared" si="10"/>
        <v/>
      </c>
      <c r="V21" s="158" t="str">
        <f t="shared" si="11"/>
        <v>No</v>
      </c>
      <c r="W21" s="159" t="str">
        <f t="shared" si="12"/>
        <v/>
      </c>
      <c r="X21" s="159" t="str">
        <f t="shared" si="13"/>
        <v/>
      </c>
      <c r="Y21" s="160" t="str">
        <f t="shared" si="14"/>
        <v/>
      </c>
      <c r="Z21" s="161" t="str">
        <f t="shared" si="15"/>
        <v/>
      </c>
      <c r="AA21" s="161" t="str">
        <f t="shared" si="16"/>
        <v>No</v>
      </c>
      <c r="AB21" s="162" t="str">
        <f t="shared" si="17"/>
        <v/>
      </c>
      <c r="AC21" s="162" t="str">
        <f t="shared" si="18"/>
        <v/>
      </c>
      <c r="AF21" s="44" t="s">
        <v>1680</v>
      </c>
      <c r="AG21" s="73">
        <v>43830</v>
      </c>
      <c r="AN21"/>
      <c r="AO21"/>
      <c r="AP21"/>
      <c r="AQ21"/>
      <c r="AR21"/>
      <c r="AS21"/>
      <c r="AT21"/>
      <c r="AU21"/>
      <c r="AV21"/>
      <c r="AW21"/>
    </row>
    <row r="22" spans="1:60" ht="15">
      <c r="A22" s="62">
        <v>20</v>
      </c>
      <c r="B22" s="10">
        <v>6</v>
      </c>
      <c r="C22" s="14">
        <v>40859</v>
      </c>
      <c r="D22" s="15" t="s">
        <v>60</v>
      </c>
      <c r="E22" s="15" t="s">
        <v>11</v>
      </c>
      <c r="F22" s="15" t="s">
        <v>11</v>
      </c>
      <c r="G22" s="16" t="s">
        <v>16</v>
      </c>
      <c r="H22" s="17" t="s">
        <v>39</v>
      </c>
      <c r="I22" s="66">
        <v>3</v>
      </c>
      <c r="J22" s="12">
        <f>VLOOKUP(G22,'Default Parameters'!$A$10:$C$12,3,FALSE)</f>
        <v>5</v>
      </c>
      <c r="K22" s="63">
        <f t="shared" si="0"/>
        <v>40980</v>
      </c>
      <c r="L22" s="64">
        <f t="shared" si="1"/>
        <v>2012</v>
      </c>
      <c r="M22" s="64">
        <f t="shared" si="2"/>
        <v>3</v>
      </c>
      <c r="N22" s="63">
        <f t="shared" si="3"/>
        <v>42805</v>
      </c>
      <c r="O22" s="154" t="str">
        <f t="shared" si="4"/>
        <v/>
      </c>
      <c r="P22" s="155" t="str">
        <f t="shared" si="5"/>
        <v/>
      </c>
      <c r="Q22" s="155" t="str">
        <f t="shared" si="6"/>
        <v>No</v>
      </c>
      <c r="R22" s="156" t="str">
        <f t="shared" si="7"/>
        <v/>
      </c>
      <c r="S22" s="156" t="str">
        <f t="shared" si="8"/>
        <v/>
      </c>
      <c r="T22" s="157" t="str">
        <f t="shared" si="9"/>
        <v/>
      </c>
      <c r="U22" s="158" t="str">
        <f t="shared" si="10"/>
        <v/>
      </c>
      <c r="V22" s="158" t="str">
        <f t="shared" si="11"/>
        <v>No</v>
      </c>
      <c r="W22" s="159" t="str">
        <f t="shared" si="12"/>
        <v/>
      </c>
      <c r="X22" s="159" t="str">
        <f t="shared" si="13"/>
        <v/>
      </c>
      <c r="Y22" s="160" t="str">
        <f t="shared" si="14"/>
        <v/>
      </c>
      <c r="Z22" s="161" t="str">
        <f t="shared" si="15"/>
        <v/>
      </c>
      <c r="AA22" s="161" t="str">
        <f t="shared" si="16"/>
        <v>No</v>
      </c>
      <c r="AB22" s="162" t="str">
        <f t="shared" si="17"/>
        <v/>
      </c>
      <c r="AC22" s="162" t="str">
        <f t="shared" si="18"/>
        <v/>
      </c>
      <c r="AF22" s="44" t="s">
        <v>1681</v>
      </c>
      <c r="AG22" s="74">
        <v>43831</v>
      </c>
      <c r="AN22"/>
      <c r="AO22"/>
      <c r="AP22"/>
      <c r="AQ22"/>
      <c r="AR22"/>
      <c r="AS22"/>
      <c r="AT22"/>
      <c r="AU22"/>
      <c r="AV22"/>
      <c r="AW22"/>
    </row>
    <row r="23" spans="1:60" ht="15">
      <c r="A23" s="62">
        <v>21</v>
      </c>
      <c r="B23" s="10">
        <v>6</v>
      </c>
      <c r="C23" s="14">
        <v>40859</v>
      </c>
      <c r="D23" s="15" t="s">
        <v>61</v>
      </c>
      <c r="E23" s="15" t="s">
        <v>371</v>
      </c>
      <c r="F23" s="15" t="s">
        <v>1694</v>
      </c>
      <c r="G23" s="16" t="s">
        <v>16</v>
      </c>
      <c r="H23" s="17" t="s">
        <v>22</v>
      </c>
      <c r="I23" s="66">
        <v>3</v>
      </c>
      <c r="J23" s="12">
        <f>VLOOKUP(G23,'Default Parameters'!$A$10:$C$12,3,FALSE)</f>
        <v>5</v>
      </c>
      <c r="K23" s="63">
        <f t="shared" si="0"/>
        <v>40980</v>
      </c>
      <c r="L23" s="64">
        <f t="shared" si="1"/>
        <v>2012</v>
      </c>
      <c r="M23" s="64">
        <f t="shared" si="2"/>
        <v>3</v>
      </c>
      <c r="N23" s="63">
        <f t="shared" si="3"/>
        <v>42805</v>
      </c>
      <c r="O23" s="154" t="str">
        <f t="shared" si="4"/>
        <v/>
      </c>
      <c r="P23" s="155" t="str">
        <f t="shared" si="5"/>
        <v/>
      </c>
      <c r="Q23" s="155" t="str">
        <f t="shared" si="6"/>
        <v>No</v>
      </c>
      <c r="R23" s="156" t="str">
        <f t="shared" si="7"/>
        <v/>
      </c>
      <c r="S23" s="156" t="str">
        <f t="shared" si="8"/>
        <v/>
      </c>
      <c r="T23" s="157" t="str">
        <f t="shared" si="9"/>
        <v/>
      </c>
      <c r="U23" s="158" t="str">
        <f t="shared" si="10"/>
        <v/>
      </c>
      <c r="V23" s="158" t="str">
        <f t="shared" si="11"/>
        <v>No</v>
      </c>
      <c r="W23" s="159" t="str">
        <f t="shared" si="12"/>
        <v/>
      </c>
      <c r="X23" s="159" t="str">
        <f t="shared" si="13"/>
        <v/>
      </c>
      <c r="Y23" s="160" t="str">
        <f t="shared" si="14"/>
        <v/>
      </c>
      <c r="Z23" s="161" t="str">
        <f t="shared" si="15"/>
        <v/>
      </c>
      <c r="AA23" s="161" t="str">
        <f t="shared" si="16"/>
        <v>No</v>
      </c>
      <c r="AB23" s="162" t="str">
        <f t="shared" si="17"/>
        <v/>
      </c>
      <c r="AC23" s="162" t="str">
        <f t="shared" si="18"/>
        <v/>
      </c>
      <c r="AF23" s="44" t="s">
        <v>1682</v>
      </c>
      <c r="AG23" s="74">
        <v>44043</v>
      </c>
      <c r="AN23"/>
      <c r="AO23"/>
      <c r="AP23"/>
      <c r="AQ23"/>
      <c r="AR23"/>
      <c r="AS23"/>
      <c r="AT23"/>
      <c r="AU23"/>
      <c r="AV23"/>
      <c r="AW23"/>
    </row>
    <row r="24" spans="1:60" ht="15">
      <c r="A24" s="62">
        <v>22</v>
      </c>
      <c r="B24" s="10">
        <v>6</v>
      </c>
      <c r="C24" s="14">
        <v>40862</v>
      </c>
      <c r="D24" s="15" t="s">
        <v>62</v>
      </c>
      <c r="E24" s="15" t="s">
        <v>11</v>
      </c>
      <c r="F24" s="15" t="s">
        <v>11</v>
      </c>
      <c r="G24" s="16" t="s">
        <v>16</v>
      </c>
      <c r="H24" s="17" t="s">
        <v>22</v>
      </c>
      <c r="I24" s="66">
        <v>3</v>
      </c>
      <c r="J24" s="12">
        <f>VLOOKUP(G24,'Default Parameters'!$A$10:$C$12,3,FALSE)</f>
        <v>5</v>
      </c>
      <c r="K24" s="63">
        <f t="shared" si="0"/>
        <v>40983</v>
      </c>
      <c r="L24" s="64">
        <f t="shared" si="1"/>
        <v>2012</v>
      </c>
      <c r="M24" s="64">
        <f t="shared" si="2"/>
        <v>3</v>
      </c>
      <c r="N24" s="63">
        <f t="shared" si="3"/>
        <v>42808</v>
      </c>
      <c r="O24" s="154" t="str">
        <f t="shared" si="4"/>
        <v/>
      </c>
      <c r="P24" s="155" t="str">
        <f t="shared" si="5"/>
        <v/>
      </c>
      <c r="Q24" s="155" t="str">
        <f t="shared" si="6"/>
        <v>No</v>
      </c>
      <c r="R24" s="156" t="str">
        <f t="shared" si="7"/>
        <v/>
      </c>
      <c r="S24" s="156" t="str">
        <f t="shared" si="8"/>
        <v/>
      </c>
      <c r="T24" s="157" t="str">
        <f t="shared" si="9"/>
        <v/>
      </c>
      <c r="U24" s="158" t="str">
        <f t="shared" si="10"/>
        <v/>
      </c>
      <c r="V24" s="158" t="str">
        <f t="shared" si="11"/>
        <v>No</v>
      </c>
      <c r="W24" s="159" t="str">
        <f t="shared" si="12"/>
        <v/>
      </c>
      <c r="X24" s="159" t="str">
        <f t="shared" si="13"/>
        <v/>
      </c>
      <c r="Y24" s="160" t="str">
        <f t="shared" si="14"/>
        <v/>
      </c>
      <c r="Z24" s="161" t="str">
        <f t="shared" si="15"/>
        <v/>
      </c>
      <c r="AA24" s="161" t="str">
        <f t="shared" si="16"/>
        <v>No</v>
      </c>
      <c r="AB24" s="162" t="str">
        <f t="shared" si="17"/>
        <v/>
      </c>
      <c r="AC24" s="162" t="str">
        <f t="shared" si="18"/>
        <v/>
      </c>
      <c r="AN24"/>
      <c r="AO24"/>
      <c r="AP24"/>
      <c r="AQ24"/>
      <c r="AR24"/>
      <c r="AS24"/>
      <c r="AT24"/>
      <c r="AU24"/>
      <c r="AV24"/>
      <c r="AW24"/>
      <c r="AX24"/>
      <c r="AY24"/>
      <c r="AZ24"/>
    </row>
    <row r="25" spans="1:60" ht="15">
      <c r="A25" s="62">
        <v>23</v>
      </c>
      <c r="B25" s="10">
        <v>6</v>
      </c>
      <c r="C25" s="14">
        <v>40863</v>
      </c>
      <c r="D25" s="15" t="s">
        <v>49</v>
      </c>
      <c r="E25" s="44" t="s">
        <v>740</v>
      </c>
      <c r="F25" s="44" t="s">
        <v>1317</v>
      </c>
      <c r="G25" s="16" t="s">
        <v>16</v>
      </c>
      <c r="H25" s="17" t="s">
        <v>22</v>
      </c>
      <c r="I25" s="66">
        <v>10</v>
      </c>
      <c r="J25" s="12">
        <f>VLOOKUP(G25,'Default Parameters'!$A$10:$C$12,3,FALSE)</f>
        <v>5</v>
      </c>
      <c r="K25" s="63">
        <f t="shared" si="0"/>
        <v>40984</v>
      </c>
      <c r="L25" s="64">
        <f t="shared" si="1"/>
        <v>2012</v>
      </c>
      <c r="M25" s="64">
        <f t="shared" si="2"/>
        <v>3</v>
      </c>
      <c r="N25" s="63">
        <f t="shared" si="3"/>
        <v>42809</v>
      </c>
      <c r="O25" s="154" t="str">
        <f t="shared" si="4"/>
        <v/>
      </c>
      <c r="P25" s="155" t="str">
        <f t="shared" si="5"/>
        <v/>
      </c>
      <c r="Q25" s="155" t="str">
        <f t="shared" si="6"/>
        <v>No</v>
      </c>
      <c r="R25" s="156" t="str">
        <f t="shared" si="7"/>
        <v/>
      </c>
      <c r="S25" s="156" t="str">
        <f t="shared" si="8"/>
        <v/>
      </c>
      <c r="T25" s="157" t="str">
        <f t="shared" si="9"/>
        <v/>
      </c>
      <c r="U25" s="158" t="str">
        <f t="shared" si="10"/>
        <v/>
      </c>
      <c r="V25" s="158" t="str">
        <f t="shared" si="11"/>
        <v>No</v>
      </c>
      <c r="W25" s="159" t="str">
        <f t="shared" si="12"/>
        <v/>
      </c>
      <c r="X25" s="159" t="str">
        <f t="shared" si="13"/>
        <v/>
      </c>
      <c r="Y25" s="160" t="str">
        <f t="shared" si="14"/>
        <v/>
      </c>
      <c r="Z25" s="161" t="str">
        <f t="shared" si="15"/>
        <v/>
      </c>
      <c r="AA25" s="161" t="str">
        <f t="shared" si="16"/>
        <v>No</v>
      </c>
      <c r="AB25" s="162" t="str">
        <f t="shared" si="17"/>
        <v/>
      </c>
      <c r="AC25" s="162" t="str">
        <f t="shared" si="18"/>
        <v/>
      </c>
      <c r="AF25" s="243" t="s">
        <v>1795</v>
      </c>
      <c r="AG25" t="s">
        <v>1796</v>
      </c>
      <c r="AH25"/>
      <c r="AN25"/>
      <c r="AO25"/>
      <c r="AP25"/>
      <c r="AQ25"/>
      <c r="AR25"/>
      <c r="AS25"/>
      <c r="AT25"/>
      <c r="AU25"/>
      <c r="AV25"/>
      <c r="AW25"/>
      <c r="AX25"/>
      <c r="AY25"/>
      <c r="AZ25"/>
    </row>
    <row r="26" spans="1:60" ht="15">
      <c r="A26" s="62">
        <v>24</v>
      </c>
      <c r="B26" s="10">
        <v>6</v>
      </c>
      <c r="C26" s="14">
        <v>40863</v>
      </c>
      <c r="D26" s="15" t="s">
        <v>32</v>
      </c>
      <c r="E26" s="65" t="s">
        <v>8</v>
      </c>
      <c r="F26" s="15" t="s">
        <v>8</v>
      </c>
      <c r="G26" s="16" t="s">
        <v>16</v>
      </c>
      <c r="H26" s="17" t="s">
        <v>22</v>
      </c>
      <c r="I26" s="66">
        <v>1</v>
      </c>
      <c r="J26" s="12">
        <f>VLOOKUP(G26,'Default Parameters'!$A$10:$C$12,3,FALSE)</f>
        <v>5</v>
      </c>
      <c r="K26" s="63">
        <f t="shared" si="0"/>
        <v>40984</v>
      </c>
      <c r="L26" s="64">
        <f t="shared" si="1"/>
        <v>2012</v>
      </c>
      <c r="M26" s="64">
        <f t="shared" si="2"/>
        <v>3</v>
      </c>
      <c r="N26" s="63">
        <f t="shared" si="3"/>
        <v>42809</v>
      </c>
      <c r="O26" s="154" t="str">
        <f t="shared" si="4"/>
        <v/>
      </c>
      <c r="P26" s="155" t="str">
        <f t="shared" si="5"/>
        <v/>
      </c>
      <c r="Q26" s="155" t="str">
        <f t="shared" si="6"/>
        <v>No</v>
      </c>
      <c r="R26" s="156" t="str">
        <f t="shared" si="7"/>
        <v/>
      </c>
      <c r="S26" s="156" t="str">
        <f t="shared" si="8"/>
        <v/>
      </c>
      <c r="T26" s="157" t="str">
        <f t="shared" si="9"/>
        <v/>
      </c>
      <c r="U26" s="158" t="str">
        <f t="shared" si="10"/>
        <v/>
      </c>
      <c r="V26" s="158" t="str">
        <f t="shared" si="11"/>
        <v>No</v>
      </c>
      <c r="W26" s="159" t="str">
        <f t="shared" si="12"/>
        <v/>
      </c>
      <c r="X26" s="159" t="str">
        <f t="shared" si="13"/>
        <v/>
      </c>
      <c r="Y26" s="160" t="str">
        <f t="shared" si="14"/>
        <v/>
      </c>
      <c r="Z26" s="161" t="str">
        <f t="shared" si="15"/>
        <v/>
      </c>
      <c r="AA26" s="161" t="str">
        <f t="shared" si="16"/>
        <v>No</v>
      </c>
      <c r="AB26" s="162" t="str">
        <f t="shared" si="17"/>
        <v/>
      </c>
      <c r="AC26" s="162" t="str">
        <f t="shared" si="18"/>
        <v/>
      </c>
      <c r="AF26" s="244">
        <v>6</v>
      </c>
      <c r="AG26" s="245">
        <v>21517</v>
      </c>
      <c r="AH26"/>
      <c r="AN26"/>
      <c r="AO26"/>
      <c r="AP26"/>
      <c r="AQ26"/>
      <c r="AR26"/>
      <c r="AS26"/>
      <c r="AT26"/>
      <c r="AU26"/>
      <c r="AV26"/>
      <c r="AW26"/>
      <c r="AX26"/>
      <c r="AY26"/>
      <c r="AZ26"/>
    </row>
    <row r="27" spans="1:60" ht="15">
      <c r="A27" s="62">
        <v>25</v>
      </c>
      <c r="B27" s="10">
        <v>6</v>
      </c>
      <c r="C27" s="14">
        <v>40864</v>
      </c>
      <c r="D27" s="15" t="s">
        <v>63</v>
      </c>
      <c r="E27" s="15" t="s">
        <v>12</v>
      </c>
      <c r="F27" s="15" t="s">
        <v>12</v>
      </c>
      <c r="G27" s="16" t="s">
        <v>16</v>
      </c>
      <c r="H27" s="17" t="s">
        <v>22</v>
      </c>
      <c r="I27" s="66">
        <v>1</v>
      </c>
      <c r="J27" s="12">
        <f>VLOOKUP(G27,'Default Parameters'!$A$10:$C$12,3,FALSE)</f>
        <v>5</v>
      </c>
      <c r="K27" s="63">
        <f t="shared" si="0"/>
        <v>40985</v>
      </c>
      <c r="L27" s="64">
        <f t="shared" si="1"/>
        <v>2012</v>
      </c>
      <c r="M27" s="64">
        <f t="shared" si="2"/>
        <v>3</v>
      </c>
      <c r="N27" s="63">
        <f t="shared" si="3"/>
        <v>42810</v>
      </c>
      <c r="O27" s="154" t="str">
        <f t="shared" si="4"/>
        <v/>
      </c>
      <c r="P27" s="155" t="str">
        <f t="shared" si="5"/>
        <v/>
      </c>
      <c r="Q27" s="155" t="str">
        <f t="shared" si="6"/>
        <v>No</v>
      </c>
      <c r="R27" s="156" t="str">
        <f t="shared" si="7"/>
        <v/>
      </c>
      <c r="S27" s="156" t="str">
        <f t="shared" si="8"/>
        <v/>
      </c>
      <c r="T27" s="157" t="str">
        <f t="shared" si="9"/>
        <v/>
      </c>
      <c r="U27" s="158" t="str">
        <f t="shared" si="10"/>
        <v/>
      </c>
      <c r="V27" s="158" t="str">
        <f t="shared" si="11"/>
        <v>No</v>
      </c>
      <c r="W27" s="159" t="str">
        <f t="shared" si="12"/>
        <v/>
      </c>
      <c r="X27" s="159" t="str">
        <f t="shared" si="13"/>
        <v/>
      </c>
      <c r="Y27" s="160" t="str">
        <f t="shared" si="14"/>
        <v/>
      </c>
      <c r="Z27" s="161" t="str">
        <f t="shared" si="15"/>
        <v/>
      </c>
      <c r="AA27" s="161" t="str">
        <f t="shared" si="16"/>
        <v>No</v>
      </c>
      <c r="AB27" s="162" t="str">
        <f t="shared" si="17"/>
        <v/>
      </c>
      <c r="AC27" s="162" t="str">
        <f t="shared" si="18"/>
        <v/>
      </c>
      <c r="AF27" s="244">
        <v>7</v>
      </c>
      <c r="AG27" s="245">
        <v>33397</v>
      </c>
      <c r="AH27"/>
      <c r="AN27"/>
      <c r="AO27"/>
      <c r="AP27"/>
      <c r="AQ27"/>
      <c r="AR27"/>
      <c r="AS27"/>
      <c r="AT27"/>
      <c r="AU27"/>
      <c r="AV27"/>
      <c r="AW27"/>
      <c r="AX27"/>
      <c r="AY27"/>
      <c r="AZ27"/>
    </row>
    <row r="28" spans="1:60" ht="15">
      <c r="A28" s="62">
        <v>26</v>
      </c>
      <c r="B28" s="10">
        <v>6</v>
      </c>
      <c r="C28" s="14">
        <v>40864</v>
      </c>
      <c r="D28" s="15" t="s">
        <v>52</v>
      </c>
      <c r="E28" s="65" t="s">
        <v>8</v>
      </c>
      <c r="F28" s="15" t="s">
        <v>8</v>
      </c>
      <c r="G28" s="16" t="s">
        <v>16</v>
      </c>
      <c r="H28" s="17" t="s">
        <v>50</v>
      </c>
      <c r="I28" s="66">
        <v>34</v>
      </c>
      <c r="J28" s="12">
        <f>VLOOKUP(G28,'Default Parameters'!$A$10:$C$12,3,FALSE)</f>
        <v>5</v>
      </c>
      <c r="K28" s="63">
        <f t="shared" si="0"/>
        <v>40985</v>
      </c>
      <c r="L28" s="64">
        <f t="shared" si="1"/>
        <v>2012</v>
      </c>
      <c r="M28" s="64">
        <f t="shared" si="2"/>
        <v>3</v>
      </c>
      <c r="N28" s="63">
        <f t="shared" si="3"/>
        <v>42810</v>
      </c>
      <c r="O28" s="154" t="str">
        <f t="shared" si="4"/>
        <v/>
      </c>
      <c r="P28" s="155" t="str">
        <f t="shared" si="5"/>
        <v/>
      </c>
      <c r="Q28" s="155" t="str">
        <f t="shared" si="6"/>
        <v>No</v>
      </c>
      <c r="R28" s="156" t="str">
        <f t="shared" si="7"/>
        <v/>
      </c>
      <c r="S28" s="156" t="str">
        <f t="shared" si="8"/>
        <v/>
      </c>
      <c r="T28" s="157" t="str">
        <f t="shared" si="9"/>
        <v/>
      </c>
      <c r="U28" s="158" t="str">
        <f t="shared" si="10"/>
        <v/>
      </c>
      <c r="V28" s="158" t="str">
        <f t="shared" si="11"/>
        <v>No</v>
      </c>
      <c r="W28" s="159" t="str">
        <f t="shared" si="12"/>
        <v/>
      </c>
      <c r="X28" s="159" t="str">
        <f t="shared" si="13"/>
        <v/>
      </c>
      <c r="Y28" s="160" t="str">
        <f t="shared" si="14"/>
        <v/>
      </c>
      <c r="Z28" s="161" t="str">
        <f t="shared" si="15"/>
        <v/>
      </c>
      <c r="AA28" s="161" t="str">
        <f t="shared" si="16"/>
        <v>No</v>
      </c>
      <c r="AB28" s="162" t="str">
        <f t="shared" si="17"/>
        <v/>
      </c>
      <c r="AC28" s="162" t="str">
        <f t="shared" si="18"/>
        <v/>
      </c>
      <c r="AF28" s="244">
        <v>8</v>
      </c>
      <c r="AG28" s="245">
        <v>34128</v>
      </c>
      <c r="AH28"/>
      <c r="AN28"/>
      <c r="AO28"/>
      <c r="AP28"/>
      <c r="AQ28"/>
      <c r="AR28"/>
      <c r="AS28"/>
      <c r="AT28"/>
      <c r="AU28"/>
      <c r="AV28"/>
      <c r="AW28"/>
      <c r="AX28"/>
      <c r="AY28"/>
      <c r="AZ28"/>
    </row>
    <row r="29" spans="1:60" ht="15">
      <c r="A29" s="62">
        <v>27</v>
      </c>
      <c r="B29" s="10">
        <v>6</v>
      </c>
      <c r="C29" s="14">
        <v>40864</v>
      </c>
      <c r="D29" s="15" t="s">
        <v>64</v>
      </c>
      <c r="E29" s="65" t="s">
        <v>8</v>
      </c>
      <c r="F29" s="15" t="s">
        <v>8</v>
      </c>
      <c r="G29" s="16" t="s">
        <v>16</v>
      </c>
      <c r="H29" s="17" t="s">
        <v>50</v>
      </c>
      <c r="I29" s="66">
        <v>150</v>
      </c>
      <c r="J29" s="12">
        <f>VLOOKUP(G29,'Default Parameters'!$A$10:$C$12,3,FALSE)</f>
        <v>5</v>
      </c>
      <c r="K29" s="63">
        <f t="shared" si="0"/>
        <v>40985</v>
      </c>
      <c r="L29" s="64">
        <f t="shared" si="1"/>
        <v>2012</v>
      </c>
      <c r="M29" s="64">
        <f t="shared" si="2"/>
        <v>3</v>
      </c>
      <c r="N29" s="63">
        <f t="shared" si="3"/>
        <v>42810</v>
      </c>
      <c r="O29" s="154" t="str">
        <f t="shared" si="4"/>
        <v/>
      </c>
      <c r="P29" s="155" t="str">
        <f t="shared" si="5"/>
        <v/>
      </c>
      <c r="Q29" s="155" t="str">
        <f t="shared" si="6"/>
        <v>No</v>
      </c>
      <c r="R29" s="156" t="str">
        <f t="shared" si="7"/>
        <v/>
      </c>
      <c r="S29" s="156" t="str">
        <f t="shared" si="8"/>
        <v/>
      </c>
      <c r="T29" s="157" t="str">
        <f t="shared" si="9"/>
        <v/>
      </c>
      <c r="U29" s="158" t="str">
        <f t="shared" si="10"/>
        <v/>
      </c>
      <c r="V29" s="158" t="str">
        <f t="shared" si="11"/>
        <v>No</v>
      </c>
      <c r="W29" s="159" t="str">
        <f t="shared" si="12"/>
        <v/>
      </c>
      <c r="X29" s="159" t="str">
        <f t="shared" si="13"/>
        <v/>
      </c>
      <c r="Y29" s="160" t="str">
        <f t="shared" si="14"/>
        <v/>
      </c>
      <c r="Z29" s="161" t="str">
        <f t="shared" si="15"/>
        <v/>
      </c>
      <c r="AA29" s="161" t="str">
        <f t="shared" si="16"/>
        <v>No</v>
      </c>
      <c r="AB29" s="162" t="str">
        <f t="shared" si="17"/>
        <v/>
      </c>
      <c r="AC29" s="162" t="str">
        <f t="shared" si="18"/>
        <v/>
      </c>
      <c r="AF29" s="244">
        <v>9</v>
      </c>
      <c r="AG29" s="245">
        <v>36888</v>
      </c>
      <c r="AH29"/>
      <c r="AN29"/>
      <c r="AO29"/>
      <c r="AP29"/>
      <c r="AQ29"/>
      <c r="AR29"/>
      <c r="AS29"/>
      <c r="AT29"/>
      <c r="AU29"/>
      <c r="AV29"/>
      <c r="AW29"/>
      <c r="AX29"/>
      <c r="AY29"/>
      <c r="AZ29"/>
    </row>
    <row r="30" spans="1:60" ht="15">
      <c r="A30" s="62">
        <v>28</v>
      </c>
      <c r="B30" s="10">
        <v>6</v>
      </c>
      <c r="C30" s="14">
        <v>40865</v>
      </c>
      <c r="D30" s="15" t="s">
        <v>52</v>
      </c>
      <c r="E30" s="65" t="s">
        <v>8</v>
      </c>
      <c r="F30" s="15" t="s">
        <v>8</v>
      </c>
      <c r="G30" s="16" t="s">
        <v>16</v>
      </c>
      <c r="H30" s="17" t="s">
        <v>50</v>
      </c>
      <c r="I30" s="66">
        <v>3</v>
      </c>
      <c r="J30" s="12">
        <f>VLOOKUP(G30,'Default Parameters'!$A$10:$C$12,3,FALSE)</f>
        <v>5</v>
      </c>
      <c r="K30" s="63">
        <f t="shared" si="0"/>
        <v>40986</v>
      </c>
      <c r="L30" s="64">
        <f t="shared" si="1"/>
        <v>2012</v>
      </c>
      <c r="M30" s="64">
        <f t="shared" si="2"/>
        <v>3</v>
      </c>
      <c r="N30" s="63">
        <f t="shared" si="3"/>
        <v>42811</v>
      </c>
      <c r="O30" s="154" t="str">
        <f t="shared" si="4"/>
        <v/>
      </c>
      <c r="P30" s="155" t="str">
        <f t="shared" si="5"/>
        <v/>
      </c>
      <c r="Q30" s="155" t="str">
        <f t="shared" si="6"/>
        <v>No</v>
      </c>
      <c r="R30" s="156" t="str">
        <f t="shared" si="7"/>
        <v/>
      </c>
      <c r="S30" s="156" t="str">
        <f t="shared" si="8"/>
        <v/>
      </c>
      <c r="T30" s="157" t="str">
        <f t="shared" si="9"/>
        <v/>
      </c>
      <c r="U30" s="158" t="str">
        <f t="shared" si="10"/>
        <v/>
      </c>
      <c r="V30" s="158" t="str">
        <f t="shared" si="11"/>
        <v>No</v>
      </c>
      <c r="W30" s="159" t="str">
        <f t="shared" si="12"/>
        <v/>
      </c>
      <c r="X30" s="159" t="str">
        <f t="shared" si="13"/>
        <v/>
      </c>
      <c r="Y30" s="160" t="str">
        <f t="shared" si="14"/>
        <v/>
      </c>
      <c r="Z30" s="161" t="str">
        <f t="shared" si="15"/>
        <v/>
      </c>
      <c r="AA30" s="161" t="str">
        <f t="shared" si="16"/>
        <v>No</v>
      </c>
      <c r="AB30" s="162" t="str">
        <f t="shared" si="17"/>
        <v/>
      </c>
      <c r="AC30" s="162" t="str">
        <f t="shared" si="18"/>
        <v/>
      </c>
      <c r="AF30" s="244">
        <v>10</v>
      </c>
      <c r="AG30" s="245">
        <v>43299</v>
      </c>
      <c r="AH30"/>
      <c r="AN30"/>
      <c r="AO30"/>
      <c r="AP30"/>
      <c r="AQ30"/>
      <c r="AR30"/>
      <c r="AS30"/>
      <c r="AT30"/>
      <c r="AU30"/>
      <c r="AV30"/>
      <c r="AW30"/>
      <c r="AX30"/>
      <c r="AY30"/>
      <c r="AZ30"/>
    </row>
    <row r="31" spans="1:60" ht="15">
      <c r="A31" s="62">
        <v>29</v>
      </c>
      <c r="B31" s="10">
        <v>6</v>
      </c>
      <c r="C31" s="14">
        <v>40865</v>
      </c>
      <c r="D31" s="15" t="s">
        <v>65</v>
      </c>
      <c r="E31" s="15" t="s">
        <v>11</v>
      </c>
      <c r="F31" s="15" t="s">
        <v>11</v>
      </c>
      <c r="G31" s="16" t="s">
        <v>16</v>
      </c>
      <c r="H31" s="17" t="s">
        <v>22</v>
      </c>
      <c r="I31" s="66">
        <v>1</v>
      </c>
      <c r="J31" s="12">
        <f>VLOOKUP(G31,'Default Parameters'!$A$10:$C$12,3,FALSE)</f>
        <v>5</v>
      </c>
      <c r="K31" s="63">
        <f t="shared" si="0"/>
        <v>40986</v>
      </c>
      <c r="L31" s="64">
        <f t="shared" si="1"/>
        <v>2012</v>
      </c>
      <c r="M31" s="64">
        <f t="shared" si="2"/>
        <v>3</v>
      </c>
      <c r="N31" s="63">
        <f t="shared" si="3"/>
        <v>42811</v>
      </c>
      <c r="O31" s="154" t="str">
        <f t="shared" si="4"/>
        <v/>
      </c>
      <c r="P31" s="155" t="str">
        <f t="shared" si="5"/>
        <v/>
      </c>
      <c r="Q31" s="155" t="str">
        <f t="shared" si="6"/>
        <v>No</v>
      </c>
      <c r="R31" s="156" t="str">
        <f t="shared" si="7"/>
        <v/>
      </c>
      <c r="S31" s="156" t="str">
        <f t="shared" si="8"/>
        <v/>
      </c>
      <c r="T31" s="157" t="str">
        <f t="shared" si="9"/>
        <v/>
      </c>
      <c r="U31" s="158" t="str">
        <f t="shared" si="10"/>
        <v/>
      </c>
      <c r="V31" s="158" t="str">
        <f t="shared" si="11"/>
        <v>No</v>
      </c>
      <c r="W31" s="159" t="str">
        <f t="shared" si="12"/>
        <v/>
      </c>
      <c r="X31" s="159" t="str">
        <f t="shared" si="13"/>
        <v/>
      </c>
      <c r="Y31" s="160" t="str">
        <f t="shared" si="14"/>
        <v/>
      </c>
      <c r="Z31" s="161" t="str">
        <f t="shared" si="15"/>
        <v/>
      </c>
      <c r="AA31" s="161" t="str">
        <f t="shared" si="16"/>
        <v>No</v>
      </c>
      <c r="AB31" s="162" t="str">
        <f t="shared" si="17"/>
        <v/>
      </c>
      <c r="AC31" s="162" t="str">
        <f t="shared" si="18"/>
        <v/>
      </c>
      <c r="AF31" s="244">
        <v>11</v>
      </c>
      <c r="AG31" s="245">
        <v>43284</v>
      </c>
      <c r="AH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</row>
    <row r="32" spans="1:60" ht="15">
      <c r="A32" s="62">
        <v>30</v>
      </c>
      <c r="B32" s="10">
        <v>6</v>
      </c>
      <c r="C32" s="14">
        <v>40865</v>
      </c>
      <c r="D32" s="15" t="s">
        <v>52</v>
      </c>
      <c r="E32" s="15" t="s">
        <v>11</v>
      </c>
      <c r="F32" s="15" t="s">
        <v>11</v>
      </c>
      <c r="G32" s="16" t="s">
        <v>16</v>
      </c>
      <c r="H32" s="17" t="s">
        <v>53</v>
      </c>
      <c r="I32" s="66">
        <v>12</v>
      </c>
      <c r="J32" s="12">
        <f>VLOOKUP(G32,'Default Parameters'!$A$10:$C$12,3,FALSE)</f>
        <v>5</v>
      </c>
      <c r="K32" s="63">
        <f t="shared" si="0"/>
        <v>40986</v>
      </c>
      <c r="L32" s="64">
        <f t="shared" si="1"/>
        <v>2012</v>
      </c>
      <c r="M32" s="64">
        <f t="shared" si="2"/>
        <v>3</v>
      </c>
      <c r="N32" s="63">
        <f t="shared" si="3"/>
        <v>42811</v>
      </c>
      <c r="O32" s="154" t="str">
        <f t="shared" si="4"/>
        <v/>
      </c>
      <c r="P32" s="155" t="str">
        <f t="shared" si="5"/>
        <v/>
      </c>
      <c r="Q32" s="155" t="str">
        <f t="shared" si="6"/>
        <v>No</v>
      </c>
      <c r="R32" s="156" t="str">
        <f t="shared" si="7"/>
        <v/>
      </c>
      <c r="S32" s="156" t="str">
        <f t="shared" si="8"/>
        <v/>
      </c>
      <c r="T32" s="157" t="str">
        <f t="shared" si="9"/>
        <v/>
      </c>
      <c r="U32" s="158" t="str">
        <f t="shared" si="10"/>
        <v/>
      </c>
      <c r="V32" s="158" t="str">
        <f t="shared" si="11"/>
        <v>No</v>
      </c>
      <c r="W32" s="159" t="str">
        <f t="shared" si="12"/>
        <v/>
      </c>
      <c r="X32" s="159" t="str">
        <f t="shared" si="13"/>
        <v/>
      </c>
      <c r="Y32" s="160" t="str">
        <f t="shared" si="14"/>
        <v/>
      </c>
      <c r="Z32" s="161" t="str">
        <f t="shared" si="15"/>
        <v/>
      </c>
      <c r="AA32" s="161" t="str">
        <f t="shared" si="16"/>
        <v>No</v>
      </c>
      <c r="AB32" s="162" t="str">
        <f t="shared" si="17"/>
        <v/>
      </c>
      <c r="AC32" s="162" t="str">
        <f t="shared" si="18"/>
        <v/>
      </c>
      <c r="AF32" s="244" t="s">
        <v>1740</v>
      </c>
      <c r="AG32" s="245">
        <v>212513</v>
      </c>
      <c r="AH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</row>
    <row r="33" spans="1:60" ht="15">
      <c r="A33" s="62">
        <v>31</v>
      </c>
      <c r="B33" s="10">
        <v>6</v>
      </c>
      <c r="C33" s="14">
        <v>40865</v>
      </c>
      <c r="D33" s="15" t="s">
        <v>52</v>
      </c>
      <c r="E33" s="15" t="s">
        <v>11</v>
      </c>
      <c r="F33" s="15" t="s">
        <v>11</v>
      </c>
      <c r="G33" s="16" t="s">
        <v>16</v>
      </c>
      <c r="H33" s="17" t="s">
        <v>39</v>
      </c>
      <c r="I33" s="66">
        <v>22</v>
      </c>
      <c r="J33" s="12">
        <f>VLOOKUP(G33,'Default Parameters'!$A$10:$C$12,3,FALSE)</f>
        <v>5</v>
      </c>
      <c r="K33" s="63">
        <f t="shared" si="0"/>
        <v>40986</v>
      </c>
      <c r="L33" s="64">
        <f t="shared" si="1"/>
        <v>2012</v>
      </c>
      <c r="M33" s="64">
        <f t="shared" si="2"/>
        <v>3</v>
      </c>
      <c r="N33" s="63">
        <f t="shared" si="3"/>
        <v>42811</v>
      </c>
      <c r="O33" s="154" t="str">
        <f t="shared" si="4"/>
        <v/>
      </c>
      <c r="P33" s="155" t="str">
        <f t="shared" si="5"/>
        <v/>
      </c>
      <c r="Q33" s="155" t="str">
        <f t="shared" si="6"/>
        <v>No</v>
      </c>
      <c r="R33" s="156" t="str">
        <f t="shared" si="7"/>
        <v/>
      </c>
      <c r="S33" s="156" t="str">
        <f t="shared" si="8"/>
        <v/>
      </c>
      <c r="T33" s="157" t="str">
        <f t="shared" si="9"/>
        <v/>
      </c>
      <c r="U33" s="158" t="str">
        <f t="shared" si="10"/>
        <v/>
      </c>
      <c r="V33" s="158" t="str">
        <f t="shared" si="11"/>
        <v>No</v>
      </c>
      <c r="W33" s="159" t="str">
        <f t="shared" si="12"/>
        <v/>
      </c>
      <c r="X33" s="159" t="str">
        <f t="shared" si="13"/>
        <v/>
      </c>
      <c r="Y33" s="160" t="str">
        <f t="shared" si="14"/>
        <v/>
      </c>
      <c r="Z33" s="161" t="str">
        <f t="shared" si="15"/>
        <v/>
      </c>
      <c r="AA33" s="161" t="str">
        <f t="shared" si="16"/>
        <v>No</v>
      </c>
      <c r="AB33" s="162" t="str">
        <f t="shared" si="17"/>
        <v/>
      </c>
      <c r="AC33" s="162" t="str">
        <f t="shared" si="18"/>
        <v/>
      </c>
      <c r="AF33"/>
      <c r="AG33"/>
      <c r="AH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</row>
    <row r="34" spans="1:60" ht="15">
      <c r="A34" s="62">
        <v>32</v>
      </c>
      <c r="B34" s="10">
        <v>6</v>
      </c>
      <c r="C34" s="14">
        <v>40868</v>
      </c>
      <c r="D34" s="15" t="s">
        <v>52</v>
      </c>
      <c r="E34" s="15" t="s">
        <v>11</v>
      </c>
      <c r="F34" s="15" t="s">
        <v>11</v>
      </c>
      <c r="G34" s="16" t="s">
        <v>16</v>
      </c>
      <c r="H34" s="17" t="s">
        <v>53</v>
      </c>
      <c r="I34" s="66">
        <v>11</v>
      </c>
      <c r="J34" s="12">
        <f>VLOOKUP(G34,'Default Parameters'!$A$10:$C$12,3,FALSE)</f>
        <v>5</v>
      </c>
      <c r="K34" s="63">
        <f t="shared" si="0"/>
        <v>40989</v>
      </c>
      <c r="L34" s="64">
        <f t="shared" si="1"/>
        <v>2012</v>
      </c>
      <c r="M34" s="64">
        <f t="shared" si="2"/>
        <v>3</v>
      </c>
      <c r="N34" s="63">
        <f t="shared" si="3"/>
        <v>42814</v>
      </c>
      <c r="O34" s="154" t="str">
        <f t="shared" si="4"/>
        <v/>
      </c>
      <c r="P34" s="155" t="str">
        <f t="shared" si="5"/>
        <v/>
      </c>
      <c r="Q34" s="155" t="str">
        <f t="shared" si="6"/>
        <v>No</v>
      </c>
      <c r="R34" s="156" t="str">
        <f t="shared" si="7"/>
        <v/>
      </c>
      <c r="S34" s="156" t="str">
        <f t="shared" si="8"/>
        <v/>
      </c>
      <c r="T34" s="157" t="str">
        <f t="shared" si="9"/>
        <v/>
      </c>
      <c r="U34" s="158" t="str">
        <f t="shared" si="10"/>
        <v/>
      </c>
      <c r="V34" s="158" t="str">
        <f t="shared" si="11"/>
        <v>No</v>
      </c>
      <c r="W34" s="159" t="str">
        <f t="shared" si="12"/>
        <v/>
      </c>
      <c r="X34" s="159" t="str">
        <f t="shared" si="13"/>
        <v/>
      </c>
      <c r="Y34" s="160" t="str">
        <f t="shared" si="14"/>
        <v/>
      </c>
      <c r="Z34" s="161" t="str">
        <f t="shared" si="15"/>
        <v/>
      </c>
      <c r="AA34" s="161" t="str">
        <f t="shared" si="16"/>
        <v>No</v>
      </c>
      <c r="AB34" s="162" t="str">
        <f t="shared" si="17"/>
        <v/>
      </c>
      <c r="AC34" s="162" t="str">
        <f t="shared" si="18"/>
        <v/>
      </c>
      <c r="AF34"/>
      <c r="AG34"/>
      <c r="AH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</row>
    <row r="35" spans="1:60" ht="15">
      <c r="A35" s="62">
        <v>33</v>
      </c>
      <c r="B35" s="10">
        <v>6</v>
      </c>
      <c r="C35" s="14">
        <v>40868</v>
      </c>
      <c r="D35" s="15" t="s">
        <v>52</v>
      </c>
      <c r="E35" s="15" t="s">
        <v>11</v>
      </c>
      <c r="F35" s="15" t="s">
        <v>11</v>
      </c>
      <c r="G35" s="16" t="s">
        <v>16</v>
      </c>
      <c r="H35" s="17" t="s">
        <v>53</v>
      </c>
      <c r="I35" s="66">
        <v>12</v>
      </c>
      <c r="J35" s="12">
        <f>VLOOKUP(G35,'Default Parameters'!$A$10:$C$12,3,FALSE)</f>
        <v>5</v>
      </c>
      <c r="K35" s="63">
        <f t="shared" si="0"/>
        <v>40989</v>
      </c>
      <c r="L35" s="64">
        <f t="shared" si="1"/>
        <v>2012</v>
      </c>
      <c r="M35" s="64">
        <f t="shared" si="2"/>
        <v>3</v>
      </c>
      <c r="N35" s="63">
        <f t="shared" si="3"/>
        <v>42814</v>
      </c>
      <c r="O35" s="154" t="str">
        <f t="shared" si="4"/>
        <v/>
      </c>
      <c r="P35" s="155" t="str">
        <f t="shared" si="5"/>
        <v/>
      </c>
      <c r="Q35" s="155" t="str">
        <f t="shared" si="6"/>
        <v>No</v>
      </c>
      <c r="R35" s="156" t="str">
        <f t="shared" si="7"/>
        <v/>
      </c>
      <c r="S35" s="156" t="str">
        <f t="shared" si="8"/>
        <v/>
      </c>
      <c r="T35" s="157" t="str">
        <f t="shared" si="9"/>
        <v/>
      </c>
      <c r="U35" s="158" t="str">
        <f t="shared" si="10"/>
        <v/>
      </c>
      <c r="V35" s="158" t="str">
        <f t="shared" si="11"/>
        <v>No</v>
      </c>
      <c r="W35" s="159" t="str">
        <f t="shared" si="12"/>
        <v/>
      </c>
      <c r="X35" s="159" t="str">
        <f t="shared" si="13"/>
        <v/>
      </c>
      <c r="Y35" s="160" t="str">
        <f t="shared" si="14"/>
        <v/>
      </c>
      <c r="Z35" s="161" t="str">
        <f t="shared" si="15"/>
        <v/>
      </c>
      <c r="AA35" s="161" t="str">
        <f t="shared" si="16"/>
        <v>No</v>
      </c>
      <c r="AB35" s="162" t="str">
        <f t="shared" si="17"/>
        <v/>
      </c>
      <c r="AC35" s="162" t="str">
        <f t="shared" si="18"/>
        <v/>
      </c>
      <c r="AF35"/>
      <c r="AG35"/>
      <c r="AH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</row>
    <row r="36" spans="1:60" ht="15">
      <c r="A36" s="62">
        <v>34</v>
      </c>
      <c r="B36" s="10">
        <v>6</v>
      </c>
      <c r="C36" s="14">
        <v>40868</v>
      </c>
      <c r="D36" s="15" t="s">
        <v>66</v>
      </c>
      <c r="E36" s="15" t="s">
        <v>30</v>
      </c>
      <c r="F36" s="15" t="s">
        <v>30</v>
      </c>
      <c r="G36" s="16" t="s">
        <v>16</v>
      </c>
      <c r="H36" s="17" t="s">
        <v>22</v>
      </c>
      <c r="I36" s="66">
        <v>1</v>
      </c>
      <c r="J36" s="12">
        <f>VLOOKUP(G36,'Default Parameters'!$A$10:$C$12,3,FALSE)</f>
        <v>5</v>
      </c>
      <c r="K36" s="63">
        <f t="shared" si="0"/>
        <v>40989</v>
      </c>
      <c r="L36" s="64">
        <f t="shared" si="1"/>
        <v>2012</v>
      </c>
      <c r="M36" s="64">
        <f t="shared" si="2"/>
        <v>3</v>
      </c>
      <c r="N36" s="63">
        <f t="shared" si="3"/>
        <v>42814</v>
      </c>
      <c r="O36" s="154" t="str">
        <f t="shared" si="4"/>
        <v/>
      </c>
      <c r="P36" s="155" t="str">
        <f t="shared" si="5"/>
        <v/>
      </c>
      <c r="Q36" s="155" t="str">
        <f t="shared" si="6"/>
        <v>No</v>
      </c>
      <c r="R36" s="156" t="str">
        <f t="shared" si="7"/>
        <v/>
      </c>
      <c r="S36" s="156" t="str">
        <f t="shared" si="8"/>
        <v/>
      </c>
      <c r="T36" s="157" t="str">
        <f t="shared" si="9"/>
        <v/>
      </c>
      <c r="U36" s="158" t="str">
        <f t="shared" si="10"/>
        <v/>
      </c>
      <c r="V36" s="158" t="str">
        <f t="shared" si="11"/>
        <v>No</v>
      </c>
      <c r="W36" s="159" t="str">
        <f t="shared" si="12"/>
        <v/>
      </c>
      <c r="X36" s="159" t="str">
        <f t="shared" si="13"/>
        <v/>
      </c>
      <c r="Y36" s="160" t="str">
        <f t="shared" si="14"/>
        <v/>
      </c>
      <c r="Z36" s="161" t="str">
        <f t="shared" si="15"/>
        <v/>
      </c>
      <c r="AA36" s="161" t="str">
        <f t="shared" si="16"/>
        <v>No</v>
      </c>
      <c r="AB36" s="162" t="str">
        <f t="shared" si="17"/>
        <v/>
      </c>
      <c r="AC36" s="162" t="str">
        <f t="shared" si="18"/>
        <v/>
      </c>
      <c r="AF36"/>
      <c r="AG36"/>
      <c r="AH36"/>
      <c r="AI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</row>
    <row r="37" spans="1:60" ht="15">
      <c r="A37" s="62">
        <v>35</v>
      </c>
      <c r="B37" s="10">
        <v>6</v>
      </c>
      <c r="C37" s="14">
        <v>40870</v>
      </c>
      <c r="D37" s="15" t="s">
        <v>52</v>
      </c>
      <c r="E37" s="65" t="s">
        <v>8</v>
      </c>
      <c r="F37" s="15" t="s">
        <v>8</v>
      </c>
      <c r="G37" s="16" t="s">
        <v>16</v>
      </c>
      <c r="H37" s="17" t="s">
        <v>67</v>
      </c>
      <c r="I37" s="66">
        <v>11</v>
      </c>
      <c r="J37" s="12">
        <f>VLOOKUP(G37,'Default Parameters'!$A$10:$C$12,3,FALSE)</f>
        <v>5</v>
      </c>
      <c r="K37" s="63">
        <f t="shared" si="0"/>
        <v>40991</v>
      </c>
      <c r="L37" s="64">
        <f t="shared" si="1"/>
        <v>2012</v>
      </c>
      <c r="M37" s="64">
        <f t="shared" si="2"/>
        <v>3</v>
      </c>
      <c r="N37" s="63">
        <f t="shared" si="3"/>
        <v>42816</v>
      </c>
      <c r="O37" s="154" t="str">
        <f t="shared" si="4"/>
        <v/>
      </c>
      <c r="P37" s="155" t="str">
        <f t="shared" si="5"/>
        <v/>
      </c>
      <c r="Q37" s="155" t="str">
        <f t="shared" si="6"/>
        <v>No</v>
      </c>
      <c r="R37" s="156" t="str">
        <f t="shared" si="7"/>
        <v/>
      </c>
      <c r="S37" s="156" t="str">
        <f t="shared" si="8"/>
        <v/>
      </c>
      <c r="T37" s="157" t="str">
        <f t="shared" si="9"/>
        <v/>
      </c>
      <c r="U37" s="158" t="str">
        <f t="shared" si="10"/>
        <v/>
      </c>
      <c r="V37" s="158" t="str">
        <f t="shared" si="11"/>
        <v>No</v>
      </c>
      <c r="W37" s="159" t="str">
        <f t="shared" si="12"/>
        <v/>
      </c>
      <c r="X37" s="159" t="str">
        <f t="shared" si="13"/>
        <v/>
      </c>
      <c r="Y37" s="160" t="str">
        <f t="shared" si="14"/>
        <v/>
      </c>
      <c r="Z37" s="161" t="str">
        <f t="shared" si="15"/>
        <v/>
      </c>
      <c r="AA37" s="161" t="str">
        <f t="shared" si="16"/>
        <v>No</v>
      </c>
      <c r="AB37" s="162" t="str">
        <f t="shared" si="17"/>
        <v/>
      </c>
      <c r="AC37" s="162" t="str">
        <f t="shared" si="18"/>
        <v/>
      </c>
      <c r="AF37"/>
      <c r="AG37"/>
      <c r="AH37"/>
      <c r="AI37"/>
      <c r="AW37"/>
      <c r="AX37"/>
      <c r="AY37"/>
      <c r="AZ37"/>
      <c r="BA37"/>
      <c r="BB37"/>
      <c r="BC37"/>
      <c r="BD37"/>
      <c r="BE37"/>
      <c r="BF37"/>
      <c r="BG37"/>
      <c r="BH37"/>
    </row>
    <row r="38" spans="1:60" ht="15">
      <c r="A38" s="62">
        <v>36</v>
      </c>
      <c r="B38" s="10">
        <v>6</v>
      </c>
      <c r="C38" s="14">
        <v>40871</v>
      </c>
      <c r="D38" s="15" t="s">
        <v>68</v>
      </c>
      <c r="E38" s="15" t="s">
        <v>367</v>
      </c>
      <c r="F38" s="15" t="s">
        <v>367</v>
      </c>
      <c r="G38" s="16" t="s">
        <v>16</v>
      </c>
      <c r="H38" s="17" t="s">
        <v>22</v>
      </c>
      <c r="I38" s="66">
        <v>1</v>
      </c>
      <c r="J38" s="12">
        <f>VLOOKUP(G38,'Default Parameters'!$A$10:$C$12,3,FALSE)</f>
        <v>5</v>
      </c>
      <c r="K38" s="63">
        <f t="shared" si="0"/>
        <v>40992</v>
      </c>
      <c r="L38" s="64">
        <f t="shared" si="1"/>
        <v>2012</v>
      </c>
      <c r="M38" s="64">
        <f t="shared" si="2"/>
        <v>3</v>
      </c>
      <c r="N38" s="63">
        <f t="shared" si="3"/>
        <v>42817</v>
      </c>
      <c r="O38" s="154" t="str">
        <f t="shared" si="4"/>
        <v/>
      </c>
      <c r="P38" s="155" t="str">
        <f t="shared" si="5"/>
        <v/>
      </c>
      <c r="Q38" s="155" t="str">
        <f t="shared" si="6"/>
        <v>No</v>
      </c>
      <c r="R38" s="156" t="str">
        <f t="shared" si="7"/>
        <v/>
      </c>
      <c r="S38" s="156" t="str">
        <f t="shared" si="8"/>
        <v/>
      </c>
      <c r="T38" s="157" t="str">
        <f t="shared" si="9"/>
        <v/>
      </c>
      <c r="U38" s="158" t="str">
        <f t="shared" si="10"/>
        <v/>
      </c>
      <c r="V38" s="158" t="str">
        <f t="shared" si="11"/>
        <v>No</v>
      </c>
      <c r="W38" s="159" t="str">
        <f t="shared" si="12"/>
        <v/>
      </c>
      <c r="X38" s="159" t="str">
        <f t="shared" si="13"/>
        <v/>
      </c>
      <c r="Y38" s="160" t="str">
        <f t="shared" si="14"/>
        <v/>
      </c>
      <c r="Z38" s="161" t="str">
        <f t="shared" si="15"/>
        <v/>
      </c>
      <c r="AA38" s="161" t="str">
        <f t="shared" si="16"/>
        <v>No</v>
      </c>
      <c r="AB38" s="162" t="str">
        <f t="shared" si="17"/>
        <v/>
      </c>
      <c r="AC38" s="162" t="str">
        <f t="shared" si="18"/>
        <v/>
      </c>
      <c r="AF38"/>
      <c r="AG38"/>
      <c r="AH38"/>
      <c r="AI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</row>
    <row r="39" spans="1:60" ht="15">
      <c r="A39" s="62">
        <v>37</v>
      </c>
      <c r="B39" s="10">
        <v>6</v>
      </c>
      <c r="C39" s="14">
        <v>40872</v>
      </c>
      <c r="D39" s="15" t="s">
        <v>32</v>
      </c>
      <c r="E39" s="65" t="s">
        <v>8</v>
      </c>
      <c r="F39" s="15" t="s">
        <v>8</v>
      </c>
      <c r="G39" s="16" t="s">
        <v>16</v>
      </c>
      <c r="H39" s="17" t="s">
        <v>22</v>
      </c>
      <c r="I39" s="66">
        <v>1</v>
      </c>
      <c r="J39" s="12">
        <f>VLOOKUP(G39,'Default Parameters'!$A$10:$C$12,3,FALSE)</f>
        <v>5</v>
      </c>
      <c r="K39" s="63">
        <f t="shared" si="0"/>
        <v>40993</v>
      </c>
      <c r="L39" s="64">
        <f t="shared" si="1"/>
        <v>2012</v>
      </c>
      <c r="M39" s="64">
        <f t="shared" si="2"/>
        <v>3</v>
      </c>
      <c r="N39" s="63">
        <f t="shared" si="3"/>
        <v>42818</v>
      </c>
      <c r="O39" s="154" t="str">
        <f t="shared" si="4"/>
        <v/>
      </c>
      <c r="P39" s="155" t="str">
        <f t="shared" si="5"/>
        <v/>
      </c>
      <c r="Q39" s="155" t="str">
        <f t="shared" si="6"/>
        <v>No</v>
      </c>
      <c r="R39" s="156" t="str">
        <f t="shared" si="7"/>
        <v/>
      </c>
      <c r="S39" s="156" t="str">
        <f t="shared" si="8"/>
        <v/>
      </c>
      <c r="T39" s="157" t="str">
        <f t="shared" si="9"/>
        <v/>
      </c>
      <c r="U39" s="158" t="str">
        <f t="shared" si="10"/>
        <v/>
      </c>
      <c r="V39" s="158" t="str">
        <f t="shared" si="11"/>
        <v>No</v>
      </c>
      <c r="W39" s="159" t="str">
        <f t="shared" si="12"/>
        <v/>
      </c>
      <c r="X39" s="159" t="str">
        <f t="shared" si="13"/>
        <v/>
      </c>
      <c r="Y39" s="160" t="str">
        <f t="shared" si="14"/>
        <v/>
      </c>
      <c r="Z39" s="161" t="str">
        <f t="shared" si="15"/>
        <v/>
      </c>
      <c r="AA39" s="161" t="str">
        <f t="shared" si="16"/>
        <v>No</v>
      </c>
      <c r="AB39" s="162" t="str">
        <f t="shared" si="17"/>
        <v/>
      </c>
      <c r="AC39" s="162" t="str">
        <f t="shared" si="18"/>
        <v/>
      </c>
      <c r="AF39"/>
      <c r="AG39"/>
      <c r="AH39"/>
      <c r="AI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</row>
    <row r="40" spans="1:60" ht="15">
      <c r="A40" s="62">
        <v>38</v>
      </c>
      <c r="B40" s="10">
        <v>6</v>
      </c>
      <c r="C40" s="14">
        <v>40872</v>
      </c>
      <c r="D40" s="15" t="s">
        <v>69</v>
      </c>
      <c r="E40" s="65" t="s">
        <v>8</v>
      </c>
      <c r="F40" s="15" t="s">
        <v>8</v>
      </c>
      <c r="G40" s="16" t="s">
        <v>16</v>
      </c>
      <c r="H40" s="17" t="s">
        <v>22</v>
      </c>
      <c r="I40" s="66">
        <v>2</v>
      </c>
      <c r="J40" s="12">
        <f>VLOOKUP(G40,'Default Parameters'!$A$10:$C$12,3,FALSE)</f>
        <v>5</v>
      </c>
      <c r="K40" s="63">
        <f t="shared" si="0"/>
        <v>40993</v>
      </c>
      <c r="L40" s="64">
        <f t="shared" si="1"/>
        <v>2012</v>
      </c>
      <c r="M40" s="64">
        <f t="shared" si="2"/>
        <v>3</v>
      </c>
      <c r="N40" s="63">
        <f t="shared" si="3"/>
        <v>42818</v>
      </c>
      <c r="O40" s="154" t="str">
        <f t="shared" si="4"/>
        <v/>
      </c>
      <c r="P40" s="155" t="str">
        <f t="shared" si="5"/>
        <v/>
      </c>
      <c r="Q40" s="155" t="str">
        <f t="shared" si="6"/>
        <v>No</v>
      </c>
      <c r="R40" s="156" t="str">
        <f t="shared" si="7"/>
        <v/>
      </c>
      <c r="S40" s="156" t="str">
        <f t="shared" si="8"/>
        <v/>
      </c>
      <c r="T40" s="157" t="str">
        <f t="shared" si="9"/>
        <v/>
      </c>
      <c r="U40" s="158" t="str">
        <f t="shared" si="10"/>
        <v/>
      </c>
      <c r="V40" s="158" t="str">
        <f t="shared" si="11"/>
        <v>No</v>
      </c>
      <c r="W40" s="159" t="str">
        <f t="shared" si="12"/>
        <v/>
      </c>
      <c r="X40" s="159" t="str">
        <f t="shared" si="13"/>
        <v/>
      </c>
      <c r="Y40" s="160" t="str">
        <f t="shared" si="14"/>
        <v/>
      </c>
      <c r="Z40" s="161" t="str">
        <f t="shared" si="15"/>
        <v/>
      </c>
      <c r="AA40" s="161" t="str">
        <f t="shared" si="16"/>
        <v>No</v>
      </c>
      <c r="AB40" s="162" t="str">
        <f t="shared" si="17"/>
        <v/>
      </c>
      <c r="AC40" s="162" t="str">
        <f t="shared" si="18"/>
        <v/>
      </c>
      <c r="AF40"/>
      <c r="AG40"/>
      <c r="AH40"/>
      <c r="AI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</row>
    <row r="41" spans="1:60" ht="15">
      <c r="A41" s="62">
        <v>39</v>
      </c>
      <c r="B41" s="10">
        <v>6</v>
      </c>
      <c r="C41" s="14">
        <v>40872</v>
      </c>
      <c r="D41" s="15" t="s">
        <v>52</v>
      </c>
      <c r="E41" s="65" t="s">
        <v>9</v>
      </c>
      <c r="F41" s="15" t="s">
        <v>9</v>
      </c>
      <c r="G41" s="16" t="s">
        <v>16</v>
      </c>
      <c r="H41" s="17" t="s">
        <v>22</v>
      </c>
      <c r="I41" s="66">
        <v>9</v>
      </c>
      <c r="J41" s="12">
        <f>VLOOKUP(G41,'Default Parameters'!$A$10:$C$12,3,FALSE)</f>
        <v>5</v>
      </c>
      <c r="K41" s="63">
        <f t="shared" si="0"/>
        <v>40993</v>
      </c>
      <c r="L41" s="64">
        <f t="shared" si="1"/>
        <v>2012</v>
      </c>
      <c r="M41" s="64">
        <f t="shared" si="2"/>
        <v>3</v>
      </c>
      <c r="N41" s="63">
        <f t="shared" si="3"/>
        <v>42818</v>
      </c>
      <c r="O41" s="154" t="str">
        <f t="shared" si="4"/>
        <v/>
      </c>
      <c r="P41" s="155" t="str">
        <f t="shared" si="5"/>
        <v/>
      </c>
      <c r="Q41" s="155" t="str">
        <f t="shared" si="6"/>
        <v>No</v>
      </c>
      <c r="R41" s="156" t="str">
        <f t="shared" si="7"/>
        <v/>
      </c>
      <c r="S41" s="156" t="str">
        <f t="shared" si="8"/>
        <v/>
      </c>
      <c r="T41" s="157" t="str">
        <f t="shared" si="9"/>
        <v/>
      </c>
      <c r="U41" s="158" t="str">
        <f t="shared" si="10"/>
        <v/>
      </c>
      <c r="V41" s="158" t="str">
        <f t="shared" si="11"/>
        <v>No</v>
      </c>
      <c r="W41" s="159" t="str">
        <f t="shared" si="12"/>
        <v/>
      </c>
      <c r="X41" s="159" t="str">
        <f t="shared" si="13"/>
        <v/>
      </c>
      <c r="Y41" s="160" t="str">
        <f t="shared" si="14"/>
        <v/>
      </c>
      <c r="Z41" s="161" t="str">
        <f t="shared" si="15"/>
        <v/>
      </c>
      <c r="AA41" s="161" t="str">
        <f t="shared" si="16"/>
        <v>No</v>
      </c>
      <c r="AB41" s="162" t="str">
        <f t="shared" si="17"/>
        <v/>
      </c>
      <c r="AC41" s="162" t="str">
        <f t="shared" si="18"/>
        <v/>
      </c>
      <c r="AF41"/>
      <c r="AG41"/>
      <c r="AH41"/>
      <c r="AI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</row>
    <row r="42" spans="1:60" ht="15">
      <c r="A42" s="62">
        <v>40</v>
      </c>
      <c r="B42" s="10">
        <v>6</v>
      </c>
      <c r="C42" s="14">
        <v>40875</v>
      </c>
      <c r="D42" s="15" t="s">
        <v>52</v>
      </c>
      <c r="E42" s="15" t="s">
        <v>367</v>
      </c>
      <c r="F42" s="15" t="s">
        <v>367</v>
      </c>
      <c r="G42" s="16" t="s">
        <v>16</v>
      </c>
      <c r="H42" s="17" t="s">
        <v>21</v>
      </c>
      <c r="I42" s="66">
        <v>19</v>
      </c>
      <c r="J42" s="12">
        <f>VLOOKUP(G42,'Default Parameters'!$A$10:$C$12,3,FALSE)</f>
        <v>5</v>
      </c>
      <c r="K42" s="63">
        <f t="shared" si="0"/>
        <v>40996</v>
      </c>
      <c r="L42" s="64">
        <f t="shared" si="1"/>
        <v>2012</v>
      </c>
      <c r="M42" s="64">
        <f t="shared" si="2"/>
        <v>3</v>
      </c>
      <c r="N42" s="63">
        <f t="shared" si="3"/>
        <v>42821</v>
      </c>
      <c r="O42" s="154" t="str">
        <f t="shared" si="4"/>
        <v/>
      </c>
      <c r="P42" s="155" t="str">
        <f t="shared" si="5"/>
        <v/>
      </c>
      <c r="Q42" s="155" t="str">
        <f t="shared" si="6"/>
        <v>No</v>
      </c>
      <c r="R42" s="156" t="str">
        <f t="shared" si="7"/>
        <v/>
      </c>
      <c r="S42" s="156" t="str">
        <f t="shared" si="8"/>
        <v/>
      </c>
      <c r="T42" s="157" t="str">
        <f t="shared" si="9"/>
        <v/>
      </c>
      <c r="U42" s="158" t="str">
        <f t="shared" si="10"/>
        <v/>
      </c>
      <c r="V42" s="158" t="str">
        <f t="shared" si="11"/>
        <v>No</v>
      </c>
      <c r="W42" s="159" t="str">
        <f t="shared" si="12"/>
        <v/>
      </c>
      <c r="X42" s="159" t="str">
        <f t="shared" si="13"/>
        <v/>
      </c>
      <c r="Y42" s="160" t="str">
        <f t="shared" si="14"/>
        <v/>
      </c>
      <c r="Z42" s="161" t="str">
        <f t="shared" si="15"/>
        <v/>
      </c>
      <c r="AA42" s="161" t="str">
        <f t="shared" si="16"/>
        <v>No</v>
      </c>
      <c r="AB42" s="162" t="str">
        <f t="shared" si="17"/>
        <v/>
      </c>
      <c r="AC42" s="162" t="str">
        <f t="shared" si="18"/>
        <v/>
      </c>
      <c r="AF42"/>
      <c r="AG42"/>
      <c r="AH42"/>
      <c r="AI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</row>
    <row r="43" spans="1:60" ht="15">
      <c r="A43" s="62">
        <v>41</v>
      </c>
      <c r="B43" s="10">
        <v>6</v>
      </c>
      <c r="C43" s="14">
        <v>40875</v>
      </c>
      <c r="D43" s="15" t="s">
        <v>70</v>
      </c>
      <c r="E43" s="65" t="s">
        <v>8</v>
      </c>
      <c r="F43" s="15" t="s">
        <v>8</v>
      </c>
      <c r="G43" s="16" t="s">
        <v>16</v>
      </c>
      <c r="H43" s="17" t="s">
        <v>22</v>
      </c>
      <c r="I43" s="66">
        <v>2</v>
      </c>
      <c r="J43" s="12">
        <f>VLOOKUP(G43,'Default Parameters'!$A$10:$C$12,3,FALSE)</f>
        <v>5</v>
      </c>
      <c r="K43" s="63">
        <f t="shared" si="0"/>
        <v>40996</v>
      </c>
      <c r="L43" s="64">
        <f t="shared" si="1"/>
        <v>2012</v>
      </c>
      <c r="M43" s="64">
        <f t="shared" si="2"/>
        <v>3</v>
      </c>
      <c r="N43" s="63">
        <f t="shared" si="3"/>
        <v>42821</v>
      </c>
      <c r="O43" s="154" t="str">
        <f t="shared" si="4"/>
        <v/>
      </c>
      <c r="P43" s="155" t="str">
        <f t="shared" si="5"/>
        <v/>
      </c>
      <c r="Q43" s="155" t="str">
        <f t="shared" si="6"/>
        <v>No</v>
      </c>
      <c r="R43" s="156" t="str">
        <f t="shared" si="7"/>
        <v/>
      </c>
      <c r="S43" s="156" t="str">
        <f t="shared" si="8"/>
        <v/>
      </c>
      <c r="T43" s="157" t="str">
        <f t="shared" si="9"/>
        <v/>
      </c>
      <c r="U43" s="158" t="str">
        <f t="shared" si="10"/>
        <v/>
      </c>
      <c r="V43" s="158" t="str">
        <f t="shared" si="11"/>
        <v>No</v>
      </c>
      <c r="W43" s="159" t="str">
        <f t="shared" si="12"/>
        <v/>
      </c>
      <c r="X43" s="159" t="str">
        <f t="shared" si="13"/>
        <v/>
      </c>
      <c r="Y43" s="160" t="str">
        <f t="shared" si="14"/>
        <v/>
      </c>
      <c r="Z43" s="161" t="str">
        <f t="shared" si="15"/>
        <v/>
      </c>
      <c r="AA43" s="161" t="str">
        <f t="shared" si="16"/>
        <v>No</v>
      </c>
      <c r="AB43" s="162" t="str">
        <f t="shared" si="17"/>
        <v/>
      </c>
      <c r="AC43" s="162" t="str">
        <f t="shared" si="18"/>
        <v/>
      </c>
      <c r="AF43"/>
      <c r="AG43"/>
      <c r="AH43"/>
      <c r="AI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</row>
    <row r="44" spans="1:60" ht="15">
      <c r="A44" s="62">
        <v>42</v>
      </c>
      <c r="B44" s="10">
        <v>6</v>
      </c>
      <c r="C44" s="14">
        <v>40875</v>
      </c>
      <c r="D44" s="15" t="s">
        <v>52</v>
      </c>
      <c r="E44" s="65" t="s">
        <v>8</v>
      </c>
      <c r="F44" s="15" t="s">
        <v>8</v>
      </c>
      <c r="G44" s="16" t="s">
        <v>16</v>
      </c>
      <c r="H44" s="17" t="s">
        <v>53</v>
      </c>
      <c r="I44" s="66">
        <v>42</v>
      </c>
      <c r="J44" s="12">
        <f>VLOOKUP(G44,'Default Parameters'!$A$10:$C$12,3,FALSE)</f>
        <v>5</v>
      </c>
      <c r="K44" s="63">
        <f t="shared" si="0"/>
        <v>40996</v>
      </c>
      <c r="L44" s="64">
        <f t="shared" si="1"/>
        <v>2012</v>
      </c>
      <c r="M44" s="64">
        <f t="shared" si="2"/>
        <v>3</v>
      </c>
      <c r="N44" s="63">
        <f t="shared" si="3"/>
        <v>42821</v>
      </c>
      <c r="O44" s="154" t="str">
        <f t="shared" si="4"/>
        <v/>
      </c>
      <c r="P44" s="155" t="str">
        <f t="shared" si="5"/>
        <v/>
      </c>
      <c r="Q44" s="155" t="str">
        <f t="shared" si="6"/>
        <v>No</v>
      </c>
      <c r="R44" s="156" t="str">
        <f t="shared" si="7"/>
        <v/>
      </c>
      <c r="S44" s="156" t="str">
        <f t="shared" si="8"/>
        <v/>
      </c>
      <c r="T44" s="157" t="str">
        <f t="shared" si="9"/>
        <v/>
      </c>
      <c r="U44" s="158" t="str">
        <f t="shared" si="10"/>
        <v/>
      </c>
      <c r="V44" s="158" t="str">
        <f t="shared" si="11"/>
        <v>No</v>
      </c>
      <c r="W44" s="159" t="str">
        <f t="shared" si="12"/>
        <v/>
      </c>
      <c r="X44" s="159" t="str">
        <f t="shared" si="13"/>
        <v/>
      </c>
      <c r="Y44" s="160" t="str">
        <f t="shared" si="14"/>
        <v/>
      </c>
      <c r="Z44" s="161" t="str">
        <f t="shared" si="15"/>
        <v/>
      </c>
      <c r="AA44" s="161" t="str">
        <f t="shared" si="16"/>
        <v>No</v>
      </c>
      <c r="AB44" s="162" t="str">
        <f t="shared" si="17"/>
        <v/>
      </c>
      <c r="AC44" s="162" t="str">
        <f t="shared" si="18"/>
        <v/>
      </c>
      <c r="AF44"/>
      <c r="AG44"/>
      <c r="AH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</row>
    <row r="45" spans="1:60" ht="15">
      <c r="A45" s="62">
        <v>43</v>
      </c>
      <c r="B45" s="10">
        <v>6</v>
      </c>
      <c r="C45" s="14">
        <v>40875</v>
      </c>
      <c r="D45" s="15" t="s">
        <v>52</v>
      </c>
      <c r="E45" s="15" t="s">
        <v>11</v>
      </c>
      <c r="F45" s="15" t="s">
        <v>11</v>
      </c>
      <c r="G45" s="16" t="s">
        <v>16</v>
      </c>
      <c r="H45" s="17" t="s">
        <v>53</v>
      </c>
      <c r="I45" s="66">
        <v>8</v>
      </c>
      <c r="J45" s="12">
        <f>VLOOKUP(G45,'Default Parameters'!$A$10:$C$12,3,FALSE)</f>
        <v>5</v>
      </c>
      <c r="K45" s="63">
        <f t="shared" si="0"/>
        <v>40996</v>
      </c>
      <c r="L45" s="64">
        <f t="shared" si="1"/>
        <v>2012</v>
      </c>
      <c r="M45" s="64">
        <f t="shared" si="2"/>
        <v>3</v>
      </c>
      <c r="N45" s="63">
        <f t="shared" si="3"/>
        <v>42821</v>
      </c>
      <c r="O45" s="154" t="str">
        <f t="shared" si="4"/>
        <v/>
      </c>
      <c r="P45" s="155" t="str">
        <f t="shared" si="5"/>
        <v/>
      </c>
      <c r="Q45" s="155" t="str">
        <f t="shared" si="6"/>
        <v>No</v>
      </c>
      <c r="R45" s="156" t="str">
        <f t="shared" si="7"/>
        <v/>
      </c>
      <c r="S45" s="156" t="str">
        <f t="shared" si="8"/>
        <v/>
      </c>
      <c r="T45" s="157" t="str">
        <f t="shared" si="9"/>
        <v/>
      </c>
      <c r="U45" s="158" t="str">
        <f t="shared" si="10"/>
        <v/>
      </c>
      <c r="V45" s="158" t="str">
        <f t="shared" si="11"/>
        <v>No</v>
      </c>
      <c r="W45" s="159" t="str">
        <f t="shared" si="12"/>
        <v/>
      </c>
      <c r="X45" s="159" t="str">
        <f t="shared" si="13"/>
        <v/>
      </c>
      <c r="Y45" s="160" t="str">
        <f t="shared" si="14"/>
        <v/>
      </c>
      <c r="Z45" s="161" t="str">
        <f t="shared" si="15"/>
        <v/>
      </c>
      <c r="AA45" s="161" t="str">
        <f t="shared" si="16"/>
        <v>No</v>
      </c>
      <c r="AB45" s="162" t="str">
        <f t="shared" si="17"/>
        <v/>
      </c>
      <c r="AC45" s="162" t="str">
        <f t="shared" si="18"/>
        <v/>
      </c>
      <c r="AF45"/>
      <c r="AG45"/>
      <c r="AH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</row>
    <row r="46" spans="1:60" ht="15">
      <c r="A46" s="62">
        <v>44</v>
      </c>
      <c r="B46" s="10">
        <v>6</v>
      </c>
      <c r="C46" s="14">
        <v>40875</v>
      </c>
      <c r="D46" s="15" t="s">
        <v>52</v>
      </c>
      <c r="E46" s="15" t="s">
        <v>11</v>
      </c>
      <c r="F46" s="15" t="s">
        <v>11</v>
      </c>
      <c r="G46" s="16" t="s">
        <v>16</v>
      </c>
      <c r="H46" s="17" t="s">
        <v>53</v>
      </c>
      <c r="I46" s="66">
        <v>33</v>
      </c>
      <c r="J46" s="12">
        <f>VLOOKUP(G46,'Default Parameters'!$A$10:$C$12,3,FALSE)</f>
        <v>5</v>
      </c>
      <c r="K46" s="63">
        <f t="shared" si="0"/>
        <v>40996</v>
      </c>
      <c r="L46" s="64">
        <f t="shared" si="1"/>
        <v>2012</v>
      </c>
      <c r="M46" s="64">
        <f t="shared" si="2"/>
        <v>3</v>
      </c>
      <c r="N46" s="63">
        <f t="shared" si="3"/>
        <v>42821</v>
      </c>
      <c r="O46" s="154" t="str">
        <f t="shared" si="4"/>
        <v/>
      </c>
      <c r="P46" s="155" t="str">
        <f t="shared" si="5"/>
        <v/>
      </c>
      <c r="Q46" s="155" t="str">
        <f t="shared" si="6"/>
        <v>No</v>
      </c>
      <c r="R46" s="156" t="str">
        <f t="shared" si="7"/>
        <v/>
      </c>
      <c r="S46" s="156" t="str">
        <f t="shared" si="8"/>
        <v/>
      </c>
      <c r="T46" s="157" t="str">
        <f t="shared" si="9"/>
        <v/>
      </c>
      <c r="U46" s="158" t="str">
        <f t="shared" si="10"/>
        <v/>
      </c>
      <c r="V46" s="158" t="str">
        <f t="shared" si="11"/>
        <v>No</v>
      </c>
      <c r="W46" s="159" t="str">
        <f t="shared" si="12"/>
        <v/>
      </c>
      <c r="X46" s="159" t="str">
        <f t="shared" si="13"/>
        <v/>
      </c>
      <c r="Y46" s="160" t="str">
        <f t="shared" si="14"/>
        <v/>
      </c>
      <c r="Z46" s="161" t="str">
        <f t="shared" si="15"/>
        <v/>
      </c>
      <c r="AA46" s="161" t="str">
        <f t="shared" si="16"/>
        <v>No</v>
      </c>
      <c r="AB46" s="162" t="str">
        <f t="shared" si="17"/>
        <v/>
      </c>
      <c r="AC46" s="162" t="str">
        <f t="shared" si="18"/>
        <v/>
      </c>
      <c r="AF46"/>
      <c r="AG46"/>
      <c r="AH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</row>
    <row r="47" spans="1:60" ht="15">
      <c r="A47" s="62">
        <v>45</v>
      </c>
      <c r="B47" s="10">
        <v>6</v>
      </c>
      <c r="C47" s="14">
        <v>40875</v>
      </c>
      <c r="D47" s="15" t="s">
        <v>52</v>
      </c>
      <c r="E47" s="15" t="s">
        <v>11</v>
      </c>
      <c r="F47" s="15" t="s">
        <v>11</v>
      </c>
      <c r="G47" s="16" t="s">
        <v>16</v>
      </c>
      <c r="H47" s="17" t="s">
        <v>53</v>
      </c>
      <c r="I47" s="66">
        <v>34</v>
      </c>
      <c r="J47" s="12">
        <f>VLOOKUP(G47,'Default Parameters'!$A$10:$C$12,3,FALSE)</f>
        <v>5</v>
      </c>
      <c r="K47" s="63">
        <f t="shared" si="0"/>
        <v>40996</v>
      </c>
      <c r="L47" s="64">
        <f t="shared" si="1"/>
        <v>2012</v>
      </c>
      <c r="M47" s="64">
        <f t="shared" si="2"/>
        <v>3</v>
      </c>
      <c r="N47" s="63">
        <f t="shared" si="3"/>
        <v>42821</v>
      </c>
      <c r="O47" s="154" t="str">
        <f t="shared" si="4"/>
        <v/>
      </c>
      <c r="P47" s="155" t="str">
        <f t="shared" si="5"/>
        <v/>
      </c>
      <c r="Q47" s="155" t="str">
        <f t="shared" si="6"/>
        <v>No</v>
      </c>
      <c r="R47" s="156" t="str">
        <f t="shared" si="7"/>
        <v/>
      </c>
      <c r="S47" s="156" t="str">
        <f t="shared" si="8"/>
        <v/>
      </c>
      <c r="T47" s="157" t="str">
        <f t="shared" si="9"/>
        <v/>
      </c>
      <c r="U47" s="158" t="str">
        <f t="shared" si="10"/>
        <v/>
      </c>
      <c r="V47" s="158" t="str">
        <f t="shared" si="11"/>
        <v>No</v>
      </c>
      <c r="W47" s="159" t="str">
        <f t="shared" si="12"/>
        <v/>
      </c>
      <c r="X47" s="159" t="str">
        <f t="shared" si="13"/>
        <v/>
      </c>
      <c r="Y47" s="160" t="str">
        <f t="shared" si="14"/>
        <v/>
      </c>
      <c r="Z47" s="161" t="str">
        <f t="shared" si="15"/>
        <v/>
      </c>
      <c r="AA47" s="161" t="str">
        <f t="shared" si="16"/>
        <v>No</v>
      </c>
      <c r="AB47" s="162" t="str">
        <f t="shared" si="17"/>
        <v/>
      </c>
      <c r="AC47" s="162" t="str">
        <f t="shared" si="18"/>
        <v/>
      </c>
      <c r="AF47"/>
      <c r="AG47"/>
      <c r="AH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</row>
    <row r="48" spans="1:60" ht="15">
      <c r="A48" s="62">
        <v>46</v>
      </c>
      <c r="B48" s="10">
        <v>6</v>
      </c>
      <c r="C48" s="14">
        <v>40875</v>
      </c>
      <c r="D48" s="15" t="s">
        <v>52</v>
      </c>
      <c r="E48" s="65" t="s">
        <v>9</v>
      </c>
      <c r="F48" s="15" t="s">
        <v>9</v>
      </c>
      <c r="G48" s="16" t="s">
        <v>16</v>
      </c>
      <c r="H48" s="17" t="s">
        <v>22</v>
      </c>
      <c r="I48" s="66">
        <v>14</v>
      </c>
      <c r="J48" s="12">
        <f>VLOOKUP(G48,'Default Parameters'!$A$10:$C$12,3,FALSE)</f>
        <v>5</v>
      </c>
      <c r="K48" s="63">
        <f t="shared" si="0"/>
        <v>40996</v>
      </c>
      <c r="L48" s="64">
        <f t="shared" si="1"/>
        <v>2012</v>
      </c>
      <c r="M48" s="64">
        <f t="shared" si="2"/>
        <v>3</v>
      </c>
      <c r="N48" s="63">
        <f t="shared" si="3"/>
        <v>42821</v>
      </c>
      <c r="O48" s="154" t="str">
        <f t="shared" si="4"/>
        <v/>
      </c>
      <c r="P48" s="155" t="str">
        <f t="shared" si="5"/>
        <v/>
      </c>
      <c r="Q48" s="155" t="str">
        <f t="shared" si="6"/>
        <v>No</v>
      </c>
      <c r="R48" s="156" t="str">
        <f t="shared" si="7"/>
        <v/>
      </c>
      <c r="S48" s="156" t="str">
        <f t="shared" si="8"/>
        <v/>
      </c>
      <c r="T48" s="157" t="str">
        <f t="shared" si="9"/>
        <v/>
      </c>
      <c r="U48" s="158" t="str">
        <f t="shared" si="10"/>
        <v/>
      </c>
      <c r="V48" s="158" t="str">
        <f t="shared" si="11"/>
        <v>No</v>
      </c>
      <c r="W48" s="159" t="str">
        <f t="shared" si="12"/>
        <v/>
      </c>
      <c r="X48" s="159" t="str">
        <f t="shared" si="13"/>
        <v/>
      </c>
      <c r="Y48" s="160" t="str">
        <f t="shared" si="14"/>
        <v/>
      </c>
      <c r="Z48" s="161" t="str">
        <f t="shared" si="15"/>
        <v/>
      </c>
      <c r="AA48" s="161" t="str">
        <f t="shared" si="16"/>
        <v>No</v>
      </c>
      <c r="AB48" s="162" t="str">
        <f t="shared" si="17"/>
        <v/>
      </c>
      <c r="AC48" s="162" t="str">
        <f t="shared" si="18"/>
        <v/>
      </c>
      <c r="AF48"/>
      <c r="AG48"/>
      <c r="AH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</row>
    <row r="49" spans="1:61" ht="15">
      <c r="A49" s="62">
        <v>47</v>
      </c>
      <c r="B49" s="10">
        <v>6</v>
      </c>
      <c r="C49" s="14">
        <v>40875</v>
      </c>
      <c r="D49" s="15" t="s">
        <v>71</v>
      </c>
      <c r="E49" s="65" t="s">
        <v>9</v>
      </c>
      <c r="F49" s="15" t="s">
        <v>9</v>
      </c>
      <c r="G49" s="16" t="s">
        <v>16</v>
      </c>
      <c r="H49" s="17" t="s">
        <v>50</v>
      </c>
      <c r="I49" s="66">
        <v>25</v>
      </c>
      <c r="J49" s="12">
        <f>VLOOKUP(G49,'Default Parameters'!$A$10:$C$12,3,FALSE)</f>
        <v>5</v>
      </c>
      <c r="K49" s="63">
        <f t="shared" si="0"/>
        <v>40996</v>
      </c>
      <c r="L49" s="64">
        <f t="shared" si="1"/>
        <v>2012</v>
      </c>
      <c r="M49" s="64">
        <f t="shared" si="2"/>
        <v>3</v>
      </c>
      <c r="N49" s="63">
        <f t="shared" si="3"/>
        <v>42821</v>
      </c>
      <c r="O49" s="154" t="str">
        <f t="shared" si="4"/>
        <v/>
      </c>
      <c r="P49" s="155" t="str">
        <f t="shared" si="5"/>
        <v/>
      </c>
      <c r="Q49" s="155" t="str">
        <f t="shared" si="6"/>
        <v>No</v>
      </c>
      <c r="R49" s="156" t="str">
        <f t="shared" si="7"/>
        <v/>
      </c>
      <c r="S49" s="156" t="str">
        <f t="shared" si="8"/>
        <v/>
      </c>
      <c r="T49" s="157" t="str">
        <f t="shared" si="9"/>
        <v/>
      </c>
      <c r="U49" s="158" t="str">
        <f t="shared" si="10"/>
        <v/>
      </c>
      <c r="V49" s="158" t="str">
        <f t="shared" si="11"/>
        <v>No</v>
      </c>
      <c r="W49" s="159" t="str">
        <f t="shared" si="12"/>
        <v/>
      </c>
      <c r="X49" s="159" t="str">
        <f t="shared" si="13"/>
        <v/>
      </c>
      <c r="Y49" s="160" t="str">
        <f t="shared" si="14"/>
        <v/>
      </c>
      <c r="Z49" s="161" t="str">
        <f t="shared" si="15"/>
        <v/>
      </c>
      <c r="AA49" s="161" t="str">
        <f t="shared" si="16"/>
        <v>No</v>
      </c>
      <c r="AB49" s="162" t="str">
        <f t="shared" si="17"/>
        <v/>
      </c>
      <c r="AC49" s="162" t="str">
        <f t="shared" si="18"/>
        <v/>
      </c>
      <c r="AF49"/>
      <c r="AG49"/>
      <c r="AH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</row>
    <row r="50" spans="1:61" ht="15">
      <c r="A50" s="62">
        <v>48</v>
      </c>
      <c r="B50" s="10">
        <v>6</v>
      </c>
      <c r="C50" s="14">
        <v>40876</v>
      </c>
      <c r="D50" s="15" t="s">
        <v>72</v>
      </c>
      <c r="E50" s="15" t="s">
        <v>11</v>
      </c>
      <c r="F50" s="15" t="s">
        <v>11</v>
      </c>
      <c r="G50" s="16" t="s">
        <v>16</v>
      </c>
      <c r="H50" s="17" t="s">
        <v>53</v>
      </c>
      <c r="I50" s="66">
        <v>5</v>
      </c>
      <c r="J50" s="12">
        <f>VLOOKUP(G50,'Default Parameters'!$A$10:$C$12,3,FALSE)</f>
        <v>5</v>
      </c>
      <c r="K50" s="63">
        <f t="shared" si="0"/>
        <v>40997</v>
      </c>
      <c r="L50" s="64">
        <f t="shared" si="1"/>
        <v>2012</v>
      </c>
      <c r="M50" s="64">
        <f t="shared" si="2"/>
        <v>3</v>
      </c>
      <c r="N50" s="63">
        <f t="shared" si="3"/>
        <v>42822</v>
      </c>
      <c r="O50" s="154" t="str">
        <f t="shared" si="4"/>
        <v/>
      </c>
      <c r="P50" s="155" t="str">
        <f t="shared" si="5"/>
        <v/>
      </c>
      <c r="Q50" s="155" t="str">
        <f t="shared" si="6"/>
        <v>No</v>
      </c>
      <c r="R50" s="156" t="str">
        <f t="shared" si="7"/>
        <v/>
      </c>
      <c r="S50" s="156" t="str">
        <f t="shared" si="8"/>
        <v/>
      </c>
      <c r="T50" s="157" t="str">
        <f t="shared" si="9"/>
        <v/>
      </c>
      <c r="U50" s="158" t="str">
        <f t="shared" si="10"/>
        <v/>
      </c>
      <c r="V50" s="158" t="str">
        <f t="shared" si="11"/>
        <v>No</v>
      </c>
      <c r="W50" s="159" t="str">
        <f t="shared" si="12"/>
        <v/>
      </c>
      <c r="X50" s="159" t="str">
        <f t="shared" si="13"/>
        <v/>
      </c>
      <c r="Y50" s="160" t="str">
        <f t="shared" si="14"/>
        <v/>
      </c>
      <c r="Z50" s="161" t="str">
        <f t="shared" si="15"/>
        <v/>
      </c>
      <c r="AA50" s="161" t="str">
        <f t="shared" si="16"/>
        <v>No</v>
      </c>
      <c r="AB50" s="162" t="str">
        <f t="shared" si="17"/>
        <v/>
      </c>
      <c r="AC50" s="162" t="str">
        <f t="shared" si="18"/>
        <v/>
      </c>
      <c r="AF50"/>
      <c r="AG50"/>
      <c r="AH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</row>
    <row r="51" spans="1:61" ht="15">
      <c r="A51" s="62">
        <v>49</v>
      </c>
      <c r="B51" s="10">
        <v>6</v>
      </c>
      <c r="C51" s="14">
        <v>40877</v>
      </c>
      <c r="D51" s="15" t="s">
        <v>38</v>
      </c>
      <c r="E51" s="15" t="s">
        <v>367</v>
      </c>
      <c r="F51" s="15" t="s">
        <v>367</v>
      </c>
      <c r="G51" s="16" t="s">
        <v>16</v>
      </c>
      <c r="H51" s="18" t="s">
        <v>73</v>
      </c>
      <c r="I51" s="67">
        <v>500</v>
      </c>
      <c r="J51" s="12">
        <f>VLOOKUP(G51,'Default Parameters'!$A$10:$C$12,3,FALSE)</f>
        <v>5</v>
      </c>
      <c r="K51" s="63">
        <f t="shared" si="0"/>
        <v>40998</v>
      </c>
      <c r="L51" s="64">
        <f t="shared" si="1"/>
        <v>2012</v>
      </c>
      <c r="M51" s="64">
        <f t="shared" si="2"/>
        <v>3</v>
      </c>
      <c r="N51" s="63">
        <f t="shared" si="3"/>
        <v>42823</v>
      </c>
      <c r="O51" s="154" t="str">
        <f t="shared" si="4"/>
        <v/>
      </c>
      <c r="P51" s="155" t="str">
        <f t="shared" si="5"/>
        <v/>
      </c>
      <c r="Q51" s="155" t="str">
        <f t="shared" si="6"/>
        <v>No</v>
      </c>
      <c r="R51" s="156" t="str">
        <f t="shared" si="7"/>
        <v/>
      </c>
      <c r="S51" s="156" t="str">
        <f t="shared" si="8"/>
        <v/>
      </c>
      <c r="T51" s="157" t="str">
        <f t="shared" si="9"/>
        <v/>
      </c>
      <c r="U51" s="158" t="str">
        <f t="shared" si="10"/>
        <v/>
      </c>
      <c r="V51" s="158" t="str">
        <f t="shared" si="11"/>
        <v>No</v>
      </c>
      <c r="W51" s="159" t="str">
        <f t="shared" si="12"/>
        <v/>
      </c>
      <c r="X51" s="159" t="str">
        <f t="shared" si="13"/>
        <v/>
      </c>
      <c r="Y51" s="160" t="str">
        <f t="shared" si="14"/>
        <v/>
      </c>
      <c r="Z51" s="161" t="str">
        <f t="shared" si="15"/>
        <v/>
      </c>
      <c r="AA51" s="161" t="str">
        <f t="shared" si="16"/>
        <v>No</v>
      </c>
      <c r="AB51" s="162" t="str">
        <f t="shared" si="17"/>
        <v/>
      </c>
      <c r="AC51" s="162" t="str">
        <f t="shared" si="18"/>
        <v/>
      </c>
      <c r="AF51"/>
      <c r="AG51"/>
      <c r="AH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</row>
    <row r="52" spans="1:61" ht="15">
      <c r="A52" s="62">
        <v>50</v>
      </c>
      <c r="B52" s="10">
        <v>6</v>
      </c>
      <c r="C52" s="14">
        <v>40877</v>
      </c>
      <c r="D52" s="15" t="s">
        <v>52</v>
      </c>
      <c r="E52" s="65" t="s">
        <v>8</v>
      </c>
      <c r="F52" s="15" t="s">
        <v>8</v>
      </c>
      <c r="G52" s="16" t="s">
        <v>16</v>
      </c>
      <c r="H52" s="17" t="s">
        <v>18</v>
      </c>
      <c r="I52" s="66">
        <v>2</v>
      </c>
      <c r="J52" s="12">
        <f>VLOOKUP(G52,'Default Parameters'!$A$10:$C$12,3,FALSE)</f>
        <v>5</v>
      </c>
      <c r="K52" s="63">
        <f t="shared" si="0"/>
        <v>40998</v>
      </c>
      <c r="L52" s="64">
        <f t="shared" si="1"/>
        <v>2012</v>
      </c>
      <c r="M52" s="64">
        <f t="shared" si="2"/>
        <v>3</v>
      </c>
      <c r="N52" s="63">
        <f t="shared" si="3"/>
        <v>42823</v>
      </c>
      <c r="O52" s="154" t="str">
        <f t="shared" si="4"/>
        <v/>
      </c>
      <c r="P52" s="155" t="str">
        <f t="shared" si="5"/>
        <v/>
      </c>
      <c r="Q52" s="155" t="str">
        <f t="shared" si="6"/>
        <v>No</v>
      </c>
      <c r="R52" s="156" t="str">
        <f t="shared" si="7"/>
        <v/>
      </c>
      <c r="S52" s="156" t="str">
        <f t="shared" si="8"/>
        <v/>
      </c>
      <c r="T52" s="157" t="str">
        <f t="shared" si="9"/>
        <v/>
      </c>
      <c r="U52" s="158" t="str">
        <f t="shared" si="10"/>
        <v/>
      </c>
      <c r="V52" s="158" t="str">
        <f t="shared" si="11"/>
        <v>No</v>
      </c>
      <c r="W52" s="159" t="str">
        <f t="shared" si="12"/>
        <v/>
      </c>
      <c r="X52" s="159" t="str">
        <f t="shared" si="13"/>
        <v/>
      </c>
      <c r="Y52" s="160" t="str">
        <f t="shared" si="14"/>
        <v/>
      </c>
      <c r="Z52" s="161" t="str">
        <f t="shared" si="15"/>
        <v/>
      </c>
      <c r="AA52" s="161" t="str">
        <f t="shared" si="16"/>
        <v>No</v>
      </c>
      <c r="AB52" s="162" t="str">
        <f t="shared" si="17"/>
        <v/>
      </c>
      <c r="AC52" s="162" t="str">
        <f t="shared" si="18"/>
        <v/>
      </c>
      <c r="AF52"/>
      <c r="AG52"/>
      <c r="AH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</row>
    <row r="53" spans="1:61" ht="15">
      <c r="A53" s="62">
        <v>51</v>
      </c>
      <c r="B53" s="10">
        <v>6</v>
      </c>
      <c r="C53" s="14">
        <v>40877</v>
      </c>
      <c r="D53" s="15" t="s">
        <v>52</v>
      </c>
      <c r="E53" s="65" t="s">
        <v>8</v>
      </c>
      <c r="F53" s="15" t="s">
        <v>8</v>
      </c>
      <c r="G53" s="16" t="s">
        <v>16</v>
      </c>
      <c r="H53" s="17" t="s">
        <v>18</v>
      </c>
      <c r="I53" s="66">
        <v>10</v>
      </c>
      <c r="J53" s="12">
        <f>VLOOKUP(G53,'Default Parameters'!$A$10:$C$12,3,FALSE)</f>
        <v>5</v>
      </c>
      <c r="K53" s="63">
        <f t="shared" si="0"/>
        <v>40998</v>
      </c>
      <c r="L53" s="64">
        <f t="shared" si="1"/>
        <v>2012</v>
      </c>
      <c r="M53" s="64">
        <f t="shared" si="2"/>
        <v>3</v>
      </c>
      <c r="N53" s="63">
        <f t="shared" si="3"/>
        <v>42823</v>
      </c>
      <c r="O53" s="154" t="str">
        <f t="shared" si="4"/>
        <v/>
      </c>
      <c r="P53" s="155" t="str">
        <f t="shared" si="5"/>
        <v/>
      </c>
      <c r="Q53" s="155" t="str">
        <f t="shared" si="6"/>
        <v>No</v>
      </c>
      <c r="R53" s="156" t="str">
        <f t="shared" si="7"/>
        <v/>
      </c>
      <c r="S53" s="156" t="str">
        <f t="shared" si="8"/>
        <v/>
      </c>
      <c r="T53" s="157" t="str">
        <f t="shared" si="9"/>
        <v/>
      </c>
      <c r="U53" s="158" t="str">
        <f t="shared" si="10"/>
        <v/>
      </c>
      <c r="V53" s="158" t="str">
        <f t="shared" si="11"/>
        <v>No</v>
      </c>
      <c r="W53" s="159" t="str">
        <f t="shared" si="12"/>
        <v/>
      </c>
      <c r="X53" s="159" t="str">
        <f t="shared" si="13"/>
        <v/>
      </c>
      <c r="Y53" s="160" t="str">
        <f t="shared" si="14"/>
        <v/>
      </c>
      <c r="Z53" s="161" t="str">
        <f t="shared" si="15"/>
        <v/>
      </c>
      <c r="AA53" s="161" t="str">
        <f t="shared" si="16"/>
        <v>No</v>
      </c>
      <c r="AB53" s="162" t="str">
        <f t="shared" si="17"/>
        <v/>
      </c>
      <c r="AC53" s="162" t="str">
        <f t="shared" si="18"/>
        <v/>
      </c>
      <c r="AF53"/>
      <c r="AG53"/>
      <c r="AH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</row>
    <row r="54" spans="1:61" ht="15">
      <c r="A54" s="62">
        <v>52</v>
      </c>
      <c r="B54" s="10">
        <v>6</v>
      </c>
      <c r="C54" s="14">
        <v>40877</v>
      </c>
      <c r="D54" s="15" t="s">
        <v>38</v>
      </c>
      <c r="E54" s="65" t="s">
        <v>8</v>
      </c>
      <c r="F54" s="15" t="s">
        <v>8</v>
      </c>
      <c r="G54" s="16" t="s">
        <v>16</v>
      </c>
      <c r="H54" s="18" t="s">
        <v>73</v>
      </c>
      <c r="I54" s="67">
        <v>500</v>
      </c>
      <c r="J54" s="12">
        <f>VLOOKUP(G54,'Default Parameters'!$A$10:$C$12,3,FALSE)</f>
        <v>5</v>
      </c>
      <c r="K54" s="63">
        <f t="shared" si="0"/>
        <v>40998</v>
      </c>
      <c r="L54" s="64">
        <f t="shared" si="1"/>
        <v>2012</v>
      </c>
      <c r="M54" s="64">
        <f t="shared" si="2"/>
        <v>3</v>
      </c>
      <c r="N54" s="63">
        <f t="shared" si="3"/>
        <v>42823</v>
      </c>
      <c r="O54" s="154" t="str">
        <f t="shared" si="4"/>
        <v/>
      </c>
      <c r="P54" s="155" t="str">
        <f t="shared" si="5"/>
        <v/>
      </c>
      <c r="Q54" s="155" t="str">
        <f t="shared" si="6"/>
        <v>No</v>
      </c>
      <c r="R54" s="156" t="str">
        <f t="shared" si="7"/>
        <v/>
      </c>
      <c r="S54" s="156" t="str">
        <f t="shared" si="8"/>
        <v/>
      </c>
      <c r="T54" s="157" t="str">
        <f t="shared" si="9"/>
        <v/>
      </c>
      <c r="U54" s="158" t="str">
        <f t="shared" si="10"/>
        <v/>
      </c>
      <c r="V54" s="158" t="str">
        <f t="shared" si="11"/>
        <v>No</v>
      </c>
      <c r="W54" s="159" t="str">
        <f t="shared" si="12"/>
        <v/>
      </c>
      <c r="X54" s="159" t="str">
        <f t="shared" si="13"/>
        <v/>
      </c>
      <c r="Y54" s="160" t="str">
        <f t="shared" si="14"/>
        <v/>
      </c>
      <c r="Z54" s="161" t="str">
        <f t="shared" si="15"/>
        <v/>
      </c>
      <c r="AA54" s="161" t="str">
        <f t="shared" si="16"/>
        <v>No</v>
      </c>
      <c r="AB54" s="162" t="str">
        <f t="shared" si="17"/>
        <v/>
      </c>
      <c r="AC54" s="162" t="str">
        <f t="shared" si="18"/>
        <v/>
      </c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</row>
    <row r="55" spans="1:61" ht="15">
      <c r="A55" s="62">
        <v>53</v>
      </c>
      <c r="B55" s="10">
        <v>6</v>
      </c>
      <c r="C55" s="14">
        <v>40877</v>
      </c>
      <c r="D55" s="15" t="s">
        <v>52</v>
      </c>
      <c r="E55" s="15" t="s">
        <v>11</v>
      </c>
      <c r="F55" s="15" t="s">
        <v>11</v>
      </c>
      <c r="G55" s="16" t="s">
        <v>16</v>
      </c>
      <c r="H55" s="17" t="s">
        <v>22</v>
      </c>
      <c r="I55" s="66">
        <v>5</v>
      </c>
      <c r="J55" s="12">
        <f>VLOOKUP(G55,'Default Parameters'!$A$10:$C$12,3,FALSE)</f>
        <v>5</v>
      </c>
      <c r="K55" s="63">
        <f t="shared" si="0"/>
        <v>40998</v>
      </c>
      <c r="L55" s="64">
        <f t="shared" si="1"/>
        <v>2012</v>
      </c>
      <c r="M55" s="64">
        <f t="shared" si="2"/>
        <v>3</v>
      </c>
      <c r="N55" s="63">
        <f t="shared" si="3"/>
        <v>42823</v>
      </c>
      <c r="O55" s="154" t="str">
        <f t="shared" si="4"/>
        <v/>
      </c>
      <c r="P55" s="155" t="str">
        <f t="shared" si="5"/>
        <v/>
      </c>
      <c r="Q55" s="155" t="str">
        <f t="shared" si="6"/>
        <v>No</v>
      </c>
      <c r="R55" s="156" t="str">
        <f t="shared" si="7"/>
        <v/>
      </c>
      <c r="S55" s="156" t="str">
        <f t="shared" si="8"/>
        <v/>
      </c>
      <c r="T55" s="157" t="str">
        <f t="shared" si="9"/>
        <v/>
      </c>
      <c r="U55" s="158" t="str">
        <f t="shared" si="10"/>
        <v/>
      </c>
      <c r="V55" s="158" t="str">
        <f t="shared" si="11"/>
        <v>No</v>
      </c>
      <c r="W55" s="159" t="str">
        <f t="shared" si="12"/>
        <v/>
      </c>
      <c r="X55" s="159" t="str">
        <f t="shared" si="13"/>
        <v/>
      </c>
      <c r="Y55" s="160" t="str">
        <f t="shared" si="14"/>
        <v/>
      </c>
      <c r="Z55" s="161" t="str">
        <f t="shared" si="15"/>
        <v/>
      </c>
      <c r="AA55" s="161" t="str">
        <f t="shared" si="16"/>
        <v>No</v>
      </c>
      <c r="AB55" s="162" t="str">
        <f t="shared" si="17"/>
        <v/>
      </c>
      <c r="AC55" s="162" t="str">
        <f t="shared" si="18"/>
        <v/>
      </c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</row>
    <row r="56" spans="1:61" ht="15">
      <c r="A56" s="62">
        <v>54</v>
      </c>
      <c r="B56" s="10">
        <v>6</v>
      </c>
      <c r="C56" s="14">
        <v>40877</v>
      </c>
      <c r="D56" s="15" t="s">
        <v>52</v>
      </c>
      <c r="E56" s="15" t="s">
        <v>11</v>
      </c>
      <c r="F56" s="15" t="s">
        <v>11</v>
      </c>
      <c r="G56" s="16" t="s">
        <v>16</v>
      </c>
      <c r="H56" s="17" t="s">
        <v>53</v>
      </c>
      <c r="I56" s="66">
        <v>8</v>
      </c>
      <c r="J56" s="12">
        <f>VLOOKUP(G56,'Default Parameters'!$A$10:$C$12,3,FALSE)</f>
        <v>5</v>
      </c>
      <c r="K56" s="63">
        <f t="shared" si="0"/>
        <v>40998</v>
      </c>
      <c r="L56" s="64">
        <f t="shared" si="1"/>
        <v>2012</v>
      </c>
      <c r="M56" s="64">
        <f t="shared" si="2"/>
        <v>3</v>
      </c>
      <c r="N56" s="63">
        <f t="shared" si="3"/>
        <v>42823</v>
      </c>
      <c r="O56" s="154" t="str">
        <f t="shared" si="4"/>
        <v/>
      </c>
      <c r="P56" s="155" t="str">
        <f t="shared" si="5"/>
        <v/>
      </c>
      <c r="Q56" s="155" t="str">
        <f t="shared" si="6"/>
        <v>No</v>
      </c>
      <c r="R56" s="156" t="str">
        <f t="shared" si="7"/>
        <v/>
      </c>
      <c r="S56" s="156" t="str">
        <f t="shared" si="8"/>
        <v/>
      </c>
      <c r="T56" s="157" t="str">
        <f t="shared" si="9"/>
        <v/>
      </c>
      <c r="U56" s="158" t="str">
        <f t="shared" si="10"/>
        <v/>
      </c>
      <c r="V56" s="158" t="str">
        <f t="shared" si="11"/>
        <v>No</v>
      </c>
      <c r="W56" s="159" t="str">
        <f t="shared" si="12"/>
        <v/>
      </c>
      <c r="X56" s="159" t="str">
        <f t="shared" si="13"/>
        <v/>
      </c>
      <c r="Y56" s="160" t="str">
        <f t="shared" si="14"/>
        <v/>
      </c>
      <c r="Z56" s="161" t="str">
        <f t="shared" si="15"/>
        <v/>
      </c>
      <c r="AA56" s="161" t="str">
        <f t="shared" si="16"/>
        <v>No</v>
      </c>
      <c r="AB56" s="162" t="str">
        <f t="shared" si="17"/>
        <v/>
      </c>
      <c r="AC56" s="162" t="str">
        <f t="shared" si="18"/>
        <v/>
      </c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</row>
    <row r="57" spans="1:61" ht="15">
      <c r="A57" s="62">
        <v>55</v>
      </c>
      <c r="B57" s="10">
        <v>6</v>
      </c>
      <c r="C57" s="14">
        <v>40877</v>
      </c>
      <c r="D57" s="15" t="s">
        <v>52</v>
      </c>
      <c r="E57" s="15" t="s">
        <v>11</v>
      </c>
      <c r="F57" s="15" t="s">
        <v>11</v>
      </c>
      <c r="G57" s="16" t="s">
        <v>16</v>
      </c>
      <c r="H57" s="17" t="s">
        <v>53</v>
      </c>
      <c r="I57" s="66">
        <v>9</v>
      </c>
      <c r="J57" s="12">
        <f>VLOOKUP(G57,'Default Parameters'!$A$10:$C$12,3,FALSE)</f>
        <v>5</v>
      </c>
      <c r="K57" s="63">
        <f t="shared" si="0"/>
        <v>40998</v>
      </c>
      <c r="L57" s="64">
        <f t="shared" si="1"/>
        <v>2012</v>
      </c>
      <c r="M57" s="64">
        <f t="shared" si="2"/>
        <v>3</v>
      </c>
      <c r="N57" s="63">
        <f t="shared" si="3"/>
        <v>42823</v>
      </c>
      <c r="O57" s="154" t="str">
        <f t="shared" si="4"/>
        <v/>
      </c>
      <c r="P57" s="155" t="str">
        <f t="shared" si="5"/>
        <v/>
      </c>
      <c r="Q57" s="155" t="str">
        <f t="shared" si="6"/>
        <v>No</v>
      </c>
      <c r="R57" s="156" t="str">
        <f t="shared" si="7"/>
        <v/>
      </c>
      <c r="S57" s="156" t="str">
        <f t="shared" si="8"/>
        <v/>
      </c>
      <c r="T57" s="157" t="str">
        <f t="shared" si="9"/>
        <v/>
      </c>
      <c r="U57" s="158" t="str">
        <f t="shared" si="10"/>
        <v/>
      </c>
      <c r="V57" s="158" t="str">
        <f t="shared" si="11"/>
        <v>No</v>
      </c>
      <c r="W57" s="159" t="str">
        <f t="shared" si="12"/>
        <v/>
      </c>
      <c r="X57" s="159" t="str">
        <f t="shared" si="13"/>
        <v/>
      </c>
      <c r="Y57" s="160" t="str">
        <f t="shared" si="14"/>
        <v/>
      </c>
      <c r="Z57" s="161" t="str">
        <f t="shared" si="15"/>
        <v/>
      </c>
      <c r="AA57" s="161" t="str">
        <f t="shared" si="16"/>
        <v>No</v>
      </c>
      <c r="AB57" s="162" t="str">
        <f t="shared" si="17"/>
        <v/>
      </c>
      <c r="AC57" s="162" t="str">
        <f t="shared" si="18"/>
        <v/>
      </c>
      <c r="AN57"/>
      <c r="AO57"/>
      <c r="AP57"/>
      <c r="AQ57"/>
      <c r="AR57"/>
      <c r="AS57"/>
      <c r="AT57"/>
      <c r="AU57"/>
      <c r="AV57"/>
      <c r="AW57"/>
      <c r="AX57"/>
      <c r="BA57"/>
      <c r="BB57"/>
      <c r="BC57"/>
      <c r="BD57"/>
      <c r="BE57"/>
      <c r="BF57"/>
      <c r="BG57"/>
      <c r="BH57"/>
    </row>
    <row r="58" spans="1:61" ht="15">
      <c r="A58" s="62">
        <v>56</v>
      </c>
      <c r="B58" s="10">
        <v>6</v>
      </c>
      <c r="C58" s="14">
        <v>40877</v>
      </c>
      <c r="D58" s="15" t="s">
        <v>52</v>
      </c>
      <c r="E58" s="15" t="s">
        <v>11</v>
      </c>
      <c r="F58" s="15" t="s">
        <v>11</v>
      </c>
      <c r="G58" s="16" t="s">
        <v>16</v>
      </c>
      <c r="H58" s="17" t="s">
        <v>53</v>
      </c>
      <c r="I58" s="66">
        <v>28</v>
      </c>
      <c r="J58" s="12">
        <f>VLOOKUP(G58,'Default Parameters'!$A$10:$C$12,3,FALSE)</f>
        <v>5</v>
      </c>
      <c r="K58" s="63">
        <f t="shared" si="0"/>
        <v>40998</v>
      </c>
      <c r="L58" s="64">
        <f t="shared" si="1"/>
        <v>2012</v>
      </c>
      <c r="M58" s="64">
        <f t="shared" si="2"/>
        <v>3</v>
      </c>
      <c r="N58" s="63">
        <f t="shared" si="3"/>
        <v>42823</v>
      </c>
      <c r="O58" s="154" t="str">
        <f t="shared" si="4"/>
        <v/>
      </c>
      <c r="P58" s="155" t="str">
        <f t="shared" si="5"/>
        <v/>
      </c>
      <c r="Q58" s="155" t="str">
        <f t="shared" si="6"/>
        <v>No</v>
      </c>
      <c r="R58" s="156" t="str">
        <f t="shared" si="7"/>
        <v/>
      </c>
      <c r="S58" s="156" t="str">
        <f t="shared" si="8"/>
        <v/>
      </c>
      <c r="T58" s="157" t="str">
        <f t="shared" si="9"/>
        <v/>
      </c>
      <c r="U58" s="158" t="str">
        <f t="shared" si="10"/>
        <v/>
      </c>
      <c r="V58" s="158" t="str">
        <f t="shared" si="11"/>
        <v>No</v>
      </c>
      <c r="W58" s="159" t="str">
        <f t="shared" si="12"/>
        <v/>
      </c>
      <c r="X58" s="159" t="str">
        <f t="shared" si="13"/>
        <v/>
      </c>
      <c r="Y58" s="160" t="str">
        <f t="shared" si="14"/>
        <v/>
      </c>
      <c r="Z58" s="161" t="str">
        <f t="shared" si="15"/>
        <v/>
      </c>
      <c r="AA58" s="161" t="str">
        <f t="shared" si="16"/>
        <v>No</v>
      </c>
      <c r="AB58" s="162" t="str">
        <f t="shared" si="17"/>
        <v/>
      </c>
      <c r="AC58" s="162" t="str">
        <f t="shared" si="18"/>
        <v/>
      </c>
      <c r="AN58"/>
      <c r="AO58"/>
      <c r="AP58"/>
      <c r="AQ58"/>
      <c r="AR58"/>
      <c r="AS58"/>
      <c r="AT58"/>
      <c r="AU58"/>
      <c r="AV58"/>
      <c r="AW58"/>
      <c r="AX58"/>
      <c r="BA58"/>
      <c r="BB58"/>
      <c r="BC58"/>
      <c r="BD58"/>
      <c r="BE58"/>
      <c r="BF58"/>
      <c r="BG58"/>
      <c r="BH58"/>
    </row>
    <row r="59" spans="1:61" ht="15">
      <c r="A59" s="62">
        <v>57</v>
      </c>
      <c r="B59" s="10">
        <v>6</v>
      </c>
      <c r="C59" s="14">
        <v>40877</v>
      </c>
      <c r="D59" s="15" t="s">
        <v>52</v>
      </c>
      <c r="E59" s="15" t="s">
        <v>11</v>
      </c>
      <c r="F59" s="15" t="s">
        <v>11</v>
      </c>
      <c r="G59" s="16" t="s">
        <v>16</v>
      </c>
      <c r="H59" s="17" t="s">
        <v>53</v>
      </c>
      <c r="I59" s="66">
        <v>68</v>
      </c>
      <c r="J59" s="12">
        <f>VLOOKUP(G59,'Default Parameters'!$A$10:$C$12,3,FALSE)</f>
        <v>5</v>
      </c>
      <c r="K59" s="63">
        <f t="shared" si="0"/>
        <v>40998</v>
      </c>
      <c r="L59" s="64">
        <f t="shared" si="1"/>
        <v>2012</v>
      </c>
      <c r="M59" s="64">
        <f t="shared" si="2"/>
        <v>3</v>
      </c>
      <c r="N59" s="63">
        <f t="shared" si="3"/>
        <v>42823</v>
      </c>
      <c r="O59" s="154" t="str">
        <f t="shared" si="4"/>
        <v/>
      </c>
      <c r="P59" s="155" t="str">
        <f t="shared" si="5"/>
        <v/>
      </c>
      <c r="Q59" s="155" t="str">
        <f t="shared" si="6"/>
        <v>No</v>
      </c>
      <c r="R59" s="156" t="str">
        <f t="shared" si="7"/>
        <v/>
      </c>
      <c r="S59" s="156" t="str">
        <f t="shared" si="8"/>
        <v/>
      </c>
      <c r="T59" s="157" t="str">
        <f t="shared" si="9"/>
        <v/>
      </c>
      <c r="U59" s="158" t="str">
        <f t="shared" si="10"/>
        <v/>
      </c>
      <c r="V59" s="158" t="str">
        <f t="shared" si="11"/>
        <v>No</v>
      </c>
      <c r="W59" s="159" t="str">
        <f t="shared" si="12"/>
        <v/>
      </c>
      <c r="X59" s="159" t="str">
        <f t="shared" si="13"/>
        <v/>
      </c>
      <c r="Y59" s="160" t="str">
        <f t="shared" si="14"/>
        <v/>
      </c>
      <c r="Z59" s="161" t="str">
        <f t="shared" si="15"/>
        <v/>
      </c>
      <c r="AA59" s="161" t="str">
        <f t="shared" si="16"/>
        <v>No</v>
      </c>
      <c r="AB59" s="162" t="str">
        <f t="shared" si="17"/>
        <v/>
      </c>
      <c r="AC59" s="162" t="str">
        <f t="shared" si="18"/>
        <v/>
      </c>
      <c r="AN59"/>
      <c r="AO59"/>
      <c r="AP59"/>
      <c r="AQ59"/>
      <c r="AR59"/>
      <c r="AS59"/>
      <c r="AT59"/>
      <c r="AU59"/>
      <c r="AV59"/>
      <c r="AW59"/>
      <c r="BA59"/>
      <c r="BB59"/>
      <c r="BC59"/>
      <c r="BD59"/>
      <c r="BE59"/>
      <c r="BF59"/>
      <c r="BG59"/>
      <c r="BH59"/>
      <c r="BI59"/>
    </row>
    <row r="60" spans="1:61" ht="15">
      <c r="A60" s="62">
        <v>58</v>
      </c>
      <c r="B60" s="10">
        <v>6</v>
      </c>
      <c r="C60" s="14">
        <v>40877</v>
      </c>
      <c r="D60" s="15" t="s">
        <v>74</v>
      </c>
      <c r="E60" s="65" t="s">
        <v>9</v>
      </c>
      <c r="F60" s="15" t="s">
        <v>9</v>
      </c>
      <c r="G60" s="16" t="s">
        <v>16</v>
      </c>
      <c r="H60" s="19" t="s">
        <v>73</v>
      </c>
      <c r="I60" s="66">
        <v>1000</v>
      </c>
      <c r="J60" s="12">
        <f>VLOOKUP(G60,'Default Parameters'!$A$10:$C$12,3,FALSE)</f>
        <v>5</v>
      </c>
      <c r="K60" s="63">
        <f t="shared" si="0"/>
        <v>40998</v>
      </c>
      <c r="L60" s="64">
        <f t="shared" si="1"/>
        <v>2012</v>
      </c>
      <c r="M60" s="64">
        <f t="shared" si="2"/>
        <v>3</v>
      </c>
      <c r="N60" s="63">
        <f t="shared" si="3"/>
        <v>42823</v>
      </c>
      <c r="O60" s="154" t="str">
        <f t="shared" si="4"/>
        <v/>
      </c>
      <c r="P60" s="155" t="str">
        <f t="shared" si="5"/>
        <v/>
      </c>
      <c r="Q60" s="155" t="str">
        <f t="shared" si="6"/>
        <v>No</v>
      </c>
      <c r="R60" s="156" t="str">
        <f t="shared" si="7"/>
        <v/>
      </c>
      <c r="S60" s="156" t="str">
        <f t="shared" si="8"/>
        <v/>
      </c>
      <c r="T60" s="157" t="str">
        <f t="shared" si="9"/>
        <v/>
      </c>
      <c r="U60" s="158" t="str">
        <f t="shared" si="10"/>
        <v/>
      </c>
      <c r="V60" s="158" t="str">
        <f t="shared" si="11"/>
        <v>No</v>
      </c>
      <c r="W60" s="159" t="str">
        <f t="shared" si="12"/>
        <v/>
      </c>
      <c r="X60" s="159" t="str">
        <f t="shared" si="13"/>
        <v/>
      </c>
      <c r="Y60" s="160" t="str">
        <f t="shared" si="14"/>
        <v/>
      </c>
      <c r="Z60" s="161" t="str">
        <f t="shared" si="15"/>
        <v/>
      </c>
      <c r="AA60" s="161" t="str">
        <f t="shared" si="16"/>
        <v>No</v>
      </c>
      <c r="AB60" s="162" t="str">
        <f t="shared" si="17"/>
        <v/>
      </c>
      <c r="AC60" s="162" t="str">
        <f t="shared" si="18"/>
        <v/>
      </c>
      <c r="AN60"/>
      <c r="AO60"/>
      <c r="AP60"/>
      <c r="AQ60"/>
      <c r="AR60"/>
      <c r="AS60"/>
      <c r="AT60"/>
      <c r="AU60"/>
      <c r="AV60"/>
      <c r="AW60"/>
      <c r="BA60"/>
      <c r="BB60"/>
      <c r="BC60"/>
      <c r="BD60"/>
      <c r="BE60"/>
      <c r="BF60"/>
      <c r="BG60"/>
      <c r="BH60"/>
      <c r="BI60"/>
    </row>
    <row r="61" spans="1:61" ht="15">
      <c r="A61" s="62">
        <v>59</v>
      </c>
      <c r="B61" s="10">
        <v>6</v>
      </c>
      <c r="C61" s="14">
        <v>40878</v>
      </c>
      <c r="D61" s="15" t="s">
        <v>54</v>
      </c>
      <c r="E61" s="15" t="s">
        <v>12</v>
      </c>
      <c r="F61" s="15" t="s">
        <v>12</v>
      </c>
      <c r="G61" s="16" t="s">
        <v>16</v>
      </c>
      <c r="H61" s="17" t="s">
        <v>53</v>
      </c>
      <c r="I61" s="66">
        <v>3</v>
      </c>
      <c r="J61" s="12">
        <f>VLOOKUP(G61,'Default Parameters'!$A$10:$C$12,3,FALSE)</f>
        <v>5</v>
      </c>
      <c r="K61" s="63">
        <f t="shared" si="0"/>
        <v>41000</v>
      </c>
      <c r="L61" s="64">
        <f t="shared" si="1"/>
        <v>2012</v>
      </c>
      <c r="M61" s="64">
        <f t="shared" si="2"/>
        <v>4</v>
      </c>
      <c r="N61" s="63">
        <f t="shared" si="3"/>
        <v>42825</v>
      </c>
      <c r="O61" s="154" t="str">
        <f t="shared" si="4"/>
        <v/>
      </c>
      <c r="P61" s="155" t="str">
        <f t="shared" si="5"/>
        <v/>
      </c>
      <c r="Q61" s="155" t="str">
        <f t="shared" si="6"/>
        <v>No</v>
      </c>
      <c r="R61" s="156" t="str">
        <f t="shared" si="7"/>
        <v/>
      </c>
      <c r="S61" s="156" t="str">
        <f t="shared" si="8"/>
        <v/>
      </c>
      <c r="T61" s="157" t="str">
        <f t="shared" si="9"/>
        <v/>
      </c>
      <c r="U61" s="158" t="str">
        <f t="shared" si="10"/>
        <v/>
      </c>
      <c r="V61" s="158" t="str">
        <f t="shared" si="11"/>
        <v>No</v>
      </c>
      <c r="W61" s="159" t="str">
        <f t="shared" si="12"/>
        <v/>
      </c>
      <c r="X61" s="159" t="str">
        <f t="shared" si="13"/>
        <v/>
      </c>
      <c r="Y61" s="160" t="str">
        <f t="shared" si="14"/>
        <v/>
      </c>
      <c r="Z61" s="161" t="str">
        <f t="shared" si="15"/>
        <v/>
      </c>
      <c r="AA61" s="161" t="str">
        <f t="shared" si="16"/>
        <v>No</v>
      </c>
      <c r="AB61" s="162" t="str">
        <f t="shared" si="17"/>
        <v/>
      </c>
      <c r="AC61" s="162" t="str">
        <f t="shared" si="18"/>
        <v/>
      </c>
      <c r="AN61"/>
      <c r="AO61"/>
      <c r="AP61"/>
      <c r="AQ61"/>
      <c r="AR61"/>
      <c r="AS61"/>
      <c r="AT61"/>
      <c r="AU61"/>
      <c r="AV61"/>
      <c r="AW61"/>
      <c r="BA61"/>
      <c r="BB61"/>
      <c r="BC61"/>
      <c r="BD61"/>
      <c r="BE61"/>
      <c r="BF61"/>
      <c r="BG61"/>
      <c r="BH61"/>
      <c r="BI61"/>
    </row>
    <row r="62" spans="1:61" ht="15">
      <c r="A62" s="62">
        <v>60</v>
      </c>
      <c r="B62" s="10">
        <v>6</v>
      </c>
      <c r="C62" s="14">
        <v>40878</v>
      </c>
      <c r="D62" s="15" t="s">
        <v>54</v>
      </c>
      <c r="E62" s="15" t="s">
        <v>12</v>
      </c>
      <c r="F62" s="15" t="s">
        <v>12</v>
      </c>
      <c r="G62" s="16" t="s">
        <v>16</v>
      </c>
      <c r="H62" s="17" t="s">
        <v>53</v>
      </c>
      <c r="I62" s="66">
        <v>96</v>
      </c>
      <c r="J62" s="12">
        <f>VLOOKUP(G62,'Default Parameters'!$A$10:$C$12,3,FALSE)</f>
        <v>5</v>
      </c>
      <c r="K62" s="63">
        <f t="shared" si="0"/>
        <v>41000</v>
      </c>
      <c r="L62" s="64">
        <f t="shared" si="1"/>
        <v>2012</v>
      </c>
      <c r="M62" s="64">
        <f t="shared" si="2"/>
        <v>4</v>
      </c>
      <c r="N62" s="63">
        <f t="shared" si="3"/>
        <v>42825</v>
      </c>
      <c r="O62" s="154" t="str">
        <f t="shared" si="4"/>
        <v/>
      </c>
      <c r="P62" s="155" t="str">
        <f t="shared" si="5"/>
        <v/>
      </c>
      <c r="Q62" s="155" t="str">
        <f t="shared" si="6"/>
        <v>No</v>
      </c>
      <c r="R62" s="156" t="str">
        <f t="shared" si="7"/>
        <v/>
      </c>
      <c r="S62" s="156" t="str">
        <f t="shared" si="8"/>
        <v/>
      </c>
      <c r="T62" s="157" t="str">
        <f t="shared" si="9"/>
        <v/>
      </c>
      <c r="U62" s="158" t="str">
        <f t="shared" si="10"/>
        <v/>
      </c>
      <c r="V62" s="158" t="str">
        <f t="shared" si="11"/>
        <v>No</v>
      </c>
      <c r="W62" s="159" t="str">
        <f t="shared" si="12"/>
        <v/>
      </c>
      <c r="X62" s="159" t="str">
        <f t="shared" si="13"/>
        <v/>
      </c>
      <c r="Y62" s="160" t="str">
        <f t="shared" si="14"/>
        <v/>
      </c>
      <c r="Z62" s="161" t="str">
        <f t="shared" si="15"/>
        <v/>
      </c>
      <c r="AA62" s="161" t="str">
        <f t="shared" si="16"/>
        <v>No</v>
      </c>
      <c r="AB62" s="162" t="str">
        <f t="shared" si="17"/>
        <v/>
      </c>
      <c r="AC62" s="162" t="str">
        <f t="shared" si="18"/>
        <v/>
      </c>
      <c r="AN62"/>
      <c r="AO62"/>
      <c r="AP62"/>
      <c r="AQ62"/>
      <c r="AR62"/>
      <c r="AS62"/>
      <c r="AT62"/>
      <c r="AU62"/>
      <c r="AV62"/>
      <c r="AW62"/>
      <c r="BB62"/>
      <c r="BC62"/>
      <c r="BD62"/>
      <c r="BE62"/>
      <c r="BF62"/>
      <c r="BG62"/>
      <c r="BH62"/>
      <c r="BI62"/>
    </row>
    <row r="63" spans="1:61" ht="15">
      <c r="A63" s="62">
        <v>61</v>
      </c>
      <c r="B63" s="10">
        <v>6</v>
      </c>
      <c r="C63" s="14">
        <v>40878</v>
      </c>
      <c r="D63" s="15" t="s">
        <v>54</v>
      </c>
      <c r="E63" s="15" t="s">
        <v>12</v>
      </c>
      <c r="F63" s="15" t="s">
        <v>12</v>
      </c>
      <c r="G63" s="16" t="s">
        <v>16</v>
      </c>
      <c r="H63" s="17" t="s">
        <v>50</v>
      </c>
      <c r="I63" s="66">
        <v>454</v>
      </c>
      <c r="J63" s="12">
        <f>VLOOKUP(G63,'Default Parameters'!$A$10:$C$12,3,FALSE)</f>
        <v>5</v>
      </c>
      <c r="K63" s="63">
        <f t="shared" si="0"/>
        <v>41000</v>
      </c>
      <c r="L63" s="64">
        <f t="shared" si="1"/>
        <v>2012</v>
      </c>
      <c r="M63" s="64">
        <f t="shared" si="2"/>
        <v>4</v>
      </c>
      <c r="N63" s="63">
        <f t="shared" si="3"/>
        <v>42825</v>
      </c>
      <c r="O63" s="154" t="str">
        <f t="shared" si="4"/>
        <v/>
      </c>
      <c r="P63" s="155" t="str">
        <f t="shared" si="5"/>
        <v/>
      </c>
      <c r="Q63" s="155" t="str">
        <f t="shared" si="6"/>
        <v>No</v>
      </c>
      <c r="R63" s="156" t="str">
        <f t="shared" si="7"/>
        <v/>
      </c>
      <c r="S63" s="156" t="str">
        <f t="shared" si="8"/>
        <v/>
      </c>
      <c r="T63" s="157" t="str">
        <f t="shared" si="9"/>
        <v/>
      </c>
      <c r="U63" s="158" t="str">
        <f t="shared" si="10"/>
        <v/>
      </c>
      <c r="V63" s="158" t="str">
        <f t="shared" si="11"/>
        <v>No</v>
      </c>
      <c r="W63" s="159" t="str">
        <f t="shared" si="12"/>
        <v/>
      </c>
      <c r="X63" s="159" t="str">
        <f t="shared" si="13"/>
        <v/>
      </c>
      <c r="Y63" s="160" t="str">
        <f t="shared" si="14"/>
        <v/>
      </c>
      <c r="Z63" s="161" t="str">
        <f t="shared" si="15"/>
        <v/>
      </c>
      <c r="AA63" s="161" t="str">
        <f t="shared" si="16"/>
        <v>No</v>
      </c>
      <c r="AB63" s="162" t="str">
        <f t="shared" si="17"/>
        <v/>
      </c>
      <c r="AC63" s="162" t="str">
        <f t="shared" si="18"/>
        <v/>
      </c>
      <c r="AN63"/>
      <c r="AO63"/>
      <c r="AP63"/>
      <c r="AQ63"/>
      <c r="AR63"/>
      <c r="AS63"/>
      <c r="AT63"/>
      <c r="AU63"/>
      <c r="AV63"/>
      <c r="AW63"/>
      <c r="BB63"/>
      <c r="BC63"/>
      <c r="BD63"/>
      <c r="BE63"/>
      <c r="BF63"/>
      <c r="BG63"/>
      <c r="BH63"/>
      <c r="BI63"/>
    </row>
    <row r="64" spans="1:61" ht="15">
      <c r="A64" s="62">
        <v>62</v>
      </c>
      <c r="B64" s="10">
        <v>6</v>
      </c>
      <c r="C64" s="14">
        <v>40878</v>
      </c>
      <c r="D64" s="15" t="s">
        <v>52</v>
      </c>
      <c r="E64" s="65" t="s">
        <v>8</v>
      </c>
      <c r="F64" s="15" t="s">
        <v>8</v>
      </c>
      <c r="G64" s="16" t="s">
        <v>16</v>
      </c>
      <c r="H64" s="17" t="s">
        <v>53</v>
      </c>
      <c r="I64" s="66">
        <v>9</v>
      </c>
      <c r="J64" s="12">
        <f>VLOOKUP(G64,'Default Parameters'!$A$10:$C$12,3,FALSE)</f>
        <v>5</v>
      </c>
      <c r="K64" s="63">
        <f t="shared" si="0"/>
        <v>41000</v>
      </c>
      <c r="L64" s="64">
        <f t="shared" si="1"/>
        <v>2012</v>
      </c>
      <c r="M64" s="64">
        <f t="shared" si="2"/>
        <v>4</v>
      </c>
      <c r="N64" s="63">
        <f t="shared" si="3"/>
        <v>42825</v>
      </c>
      <c r="O64" s="154" t="str">
        <f t="shared" si="4"/>
        <v/>
      </c>
      <c r="P64" s="155" t="str">
        <f t="shared" si="5"/>
        <v/>
      </c>
      <c r="Q64" s="155" t="str">
        <f t="shared" si="6"/>
        <v>No</v>
      </c>
      <c r="R64" s="156" t="str">
        <f t="shared" si="7"/>
        <v/>
      </c>
      <c r="S64" s="156" t="str">
        <f t="shared" si="8"/>
        <v/>
      </c>
      <c r="T64" s="157" t="str">
        <f t="shared" si="9"/>
        <v/>
      </c>
      <c r="U64" s="158" t="str">
        <f t="shared" si="10"/>
        <v/>
      </c>
      <c r="V64" s="158" t="str">
        <f t="shared" si="11"/>
        <v>No</v>
      </c>
      <c r="W64" s="159" t="str">
        <f t="shared" si="12"/>
        <v/>
      </c>
      <c r="X64" s="159" t="str">
        <f t="shared" si="13"/>
        <v/>
      </c>
      <c r="Y64" s="160" t="str">
        <f t="shared" si="14"/>
        <v/>
      </c>
      <c r="Z64" s="161" t="str">
        <f t="shared" si="15"/>
        <v/>
      </c>
      <c r="AA64" s="161" t="str">
        <f t="shared" si="16"/>
        <v>No</v>
      </c>
      <c r="AB64" s="162" t="str">
        <f t="shared" si="17"/>
        <v/>
      </c>
      <c r="AC64" s="162" t="str">
        <f t="shared" si="18"/>
        <v/>
      </c>
      <c r="AN64"/>
      <c r="AO64"/>
      <c r="AP64"/>
      <c r="AQ64"/>
      <c r="AR64"/>
      <c r="AS64"/>
      <c r="AT64"/>
      <c r="AU64"/>
      <c r="AV64"/>
    </row>
    <row r="65" spans="1:48" ht="15">
      <c r="A65" s="62">
        <v>63</v>
      </c>
      <c r="B65" s="10">
        <v>6</v>
      </c>
      <c r="C65" s="14">
        <v>40878</v>
      </c>
      <c r="D65" s="15" t="s">
        <v>76</v>
      </c>
      <c r="E65" s="15" t="s">
        <v>11</v>
      </c>
      <c r="F65" s="15" t="s">
        <v>11</v>
      </c>
      <c r="G65" s="16" t="s">
        <v>16</v>
      </c>
      <c r="H65" s="17" t="s">
        <v>53</v>
      </c>
      <c r="I65" s="66">
        <v>1</v>
      </c>
      <c r="J65" s="12">
        <f>VLOOKUP(G65,'Default Parameters'!$A$10:$C$12,3,FALSE)</f>
        <v>5</v>
      </c>
      <c r="K65" s="63">
        <f t="shared" si="0"/>
        <v>41000</v>
      </c>
      <c r="L65" s="64">
        <f t="shared" si="1"/>
        <v>2012</v>
      </c>
      <c r="M65" s="64">
        <f t="shared" si="2"/>
        <v>4</v>
      </c>
      <c r="N65" s="63">
        <f t="shared" si="3"/>
        <v>42825</v>
      </c>
      <c r="O65" s="154" t="str">
        <f t="shared" si="4"/>
        <v/>
      </c>
      <c r="P65" s="155" t="str">
        <f t="shared" si="5"/>
        <v/>
      </c>
      <c r="Q65" s="155" t="str">
        <f t="shared" si="6"/>
        <v>No</v>
      </c>
      <c r="R65" s="156" t="str">
        <f t="shared" si="7"/>
        <v/>
      </c>
      <c r="S65" s="156" t="str">
        <f t="shared" si="8"/>
        <v/>
      </c>
      <c r="T65" s="157" t="str">
        <f t="shared" si="9"/>
        <v/>
      </c>
      <c r="U65" s="158" t="str">
        <f t="shared" si="10"/>
        <v/>
      </c>
      <c r="V65" s="158" t="str">
        <f t="shared" si="11"/>
        <v>No</v>
      </c>
      <c r="W65" s="159" t="str">
        <f t="shared" si="12"/>
        <v/>
      </c>
      <c r="X65" s="159" t="str">
        <f t="shared" si="13"/>
        <v/>
      </c>
      <c r="Y65" s="160" t="str">
        <f t="shared" si="14"/>
        <v/>
      </c>
      <c r="Z65" s="161" t="str">
        <f t="shared" si="15"/>
        <v/>
      </c>
      <c r="AA65" s="161" t="str">
        <f t="shared" si="16"/>
        <v>No</v>
      </c>
      <c r="AB65" s="162" t="str">
        <f t="shared" si="17"/>
        <v/>
      </c>
      <c r="AC65" s="162" t="str">
        <f t="shared" si="18"/>
        <v/>
      </c>
      <c r="AN65"/>
      <c r="AO65"/>
      <c r="AP65"/>
      <c r="AQ65"/>
      <c r="AR65"/>
      <c r="AS65"/>
      <c r="AT65"/>
      <c r="AU65"/>
      <c r="AV65"/>
    </row>
    <row r="66" spans="1:48" ht="15">
      <c r="A66" s="62">
        <v>64</v>
      </c>
      <c r="B66" s="10">
        <v>6</v>
      </c>
      <c r="C66" s="14">
        <v>40882</v>
      </c>
      <c r="D66" s="15" t="s">
        <v>74</v>
      </c>
      <c r="E66" s="65" t="s">
        <v>9</v>
      </c>
      <c r="F66" s="15" t="s">
        <v>9</v>
      </c>
      <c r="G66" s="16" t="s">
        <v>16</v>
      </c>
      <c r="H66" s="19" t="s">
        <v>73</v>
      </c>
      <c r="I66" s="66">
        <v>10</v>
      </c>
      <c r="J66" s="12">
        <f>VLOOKUP(G66,'Default Parameters'!$A$10:$C$12,3,FALSE)</f>
        <v>5</v>
      </c>
      <c r="K66" s="63">
        <f t="shared" si="0"/>
        <v>41004</v>
      </c>
      <c r="L66" s="64">
        <f t="shared" si="1"/>
        <v>2012</v>
      </c>
      <c r="M66" s="64">
        <f t="shared" si="2"/>
        <v>4</v>
      </c>
      <c r="N66" s="63">
        <f t="shared" si="3"/>
        <v>42829</v>
      </c>
      <c r="O66" s="154" t="str">
        <f t="shared" si="4"/>
        <v/>
      </c>
      <c r="P66" s="155" t="str">
        <f t="shared" si="5"/>
        <v/>
      </c>
      <c r="Q66" s="155" t="str">
        <f t="shared" si="6"/>
        <v>No</v>
      </c>
      <c r="R66" s="156" t="str">
        <f t="shared" si="7"/>
        <v/>
      </c>
      <c r="S66" s="156" t="str">
        <f t="shared" si="8"/>
        <v/>
      </c>
      <c r="T66" s="157" t="str">
        <f t="shared" si="9"/>
        <v/>
      </c>
      <c r="U66" s="158" t="str">
        <f t="shared" si="10"/>
        <v/>
      </c>
      <c r="V66" s="158" t="str">
        <f t="shared" si="11"/>
        <v>No</v>
      </c>
      <c r="W66" s="159" t="str">
        <f t="shared" si="12"/>
        <v/>
      </c>
      <c r="X66" s="159" t="str">
        <f t="shared" si="13"/>
        <v/>
      </c>
      <c r="Y66" s="160" t="str">
        <f t="shared" si="14"/>
        <v/>
      </c>
      <c r="Z66" s="161" t="str">
        <f t="shared" si="15"/>
        <v/>
      </c>
      <c r="AA66" s="161" t="str">
        <f t="shared" si="16"/>
        <v>No</v>
      </c>
      <c r="AB66" s="162" t="str">
        <f t="shared" si="17"/>
        <v/>
      </c>
      <c r="AC66" s="162" t="str">
        <f t="shared" si="18"/>
        <v/>
      </c>
      <c r="AN66"/>
      <c r="AO66"/>
      <c r="AP66"/>
      <c r="AQ66"/>
      <c r="AR66"/>
      <c r="AS66"/>
      <c r="AT66"/>
      <c r="AU66"/>
      <c r="AV66"/>
    </row>
    <row r="67" spans="1:48" ht="15">
      <c r="A67" s="62">
        <v>65</v>
      </c>
      <c r="B67" s="10">
        <v>6</v>
      </c>
      <c r="C67" s="14">
        <v>40883</v>
      </c>
      <c r="D67" s="15" t="s">
        <v>52</v>
      </c>
      <c r="E67" s="65" t="s">
        <v>8</v>
      </c>
      <c r="F67" s="15" t="s">
        <v>8</v>
      </c>
      <c r="G67" s="16" t="s">
        <v>16</v>
      </c>
      <c r="H67" s="17" t="s">
        <v>29</v>
      </c>
      <c r="I67" s="66">
        <v>5</v>
      </c>
      <c r="J67" s="12">
        <f>VLOOKUP(G67,'Default Parameters'!$A$10:$C$12,3,FALSE)</f>
        <v>5</v>
      </c>
      <c r="K67" s="63">
        <f t="shared" ref="K67:K130" si="19">EDATE(C67,4)</f>
        <v>41005</v>
      </c>
      <c r="L67" s="64">
        <f t="shared" ref="L67:L130" si="20">YEAR(K67)</f>
        <v>2012</v>
      </c>
      <c r="M67" s="64">
        <f t="shared" ref="M67:M130" si="21">MONTH(K67)</f>
        <v>4</v>
      </c>
      <c r="N67" s="63">
        <f t="shared" ref="N67:N130" si="22">EDATE(K67,J67*12)-1</f>
        <v>42830</v>
      </c>
      <c r="O67" s="154" t="str">
        <f t="shared" ref="O67:O130" si="23">IF($N67&lt;$AG$10,"",MAX($K67,$AG$10,VLOOKUP($B67,$AF$3:$AG$8,2,FALSE)))</f>
        <v/>
      </c>
      <c r="P67" s="155" t="str">
        <f t="shared" ref="P67:P130" si="24">IF(O67="","",MIN($N67,$AG$13,VLOOKUP($B67,$AF$3:$AH$8,3,FALSE)))</f>
        <v/>
      </c>
      <c r="Q67" s="155" t="str">
        <f t="shared" ref="Q67:Q130" si="25">IF(SUM(R67:S67)&gt;0,"Yes","No")</f>
        <v>No</v>
      </c>
      <c r="R67" s="156" t="str">
        <f t="shared" ref="R67:R130" si="26">IF(O67="","",MAX(MIN($AG$11,P67)-MAX($AG$10,O67)+1,0)*$I67/365)</f>
        <v/>
      </c>
      <c r="S67" s="156" t="str">
        <f t="shared" ref="S67:S130" si="27">IF(O67="","",MAX(MIN($AG$13,P67)-MAX($AG$12,O67)+1,0)*$I67/365)</f>
        <v/>
      </c>
      <c r="T67" s="157" t="str">
        <f t="shared" si="9"/>
        <v/>
      </c>
      <c r="U67" s="158" t="str">
        <f t="shared" si="10"/>
        <v/>
      </c>
      <c r="V67" s="158" t="str">
        <f t="shared" si="11"/>
        <v>No</v>
      </c>
      <c r="W67" s="159" t="str">
        <f t="shared" si="12"/>
        <v/>
      </c>
      <c r="X67" s="159" t="str">
        <f t="shared" si="13"/>
        <v/>
      </c>
      <c r="Y67" s="160" t="str">
        <f t="shared" si="14"/>
        <v/>
      </c>
      <c r="Z67" s="161" t="str">
        <f t="shared" si="15"/>
        <v/>
      </c>
      <c r="AA67" s="161" t="str">
        <f t="shared" si="16"/>
        <v>No</v>
      </c>
      <c r="AB67" s="162" t="str">
        <f t="shared" si="17"/>
        <v/>
      </c>
      <c r="AC67" s="162" t="str">
        <f t="shared" si="18"/>
        <v/>
      </c>
      <c r="AN67"/>
      <c r="AO67"/>
      <c r="AP67"/>
      <c r="AQ67"/>
      <c r="AR67"/>
      <c r="AS67"/>
      <c r="AT67"/>
      <c r="AU67"/>
      <c r="AV67"/>
    </row>
    <row r="68" spans="1:48" ht="15">
      <c r="A68" s="62">
        <v>66</v>
      </c>
      <c r="B68" s="10">
        <v>6</v>
      </c>
      <c r="C68" s="14">
        <v>40883</v>
      </c>
      <c r="D68" s="15" t="s">
        <v>52</v>
      </c>
      <c r="E68" s="65" t="s">
        <v>8</v>
      </c>
      <c r="F68" s="15" t="s">
        <v>8</v>
      </c>
      <c r="G68" s="16" t="s">
        <v>16</v>
      </c>
      <c r="H68" s="17" t="s">
        <v>50</v>
      </c>
      <c r="I68" s="66">
        <v>15</v>
      </c>
      <c r="J68" s="12">
        <f>VLOOKUP(G68,'Default Parameters'!$A$10:$C$12,3,FALSE)</f>
        <v>5</v>
      </c>
      <c r="K68" s="63">
        <f t="shared" si="19"/>
        <v>41005</v>
      </c>
      <c r="L68" s="64">
        <f t="shared" si="20"/>
        <v>2012</v>
      </c>
      <c r="M68" s="64">
        <f t="shared" si="21"/>
        <v>4</v>
      </c>
      <c r="N68" s="63">
        <f t="shared" si="22"/>
        <v>42830</v>
      </c>
      <c r="O68" s="154" t="str">
        <f t="shared" si="23"/>
        <v/>
      </c>
      <c r="P68" s="155" t="str">
        <f t="shared" si="24"/>
        <v/>
      </c>
      <c r="Q68" s="155" t="str">
        <f t="shared" si="25"/>
        <v>No</v>
      </c>
      <c r="R68" s="156" t="str">
        <f t="shared" si="26"/>
        <v/>
      </c>
      <c r="S68" s="156" t="str">
        <f t="shared" si="27"/>
        <v/>
      </c>
      <c r="T68" s="157" t="str">
        <f t="shared" ref="T68:T131" si="28">IF($N68&lt;$AG$15,"",MAX($K68,$AG$15,VLOOKUP($B68,$AF$3:$AG$8,2,FALSE)))</f>
        <v/>
      </c>
      <c r="U68" s="158" t="str">
        <f t="shared" ref="U68:U131" si="29">IF(T68="","",MIN($N68,$AG$18,VLOOKUP($B68,$AF$3:$AH$8,3,FALSE)))</f>
        <v/>
      </c>
      <c r="V68" s="158" t="str">
        <f t="shared" ref="V68:V131" si="30">IF(SUM(W68:X68)&gt;0,"Yes","No")</f>
        <v>No</v>
      </c>
      <c r="W68" s="159" t="str">
        <f t="shared" ref="W68:W131" si="31">IF(T68="","",MAX(MIN($AG$16,U68)-MAX($AG$15,T68)+1,0)*$I68/365)</f>
        <v/>
      </c>
      <c r="X68" s="159" t="str">
        <f t="shared" ref="X68:X131" si="32">IF(T68="","",MAX(MIN($AG$18,U68)-MAX($AG$17,T68)+1,0)*$I68/365)</f>
        <v/>
      </c>
      <c r="Y68" s="160" t="str">
        <f t="shared" ref="Y68:Y131" si="33">IF($N68&lt;$AG$20,"",MAX($K68,$AG$20,VLOOKUP($B68,$AF$3:$AG$8,2,FALSE)))</f>
        <v/>
      </c>
      <c r="Z68" s="161" t="str">
        <f t="shared" ref="Z68:Z131" si="34">IF(Y68="","",MIN($N68,$AG$23,VLOOKUP($B68,$AF$3:$AH$8,3,FALSE)))</f>
        <v/>
      </c>
      <c r="AA68" s="161" t="str">
        <f t="shared" ref="AA68:AA131" si="35">IF(SUM(AB68:AC68)&gt;0,"Yes","No")</f>
        <v>No</v>
      </c>
      <c r="AB68" s="162" t="str">
        <f t="shared" ref="AB68:AB131" si="36">IF(Y68="","",MAX(MIN($AG$21,Z68)-MAX($AG$20,Y68)+1,0)*$I68/365)</f>
        <v/>
      </c>
      <c r="AC68" s="162" t="str">
        <f t="shared" ref="AC68:AC131" si="37">IF(Y68="","",MAX(MIN($AG$23,Z68)-MAX($AG$22,Y68)+1,0)*$I68/366)</f>
        <v/>
      </c>
      <c r="AN68"/>
      <c r="AO68"/>
      <c r="AP68"/>
      <c r="AQ68"/>
      <c r="AR68"/>
      <c r="AS68"/>
      <c r="AT68"/>
      <c r="AU68"/>
      <c r="AV68"/>
    </row>
    <row r="69" spans="1:48" ht="15">
      <c r="A69" s="62">
        <v>67</v>
      </c>
      <c r="B69" s="10">
        <v>6</v>
      </c>
      <c r="C69" s="14">
        <v>40883</v>
      </c>
      <c r="D69" s="15" t="s">
        <v>52</v>
      </c>
      <c r="E69" s="65" t="s">
        <v>9</v>
      </c>
      <c r="F69" s="15" t="s">
        <v>9</v>
      </c>
      <c r="G69" s="16" t="s">
        <v>16</v>
      </c>
      <c r="H69" s="17" t="s">
        <v>22</v>
      </c>
      <c r="I69" s="66">
        <v>6</v>
      </c>
      <c r="J69" s="12">
        <f>VLOOKUP(G69,'Default Parameters'!$A$10:$C$12,3,FALSE)</f>
        <v>5</v>
      </c>
      <c r="K69" s="63">
        <f t="shared" si="19"/>
        <v>41005</v>
      </c>
      <c r="L69" s="64">
        <f t="shared" si="20"/>
        <v>2012</v>
      </c>
      <c r="M69" s="64">
        <f t="shared" si="21"/>
        <v>4</v>
      </c>
      <c r="N69" s="63">
        <f t="shared" si="22"/>
        <v>42830</v>
      </c>
      <c r="O69" s="154" t="str">
        <f t="shared" si="23"/>
        <v/>
      </c>
      <c r="P69" s="155" t="str">
        <f t="shared" si="24"/>
        <v/>
      </c>
      <c r="Q69" s="155" t="str">
        <f t="shared" si="25"/>
        <v>No</v>
      </c>
      <c r="R69" s="156" t="str">
        <f t="shared" si="26"/>
        <v/>
      </c>
      <c r="S69" s="156" t="str">
        <f t="shared" si="27"/>
        <v/>
      </c>
      <c r="T69" s="157" t="str">
        <f t="shared" si="28"/>
        <v/>
      </c>
      <c r="U69" s="158" t="str">
        <f t="shared" si="29"/>
        <v/>
      </c>
      <c r="V69" s="158" t="str">
        <f t="shared" si="30"/>
        <v>No</v>
      </c>
      <c r="W69" s="159" t="str">
        <f t="shared" si="31"/>
        <v/>
      </c>
      <c r="X69" s="159" t="str">
        <f t="shared" si="32"/>
        <v/>
      </c>
      <c r="Y69" s="160" t="str">
        <f t="shared" si="33"/>
        <v/>
      </c>
      <c r="Z69" s="161" t="str">
        <f t="shared" si="34"/>
        <v/>
      </c>
      <c r="AA69" s="161" t="str">
        <f t="shared" si="35"/>
        <v>No</v>
      </c>
      <c r="AB69" s="162" t="str">
        <f t="shared" si="36"/>
        <v/>
      </c>
      <c r="AC69" s="162" t="str">
        <f t="shared" si="37"/>
        <v/>
      </c>
      <c r="AN69"/>
      <c r="AO69"/>
    </row>
    <row r="70" spans="1:48" ht="14">
      <c r="A70" s="62">
        <v>68</v>
      </c>
      <c r="B70" s="10">
        <v>6</v>
      </c>
      <c r="C70" s="14">
        <v>40883</v>
      </c>
      <c r="D70" s="15" t="s">
        <v>52</v>
      </c>
      <c r="E70" s="65" t="s">
        <v>9</v>
      </c>
      <c r="F70" s="15" t="s">
        <v>9</v>
      </c>
      <c r="G70" s="16" t="s">
        <v>16</v>
      </c>
      <c r="H70" s="17" t="s">
        <v>22</v>
      </c>
      <c r="I70" s="66">
        <v>6</v>
      </c>
      <c r="J70" s="12">
        <f>VLOOKUP(G70,'Default Parameters'!$A$10:$C$12,3,FALSE)</f>
        <v>5</v>
      </c>
      <c r="K70" s="63">
        <f t="shared" si="19"/>
        <v>41005</v>
      </c>
      <c r="L70" s="64">
        <f t="shared" si="20"/>
        <v>2012</v>
      </c>
      <c r="M70" s="64">
        <f t="shared" si="21"/>
        <v>4</v>
      </c>
      <c r="N70" s="63">
        <f t="shared" si="22"/>
        <v>42830</v>
      </c>
      <c r="O70" s="154" t="str">
        <f t="shared" si="23"/>
        <v/>
      </c>
      <c r="P70" s="155" t="str">
        <f t="shared" si="24"/>
        <v/>
      </c>
      <c r="Q70" s="155" t="str">
        <f t="shared" si="25"/>
        <v>No</v>
      </c>
      <c r="R70" s="156" t="str">
        <f t="shared" si="26"/>
        <v/>
      </c>
      <c r="S70" s="156" t="str">
        <f t="shared" si="27"/>
        <v/>
      </c>
      <c r="T70" s="157" t="str">
        <f t="shared" si="28"/>
        <v/>
      </c>
      <c r="U70" s="158" t="str">
        <f t="shared" si="29"/>
        <v/>
      </c>
      <c r="V70" s="158" t="str">
        <f t="shared" si="30"/>
        <v>No</v>
      </c>
      <c r="W70" s="159" t="str">
        <f t="shared" si="31"/>
        <v/>
      </c>
      <c r="X70" s="159" t="str">
        <f t="shared" si="32"/>
        <v/>
      </c>
      <c r="Y70" s="160" t="str">
        <f t="shared" si="33"/>
        <v/>
      </c>
      <c r="Z70" s="161" t="str">
        <f t="shared" si="34"/>
        <v/>
      </c>
      <c r="AA70" s="161" t="str">
        <f t="shared" si="35"/>
        <v>No</v>
      </c>
      <c r="AB70" s="162" t="str">
        <f t="shared" si="36"/>
        <v/>
      </c>
      <c r="AC70" s="162" t="str">
        <f t="shared" si="37"/>
        <v/>
      </c>
      <c r="AU70" s="78" t="s">
        <v>821</v>
      </c>
      <c r="AV70" s="78"/>
    </row>
    <row r="71" spans="1:48" ht="14">
      <c r="A71" s="62">
        <v>69</v>
      </c>
      <c r="B71" s="10">
        <v>6</v>
      </c>
      <c r="C71" s="14">
        <v>40883</v>
      </c>
      <c r="D71" s="15" t="s">
        <v>52</v>
      </c>
      <c r="E71" s="65" t="s">
        <v>9</v>
      </c>
      <c r="F71" s="15" t="s">
        <v>9</v>
      </c>
      <c r="G71" s="16" t="s">
        <v>16</v>
      </c>
      <c r="H71" s="17" t="s">
        <v>22</v>
      </c>
      <c r="I71" s="66">
        <v>10</v>
      </c>
      <c r="J71" s="12">
        <f>VLOOKUP(G71,'Default Parameters'!$A$10:$C$12,3,FALSE)</f>
        <v>5</v>
      </c>
      <c r="K71" s="63">
        <f t="shared" si="19"/>
        <v>41005</v>
      </c>
      <c r="L71" s="64">
        <f t="shared" si="20"/>
        <v>2012</v>
      </c>
      <c r="M71" s="64">
        <f t="shared" si="21"/>
        <v>4</v>
      </c>
      <c r="N71" s="63">
        <f t="shared" si="22"/>
        <v>42830</v>
      </c>
      <c r="O71" s="154" t="str">
        <f t="shared" si="23"/>
        <v/>
      </c>
      <c r="P71" s="155" t="str">
        <f t="shared" si="24"/>
        <v/>
      </c>
      <c r="Q71" s="155" t="str">
        <f t="shared" si="25"/>
        <v>No</v>
      </c>
      <c r="R71" s="156" t="str">
        <f t="shared" si="26"/>
        <v/>
      </c>
      <c r="S71" s="156" t="str">
        <f t="shared" si="27"/>
        <v/>
      </c>
      <c r="T71" s="157" t="str">
        <f t="shared" si="28"/>
        <v/>
      </c>
      <c r="U71" s="158" t="str">
        <f t="shared" si="29"/>
        <v/>
      </c>
      <c r="V71" s="158" t="str">
        <f t="shared" si="30"/>
        <v>No</v>
      </c>
      <c r="W71" s="159" t="str">
        <f t="shared" si="31"/>
        <v/>
      </c>
      <c r="X71" s="159" t="str">
        <f t="shared" si="32"/>
        <v/>
      </c>
      <c r="Y71" s="160" t="str">
        <f t="shared" si="33"/>
        <v/>
      </c>
      <c r="Z71" s="161" t="str">
        <f t="shared" si="34"/>
        <v/>
      </c>
      <c r="AA71" s="161" t="str">
        <f t="shared" si="35"/>
        <v>No</v>
      </c>
      <c r="AB71" s="162" t="str">
        <f t="shared" si="36"/>
        <v/>
      </c>
      <c r="AC71" s="162" t="str">
        <f t="shared" si="37"/>
        <v/>
      </c>
      <c r="AU71" s="78"/>
      <c r="AV71" s="78"/>
    </row>
    <row r="72" spans="1:48" ht="14">
      <c r="A72" s="62">
        <v>70</v>
      </c>
      <c r="B72" s="10">
        <v>6</v>
      </c>
      <c r="C72" s="14">
        <v>40883</v>
      </c>
      <c r="D72" s="15" t="s">
        <v>52</v>
      </c>
      <c r="E72" s="65" t="s">
        <v>9</v>
      </c>
      <c r="F72" s="15" t="s">
        <v>9</v>
      </c>
      <c r="G72" s="16" t="s">
        <v>16</v>
      </c>
      <c r="H72" s="17" t="s">
        <v>22</v>
      </c>
      <c r="I72" s="66">
        <v>14</v>
      </c>
      <c r="J72" s="12">
        <f>VLOOKUP(G72,'Default Parameters'!$A$10:$C$12,3,FALSE)</f>
        <v>5</v>
      </c>
      <c r="K72" s="63">
        <f t="shared" si="19"/>
        <v>41005</v>
      </c>
      <c r="L72" s="64">
        <f t="shared" si="20"/>
        <v>2012</v>
      </c>
      <c r="M72" s="64">
        <f t="shared" si="21"/>
        <v>4</v>
      </c>
      <c r="N72" s="63">
        <f t="shared" si="22"/>
        <v>42830</v>
      </c>
      <c r="O72" s="154" t="str">
        <f t="shared" si="23"/>
        <v/>
      </c>
      <c r="P72" s="155" t="str">
        <f t="shared" si="24"/>
        <v/>
      </c>
      <c r="Q72" s="155" t="str">
        <f t="shared" si="25"/>
        <v>No</v>
      </c>
      <c r="R72" s="156" t="str">
        <f t="shared" si="26"/>
        <v/>
      </c>
      <c r="S72" s="156" t="str">
        <f t="shared" si="27"/>
        <v/>
      </c>
      <c r="T72" s="157" t="str">
        <f t="shared" si="28"/>
        <v/>
      </c>
      <c r="U72" s="158" t="str">
        <f t="shared" si="29"/>
        <v/>
      </c>
      <c r="V72" s="158" t="str">
        <f t="shared" si="30"/>
        <v>No</v>
      </c>
      <c r="W72" s="159" t="str">
        <f t="shared" si="31"/>
        <v/>
      </c>
      <c r="X72" s="159" t="str">
        <f t="shared" si="32"/>
        <v/>
      </c>
      <c r="Y72" s="160" t="str">
        <f t="shared" si="33"/>
        <v/>
      </c>
      <c r="Z72" s="161" t="str">
        <f t="shared" si="34"/>
        <v/>
      </c>
      <c r="AA72" s="161" t="str">
        <f t="shared" si="35"/>
        <v>No</v>
      </c>
      <c r="AB72" s="162" t="str">
        <f t="shared" si="36"/>
        <v/>
      </c>
      <c r="AC72" s="162" t="str">
        <f t="shared" si="37"/>
        <v/>
      </c>
      <c r="AU72" s="78"/>
      <c r="AV72" s="78"/>
    </row>
    <row r="73" spans="1:48" ht="14">
      <c r="A73" s="62">
        <v>71</v>
      </c>
      <c r="B73" s="10">
        <v>6</v>
      </c>
      <c r="C73" s="14">
        <v>40884</v>
      </c>
      <c r="D73" s="15" t="s">
        <v>52</v>
      </c>
      <c r="E73" s="65" t="s">
        <v>8</v>
      </c>
      <c r="F73" s="15" t="s">
        <v>8</v>
      </c>
      <c r="G73" s="16" t="s">
        <v>16</v>
      </c>
      <c r="H73" s="17" t="s">
        <v>29</v>
      </c>
      <c r="I73" s="66">
        <v>10</v>
      </c>
      <c r="J73" s="12">
        <f>VLOOKUP(G73,'Default Parameters'!$A$10:$C$12,3,FALSE)</f>
        <v>5</v>
      </c>
      <c r="K73" s="63">
        <f t="shared" si="19"/>
        <v>41006</v>
      </c>
      <c r="L73" s="64">
        <f t="shared" si="20"/>
        <v>2012</v>
      </c>
      <c r="M73" s="64">
        <f t="shared" si="21"/>
        <v>4</v>
      </c>
      <c r="N73" s="63">
        <f t="shared" si="22"/>
        <v>42831</v>
      </c>
      <c r="O73" s="154" t="str">
        <f t="shared" si="23"/>
        <v/>
      </c>
      <c r="P73" s="155" t="str">
        <f t="shared" si="24"/>
        <v/>
      </c>
      <c r="Q73" s="155" t="str">
        <f t="shared" si="25"/>
        <v>No</v>
      </c>
      <c r="R73" s="156" t="str">
        <f t="shared" si="26"/>
        <v/>
      </c>
      <c r="S73" s="156" t="str">
        <f t="shared" si="27"/>
        <v/>
      </c>
      <c r="T73" s="157" t="str">
        <f t="shared" si="28"/>
        <v/>
      </c>
      <c r="U73" s="158" t="str">
        <f t="shared" si="29"/>
        <v/>
      </c>
      <c r="V73" s="158" t="str">
        <f t="shared" si="30"/>
        <v>No</v>
      </c>
      <c r="W73" s="159" t="str">
        <f t="shared" si="31"/>
        <v/>
      </c>
      <c r="X73" s="159" t="str">
        <f t="shared" si="32"/>
        <v/>
      </c>
      <c r="Y73" s="160" t="str">
        <f t="shared" si="33"/>
        <v/>
      </c>
      <c r="Z73" s="161" t="str">
        <f t="shared" si="34"/>
        <v/>
      </c>
      <c r="AA73" s="161" t="str">
        <f t="shared" si="35"/>
        <v>No</v>
      </c>
      <c r="AB73" s="162" t="str">
        <f t="shared" si="36"/>
        <v/>
      </c>
      <c r="AC73" s="162" t="str">
        <f t="shared" si="37"/>
        <v/>
      </c>
      <c r="AU73" s="78"/>
      <c r="AV73" s="78"/>
    </row>
    <row r="74" spans="1:48" ht="14">
      <c r="A74" s="62">
        <v>72</v>
      </c>
      <c r="B74" s="10">
        <v>6</v>
      </c>
      <c r="C74" s="14">
        <v>40884</v>
      </c>
      <c r="D74" s="15" t="s">
        <v>52</v>
      </c>
      <c r="E74" s="65" t="s">
        <v>8</v>
      </c>
      <c r="F74" s="15" t="s">
        <v>8</v>
      </c>
      <c r="G74" s="16" t="s">
        <v>16</v>
      </c>
      <c r="H74" s="17" t="s">
        <v>29</v>
      </c>
      <c r="I74" s="66">
        <v>19</v>
      </c>
      <c r="J74" s="12">
        <f>VLOOKUP(G74,'Default Parameters'!$A$10:$C$12,3,FALSE)</f>
        <v>5</v>
      </c>
      <c r="K74" s="63">
        <f t="shared" si="19"/>
        <v>41006</v>
      </c>
      <c r="L74" s="64">
        <f t="shared" si="20"/>
        <v>2012</v>
      </c>
      <c r="M74" s="64">
        <f t="shared" si="21"/>
        <v>4</v>
      </c>
      <c r="N74" s="63">
        <f t="shared" si="22"/>
        <v>42831</v>
      </c>
      <c r="O74" s="154" t="str">
        <f t="shared" si="23"/>
        <v/>
      </c>
      <c r="P74" s="155" t="str">
        <f t="shared" si="24"/>
        <v/>
      </c>
      <c r="Q74" s="155" t="str">
        <f t="shared" si="25"/>
        <v>No</v>
      </c>
      <c r="R74" s="156" t="str">
        <f t="shared" si="26"/>
        <v/>
      </c>
      <c r="S74" s="156" t="str">
        <f t="shared" si="27"/>
        <v/>
      </c>
      <c r="T74" s="157" t="str">
        <f t="shared" si="28"/>
        <v/>
      </c>
      <c r="U74" s="158" t="str">
        <f t="shared" si="29"/>
        <v/>
      </c>
      <c r="V74" s="158" t="str">
        <f t="shared" si="30"/>
        <v>No</v>
      </c>
      <c r="W74" s="159" t="str">
        <f t="shared" si="31"/>
        <v/>
      </c>
      <c r="X74" s="159" t="str">
        <f t="shared" si="32"/>
        <v/>
      </c>
      <c r="Y74" s="160" t="str">
        <f t="shared" si="33"/>
        <v/>
      </c>
      <c r="Z74" s="161" t="str">
        <f t="shared" si="34"/>
        <v/>
      </c>
      <c r="AA74" s="161" t="str">
        <f t="shared" si="35"/>
        <v>No</v>
      </c>
      <c r="AB74" s="162" t="str">
        <f t="shared" si="36"/>
        <v/>
      </c>
      <c r="AC74" s="162" t="str">
        <f t="shared" si="37"/>
        <v/>
      </c>
      <c r="AU74" s="78"/>
      <c r="AV74" s="78"/>
    </row>
    <row r="75" spans="1:48" ht="14">
      <c r="A75" s="62">
        <v>73</v>
      </c>
      <c r="B75" s="10">
        <v>6</v>
      </c>
      <c r="C75" s="14">
        <v>40885</v>
      </c>
      <c r="D75" s="15" t="s">
        <v>77</v>
      </c>
      <c r="E75" s="15" t="s">
        <v>372</v>
      </c>
      <c r="F75" s="15" t="s">
        <v>372</v>
      </c>
      <c r="G75" s="16" t="s">
        <v>16</v>
      </c>
      <c r="H75" s="17" t="s">
        <v>29</v>
      </c>
      <c r="I75" s="66">
        <v>4</v>
      </c>
      <c r="J75" s="12">
        <f>VLOOKUP(G75,'Default Parameters'!$A$10:$C$12,3,FALSE)</f>
        <v>5</v>
      </c>
      <c r="K75" s="63">
        <f t="shared" si="19"/>
        <v>41007</v>
      </c>
      <c r="L75" s="64">
        <f t="shared" si="20"/>
        <v>2012</v>
      </c>
      <c r="M75" s="64">
        <f t="shared" si="21"/>
        <v>4</v>
      </c>
      <c r="N75" s="63">
        <f t="shared" si="22"/>
        <v>42832</v>
      </c>
      <c r="O75" s="154" t="str">
        <f t="shared" si="23"/>
        <v/>
      </c>
      <c r="P75" s="155" t="str">
        <f t="shared" si="24"/>
        <v/>
      </c>
      <c r="Q75" s="155" t="str">
        <f t="shared" si="25"/>
        <v>No</v>
      </c>
      <c r="R75" s="156" t="str">
        <f t="shared" si="26"/>
        <v/>
      </c>
      <c r="S75" s="156" t="str">
        <f t="shared" si="27"/>
        <v/>
      </c>
      <c r="T75" s="157" t="str">
        <f t="shared" si="28"/>
        <v/>
      </c>
      <c r="U75" s="158" t="str">
        <f t="shared" si="29"/>
        <v/>
      </c>
      <c r="V75" s="158" t="str">
        <f t="shared" si="30"/>
        <v>No</v>
      </c>
      <c r="W75" s="159" t="str">
        <f t="shared" si="31"/>
        <v/>
      </c>
      <c r="X75" s="159" t="str">
        <f t="shared" si="32"/>
        <v/>
      </c>
      <c r="Y75" s="160" t="str">
        <f t="shared" si="33"/>
        <v/>
      </c>
      <c r="Z75" s="161" t="str">
        <f t="shared" si="34"/>
        <v/>
      </c>
      <c r="AA75" s="161" t="str">
        <f t="shared" si="35"/>
        <v>No</v>
      </c>
      <c r="AB75" s="162" t="str">
        <f t="shared" si="36"/>
        <v/>
      </c>
      <c r="AC75" s="162" t="str">
        <f t="shared" si="37"/>
        <v/>
      </c>
      <c r="AU75" s="78"/>
      <c r="AV75" s="78"/>
    </row>
    <row r="76" spans="1:48" ht="14">
      <c r="A76" s="62">
        <v>74</v>
      </c>
      <c r="B76" s="10">
        <v>6</v>
      </c>
      <c r="C76" s="14">
        <v>40885</v>
      </c>
      <c r="D76" s="15" t="s">
        <v>52</v>
      </c>
      <c r="E76" s="15" t="s">
        <v>11</v>
      </c>
      <c r="F76" s="15" t="s">
        <v>11</v>
      </c>
      <c r="G76" s="16" t="s">
        <v>16</v>
      </c>
      <c r="H76" s="17" t="s">
        <v>53</v>
      </c>
      <c r="I76" s="66">
        <v>3</v>
      </c>
      <c r="J76" s="12">
        <f>VLOOKUP(G76,'Default Parameters'!$A$10:$C$12,3,FALSE)</f>
        <v>5</v>
      </c>
      <c r="K76" s="63">
        <f t="shared" si="19"/>
        <v>41007</v>
      </c>
      <c r="L76" s="64">
        <f t="shared" si="20"/>
        <v>2012</v>
      </c>
      <c r="M76" s="64">
        <f t="shared" si="21"/>
        <v>4</v>
      </c>
      <c r="N76" s="63">
        <f t="shared" si="22"/>
        <v>42832</v>
      </c>
      <c r="O76" s="154" t="str">
        <f t="shared" si="23"/>
        <v/>
      </c>
      <c r="P76" s="155" t="str">
        <f t="shared" si="24"/>
        <v/>
      </c>
      <c r="Q76" s="155" t="str">
        <f t="shared" si="25"/>
        <v>No</v>
      </c>
      <c r="R76" s="156" t="str">
        <f t="shared" si="26"/>
        <v/>
      </c>
      <c r="S76" s="156" t="str">
        <f t="shared" si="27"/>
        <v/>
      </c>
      <c r="T76" s="157" t="str">
        <f t="shared" si="28"/>
        <v/>
      </c>
      <c r="U76" s="158" t="str">
        <f t="shared" si="29"/>
        <v/>
      </c>
      <c r="V76" s="158" t="str">
        <f t="shared" si="30"/>
        <v>No</v>
      </c>
      <c r="W76" s="159" t="str">
        <f t="shared" si="31"/>
        <v/>
      </c>
      <c r="X76" s="159" t="str">
        <f t="shared" si="32"/>
        <v/>
      </c>
      <c r="Y76" s="160" t="str">
        <f t="shared" si="33"/>
        <v/>
      </c>
      <c r="Z76" s="161" t="str">
        <f t="shared" si="34"/>
        <v/>
      </c>
      <c r="AA76" s="161" t="str">
        <f t="shared" si="35"/>
        <v>No</v>
      </c>
      <c r="AB76" s="162" t="str">
        <f t="shared" si="36"/>
        <v/>
      </c>
      <c r="AC76" s="162" t="str">
        <f t="shared" si="37"/>
        <v/>
      </c>
      <c r="AU76" s="78"/>
      <c r="AV76" s="78"/>
    </row>
    <row r="77" spans="1:48" ht="14">
      <c r="A77" s="62">
        <v>75</v>
      </c>
      <c r="B77" s="10">
        <v>6</v>
      </c>
      <c r="C77" s="14">
        <v>40885</v>
      </c>
      <c r="D77" s="15" t="s">
        <v>52</v>
      </c>
      <c r="E77" s="15" t="s">
        <v>11</v>
      </c>
      <c r="F77" s="15" t="s">
        <v>11</v>
      </c>
      <c r="G77" s="16" t="s">
        <v>16</v>
      </c>
      <c r="H77" s="17" t="s">
        <v>53</v>
      </c>
      <c r="I77" s="66">
        <v>9</v>
      </c>
      <c r="J77" s="12">
        <f>VLOOKUP(G77,'Default Parameters'!$A$10:$C$12,3,FALSE)</f>
        <v>5</v>
      </c>
      <c r="K77" s="63">
        <f t="shared" si="19"/>
        <v>41007</v>
      </c>
      <c r="L77" s="64">
        <f t="shared" si="20"/>
        <v>2012</v>
      </c>
      <c r="M77" s="64">
        <f t="shared" si="21"/>
        <v>4</v>
      </c>
      <c r="N77" s="63">
        <f t="shared" si="22"/>
        <v>42832</v>
      </c>
      <c r="O77" s="154" t="str">
        <f t="shared" si="23"/>
        <v/>
      </c>
      <c r="P77" s="155" t="str">
        <f t="shared" si="24"/>
        <v/>
      </c>
      <c r="Q77" s="155" t="str">
        <f t="shared" si="25"/>
        <v>No</v>
      </c>
      <c r="R77" s="156" t="str">
        <f t="shared" si="26"/>
        <v/>
      </c>
      <c r="S77" s="156" t="str">
        <f t="shared" si="27"/>
        <v/>
      </c>
      <c r="T77" s="157" t="str">
        <f t="shared" si="28"/>
        <v/>
      </c>
      <c r="U77" s="158" t="str">
        <f t="shared" si="29"/>
        <v/>
      </c>
      <c r="V77" s="158" t="str">
        <f t="shared" si="30"/>
        <v>No</v>
      </c>
      <c r="W77" s="159" t="str">
        <f t="shared" si="31"/>
        <v/>
      </c>
      <c r="X77" s="159" t="str">
        <f t="shared" si="32"/>
        <v/>
      </c>
      <c r="Y77" s="160" t="str">
        <f t="shared" si="33"/>
        <v/>
      </c>
      <c r="Z77" s="161" t="str">
        <f t="shared" si="34"/>
        <v/>
      </c>
      <c r="AA77" s="161" t="str">
        <f t="shared" si="35"/>
        <v>No</v>
      </c>
      <c r="AB77" s="162" t="str">
        <f t="shared" si="36"/>
        <v/>
      </c>
      <c r="AC77" s="162" t="str">
        <f t="shared" si="37"/>
        <v/>
      </c>
      <c r="AU77" s="78"/>
      <c r="AV77" s="78"/>
    </row>
    <row r="78" spans="1:48" ht="14">
      <c r="A78" s="62">
        <v>76</v>
      </c>
      <c r="B78" s="10">
        <v>6</v>
      </c>
      <c r="C78" s="14">
        <v>40885</v>
      </c>
      <c r="D78" s="15" t="s">
        <v>52</v>
      </c>
      <c r="E78" s="15" t="s">
        <v>11</v>
      </c>
      <c r="F78" s="15" t="s">
        <v>11</v>
      </c>
      <c r="G78" s="16" t="s">
        <v>16</v>
      </c>
      <c r="H78" s="17" t="s">
        <v>53</v>
      </c>
      <c r="I78" s="66">
        <v>10</v>
      </c>
      <c r="J78" s="12">
        <f>VLOOKUP(G78,'Default Parameters'!$A$10:$C$12,3,FALSE)</f>
        <v>5</v>
      </c>
      <c r="K78" s="63">
        <f t="shared" si="19"/>
        <v>41007</v>
      </c>
      <c r="L78" s="64">
        <f t="shared" si="20"/>
        <v>2012</v>
      </c>
      <c r="M78" s="64">
        <f t="shared" si="21"/>
        <v>4</v>
      </c>
      <c r="N78" s="63">
        <f t="shared" si="22"/>
        <v>42832</v>
      </c>
      <c r="O78" s="154" t="str">
        <f t="shared" si="23"/>
        <v/>
      </c>
      <c r="P78" s="155" t="str">
        <f t="shared" si="24"/>
        <v/>
      </c>
      <c r="Q78" s="155" t="str">
        <f t="shared" si="25"/>
        <v>No</v>
      </c>
      <c r="R78" s="156" t="str">
        <f t="shared" si="26"/>
        <v/>
      </c>
      <c r="S78" s="156" t="str">
        <f t="shared" si="27"/>
        <v/>
      </c>
      <c r="T78" s="157" t="str">
        <f t="shared" si="28"/>
        <v/>
      </c>
      <c r="U78" s="158" t="str">
        <f t="shared" si="29"/>
        <v/>
      </c>
      <c r="V78" s="158" t="str">
        <f t="shared" si="30"/>
        <v>No</v>
      </c>
      <c r="W78" s="159" t="str">
        <f t="shared" si="31"/>
        <v/>
      </c>
      <c r="X78" s="159" t="str">
        <f t="shared" si="32"/>
        <v/>
      </c>
      <c r="Y78" s="160" t="str">
        <f t="shared" si="33"/>
        <v/>
      </c>
      <c r="Z78" s="161" t="str">
        <f t="shared" si="34"/>
        <v/>
      </c>
      <c r="AA78" s="161" t="str">
        <f t="shared" si="35"/>
        <v>No</v>
      </c>
      <c r="AB78" s="162" t="str">
        <f t="shared" si="36"/>
        <v/>
      </c>
      <c r="AC78" s="162" t="str">
        <f t="shared" si="37"/>
        <v/>
      </c>
    </row>
    <row r="79" spans="1:48" ht="14">
      <c r="A79" s="62">
        <v>77</v>
      </c>
      <c r="B79" s="10">
        <v>6</v>
      </c>
      <c r="C79" s="14">
        <v>40885</v>
      </c>
      <c r="D79" s="15" t="s">
        <v>52</v>
      </c>
      <c r="E79" s="15" t="s">
        <v>11</v>
      </c>
      <c r="F79" s="15" t="s">
        <v>11</v>
      </c>
      <c r="G79" s="16" t="s">
        <v>16</v>
      </c>
      <c r="H79" s="17" t="s">
        <v>53</v>
      </c>
      <c r="I79" s="66">
        <v>18</v>
      </c>
      <c r="J79" s="12">
        <f>VLOOKUP(G79,'Default Parameters'!$A$10:$C$12,3,FALSE)</f>
        <v>5</v>
      </c>
      <c r="K79" s="63">
        <f t="shared" si="19"/>
        <v>41007</v>
      </c>
      <c r="L79" s="64">
        <f t="shared" si="20"/>
        <v>2012</v>
      </c>
      <c r="M79" s="64">
        <f t="shared" si="21"/>
        <v>4</v>
      </c>
      <c r="N79" s="63">
        <f t="shared" si="22"/>
        <v>42832</v>
      </c>
      <c r="O79" s="154" t="str">
        <f t="shared" si="23"/>
        <v/>
      </c>
      <c r="P79" s="155" t="str">
        <f t="shared" si="24"/>
        <v/>
      </c>
      <c r="Q79" s="155" t="str">
        <f t="shared" si="25"/>
        <v>No</v>
      </c>
      <c r="R79" s="156" t="str">
        <f t="shared" si="26"/>
        <v/>
      </c>
      <c r="S79" s="156" t="str">
        <f t="shared" si="27"/>
        <v/>
      </c>
      <c r="T79" s="157" t="str">
        <f t="shared" si="28"/>
        <v/>
      </c>
      <c r="U79" s="158" t="str">
        <f t="shared" si="29"/>
        <v/>
      </c>
      <c r="V79" s="158" t="str">
        <f t="shared" si="30"/>
        <v>No</v>
      </c>
      <c r="W79" s="159" t="str">
        <f t="shared" si="31"/>
        <v/>
      </c>
      <c r="X79" s="159" t="str">
        <f t="shared" si="32"/>
        <v/>
      </c>
      <c r="Y79" s="160" t="str">
        <f t="shared" si="33"/>
        <v/>
      </c>
      <c r="Z79" s="161" t="str">
        <f t="shared" si="34"/>
        <v/>
      </c>
      <c r="AA79" s="161" t="str">
        <f t="shared" si="35"/>
        <v>No</v>
      </c>
      <c r="AB79" s="162" t="str">
        <f t="shared" si="36"/>
        <v/>
      </c>
      <c r="AC79" s="162" t="str">
        <f t="shared" si="37"/>
        <v/>
      </c>
    </row>
    <row r="80" spans="1:48" ht="14">
      <c r="A80" s="62">
        <v>78</v>
      </c>
      <c r="B80" s="10">
        <v>6</v>
      </c>
      <c r="C80" s="14">
        <v>40885</v>
      </c>
      <c r="D80" s="15" t="s">
        <v>52</v>
      </c>
      <c r="E80" s="65" t="s">
        <v>9</v>
      </c>
      <c r="F80" s="15" t="s">
        <v>9</v>
      </c>
      <c r="G80" s="16" t="s">
        <v>16</v>
      </c>
      <c r="H80" s="17" t="s">
        <v>22</v>
      </c>
      <c r="I80" s="66">
        <v>8</v>
      </c>
      <c r="J80" s="12">
        <f>VLOOKUP(G80,'Default Parameters'!$A$10:$C$12,3,FALSE)</f>
        <v>5</v>
      </c>
      <c r="K80" s="63">
        <f t="shared" si="19"/>
        <v>41007</v>
      </c>
      <c r="L80" s="64">
        <f t="shared" si="20"/>
        <v>2012</v>
      </c>
      <c r="M80" s="64">
        <f t="shared" si="21"/>
        <v>4</v>
      </c>
      <c r="N80" s="63">
        <f t="shared" si="22"/>
        <v>42832</v>
      </c>
      <c r="O80" s="154" t="str">
        <f t="shared" si="23"/>
        <v/>
      </c>
      <c r="P80" s="155" t="str">
        <f t="shared" si="24"/>
        <v/>
      </c>
      <c r="Q80" s="155" t="str">
        <f t="shared" si="25"/>
        <v>No</v>
      </c>
      <c r="R80" s="156" t="str">
        <f t="shared" si="26"/>
        <v/>
      </c>
      <c r="S80" s="156" t="str">
        <f t="shared" si="27"/>
        <v/>
      </c>
      <c r="T80" s="157" t="str">
        <f t="shared" si="28"/>
        <v/>
      </c>
      <c r="U80" s="158" t="str">
        <f t="shared" si="29"/>
        <v/>
      </c>
      <c r="V80" s="158" t="str">
        <f t="shared" si="30"/>
        <v>No</v>
      </c>
      <c r="W80" s="159" t="str">
        <f t="shared" si="31"/>
        <v/>
      </c>
      <c r="X80" s="159" t="str">
        <f t="shared" si="32"/>
        <v/>
      </c>
      <c r="Y80" s="160" t="str">
        <f t="shared" si="33"/>
        <v/>
      </c>
      <c r="Z80" s="161" t="str">
        <f t="shared" si="34"/>
        <v/>
      </c>
      <c r="AA80" s="161" t="str">
        <f t="shared" si="35"/>
        <v>No</v>
      </c>
      <c r="AB80" s="162" t="str">
        <f t="shared" si="36"/>
        <v/>
      </c>
      <c r="AC80" s="162" t="str">
        <f t="shared" si="37"/>
        <v/>
      </c>
    </row>
    <row r="81" spans="1:29" ht="14">
      <c r="A81" s="62">
        <v>79</v>
      </c>
      <c r="B81" s="10">
        <v>6</v>
      </c>
      <c r="C81" s="14">
        <v>40886</v>
      </c>
      <c r="D81" s="15" t="s">
        <v>32</v>
      </c>
      <c r="E81" s="65" t="s">
        <v>8</v>
      </c>
      <c r="F81" s="15" t="s">
        <v>8</v>
      </c>
      <c r="G81" s="16" t="s">
        <v>16</v>
      </c>
      <c r="H81" s="17" t="s">
        <v>53</v>
      </c>
      <c r="I81" s="66">
        <v>1</v>
      </c>
      <c r="J81" s="12">
        <f>VLOOKUP(G81,'Default Parameters'!$A$10:$C$12,3,FALSE)</f>
        <v>5</v>
      </c>
      <c r="K81" s="63">
        <f t="shared" si="19"/>
        <v>41008</v>
      </c>
      <c r="L81" s="64">
        <f t="shared" si="20"/>
        <v>2012</v>
      </c>
      <c r="M81" s="64">
        <f t="shared" si="21"/>
        <v>4</v>
      </c>
      <c r="N81" s="63">
        <f t="shared" si="22"/>
        <v>42833</v>
      </c>
      <c r="O81" s="154" t="str">
        <f t="shared" si="23"/>
        <v/>
      </c>
      <c r="P81" s="155" t="str">
        <f t="shared" si="24"/>
        <v/>
      </c>
      <c r="Q81" s="155" t="str">
        <f t="shared" si="25"/>
        <v>No</v>
      </c>
      <c r="R81" s="156" t="str">
        <f t="shared" si="26"/>
        <v/>
      </c>
      <c r="S81" s="156" t="str">
        <f t="shared" si="27"/>
        <v/>
      </c>
      <c r="T81" s="157" t="str">
        <f t="shared" si="28"/>
        <v/>
      </c>
      <c r="U81" s="158" t="str">
        <f t="shared" si="29"/>
        <v/>
      </c>
      <c r="V81" s="158" t="str">
        <f t="shared" si="30"/>
        <v>No</v>
      </c>
      <c r="W81" s="159" t="str">
        <f t="shared" si="31"/>
        <v/>
      </c>
      <c r="X81" s="159" t="str">
        <f t="shared" si="32"/>
        <v/>
      </c>
      <c r="Y81" s="160" t="str">
        <f t="shared" si="33"/>
        <v/>
      </c>
      <c r="Z81" s="161" t="str">
        <f t="shared" si="34"/>
        <v/>
      </c>
      <c r="AA81" s="161" t="str">
        <f t="shared" si="35"/>
        <v>No</v>
      </c>
      <c r="AB81" s="162" t="str">
        <f t="shared" si="36"/>
        <v/>
      </c>
      <c r="AC81" s="162" t="str">
        <f t="shared" si="37"/>
        <v/>
      </c>
    </row>
    <row r="82" spans="1:29" ht="14">
      <c r="A82" s="62">
        <v>80</v>
      </c>
      <c r="B82" s="10">
        <v>6</v>
      </c>
      <c r="C82" s="14">
        <v>40886</v>
      </c>
      <c r="D82" s="15" t="s">
        <v>32</v>
      </c>
      <c r="E82" s="65" t="s">
        <v>8</v>
      </c>
      <c r="F82" s="15" t="s">
        <v>8</v>
      </c>
      <c r="G82" s="16" t="s">
        <v>16</v>
      </c>
      <c r="H82" s="17" t="s">
        <v>53</v>
      </c>
      <c r="I82" s="66">
        <v>1</v>
      </c>
      <c r="J82" s="12">
        <f>VLOOKUP(G82,'Default Parameters'!$A$10:$C$12,3,FALSE)</f>
        <v>5</v>
      </c>
      <c r="K82" s="63">
        <f t="shared" si="19"/>
        <v>41008</v>
      </c>
      <c r="L82" s="64">
        <f t="shared" si="20"/>
        <v>2012</v>
      </c>
      <c r="M82" s="64">
        <f t="shared" si="21"/>
        <v>4</v>
      </c>
      <c r="N82" s="63">
        <f t="shared" si="22"/>
        <v>42833</v>
      </c>
      <c r="O82" s="154" t="str">
        <f t="shared" si="23"/>
        <v/>
      </c>
      <c r="P82" s="155" t="str">
        <f t="shared" si="24"/>
        <v/>
      </c>
      <c r="Q82" s="155" t="str">
        <f t="shared" si="25"/>
        <v>No</v>
      </c>
      <c r="R82" s="156" t="str">
        <f t="shared" si="26"/>
        <v/>
      </c>
      <c r="S82" s="156" t="str">
        <f t="shared" si="27"/>
        <v/>
      </c>
      <c r="T82" s="157" t="str">
        <f t="shared" si="28"/>
        <v/>
      </c>
      <c r="U82" s="158" t="str">
        <f t="shared" si="29"/>
        <v/>
      </c>
      <c r="V82" s="158" t="str">
        <f t="shared" si="30"/>
        <v>No</v>
      </c>
      <c r="W82" s="159" t="str">
        <f t="shared" si="31"/>
        <v/>
      </c>
      <c r="X82" s="159" t="str">
        <f t="shared" si="32"/>
        <v/>
      </c>
      <c r="Y82" s="160" t="str">
        <f t="shared" si="33"/>
        <v/>
      </c>
      <c r="Z82" s="161" t="str">
        <f t="shared" si="34"/>
        <v/>
      </c>
      <c r="AA82" s="161" t="str">
        <f t="shared" si="35"/>
        <v>No</v>
      </c>
      <c r="AB82" s="162" t="str">
        <f t="shared" si="36"/>
        <v/>
      </c>
      <c r="AC82" s="162" t="str">
        <f t="shared" si="37"/>
        <v/>
      </c>
    </row>
    <row r="83" spans="1:29" ht="15" customHeight="1">
      <c r="A83" s="62">
        <v>81</v>
      </c>
      <c r="B83" s="10">
        <v>6</v>
      </c>
      <c r="C83" s="14">
        <v>40890</v>
      </c>
      <c r="D83" s="15" t="s">
        <v>35</v>
      </c>
      <c r="E83" s="44" t="s">
        <v>740</v>
      </c>
      <c r="F83" s="44" t="s">
        <v>1317</v>
      </c>
      <c r="G83" s="16" t="s">
        <v>16</v>
      </c>
      <c r="H83" s="17" t="s">
        <v>53</v>
      </c>
      <c r="I83" s="66">
        <v>2</v>
      </c>
      <c r="J83" s="12">
        <f>VLOOKUP(G83,'Default Parameters'!$A$10:$C$12,3,FALSE)</f>
        <v>5</v>
      </c>
      <c r="K83" s="63">
        <f t="shared" si="19"/>
        <v>41012</v>
      </c>
      <c r="L83" s="64">
        <f t="shared" si="20"/>
        <v>2012</v>
      </c>
      <c r="M83" s="64">
        <f t="shared" si="21"/>
        <v>4</v>
      </c>
      <c r="N83" s="63">
        <f t="shared" si="22"/>
        <v>42837</v>
      </c>
      <c r="O83" s="154" t="str">
        <f t="shared" si="23"/>
        <v/>
      </c>
      <c r="P83" s="155" t="str">
        <f t="shared" si="24"/>
        <v/>
      </c>
      <c r="Q83" s="155" t="str">
        <f t="shared" si="25"/>
        <v>No</v>
      </c>
      <c r="R83" s="156" t="str">
        <f t="shared" si="26"/>
        <v/>
      </c>
      <c r="S83" s="156" t="str">
        <f t="shared" si="27"/>
        <v/>
      </c>
      <c r="T83" s="157" t="str">
        <f t="shared" si="28"/>
        <v/>
      </c>
      <c r="U83" s="158" t="str">
        <f t="shared" si="29"/>
        <v/>
      </c>
      <c r="V83" s="158" t="str">
        <f t="shared" si="30"/>
        <v>No</v>
      </c>
      <c r="W83" s="159" t="str">
        <f t="shared" si="31"/>
        <v/>
      </c>
      <c r="X83" s="159" t="str">
        <f t="shared" si="32"/>
        <v/>
      </c>
      <c r="Y83" s="160" t="str">
        <f t="shared" si="33"/>
        <v/>
      </c>
      <c r="Z83" s="161" t="str">
        <f t="shared" si="34"/>
        <v/>
      </c>
      <c r="AA83" s="161" t="str">
        <f t="shared" si="35"/>
        <v>No</v>
      </c>
      <c r="AB83" s="162" t="str">
        <f t="shared" si="36"/>
        <v/>
      </c>
      <c r="AC83" s="162" t="str">
        <f t="shared" si="37"/>
        <v/>
      </c>
    </row>
    <row r="84" spans="1:29" ht="14">
      <c r="A84" s="62">
        <v>82</v>
      </c>
      <c r="B84" s="10">
        <v>6</v>
      </c>
      <c r="C84" s="14">
        <v>40890</v>
      </c>
      <c r="D84" s="15" t="s">
        <v>32</v>
      </c>
      <c r="E84" s="65" t="s">
        <v>8</v>
      </c>
      <c r="F84" s="15" t="s">
        <v>8</v>
      </c>
      <c r="G84" s="16" t="s">
        <v>16</v>
      </c>
      <c r="H84" s="17" t="s">
        <v>53</v>
      </c>
      <c r="I84" s="66">
        <v>1</v>
      </c>
      <c r="J84" s="12">
        <f>VLOOKUP(G84,'Default Parameters'!$A$10:$C$12,3,FALSE)</f>
        <v>5</v>
      </c>
      <c r="K84" s="63">
        <f t="shared" si="19"/>
        <v>41012</v>
      </c>
      <c r="L84" s="64">
        <f t="shared" si="20"/>
        <v>2012</v>
      </c>
      <c r="M84" s="64">
        <f t="shared" si="21"/>
        <v>4</v>
      </c>
      <c r="N84" s="63">
        <f t="shared" si="22"/>
        <v>42837</v>
      </c>
      <c r="O84" s="154" t="str">
        <f t="shared" si="23"/>
        <v/>
      </c>
      <c r="P84" s="155" t="str">
        <f t="shared" si="24"/>
        <v/>
      </c>
      <c r="Q84" s="155" t="str">
        <f t="shared" si="25"/>
        <v>No</v>
      </c>
      <c r="R84" s="156" t="str">
        <f t="shared" si="26"/>
        <v/>
      </c>
      <c r="S84" s="156" t="str">
        <f t="shared" si="27"/>
        <v/>
      </c>
      <c r="T84" s="157" t="str">
        <f t="shared" si="28"/>
        <v/>
      </c>
      <c r="U84" s="158" t="str">
        <f t="shared" si="29"/>
        <v/>
      </c>
      <c r="V84" s="158" t="str">
        <f t="shared" si="30"/>
        <v>No</v>
      </c>
      <c r="W84" s="159" t="str">
        <f t="shared" si="31"/>
        <v/>
      </c>
      <c r="X84" s="159" t="str">
        <f t="shared" si="32"/>
        <v/>
      </c>
      <c r="Y84" s="160" t="str">
        <f t="shared" si="33"/>
        <v/>
      </c>
      <c r="Z84" s="161" t="str">
        <f t="shared" si="34"/>
        <v/>
      </c>
      <c r="AA84" s="161" t="str">
        <f t="shared" si="35"/>
        <v>No</v>
      </c>
      <c r="AB84" s="162" t="str">
        <f t="shared" si="36"/>
        <v/>
      </c>
      <c r="AC84" s="162" t="str">
        <f t="shared" si="37"/>
        <v/>
      </c>
    </row>
    <row r="85" spans="1:29" ht="28">
      <c r="A85" s="62">
        <v>83</v>
      </c>
      <c r="B85" s="10">
        <v>6</v>
      </c>
      <c r="C85" s="14">
        <v>40890</v>
      </c>
      <c r="D85" s="15" t="s">
        <v>52</v>
      </c>
      <c r="E85" s="65" t="s">
        <v>8</v>
      </c>
      <c r="F85" s="15" t="s">
        <v>8</v>
      </c>
      <c r="G85" s="16" t="s">
        <v>16</v>
      </c>
      <c r="H85" s="17" t="s">
        <v>78</v>
      </c>
      <c r="I85" s="66">
        <v>19</v>
      </c>
      <c r="J85" s="12">
        <f>VLOOKUP(G85,'Default Parameters'!$A$10:$C$12,3,FALSE)</f>
        <v>5</v>
      </c>
      <c r="K85" s="63">
        <f t="shared" si="19"/>
        <v>41012</v>
      </c>
      <c r="L85" s="64">
        <f t="shared" si="20"/>
        <v>2012</v>
      </c>
      <c r="M85" s="64">
        <f t="shared" si="21"/>
        <v>4</v>
      </c>
      <c r="N85" s="63">
        <f t="shared" si="22"/>
        <v>42837</v>
      </c>
      <c r="O85" s="154" t="str">
        <f t="shared" si="23"/>
        <v/>
      </c>
      <c r="P85" s="155" t="str">
        <f t="shared" si="24"/>
        <v/>
      </c>
      <c r="Q85" s="155" t="str">
        <f t="shared" si="25"/>
        <v>No</v>
      </c>
      <c r="R85" s="156" t="str">
        <f t="shared" si="26"/>
        <v/>
      </c>
      <c r="S85" s="156" t="str">
        <f t="shared" si="27"/>
        <v/>
      </c>
      <c r="T85" s="157" t="str">
        <f t="shared" si="28"/>
        <v/>
      </c>
      <c r="U85" s="158" t="str">
        <f t="shared" si="29"/>
        <v/>
      </c>
      <c r="V85" s="158" t="str">
        <f t="shared" si="30"/>
        <v>No</v>
      </c>
      <c r="W85" s="159" t="str">
        <f t="shared" si="31"/>
        <v/>
      </c>
      <c r="X85" s="159" t="str">
        <f t="shared" si="32"/>
        <v/>
      </c>
      <c r="Y85" s="160" t="str">
        <f t="shared" si="33"/>
        <v/>
      </c>
      <c r="Z85" s="161" t="str">
        <f t="shared" si="34"/>
        <v/>
      </c>
      <c r="AA85" s="161" t="str">
        <f t="shared" si="35"/>
        <v>No</v>
      </c>
      <c r="AB85" s="162" t="str">
        <f t="shared" si="36"/>
        <v/>
      </c>
      <c r="AC85" s="162" t="str">
        <f t="shared" si="37"/>
        <v/>
      </c>
    </row>
    <row r="86" spans="1:29" ht="14">
      <c r="A86" s="62">
        <v>84</v>
      </c>
      <c r="B86" s="10">
        <v>6</v>
      </c>
      <c r="C86" s="14">
        <v>40890</v>
      </c>
      <c r="D86" s="15" t="s">
        <v>52</v>
      </c>
      <c r="E86" s="15" t="s">
        <v>11</v>
      </c>
      <c r="F86" s="15" t="s">
        <v>11</v>
      </c>
      <c r="G86" s="16" t="s">
        <v>16</v>
      </c>
      <c r="H86" s="17" t="s">
        <v>53</v>
      </c>
      <c r="I86" s="66">
        <v>8</v>
      </c>
      <c r="J86" s="12">
        <f>VLOOKUP(G86,'Default Parameters'!$A$10:$C$12,3,FALSE)</f>
        <v>5</v>
      </c>
      <c r="K86" s="63">
        <f t="shared" si="19"/>
        <v>41012</v>
      </c>
      <c r="L86" s="64">
        <f t="shared" si="20"/>
        <v>2012</v>
      </c>
      <c r="M86" s="64">
        <f t="shared" si="21"/>
        <v>4</v>
      </c>
      <c r="N86" s="63">
        <f t="shared" si="22"/>
        <v>42837</v>
      </c>
      <c r="O86" s="154" t="str">
        <f t="shared" si="23"/>
        <v/>
      </c>
      <c r="P86" s="155" t="str">
        <f t="shared" si="24"/>
        <v/>
      </c>
      <c r="Q86" s="155" t="str">
        <f t="shared" si="25"/>
        <v>No</v>
      </c>
      <c r="R86" s="156" t="str">
        <f t="shared" si="26"/>
        <v/>
      </c>
      <c r="S86" s="156" t="str">
        <f t="shared" si="27"/>
        <v/>
      </c>
      <c r="T86" s="157" t="str">
        <f t="shared" si="28"/>
        <v/>
      </c>
      <c r="U86" s="158" t="str">
        <f t="shared" si="29"/>
        <v/>
      </c>
      <c r="V86" s="158" t="str">
        <f t="shared" si="30"/>
        <v>No</v>
      </c>
      <c r="W86" s="159" t="str">
        <f t="shared" si="31"/>
        <v/>
      </c>
      <c r="X86" s="159" t="str">
        <f t="shared" si="32"/>
        <v/>
      </c>
      <c r="Y86" s="160" t="str">
        <f t="shared" si="33"/>
        <v/>
      </c>
      <c r="Z86" s="161" t="str">
        <f t="shared" si="34"/>
        <v/>
      </c>
      <c r="AA86" s="161" t="str">
        <f t="shared" si="35"/>
        <v>No</v>
      </c>
      <c r="AB86" s="162" t="str">
        <f t="shared" si="36"/>
        <v/>
      </c>
      <c r="AC86" s="162" t="str">
        <f t="shared" si="37"/>
        <v/>
      </c>
    </row>
    <row r="87" spans="1:29" ht="14">
      <c r="A87" s="62">
        <v>85</v>
      </c>
      <c r="B87" s="10">
        <v>6</v>
      </c>
      <c r="C87" s="14">
        <v>40891</v>
      </c>
      <c r="D87" s="15" t="s">
        <v>32</v>
      </c>
      <c r="E87" s="65" t="s">
        <v>8</v>
      </c>
      <c r="F87" s="15" t="s">
        <v>8</v>
      </c>
      <c r="G87" s="16" t="s">
        <v>16</v>
      </c>
      <c r="H87" s="17" t="s">
        <v>53</v>
      </c>
      <c r="I87" s="66">
        <v>1</v>
      </c>
      <c r="J87" s="12">
        <f>VLOOKUP(G87,'Default Parameters'!$A$10:$C$12,3,FALSE)</f>
        <v>5</v>
      </c>
      <c r="K87" s="63">
        <f t="shared" si="19"/>
        <v>41013</v>
      </c>
      <c r="L87" s="64">
        <f t="shared" si="20"/>
        <v>2012</v>
      </c>
      <c r="M87" s="64">
        <f t="shared" si="21"/>
        <v>4</v>
      </c>
      <c r="N87" s="63">
        <f t="shared" si="22"/>
        <v>42838</v>
      </c>
      <c r="O87" s="154" t="str">
        <f t="shared" si="23"/>
        <v/>
      </c>
      <c r="P87" s="155" t="str">
        <f t="shared" si="24"/>
        <v/>
      </c>
      <c r="Q87" s="155" t="str">
        <f t="shared" si="25"/>
        <v>No</v>
      </c>
      <c r="R87" s="156" t="str">
        <f t="shared" si="26"/>
        <v/>
      </c>
      <c r="S87" s="156" t="str">
        <f t="shared" si="27"/>
        <v/>
      </c>
      <c r="T87" s="157" t="str">
        <f t="shared" si="28"/>
        <v/>
      </c>
      <c r="U87" s="158" t="str">
        <f t="shared" si="29"/>
        <v/>
      </c>
      <c r="V87" s="158" t="str">
        <f t="shared" si="30"/>
        <v>No</v>
      </c>
      <c r="W87" s="159" t="str">
        <f t="shared" si="31"/>
        <v/>
      </c>
      <c r="X87" s="159" t="str">
        <f t="shared" si="32"/>
        <v/>
      </c>
      <c r="Y87" s="160" t="str">
        <f t="shared" si="33"/>
        <v/>
      </c>
      <c r="Z87" s="161" t="str">
        <f t="shared" si="34"/>
        <v/>
      </c>
      <c r="AA87" s="161" t="str">
        <f t="shared" si="35"/>
        <v>No</v>
      </c>
      <c r="AB87" s="162" t="str">
        <f t="shared" si="36"/>
        <v/>
      </c>
      <c r="AC87" s="162" t="str">
        <f t="shared" si="37"/>
        <v/>
      </c>
    </row>
    <row r="88" spans="1:29" ht="14">
      <c r="A88" s="62">
        <v>86</v>
      </c>
      <c r="B88" s="10">
        <v>6</v>
      </c>
      <c r="C88" s="14">
        <v>40893</v>
      </c>
      <c r="D88" s="15" t="s">
        <v>79</v>
      </c>
      <c r="E88" s="65" t="s">
        <v>8</v>
      </c>
      <c r="F88" s="15" t="s">
        <v>8</v>
      </c>
      <c r="G88" s="16" t="s">
        <v>16</v>
      </c>
      <c r="H88" s="17" t="s">
        <v>53</v>
      </c>
      <c r="I88" s="66">
        <v>1</v>
      </c>
      <c r="J88" s="12">
        <f>VLOOKUP(G88,'Default Parameters'!$A$10:$C$12,3,FALSE)</f>
        <v>5</v>
      </c>
      <c r="K88" s="63">
        <f t="shared" si="19"/>
        <v>41015</v>
      </c>
      <c r="L88" s="64">
        <f t="shared" si="20"/>
        <v>2012</v>
      </c>
      <c r="M88" s="64">
        <f t="shared" si="21"/>
        <v>4</v>
      </c>
      <c r="N88" s="63">
        <f t="shared" si="22"/>
        <v>42840</v>
      </c>
      <c r="O88" s="154" t="str">
        <f t="shared" si="23"/>
        <v/>
      </c>
      <c r="P88" s="155" t="str">
        <f t="shared" si="24"/>
        <v/>
      </c>
      <c r="Q88" s="155" t="str">
        <f t="shared" si="25"/>
        <v>No</v>
      </c>
      <c r="R88" s="156" t="str">
        <f t="shared" si="26"/>
        <v/>
      </c>
      <c r="S88" s="156" t="str">
        <f t="shared" si="27"/>
        <v/>
      </c>
      <c r="T88" s="157" t="str">
        <f t="shared" si="28"/>
        <v/>
      </c>
      <c r="U88" s="158" t="str">
        <f t="shared" si="29"/>
        <v/>
      </c>
      <c r="V88" s="158" t="str">
        <f t="shared" si="30"/>
        <v>No</v>
      </c>
      <c r="W88" s="159" t="str">
        <f t="shared" si="31"/>
        <v/>
      </c>
      <c r="X88" s="159" t="str">
        <f t="shared" si="32"/>
        <v/>
      </c>
      <c r="Y88" s="160" t="str">
        <f t="shared" si="33"/>
        <v/>
      </c>
      <c r="Z88" s="161" t="str">
        <f t="shared" si="34"/>
        <v/>
      </c>
      <c r="AA88" s="161" t="str">
        <f t="shared" si="35"/>
        <v>No</v>
      </c>
      <c r="AB88" s="162" t="str">
        <f t="shared" si="36"/>
        <v/>
      </c>
      <c r="AC88" s="162" t="str">
        <f t="shared" si="37"/>
        <v/>
      </c>
    </row>
    <row r="89" spans="1:29" ht="14">
      <c r="A89" s="62">
        <v>87</v>
      </c>
      <c r="B89" s="10">
        <v>6</v>
      </c>
      <c r="C89" s="14">
        <v>40893</v>
      </c>
      <c r="D89" s="15" t="s">
        <v>52</v>
      </c>
      <c r="E89" s="65" t="s">
        <v>8</v>
      </c>
      <c r="F89" s="15" t="s">
        <v>8</v>
      </c>
      <c r="G89" s="16" t="s">
        <v>16</v>
      </c>
      <c r="H89" s="17" t="s">
        <v>50</v>
      </c>
      <c r="I89" s="66">
        <v>6</v>
      </c>
      <c r="J89" s="12">
        <f>VLOOKUP(G89,'Default Parameters'!$A$10:$C$12,3,FALSE)</f>
        <v>5</v>
      </c>
      <c r="K89" s="63">
        <f t="shared" si="19"/>
        <v>41015</v>
      </c>
      <c r="L89" s="64">
        <f t="shared" si="20"/>
        <v>2012</v>
      </c>
      <c r="M89" s="64">
        <f t="shared" si="21"/>
        <v>4</v>
      </c>
      <c r="N89" s="63">
        <f t="shared" si="22"/>
        <v>42840</v>
      </c>
      <c r="O89" s="154" t="str">
        <f t="shared" si="23"/>
        <v/>
      </c>
      <c r="P89" s="155" t="str">
        <f t="shared" si="24"/>
        <v/>
      </c>
      <c r="Q89" s="155" t="str">
        <f t="shared" si="25"/>
        <v>No</v>
      </c>
      <c r="R89" s="156" t="str">
        <f t="shared" si="26"/>
        <v/>
      </c>
      <c r="S89" s="156" t="str">
        <f t="shared" si="27"/>
        <v/>
      </c>
      <c r="T89" s="157" t="str">
        <f t="shared" si="28"/>
        <v/>
      </c>
      <c r="U89" s="158" t="str">
        <f t="shared" si="29"/>
        <v/>
      </c>
      <c r="V89" s="158" t="str">
        <f t="shared" si="30"/>
        <v>No</v>
      </c>
      <c r="W89" s="159" t="str">
        <f t="shared" si="31"/>
        <v/>
      </c>
      <c r="X89" s="159" t="str">
        <f t="shared" si="32"/>
        <v/>
      </c>
      <c r="Y89" s="160" t="str">
        <f t="shared" si="33"/>
        <v/>
      </c>
      <c r="Z89" s="161" t="str">
        <f t="shared" si="34"/>
        <v/>
      </c>
      <c r="AA89" s="161" t="str">
        <f t="shared" si="35"/>
        <v>No</v>
      </c>
      <c r="AB89" s="162" t="str">
        <f t="shared" si="36"/>
        <v/>
      </c>
      <c r="AC89" s="162" t="str">
        <f t="shared" si="37"/>
        <v/>
      </c>
    </row>
    <row r="90" spans="1:29" ht="14">
      <c r="A90" s="62">
        <v>88</v>
      </c>
      <c r="B90" s="10">
        <v>6</v>
      </c>
      <c r="C90" s="14">
        <v>40893</v>
      </c>
      <c r="D90" s="15" t="s">
        <v>52</v>
      </c>
      <c r="E90" s="65" t="s">
        <v>8</v>
      </c>
      <c r="F90" s="15" t="s">
        <v>8</v>
      </c>
      <c r="G90" s="16" t="s">
        <v>16</v>
      </c>
      <c r="H90" s="17" t="s">
        <v>53</v>
      </c>
      <c r="I90" s="66">
        <v>8</v>
      </c>
      <c r="J90" s="12">
        <f>VLOOKUP(G90,'Default Parameters'!$A$10:$C$12,3,FALSE)</f>
        <v>5</v>
      </c>
      <c r="K90" s="63">
        <f t="shared" si="19"/>
        <v>41015</v>
      </c>
      <c r="L90" s="64">
        <f t="shared" si="20"/>
        <v>2012</v>
      </c>
      <c r="M90" s="64">
        <f t="shared" si="21"/>
        <v>4</v>
      </c>
      <c r="N90" s="63">
        <f t="shared" si="22"/>
        <v>42840</v>
      </c>
      <c r="O90" s="154" t="str">
        <f t="shared" si="23"/>
        <v/>
      </c>
      <c r="P90" s="155" t="str">
        <f t="shared" si="24"/>
        <v/>
      </c>
      <c r="Q90" s="155" t="str">
        <f t="shared" si="25"/>
        <v>No</v>
      </c>
      <c r="R90" s="156" t="str">
        <f t="shared" si="26"/>
        <v/>
      </c>
      <c r="S90" s="156" t="str">
        <f t="shared" si="27"/>
        <v/>
      </c>
      <c r="T90" s="157" t="str">
        <f t="shared" si="28"/>
        <v/>
      </c>
      <c r="U90" s="158" t="str">
        <f t="shared" si="29"/>
        <v/>
      </c>
      <c r="V90" s="158" t="str">
        <f t="shared" si="30"/>
        <v>No</v>
      </c>
      <c r="W90" s="159" t="str">
        <f t="shared" si="31"/>
        <v/>
      </c>
      <c r="X90" s="159" t="str">
        <f t="shared" si="32"/>
        <v/>
      </c>
      <c r="Y90" s="160" t="str">
        <f t="shared" si="33"/>
        <v/>
      </c>
      <c r="Z90" s="161" t="str">
        <f t="shared" si="34"/>
        <v/>
      </c>
      <c r="AA90" s="161" t="str">
        <f t="shared" si="35"/>
        <v>No</v>
      </c>
      <c r="AB90" s="162" t="str">
        <f t="shared" si="36"/>
        <v/>
      </c>
      <c r="AC90" s="162" t="str">
        <f t="shared" si="37"/>
        <v/>
      </c>
    </row>
    <row r="91" spans="1:29" ht="14">
      <c r="A91" s="62">
        <v>89</v>
      </c>
      <c r="B91" s="10">
        <v>6</v>
      </c>
      <c r="C91" s="14">
        <v>40893</v>
      </c>
      <c r="D91" s="15" t="s">
        <v>52</v>
      </c>
      <c r="E91" s="65" t="s">
        <v>8</v>
      </c>
      <c r="F91" s="15" t="s">
        <v>8</v>
      </c>
      <c r="G91" s="16" t="s">
        <v>16</v>
      </c>
      <c r="H91" s="17" t="s">
        <v>50</v>
      </c>
      <c r="I91" s="66">
        <v>15</v>
      </c>
      <c r="J91" s="12">
        <f>VLOOKUP(G91,'Default Parameters'!$A$10:$C$12,3,FALSE)</f>
        <v>5</v>
      </c>
      <c r="K91" s="63">
        <f t="shared" si="19"/>
        <v>41015</v>
      </c>
      <c r="L91" s="64">
        <f t="shared" si="20"/>
        <v>2012</v>
      </c>
      <c r="M91" s="64">
        <f t="shared" si="21"/>
        <v>4</v>
      </c>
      <c r="N91" s="63">
        <f t="shared" si="22"/>
        <v>42840</v>
      </c>
      <c r="O91" s="154" t="str">
        <f t="shared" si="23"/>
        <v/>
      </c>
      <c r="P91" s="155" t="str">
        <f t="shared" si="24"/>
        <v/>
      </c>
      <c r="Q91" s="155" t="str">
        <f t="shared" si="25"/>
        <v>No</v>
      </c>
      <c r="R91" s="156" t="str">
        <f t="shared" si="26"/>
        <v/>
      </c>
      <c r="S91" s="156" t="str">
        <f t="shared" si="27"/>
        <v/>
      </c>
      <c r="T91" s="157" t="str">
        <f t="shared" si="28"/>
        <v/>
      </c>
      <c r="U91" s="158" t="str">
        <f t="shared" si="29"/>
        <v/>
      </c>
      <c r="V91" s="158" t="str">
        <f t="shared" si="30"/>
        <v>No</v>
      </c>
      <c r="W91" s="159" t="str">
        <f t="shared" si="31"/>
        <v/>
      </c>
      <c r="X91" s="159" t="str">
        <f t="shared" si="32"/>
        <v/>
      </c>
      <c r="Y91" s="160" t="str">
        <f t="shared" si="33"/>
        <v/>
      </c>
      <c r="Z91" s="161" t="str">
        <f t="shared" si="34"/>
        <v/>
      </c>
      <c r="AA91" s="161" t="str">
        <f t="shared" si="35"/>
        <v>No</v>
      </c>
      <c r="AB91" s="162" t="str">
        <f t="shared" si="36"/>
        <v/>
      </c>
      <c r="AC91" s="162" t="str">
        <f t="shared" si="37"/>
        <v/>
      </c>
    </row>
    <row r="92" spans="1:29" ht="14">
      <c r="A92" s="62">
        <v>90</v>
      </c>
      <c r="B92" s="10">
        <v>6</v>
      </c>
      <c r="C92" s="14">
        <v>40893</v>
      </c>
      <c r="D92" s="15" t="s">
        <v>52</v>
      </c>
      <c r="E92" s="65" t="s">
        <v>8</v>
      </c>
      <c r="F92" s="15" t="s">
        <v>8</v>
      </c>
      <c r="G92" s="16" t="s">
        <v>16</v>
      </c>
      <c r="H92" s="17" t="s">
        <v>28</v>
      </c>
      <c r="I92" s="66">
        <v>16</v>
      </c>
      <c r="J92" s="12">
        <f>VLOOKUP(G92,'Default Parameters'!$A$10:$C$12,3,FALSE)</f>
        <v>5</v>
      </c>
      <c r="K92" s="63">
        <f t="shared" si="19"/>
        <v>41015</v>
      </c>
      <c r="L92" s="64">
        <f t="shared" si="20"/>
        <v>2012</v>
      </c>
      <c r="M92" s="64">
        <f t="shared" si="21"/>
        <v>4</v>
      </c>
      <c r="N92" s="63">
        <f t="shared" si="22"/>
        <v>42840</v>
      </c>
      <c r="O92" s="154" t="str">
        <f t="shared" si="23"/>
        <v/>
      </c>
      <c r="P92" s="155" t="str">
        <f t="shared" si="24"/>
        <v/>
      </c>
      <c r="Q92" s="155" t="str">
        <f t="shared" si="25"/>
        <v>No</v>
      </c>
      <c r="R92" s="156" t="str">
        <f t="shared" si="26"/>
        <v/>
      </c>
      <c r="S92" s="156" t="str">
        <f t="shared" si="27"/>
        <v/>
      </c>
      <c r="T92" s="157" t="str">
        <f t="shared" si="28"/>
        <v/>
      </c>
      <c r="U92" s="158" t="str">
        <f t="shared" si="29"/>
        <v/>
      </c>
      <c r="V92" s="158" t="str">
        <f t="shared" si="30"/>
        <v>No</v>
      </c>
      <c r="W92" s="159" t="str">
        <f t="shared" si="31"/>
        <v/>
      </c>
      <c r="X92" s="159" t="str">
        <f t="shared" si="32"/>
        <v/>
      </c>
      <c r="Y92" s="160" t="str">
        <f t="shared" si="33"/>
        <v/>
      </c>
      <c r="Z92" s="161" t="str">
        <f t="shared" si="34"/>
        <v/>
      </c>
      <c r="AA92" s="161" t="str">
        <f t="shared" si="35"/>
        <v>No</v>
      </c>
      <c r="AB92" s="162" t="str">
        <f t="shared" si="36"/>
        <v/>
      </c>
      <c r="AC92" s="162" t="str">
        <f t="shared" si="37"/>
        <v/>
      </c>
    </row>
    <row r="93" spans="1:29" ht="14">
      <c r="A93" s="62">
        <v>91</v>
      </c>
      <c r="B93" s="10">
        <v>6</v>
      </c>
      <c r="C93" s="14">
        <v>40893</v>
      </c>
      <c r="D93" s="15" t="s">
        <v>52</v>
      </c>
      <c r="E93" s="15" t="s">
        <v>11</v>
      </c>
      <c r="F93" s="15" t="s">
        <v>11</v>
      </c>
      <c r="G93" s="16" t="s">
        <v>16</v>
      </c>
      <c r="H93" s="17" t="s">
        <v>53</v>
      </c>
      <c r="I93" s="66">
        <v>11</v>
      </c>
      <c r="J93" s="12">
        <f>VLOOKUP(G93,'Default Parameters'!$A$10:$C$12,3,FALSE)</f>
        <v>5</v>
      </c>
      <c r="K93" s="63">
        <f t="shared" si="19"/>
        <v>41015</v>
      </c>
      <c r="L93" s="64">
        <f t="shared" si="20"/>
        <v>2012</v>
      </c>
      <c r="M93" s="64">
        <f t="shared" si="21"/>
        <v>4</v>
      </c>
      <c r="N93" s="63">
        <f t="shared" si="22"/>
        <v>42840</v>
      </c>
      <c r="O93" s="154" t="str">
        <f t="shared" si="23"/>
        <v/>
      </c>
      <c r="P93" s="155" t="str">
        <f t="shared" si="24"/>
        <v/>
      </c>
      <c r="Q93" s="155" t="str">
        <f t="shared" si="25"/>
        <v>No</v>
      </c>
      <c r="R93" s="156" t="str">
        <f t="shared" si="26"/>
        <v/>
      </c>
      <c r="S93" s="156" t="str">
        <f t="shared" si="27"/>
        <v/>
      </c>
      <c r="T93" s="157" t="str">
        <f t="shared" si="28"/>
        <v/>
      </c>
      <c r="U93" s="158" t="str">
        <f t="shared" si="29"/>
        <v/>
      </c>
      <c r="V93" s="158" t="str">
        <f t="shared" si="30"/>
        <v>No</v>
      </c>
      <c r="W93" s="159" t="str">
        <f t="shared" si="31"/>
        <v/>
      </c>
      <c r="X93" s="159" t="str">
        <f t="shared" si="32"/>
        <v/>
      </c>
      <c r="Y93" s="160" t="str">
        <f t="shared" si="33"/>
        <v/>
      </c>
      <c r="Z93" s="161" t="str">
        <f t="shared" si="34"/>
        <v/>
      </c>
      <c r="AA93" s="161" t="str">
        <f t="shared" si="35"/>
        <v>No</v>
      </c>
      <c r="AB93" s="162" t="str">
        <f t="shared" si="36"/>
        <v/>
      </c>
      <c r="AC93" s="162" t="str">
        <f t="shared" si="37"/>
        <v/>
      </c>
    </row>
    <row r="94" spans="1:29" ht="14">
      <c r="A94" s="62">
        <v>92</v>
      </c>
      <c r="B94" s="10">
        <v>6</v>
      </c>
      <c r="C94" s="14">
        <v>40893</v>
      </c>
      <c r="D94" s="15" t="s">
        <v>52</v>
      </c>
      <c r="E94" s="15" t="s">
        <v>11</v>
      </c>
      <c r="F94" s="15" t="s">
        <v>11</v>
      </c>
      <c r="G94" s="16" t="s">
        <v>16</v>
      </c>
      <c r="H94" s="17" t="s">
        <v>53</v>
      </c>
      <c r="I94" s="66">
        <v>16</v>
      </c>
      <c r="J94" s="12">
        <f>VLOOKUP(G94,'Default Parameters'!$A$10:$C$12,3,FALSE)</f>
        <v>5</v>
      </c>
      <c r="K94" s="63">
        <f t="shared" si="19"/>
        <v>41015</v>
      </c>
      <c r="L94" s="64">
        <f t="shared" si="20"/>
        <v>2012</v>
      </c>
      <c r="M94" s="64">
        <f t="shared" si="21"/>
        <v>4</v>
      </c>
      <c r="N94" s="63">
        <f t="shared" si="22"/>
        <v>42840</v>
      </c>
      <c r="O94" s="154" t="str">
        <f t="shared" si="23"/>
        <v/>
      </c>
      <c r="P94" s="155" t="str">
        <f t="shared" si="24"/>
        <v/>
      </c>
      <c r="Q94" s="155" t="str">
        <f t="shared" si="25"/>
        <v>No</v>
      </c>
      <c r="R94" s="156" t="str">
        <f t="shared" si="26"/>
        <v/>
      </c>
      <c r="S94" s="156" t="str">
        <f t="shared" si="27"/>
        <v/>
      </c>
      <c r="T94" s="157" t="str">
        <f t="shared" si="28"/>
        <v/>
      </c>
      <c r="U94" s="158" t="str">
        <f t="shared" si="29"/>
        <v/>
      </c>
      <c r="V94" s="158" t="str">
        <f t="shared" si="30"/>
        <v>No</v>
      </c>
      <c r="W94" s="159" t="str">
        <f t="shared" si="31"/>
        <v/>
      </c>
      <c r="X94" s="159" t="str">
        <f t="shared" si="32"/>
        <v/>
      </c>
      <c r="Y94" s="160" t="str">
        <f t="shared" si="33"/>
        <v/>
      </c>
      <c r="Z94" s="161" t="str">
        <f t="shared" si="34"/>
        <v/>
      </c>
      <c r="AA94" s="161" t="str">
        <f t="shared" si="35"/>
        <v>No</v>
      </c>
      <c r="AB94" s="162" t="str">
        <f t="shared" si="36"/>
        <v/>
      </c>
      <c r="AC94" s="162" t="str">
        <f t="shared" si="37"/>
        <v/>
      </c>
    </row>
    <row r="95" spans="1:29" ht="14">
      <c r="A95" s="62">
        <v>93</v>
      </c>
      <c r="B95" s="10">
        <v>6</v>
      </c>
      <c r="C95" s="14">
        <v>40893</v>
      </c>
      <c r="D95" s="15" t="s">
        <v>52</v>
      </c>
      <c r="E95" s="15" t="s">
        <v>11</v>
      </c>
      <c r="F95" s="15" t="s">
        <v>11</v>
      </c>
      <c r="G95" s="16" t="s">
        <v>16</v>
      </c>
      <c r="H95" s="17" t="s">
        <v>53</v>
      </c>
      <c r="I95" s="66">
        <v>17</v>
      </c>
      <c r="J95" s="12">
        <f>VLOOKUP(G95,'Default Parameters'!$A$10:$C$12,3,FALSE)</f>
        <v>5</v>
      </c>
      <c r="K95" s="63">
        <f t="shared" si="19"/>
        <v>41015</v>
      </c>
      <c r="L95" s="64">
        <f t="shared" si="20"/>
        <v>2012</v>
      </c>
      <c r="M95" s="64">
        <f t="shared" si="21"/>
        <v>4</v>
      </c>
      <c r="N95" s="63">
        <f t="shared" si="22"/>
        <v>42840</v>
      </c>
      <c r="O95" s="154" t="str">
        <f t="shared" si="23"/>
        <v/>
      </c>
      <c r="P95" s="155" t="str">
        <f t="shared" si="24"/>
        <v/>
      </c>
      <c r="Q95" s="155" t="str">
        <f t="shared" si="25"/>
        <v>No</v>
      </c>
      <c r="R95" s="156" t="str">
        <f t="shared" si="26"/>
        <v/>
      </c>
      <c r="S95" s="156" t="str">
        <f t="shared" si="27"/>
        <v/>
      </c>
      <c r="T95" s="157" t="str">
        <f t="shared" si="28"/>
        <v/>
      </c>
      <c r="U95" s="158" t="str">
        <f t="shared" si="29"/>
        <v/>
      </c>
      <c r="V95" s="158" t="str">
        <f t="shared" si="30"/>
        <v>No</v>
      </c>
      <c r="W95" s="159" t="str">
        <f t="shared" si="31"/>
        <v/>
      </c>
      <c r="X95" s="159" t="str">
        <f t="shared" si="32"/>
        <v/>
      </c>
      <c r="Y95" s="160" t="str">
        <f t="shared" si="33"/>
        <v/>
      </c>
      <c r="Z95" s="161" t="str">
        <f t="shared" si="34"/>
        <v/>
      </c>
      <c r="AA95" s="161" t="str">
        <f t="shared" si="35"/>
        <v>No</v>
      </c>
      <c r="AB95" s="162" t="str">
        <f t="shared" si="36"/>
        <v/>
      </c>
      <c r="AC95" s="162" t="str">
        <f t="shared" si="37"/>
        <v/>
      </c>
    </row>
    <row r="96" spans="1:29" ht="14">
      <c r="A96" s="62">
        <v>94</v>
      </c>
      <c r="B96" s="10">
        <v>6</v>
      </c>
      <c r="C96" s="14">
        <v>40893</v>
      </c>
      <c r="D96" s="15" t="s">
        <v>52</v>
      </c>
      <c r="E96" s="15" t="s">
        <v>11</v>
      </c>
      <c r="F96" s="15" t="s">
        <v>11</v>
      </c>
      <c r="G96" s="16" t="s">
        <v>16</v>
      </c>
      <c r="H96" s="17" t="s">
        <v>53</v>
      </c>
      <c r="I96" s="66">
        <v>17</v>
      </c>
      <c r="J96" s="12">
        <f>VLOOKUP(G96,'Default Parameters'!$A$10:$C$12,3,FALSE)</f>
        <v>5</v>
      </c>
      <c r="K96" s="63">
        <f t="shared" si="19"/>
        <v>41015</v>
      </c>
      <c r="L96" s="64">
        <f t="shared" si="20"/>
        <v>2012</v>
      </c>
      <c r="M96" s="64">
        <f t="shared" si="21"/>
        <v>4</v>
      </c>
      <c r="N96" s="63">
        <f t="shared" si="22"/>
        <v>42840</v>
      </c>
      <c r="O96" s="154" t="str">
        <f t="shared" si="23"/>
        <v/>
      </c>
      <c r="P96" s="155" t="str">
        <f t="shared" si="24"/>
        <v/>
      </c>
      <c r="Q96" s="155" t="str">
        <f t="shared" si="25"/>
        <v>No</v>
      </c>
      <c r="R96" s="156" t="str">
        <f t="shared" si="26"/>
        <v/>
      </c>
      <c r="S96" s="156" t="str">
        <f t="shared" si="27"/>
        <v/>
      </c>
      <c r="T96" s="157" t="str">
        <f t="shared" si="28"/>
        <v/>
      </c>
      <c r="U96" s="158" t="str">
        <f t="shared" si="29"/>
        <v/>
      </c>
      <c r="V96" s="158" t="str">
        <f t="shared" si="30"/>
        <v>No</v>
      </c>
      <c r="W96" s="159" t="str">
        <f t="shared" si="31"/>
        <v/>
      </c>
      <c r="X96" s="159" t="str">
        <f t="shared" si="32"/>
        <v/>
      </c>
      <c r="Y96" s="160" t="str">
        <f t="shared" si="33"/>
        <v/>
      </c>
      <c r="Z96" s="161" t="str">
        <f t="shared" si="34"/>
        <v/>
      </c>
      <c r="AA96" s="161" t="str">
        <f t="shared" si="35"/>
        <v>No</v>
      </c>
      <c r="AB96" s="162" t="str">
        <f t="shared" si="36"/>
        <v/>
      </c>
      <c r="AC96" s="162" t="str">
        <f t="shared" si="37"/>
        <v/>
      </c>
    </row>
    <row r="97" spans="1:29" ht="14">
      <c r="A97" s="62">
        <v>95</v>
      </c>
      <c r="B97" s="10">
        <v>6</v>
      </c>
      <c r="C97" s="14">
        <v>40896</v>
      </c>
      <c r="D97" s="15" t="s">
        <v>52</v>
      </c>
      <c r="E97" s="15" t="s">
        <v>367</v>
      </c>
      <c r="F97" s="15" t="s">
        <v>367</v>
      </c>
      <c r="G97" s="16" t="s">
        <v>16</v>
      </c>
      <c r="H97" s="17" t="s">
        <v>53</v>
      </c>
      <c r="I97" s="66">
        <v>25</v>
      </c>
      <c r="J97" s="12">
        <f>VLOOKUP(G97,'Default Parameters'!$A$10:$C$12,3,FALSE)</f>
        <v>5</v>
      </c>
      <c r="K97" s="63">
        <f t="shared" si="19"/>
        <v>41018</v>
      </c>
      <c r="L97" s="64">
        <f t="shared" si="20"/>
        <v>2012</v>
      </c>
      <c r="M97" s="64">
        <f t="shared" si="21"/>
        <v>4</v>
      </c>
      <c r="N97" s="63">
        <f t="shared" si="22"/>
        <v>42843</v>
      </c>
      <c r="O97" s="154" t="str">
        <f t="shared" si="23"/>
        <v/>
      </c>
      <c r="P97" s="155" t="str">
        <f t="shared" si="24"/>
        <v/>
      </c>
      <c r="Q97" s="155" t="str">
        <f t="shared" si="25"/>
        <v>No</v>
      </c>
      <c r="R97" s="156" t="str">
        <f t="shared" si="26"/>
        <v/>
      </c>
      <c r="S97" s="156" t="str">
        <f t="shared" si="27"/>
        <v/>
      </c>
      <c r="T97" s="157" t="str">
        <f t="shared" si="28"/>
        <v/>
      </c>
      <c r="U97" s="158" t="str">
        <f t="shared" si="29"/>
        <v/>
      </c>
      <c r="V97" s="158" t="str">
        <f t="shared" si="30"/>
        <v>No</v>
      </c>
      <c r="W97" s="159" t="str">
        <f t="shared" si="31"/>
        <v/>
      </c>
      <c r="X97" s="159" t="str">
        <f t="shared" si="32"/>
        <v/>
      </c>
      <c r="Y97" s="160" t="str">
        <f t="shared" si="33"/>
        <v/>
      </c>
      <c r="Z97" s="161" t="str">
        <f t="shared" si="34"/>
        <v/>
      </c>
      <c r="AA97" s="161" t="str">
        <f t="shared" si="35"/>
        <v>No</v>
      </c>
      <c r="AB97" s="162" t="str">
        <f t="shared" si="36"/>
        <v/>
      </c>
      <c r="AC97" s="162" t="str">
        <f t="shared" si="37"/>
        <v/>
      </c>
    </row>
    <row r="98" spans="1:29">
      <c r="A98" s="62">
        <v>96</v>
      </c>
      <c r="B98" s="10">
        <v>6</v>
      </c>
      <c r="C98" s="14">
        <v>40896</v>
      </c>
      <c r="D98" s="15" t="s">
        <v>52</v>
      </c>
      <c r="E98" s="65" t="s">
        <v>8</v>
      </c>
      <c r="F98" s="15" t="s">
        <v>8</v>
      </c>
      <c r="G98" s="16" t="s">
        <v>16</v>
      </c>
      <c r="H98" s="17">
        <v>0</v>
      </c>
      <c r="I98" s="66">
        <v>6</v>
      </c>
      <c r="J98" s="12">
        <f>VLOOKUP(G98,'Default Parameters'!$A$10:$C$12,3,FALSE)</f>
        <v>5</v>
      </c>
      <c r="K98" s="63">
        <f t="shared" si="19"/>
        <v>41018</v>
      </c>
      <c r="L98" s="64">
        <f t="shared" si="20"/>
        <v>2012</v>
      </c>
      <c r="M98" s="64">
        <f t="shared" si="21"/>
        <v>4</v>
      </c>
      <c r="N98" s="63">
        <f t="shared" si="22"/>
        <v>42843</v>
      </c>
      <c r="O98" s="154" t="str">
        <f t="shared" si="23"/>
        <v/>
      </c>
      <c r="P98" s="155" t="str">
        <f t="shared" si="24"/>
        <v/>
      </c>
      <c r="Q98" s="155" t="str">
        <f t="shared" si="25"/>
        <v>No</v>
      </c>
      <c r="R98" s="156" t="str">
        <f t="shared" si="26"/>
        <v/>
      </c>
      <c r="S98" s="156" t="str">
        <f t="shared" si="27"/>
        <v/>
      </c>
      <c r="T98" s="157" t="str">
        <f t="shared" si="28"/>
        <v/>
      </c>
      <c r="U98" s="158" t="str">
        <f t="shared" si="29"/>
        <v/>
      </c>
      <c r="V98" s="158" t="str">
        <f t="shared" si="30"/>
        <v>No</v>
      </c>
      <c r="W98" s="159" t="str">
        <f t="shared" si="31"/>
        <v/>
      </c>
      <c r="X98" s="159" t="str">
        <f t="shared" si="32"/>
        <v/>
      </c>
      <c r="Y98" s="160" t="str">
        <f t="shared" si="33"/>
        <v/>
      </c>
      <c r="Z98" s="161" t="str">
        <f t="shared" si="34"/>
        <v/>
      </c>
      <c r="AA98" s="161" t="str">
        <f t="shared" si="35"/>
        <v>No</v>
      </c>
      <c r="AB98" s="162" t="str">
        <f t="shared" si="36"/>
        <v/>
      </c>
      <c r="AC98" s="162" t="str">
        <f t="shared" si="37"/>
        <v/>
      </c>
    </row>
    <row r="99" spans="1:29" ht="14">
      <c r="A99" s="62">
        <v>97</v>
      </c>
      <c r="B99" s="10">
        <v>6</v>
      </c>
      <c r="C99" s="14">
        <v>40896</v>
      </c>
      <c r="D99" s="15" t="s">
        <v>52</v>
      </c>
      <c r="E99" s="65" t="s">
        <v>8</v>
      </c>
      <c r="F99" s="15" t="s">
        <v>8</v>
      </c>
      <c r="G99" s="16" t="s">
        <v>16</v>
      </c>
      <c r="H99" s="17" t="s">
        <v>50</v>
      </c>
      <c r="I99" s="66">
        <v>10</v>
      </c>
      <c r="J99" s="12">
        <f>VLOOKUP(G99,'Default Parameters'!$A$10:$C$12,3,FALSE)</f>
        <v>5</v>
      </c>
      <c r="K99" s="63">
        <f t="shared" si="19"/>
        <v>41018</v>
      </c>
      <c r="L99" s="64">
        <f t="shared" si="20"/>
        <v>2012</v>
      </c>
      <c r="M99" s="64">
        <f t="shared" si="21"/>
        <v>4</v>
      </c>
      <c r="N99" s="63">
        <f t="shared" si="22"/>
        <v>42843</v>
      </c>
      <c r="O99" s="154" t="str">
        <f t="shared" si="23"/>
        <v/>
      </c>
      <c r="P99" s="155" t="str">
        <f t="shared" si="24"/>
        <v/>
      </c>
      <c r="Q99" s="155" t="str">
        <f t="shared" si="25"/>
        <v>No</v>
      </c>
      <c r="R99" s="156" t="str">
        <f t="shared" si="26"/>
        <v/>
      </c>
      <c r="S99" s="156" t="str">
        <f t="shared" si="27"/>
        <v/>
      </c>
      <c r="T99" s="157" t="str">
        <f t="shared" si="28"/>
        <v/>
      </c>
      <c r="U99" s="158" t="str">
        <f t="shared" si="29"/>
        <v/>
      </c>
      <c r="V99" s="158" t="str">
        <f t="shared" si="30"/>
        <v>No</v>
      </c>
      <c r="W99" s="159" t="str">
        <f t="shared" si="31"/>
        <v/>
      </c>
      <c r="X99" s="159" t="str">
        <f t="shared" si="32"/>
        <v/>
      </c>
      <c r="Y99" s="160" t="str">
        <f t="shared" si="33"/>
        <v/>
      </c>
      <c r="Z99" s="161" t="str">
        <f t="shared" si="34"/>
        <v/>
      </c>
      <c r="AA99" s="161" t="str">
        <f t="shared" si="35"/>
        <v>No</v>
      </c>
      <c r="AB99" s="162" t="str">
        <f t="shared" si="36"/>
        <v/>
      </c>
      <c r="AC99" s="162" t="str">
        <f t="shared" si="37"/>
        <v/>
      </c>
    </row>
    <row r="100" spans="1:29" ht="14">
      <c r="A100" s="62">
        <v>98</v>
      </c>
      <c r="B100" s="10">
        <v>6</v>
      </c>
      <c r="C100" s="14">
        <v>40896</v>
      </c>
      <c r="D100" s="15" t="s">
        <v>52</v>
      </c>
      <c r="E100" s="65" t="s">
        <v>8</v>
      </c>
      <c r="F100" s="15" t="s">
        <v>8</v>
      </c>
      <c r="G100" s="16" t="s">
        <v>16</v>
      </c>
      <c r="H100" s="17" t="s">
        <v>50</v>
      </c>
      <c r="I100" s="66">
        <v>13</v>
      </c>
      <c r="J100" s="12">
        <f>VLOOKUP(G100,'Default Parameters'!$A$10:$C$12,3,FALSE)</f>
        <v>5</v>
      </c>
      <c r="K100" s="63">
        <f t="shared" si="19"/>
        <v>41018</v>
      </c>
      <c r="L100" s="64">
        <f t="shared" si="20"/>
        <v>2012</v>
      </c>
      <c r="M100" s="64">
        <f t="shared" si="21"/>
        <v>4</v>
      </c>
      <c r="N100" s="63">
        <f t="shared" si="22"/>
        <v>42843</v>
      </c>
      <c r="O100" s="154" t="str">
        <f t="shared" si="23"/>
        <v/>
      </c>
      <c r="P100" s="155" t="str">
        <f t="shared" si="24"/>
        <v/>
      </c>
      <c r="Q100" s="155" t="str">
        <f t="shared" si="25"/>
        <v>No</v>
      </c>
      <c r="R100" s="156" t="str">
        <f t="shared" si="26"/>
        <v/>
      </c>
      <c r="S100" s="156" t="str">
        <f t="shared" si="27"/>
        <v/>
      </c>
      <c r="T100" s="157" t="str">
        <f t="shared" si="28"/>
        <v/>
      </c>
      <c r="U100" s="158" t="str">
        <f t="shared" si="29"/>
        <v/>
      </c>
      <c r="V100" s="158" t="str">
        <f t="shared" si="30"/>
        <v>No</v>
      </c>
      <c r="W100" s="159" t="str">
        <f t="shared" si="31"/>
        <v/>
      </c>
      <c r="X100" s="159" t="str">
        <f t="shared" si="32"/>
        <v/>
      </c>
      <c r="Y100" s="160" t="str">
        <f t="shared" si="33"/>
        <v/>
      </c>
      <c r="Z100" s="161" t="str">
        <f t="shared" si="34"/>
        <v/>
      </c>
      <c r="AA100" s="161" t="str">
        <f t="shared" si="35"/>
        <v>No</v>
      </c>
      <c r="AB100" s="162" t="str">
        <f t="shared" si="36"/>
        <v/>
      </c>
      <c r="AC100" s="162" t="str">
        <f t="shared" si="37"/>
        <v/>
      </c>
    </row>
    <row r="101" spans="1:29" ht="14">
      <c r="A101" s="62">
        <v>99</v>
      </c>
      <c r="B101" s="10">
        <v>6</v>
      </c>
      <c r="C101" s="14">
        <v>40896</v>
      </c>
      <c r="D101" s="15" t="s">
        <v>52</v>
      </c>
      <c r="E101" s="65" t="s">
        <v>8</v>
      </c>
      <c r="F101" s="15" t="s">
        <v>8</v>
      </c>
      <c r="G101" s="16" t="s">
        <v>16</v>
      </c>
      <c r="H101" s="17" t="s">
        <v>50</v>
      </c>
      <c r="I101" s="66">
        <v>15</v>
      </c>
      <c r="J101" s="12">
        <f>VLOOKUP(G101,'Default Parameters'!$A$10:$C$12,3,FALSE)</f>
        <v>5</v>
      </c>
      <c r="K101" s="63">
        <f t="shared" si="19"/>
        <v>41018</v>
      </c>
      <c r="L101" s="64">
        <f t="shared" si="20"/>
        <v>2012</v>
      </c>
      <c r="M101" s="64">
        <f t="shared" si="21"/>
        <v>4</v>
      </c>
      <c r="N101" s="63">
        <f t="shared" si="22"/>
        <v>42843</v>
      </c>
      <c r="O101" s="154" t="str">
        <f t="shared" si="23"/>
        <v/>
      </c>
      <c r="P101" s="155" t="str">
        <f t="shared" si="24"/>
        <v/>
      </c>
      <c r="Q101" s="155" t="str">
        <f t="shared" si="25"/>
        <v>No</v>
      </c>
      <c r="R101" s="156" t="str">
        <f t="shared" si="26"/>
        <v/>
      </c>
      <c r="S101" s="156" t="str">
        <f t="shared" si="27"/>
        <v/>
      </c>
      <c r="T101" s="157" t="str">
        <f t="shared" si="28"/>
        <v/>
      </c>
      <c r="U101" s="158" t="str">
        <f t="shared" si="29"/>
        <v/>
      </c>
      <c r="V101" s="158" t="str">
        <f t="shared" si="30"/>
        <v>No</v>
      </c>
      <c r="W101" s="159" t="str">
        <f t="shared" si="31"/>
        <v/>
      </c>
      <c r="X101" s="159" t="str">
        <f t="shared" si="32"/>
        <v/>
      </c>
      <c r="Y101" s="160" t="str">
        <f t="shared" si="33"/>
        <v/>
      </c>
      <c r="Z101" s="161" t="str">
        <f t="shared" si="34"/>
        <v/>
      </c>
      <c r="AA101" s="161" t="str">
        <f t="shared" si="35"/>
        <v>No</v>
      </c>
      <c r="AB101" s="162" t="str">
        <f t="shared" si="36"/>
        <v/>
      </c>
      <c r="AC101" s="162" t="str">
        <f t="shared" si="37"/>
        <v/>
      </c>
    </row>
    <row r="102" spans="1:29" ht="14">
      <c r="A102" s="62">
        <v>100</v>
      </c>
      <c r="B102" s="10">
        <v>6</v>
      </c>
      <c r="C102" s="14">
        <v>40896</v>
      </c>
      <c r="D102" s="15" t="s">
        <v>52</v>
      </c>
      <c r="E102" s="15" t="s">
        <v>11</v>
      </c>
      <c r="F102" s="15" t="s">
        <v>11</v>
      </c>
      <c r="G102" s="16" t="s">
        <v>16</v>
      </c>
      <c r="H102" s="17" t="s">
        <v>53</v>
      </c>
      <c r="I102" s="66">
        <v>11</v>
      </c>
      <c r="J102" s="12">
        <f>VLOOKUP(G102,'Default Parameters'!$A$10:$C$12,3,FALSE)</f>
        <v>5</v>
      </c>
      <c r="K102" s="63">
        <f t="shared" si="19"/>
        <v>41018</v>
      </c>
      <c r="L102" s="64">
        <f t="shared" si="20"/>
        <v>2012</v>
      </c>
      <c r="M102" s="64">
        <f t="shared" si="21"/>
        <v>4</v>
      </c>
      <c r="N102" s="63">
        <f t="shared" si="22"/>
        <v>42843</v>
      </c>
      <c r="O102" s="154" t="str">
        <f t="shared" si="23"/>
        <v/>
      </c>
      <c r="P102" s="155" t="str">
        <f t="shared" si="24"/>
        <v/>
      </c>
      <c r="Q102" s="155" t="str">
        <f t="shared" si="25"/>
        <v>No</v>
      </c>
      <c r="R102" s="156" t="str">
        <f t="shared" si="26"/>
        <v/>
      </c>
      <c r="S102" s="156" t="str">
        <f t="shared" si="27"/>
        <v/>
      </c>
      <c r="T102" s="157" t="str">
        <f t="shared" si="28"/>
        <v/>
      </c>
      <c r="U102" s="158" t="str">
        <f t="shared" si="29"/>
        <v/>
      </c>
      <c r="V102" s="158" t="str">
        <f t="shared" si="30"/>
        <v>No</v>
      </c>
      <c r="W102" s="159" t="str">
        <f t="shared" si="31"/>
        <v/>
      </c>
      <c r="X102" s="159" t="str">
        <f t="shared" si="32"/>
        <v/>
      </c>
      <c r="Y102" s="160" t="str">
        <f t="shared" si="33"/>
        <v/>
      </c>
      <c r="Z102" s="161" t="str">
        <f t="shared" si="34"/>
        <v/>
      </c>
      <c r="AA102" s="161" t="str">
        <f t="shared" si="35"/>
        <v>No</v>
      </c>
      <c r="AB102" s="162" t="str">
        <f t="shared" si="36"/>
        <v/>
      </c>
      <c r="AC102" s="162" t="str">
        <f t="shared" si="37"/>
        <v/>
      </c>
    </row>
    <row r="103" spans="1:29" ht="14">
      <c r="A103" s="62">
        <v>101</v>
      </c>
      <c r="B103" s="10">
        <v>6</v>
      </c>
      <c r="C103" s="14">
        <v>40896</v>
      </c>
      <c r="D103" s="15" t="s">
        <v>52</v>
      </c>
      <c r="E103" s="15" t="s">
        <v>11</v>
      </c>
      <c r="F103" s="15" t="s">
        <v>11</v>
      </c>
      <c r="G103" s="16" t="s">
        <v>16</v>
      </c>
      <c r="H103" s="17" t="s">
        <v>53</v>
      </c>
      <c r="I103" s="66">
        <v>12</v>
      </c>
      <c r="J103" s="12">
        <f>VLOOKUP(G103,'Default Parameters'!$A$10:$C$12,3,FALSE)</f>
        <v>5</v>
      </c>
      <c r="K103" s="63">
        <f t="shared" si="19"/>
        <v>41018</v>
      </c>
      <c r="L103" s="64">
        <f t="shared" si="20"/>
        <v>2012</v>
      </c>
      <c r="M103" s="64">
        <f t="shared" si="21"/>
        <v>4</v>
      </c>
      <c r="N103" s="63">
        <f t="shared" si="22"/>
        <v>42843</v>
      </c>
      <c r="O103" s="154" t="str">
        <f t="shared" si="23"/>
        <v/>
      </c>
      <c r="P103" s="155" t="str">
        <f t="shared" si="24"/>
        <v/>
      </c>
      <c r="Q103" s="155" t="str">
        <f t="shared" si="25"/>
        <v>No</v>
      </c>
      <c r="R103" s="156" t="str">
        <f t="shared" si="26"/>
        <v/>
      </c>
      <c r="S103" s="156" t="str">
        <f t="shared" si="27"/>
        <v/>
      </c>
      <c r="T103" s="157" t="str">
        <f t="shared" si="28"/>
        <v/>
      </c>
      <c r="U103" s="158" t="str">
        <f t="shared" si="29"/>
        <v/>
      </c>
      <c r="V103" s="158" t="str">
        <f t="shared" si="30"/>
        <v>No</v>
      </c>
      <c r="W103" s="159" t="str">
        <f t="shared" si="31"/>
        <v/>
      </c>
      <c r="X103" s="159" t="str">
        <f t="shared" si="32"/>
        <v/>
      </c>
      <c r="Y103" s="160" t="str">
        <f t="shared" si="33"/>
        <v/>
      </c>
      <c r="Z103" s="161" t="str">
        <f t="shared" si="34"/>
        <v/>
      </c>
      <c r="AA103" s="161" t="str">
        <f t="shared" si="35"/>
        <v>No</v>
      </c>
      <c r="AB103" s="162" t="str">
        <f t="shared" si="36"/>
        <v/>
      </c>
      <c r="AC103" s="162" t="str">
        <f t="shared" si="37"/>
        <v/>
      </c>
    </row>
    <row r="104" spans="1:29" ht="14">
      <c r="A104" s="62">
        <v>102</v>
      </c>
      <c r="B104" s="10">
        <v>6</v>
      </c>
      <c r="C104" s="14">
        <v>40896</v>
      </c>
      <c r="D104" s="15" t="s">
        <v>52</v>
      </c>
      <c r="E104" s="15" t="s">
        <v>11</v>
      </c>
      <c r="F104" s="15" t="s">
        <v>11</v>
      </c>
      <c r="G104" s="16" t="s">
        <v>16</v>
      </c>
      <c r="H104" s="17" t="s">
        <v>53</v>
      </c>
      <c r="I104" s="66">
        <v>18</v>
      </c>
      <c r="J104" s="12">
        <f>VLOOKUP(G104,'Default Parameters'!$A$10:$C$12,3,FALSE)</f>
        <v>5</v>
      </c>
      <c r="K104" s="63">
        <f t="shared" si="19"/>
        <v>41018</v>
      </c>
      <c r="L104" s="64">
        <f t="shared" si="20"/>
        <v>2012</v>
      </c>
      <c r="M104" s="64">
        <f t="shared" si="21"/>
        <v>4</v>
      </c>
      <c r="N104" s="63">
        <f t="shared" si="22"/>
        <v>42843</v>
      </c>
      <c r="O104" s="154" t="str">
        <f t="shared" si="23"/>
        <v/>
      </c>
      <c r="P104" s="155" t="str">
        <f t="shared" si="24"/>
        <v/>
      </c>
      <c r="Q104" s="155" t="str">
        <f t="shared" si="25"/>
        <v>No</v>
      </c>
      <c r="R104" s="156" t="str">
        <f t="shared" si="26"/>
        <v/>
      </c>
      <c r="S104" s="156" t="str">
        <f t="shared" si="27"/>
        <v/>
      </c>
      <c r="T104" s="157" t="str">
        <f t="shared" si="28"/>
        <v/>
      </c>
      <c r="U104" s="158" t="str">
        <f t="shared" si="29"/>
        <v/>
      </c>
      <c r="V104" s="158" t="str">
        <f t="shared" si="30"/>
        <v>No</v>
      </c>
      <c r="W104" s="159" t="str">
        <f t="shared" si="31"/>
        <v/>
      </c>
      <c r="X104" s="159" t="str">
        <f t="shared" si="32"/>
        <v/>
      </c>
      <c r="Y104" s="160" t="str">
        <f t="shared" si="33"/>
        <v/>
      </c>
      <c r="Z104" s="161" t="str">
        <f t="shared" si="34"/>
        <v/>
      </c>
      <c r="AA104" s="161" t="str">
        <f t="shared" si="35"/>
        <v>No</v>
      </c>
      <c r="AB104" s="162" t="str">
        <f t="shared" si="36"/>
        <v/>
      </c>
      <c r="AC104" s="162" t="str">
        <f t="shared" si="37"/>
        <v/>
      </c>
    </row>
    <row r="105" spans="1:29" ht="14">
      <c r="A105" s="62">
        <v>103</v>
      </c>
      <c r="B105" s="10">
        <v>6</v>
      </c>
      <c r="C105" s="14">
        <v>40896</v>
      </c>
      <c r="D105" s="15" t="s">
        <v>52</v>
      </c>
      <c r="E105" s="15" t="s">
        <v>11</v>
      </c>
      <c r="F105" s="15" t="s">
        <v>11</v>
      </c>
      <c r="G105" s="16" t="s">
        <v>16</v>
      </c>
      <c r="H105" s="17" t="s">
        <v>53</v>
      </c>
      <c r="I105" s="66">
        <v>18</v>
      </c>
      <c r="J105" s="12">
        <f>VLOOKUP(G105,'Default Parameters'!$A$10:$C$12,3,FALSE)</f>
        <v>5</v>
      </c>
      <c r="K105" s="63">
        <f t="shared" si="19"/>
        <v>41018</v>
      </c>
      <c r="L105" s="64">
        <f t="shared" si="20"/>
        <v>2012</v>
      </c>
      <c r="M105" s="64">
        <f t="shared" si="21"/>
        <v>4</v>
      </c>
      <c r="N105" s="63">
        <f t="shared" si="22"/>
        <v>42843</v>
      </c>
      <c r="O105" s="154" t="str">
        <f t="shared" si="23"/>
        <v/>
      </c>
      <c r="P105" s="155" t="str">
        <f t="shared" si="24"/>
        <v/>
      </c>
      <c r="Q105" s="155" t="str">
        <f t="shared" si="25"/>
        <v>No</v>
      </c>
      <c r="R105" s="156" t="str">
        <f t="shared" si="26"/>
        <v/>
      </c>
      <c r="S105" s="156" t="str">
        <f t="shared" si="27"/>
        <v/>
      </c>
      <c r="T105" s="157" t="str">
        <f t="shared" si="28"/>
        <v/>
      </c>
      <c r="U105" s="158" t="str">
        <f t="shared" si="29"/>
        <v/>
      </c>
      <c r="V105" s="158" t="str">
        <f t="shared" si="30"/>
        <v>No</v>
      </c>
      <c r="W105" s="159" t="str">
        <f t="shared" si="31"/>
        <v/>
      </c>
      <c r="X105" s="159" t="str">
        <f t="shared" si="32"/>
        <v/>
      </c>
      <c r="Y105" s="160" t="str">
        <f t="shared" si="33"/>
        <v/>
      </c>
      <c r="Z105" s="161" t="str">
        <f t="shared" si="34"/>
        <v/>
      </c>
      <c r="AA105" s="161" t="str">
        <f t="shared" si="35"/>
        <v>No</v>
      </c>
      <c r="AB105" s="162" t="str">
        <f t="shared" si="36"/>
        <v/>
      </c>
      <c r="AC105" s="162" t="str">
        <f t="shared" si="37"/>
        <v/>
      </c>
    </row>
    <row r="106" spans="1:29" ht="14">
      <c r="A106" s="62">
        <v>104</v>
      </c>
      <c r="B106" s="10">
        <v>6</v>
      </c>
      <c r="C106" s="14">
        <v>40896</v>
      </c>
      <c r="D106" s="15" t="s">
        <v>52</v>
      </c>
      <c r="E106" s="15" t="s">
        <v>11</v>
      </c>
      <c r="F106" s="15" t="s">
        <v>11</v>
      </c>
      <c r="G106" s="16" t="s">
        <v>16</v>
      </c>
      <c r="H106" s="17" t="s">
        <v>53</v>
      </c>
      <c r="I106" s="66">
        <v>21</v>
      </c>
      <c r="J106" s="12">
        <f>VLOOKUP(G106,'Default Parameters'!$A$10:$C$12,3,FALSE)</f>
        <v>5</v>
      </c>
      <c r="K106" s="63">
        <f t="shared" si="19"/>
        <v>41018</v>
      </c>
      <c r="L106" s="64">
        <f t="shared" si="20"/>
        <v>2012</v>
      </c>
      <c r="M106" s="64">
        <f t="shared" si="21"/>
        <v>4</v>
      </c>
      <c r="N106" s="63">
        <f t="shared" si="22"/>
        <v>42843</v>
      </c>
      <c r="O106" s="154" t="str">
        <f t="shared" si="23"/>
        <v/>
      </c>
      <c r="P106" s="155" t="str">
        <f t="shared" si="24"/>
        <v/>
      </c>
      <c r="Q106" s="155" t="str">
        <f t="shared" si="25"/>
        <v>No</v>
      </c>
      <c r="R106" s="156" t="str">
        <f t="shared" si="26"/>
        <v/>
      </c>
      <c r="S106" s="156" t="str">
        <f t="shared" si="27"/>
        <v/>
      </c>
      <c r="T106" s="157" t="str">
        <f t="shared" si="28"/>
        <v/>
      </c>
      <c r="U106" s="158" t="str">
        <f t="shared" si="29"/>
        <v/>
      </c>
      <c r="V106" s="158" t="str">
        <f t="shared" si="30"/>
        <v>No</v>
      </c>
      <c r="W106" s="159" t="str">
        <f t="shared" si="31"/>
        <v/>
      </c>
      <c r="X106" s="159" t="str">
        <f t="shared" si="32"/>
        <v/>
      </c>
      <c r="Y106" s="160" t="str">
        <f t="shared" si="33"/>
        <v/>
      </c>
      <c r="Z106" s="161" t="str">
        <f t="shared" si="34"/>
        <v/>
      </c>
      <c r="AA106" s="161" t="str">
        <f t="shared" si="35"/>
        <v>No</v>
      </c>
      <c r="AB106" s="162" t="str">
        <f t="shared" si="36"/>
        <v/>
      </c>
      <c r="AC106" s="162" t="str">
        <f t="shared" si="37"/>
        <v/>
      </c>
    </row>
    <row r="107" spans="1:29" ht="14">
      <c r="A107" s="62">
        <v>105</v>
      </c>
      <c r="B107" s="10">
        <v>6</v>
      </c>
      <c r="C107" s="14">
        <v>40896</v>
      </c>
      <c r="D107" s="15" t="s">
        <v>52</v>
      </c>
      <c r="E107" s="15" t="s">
        <v>11</v>
      </c>
      <c r="F107" s="15" t="s">
        <v>11</v>
      </c>
      <c r="G107" s="16" t="s">
        <v>16</v>
      </c>
      <c r="H107" s="17" t="s">
        <v>50</v>
      </c>
      <c r="I107" s="66">
        <v>25</v>
      </c>
      <c r="J107" s="12">
        <f>VLOOKUP(G107,'Default Parameters'!$A$10:$C$12,3,FALSE)</f>
        <v>5</v>
      </c>
      <c r="K107" s="63">
        <f t="shared" si="19"/>
        <v>41018</v>
      </c>
      <c r="L107" s="64">
        <f t="shared" si="20"/>
        <v>2012</v>
      </c>
      <c r="M107" s="64">
        <f t="shared" si="21"/>
        <v>4</v>
      </c>
      <c r="N107" s="63">
        <f t="shared" si="22"/>
        <v>42843</v>
      </c>
      <c r="O107" s="154" t="str">
        <f t="shared" si="23"/>
        <v/>
      </c>
      <c r="P107" s="155" t="str">
        <f t="shared" si="24"/>
        <v/>
      </c>
      <c r="Q107" s="155" t="str">
        <f t="shared" si="25"/>
        <v>No</v>
      </c>
      <c r="R107" s="156" t="str">
        <f t="shared" si="26"/>
        <v/>
      </c>
      <c r="S107" s="156" t="str">
        <f t="shared" si="27"/>
        <v/>
      </c>
      <c r="T107" s="157" t="str">
        <f t="shared" si="28"/>
        <v/>
      </c>
      <c r="U107" s="158" t="str">
        <f t="shared" si="29"/>
        <v/>
      </c>
      <c r="V107" s="158" t="str">
        <f t="shared" si="30"/>
        <v>No</v>
      </c>
      <c r="W107" s="159" t="str">
        <f t="shared" si="31"/>
        <v/>
      </c>
      <c r="X107" s="159" t="str">
        <f t="shared" si="32"/>
        <v/>
      </c>
      <c r="Y107" s="160" t="str">
        <f t="shared" si="33"/>
        <v/>
      </c>
      <c r="Z107" s="161" t="str">
        <f t="shared" si="34"/>
        <v/>
      </c>
      <c r="AA107" s="161" t="str">
        <f t="shared" si="35"/>
        <v>No</v>
      </c>
      <c r="AB107" s="162" t="str">
        <f t="shared" si="36"/>
        <v/>
      </c>
      <c r="AC107" s="162" t="str">
        <f t="shared" si="37"/>
        <v/>
      </c>
    </row>
    <row r="108" spans="1:29">
      <c r="A108" s="62">
        <v>106</v>
      </c>
      <c r="B108" s="10">
        <v>6</v>
      </c>
      <c r="C108" s="14">
        <v>40896</v>
      </c>
      <c r="D108" s="15" t="s">
        <v>52</v>
      </c>
      <c r="E108" s="65" t="s">
        <v>9</v>
      </c>
      <c r="F108" s="15" t="s">
        <v>9</v>
      </c>
      <c r="G108" s="16" t="s">
        <v>16</v>
      </c>
      <c r="H108" s="17">
        <v>0</v>
      </c>
      <c r="I108" s="66">
        <v>6</v>
      </c>
      <c r="J108" s="12">
        <f>VLOOKUP(G108,'Default Parameters'!$A$10:$C$12,3,FALSE)</f>
        <v>5</v>
      </c>
      <c r="K108" s="63">
        <f t="shared" si="19"/>
        <v>41018</v>
      </c>
      <c r="L108" s="64">
        <f t="shared" si="20"/>
        <v>2012</v>
      </c>
      <c r="M108" s="64">
        <f t="shared" si="21"/>
        <v>4</v>
      </c>
      <c r="N108" s="63">
        <f t="shared" si="22"/>
        <v>42843</v>
      </c>
      <c r="O108" s="154" t="str">
        <f t="shared" si="23"/>
        <v/>
      </c>
      <c r="P108" s="155" t="str">
        <f t="shared" si="24"/>
        <v/>
      </c>
      <c r="Q108" s="155" t="str">
        <f t="shared" si="25"/>
        <v>No</v>
      </c>
      <c r="R108" s="156" t="str">
        <f t="shared" si="26"/>
        <v/>
      </c>
      <c r="S108" s="156" t="str">
        <f t="shared" si="27"/>
        <v/>
      </c>
      <c r="T108" s="157" t="str">
        <f t="shared" si="28"/>
        <v/>
      </c>
      <c r="U108" s="158" t="str">
        <f t="shared" si="29"/>
        <v/>
      </c>
      <c r="V108" s="158" t="str">
        <f t="shared" si="30"/>
        <v>No</v>
      </c>
      <c r="W108" s="159" t="str">
        <f t="shared" si="31"/>
        <v/>
      </c>
      <c r="X108" s="159" t="str">
        <f t="shared" si="32"/>
        <v/>
      </c>
      <c r="Y108" s="160" t="str">
        <f t="shared" si="33"/>
        <v/>
      </c>
      <c r="Z108" s="161" t="str">
        <f t="shared" si="34"/>
        <v/>
      </c>
      <c r="AA108" s="161" t="str">
        <f t="shared" si="35"/>
        <v>No</v>
      </c>
      <c r="AB108" s="162" t="str">
        <f t="shared" si="36"/>
        <v/>
      </c>
      <c r="AC108" s="162" t="str">
        <f t="shared" si="37"/>
        <v/>
      </c>
    </row>
    <row r="109" spans="1:29">
      <c r="A109" s="62">
        <v>107</v>
      </c>
      <c r="B109" s="10">
        <v>6</v>
      </c>
      <c r="C109" s="14">
        <v>40896</v>
      </c>
      <c r="D109" s="15" t="s">
        <v>52</v>
      </c>
      <c r="E109" s="65" t="s">
        <v>9</v>
      </c>
      <c r="F109" s="15" t="s">
        <v>9</v>
      </c>
      <c r="G109" s="16" t="s">
        <v>16</v>
      </c>
      <c r="H109" s="17">
        <v>0</v>
      </c>
      <c r="I109" s="66">
        <v>19</v>
      </c>
      <c r="J109" s="12">
        <f>VLOOKUP(G109,'Default Parameters'!$A$10:$C$12,3,FALSE)</f>
        <v>5</v>
      </c>
      <c r="K109" s="63">
        <f t="shared" si="19"/>
        <v>41018</v>
      </c>
      <c r="L109" s="64">
        <f t="shared" si="20"/>
        <v>2012</v>
      </c>
      <c r="M109" s="64">
        <f t="shared" si="21"/>
        <v>4</v>
      </c>
      <c r="N109" s="63">
        <f t="shared" si="22"/>
        <v>42843</v>
      </c>
      <c r="O109" s="154" t="str">
        <f t="shared" si="23"/>
        <v/>
      </c>
      <c r="P109" s="155" t="str">
        <f t="shared" si="24"/>
        <v/>
      </c>
      <c r="Q109" s="155" t="str">
        <f t="shared" si="25"/>
        <v>No</v>
      </c>
      <c r="R109" s="156" t="str">
        <f t="shared" si="26"/>
        <v/>
      </c>
      <c r="S109" s="156" t="str">
        <f t="shared" si="27"/>
        <v/>
      </c>
      <c r="T109" s="157" t="str">
        <f t="shared" si="28"/>
        <v/>
      </c>
      <c r="U109" s="158" t="str">
        <f t="shared" si="29"/>
        <v/>
      </c>
      <c r="V109" s="158" t="str">
        <f t="shared" si="30"/>
        <v>No</v>
      </c>
      <c r="W109" s="159" t="str">
        <f t="shared" si="31"/>
        <v/>
      </c>
      <c r="X109" s="159" t="str">
        <f t="shared" si="32"/>
        <v/>
      </c>
      <c r="Y109" s="160" t="str">
        <f t="shared" si="33"/>
        <v/>
      </c>
      <c r="Z109" s="161" t="str">
        <f t="shared" si="34"/>
        <v/>
      </c>
      <c r="AA109" s="161" t="str">
        <f t="shared" si="35"/>
        <v>No</v>
      </c>
      <c r="AB109" s="162" t="str">
        <f t="shared" si="36"/>
        <v/>
      </c>
      <c r="AC109" s="162" t="str">
        <f t="shared" si="37"/>
        <v/>
      </c>
    </row>
    <row r="110" spans="1:29" ht="14">
      <c r="A110" s="62">
        <v>108</v>
      </c>
      <c r="B110" s="10">
        <v>6</v>
      </c>
      <c r="C110" s="14">
        <v>40897</v>
      </c>
      <c r="D110" s="15" t="s">
        <v>52</v>
      </c>
      <c r="E110" s="65" t="s">
        <v>8</v>
      </c>
      <c r="F110" s="15" t="s">
        <v>8</v>
      </c>
      <c r="G110" s="16" t="s">
        <v>16</v>
      </c>
      <c r="H110" s="17" t="s">
        <v>50</v>
      </c>
      <c r="I110" s="66">
        <v>16</v>
      </c>
      <c r="J110" s="12">
        <f>VLOOKUP(G110,'Default Parameters'!$A$10:$C$12,3,FALSE)</f>
        <v>5</v>
      </c>
      <c r="K110" s="63">
        <f t="shared" si="19"/>
        <v>41019</v>
      </c>
      <c r="L110" s="64">
        <f t="shared" si="20"/>
        <v>2012</v>
      </c>
      <c r="M110" s="64">
        <f t="shared" si="21"/>
        <v>4</v>
      </c>
      <c r="N110" s="63">
        <f t="shared" si="22"/>
        <v>42844</v>
      </c>
      <c r="O110" s="154" t="str">
        <f t="shared" si="23"/>
        <v/>
      </c>
      <c r="P110" s="155" t="str">
        <f t="shared" si="24"/>
        <v/>
      </c>
      <c r="Q110" s="155" t="str">
        <f t="shared" si="25"/>
        <v>No</v>
      </c>
      <c r="R110" s="156" t="str">
        <f t="shared" si="26"/>
        <v/>
      </c>
      <c r="S110" s="156" t="str">
        <f t="shared" si="27"/>
        <v/>
      </c>
      <c r="T110" s="157" t="str">
        <f t="shared" si="28"/>
        <v/>
      </c>
      <c r="U110" s="158" t="str">
        <f t="shared" si="29"/>
        <v/>
      </c>
      <c r="V110" s="158" t="str">
        <f t="shared" si="30"/>
        <v>No</v>
      </c>
      <c r="W110" s="159" t="str">
        <f t="shared" si="31"/>
        <v/>
      </c>
      <c r="X110" s="159" t="str">
        <f t="shared" si="32"/>
        <v/>
      </c>
      <c r="Y110" s="160" t="str">
        <f t="shared" si="33"/>
        <v/>
      </c>
      <c r="Z110" s="161" t="str">
        <f t="shared" si="34"/>
        <v/>
      </c>
      <c r="AA110" s="161" t="str">
        <f t="shared" si="35"/>
        <v>No</v>
      </c>
      <c r="AB110" s="162" t="str">
        <f t="shared" si="36"/>
        <v/>
      </c>
      <c r="AC110" s="162" t="str">
        <f t="shared" si="37"/>
        <v/>
      </c>
    </row>
    <row r="111" spans="1:29" ht="14">
      <c r="A111" s="62">
        <v>109</v>
      </c>
      <c r="B111" s="10">
        <v>6</v>
      </c>
      <c r="C111" s="14">
        <v>40897</v>
      </c>
      <c r="D111" s="15" t="s">
        <v>52</v>
      </c>
      <c r="E111" s="15" t="s">
        <v>11</v>
      </c>
      <c r="F111" s="15" t="s">
        <v>11</v>
      </c>
      <c r="G111" s="16" t="s">
        <v>16</v>
      </c>
      <c r="H111" s="17" t="s">
        <v>53</v>
      </c>
      <c r="I111" s="66">
        <v>6</v>
      </c>
      <c r="J111" s="12">
        <f>VLOOKUP(G111,'Default Parameters'!$A$10:$C$12,3,FALSE)</f>
        <v>5</v>
      </c>
      <c r="K111" s="63">
        <f t="shared" si="19"/>
        <v>41019</v>
      </c>
      <c r="L111" s="64">
        <f t="shared" si="20"/>
        <v>2012</v>
      </c>
      <c r="M111" s="64">
        <f t="shared" si="21"/>
        <v>4</v>
      </c>
      <c r="N111" s="63">
        <f t="shared" si="22"/>
        <v>42844</v>
      </c>
      <c r="O111" s="154" t="str">
        <f t="shared" si="23"/>
        <v/>
      </c>
      <c r="P111" s="155" t="str">
        <f t="shared" si="24"/>
        <v/>
      </c>
      <c r="Q111" s="155" t="str">
        <f t="shared" si="25"/>
        <v>No</v>
      </c>
      <c r="R111" s="156" t="str">
        <f t="shared" si="26"/>
        <v/>
      </c>
      <c r="S111" s="156" t="str">
        <f t="shared" si="27"/>
        <v/>
      </c>
      <c r="T111" s="157" t="str">
        <f t="shared" si="28"/>
        <v/>
      </c>
      <c r="U111" s="158" t="str">
        <f t="shared" si="29"/>
        <v/>
      </c>
      <c r="V111" s="158" t="str">
        <f t="shared" si="30"/>
        <v>No</v>
      </c>
      <c r="W111" s="159" t="str">
        <f t="shared" si="31"/>
        <v/>
      </c>
      <c r="X111" s="159" t="str">
        <f t="shared" si="32"/>
        <v/>
      </c>
      <c r="Y111" s="160" t="str">
        <f t="shared" si="33"/>
        <v/>
      </c>
      <c r="Z111" s="161" t="str">
        <f t="shared" si="34"/>
        <v/>
      </c>
      <c r="AA111" s="161" t="str">
        <f t="shared" si="35"/>
        <v>No</v>
      </c>
      <c r="AB111" s="162" t="str">
        <f t="shared" si="36"/>
        <v/>
      </c>
      <c r="AC111" s="162" t="str">
        <f t="shared" si="37"/>
        <v/>
      </c>
    </row>
    <row r="112" spans="1:29" ht="14">
      <c r="A112" s="62">
        <v>110</v>
      </c>
      <c r="B112" s="10">
        <v>6</v>
      </c>
      <c r="C112" s="14">
        <v>40897</v>
      </c>
      <c r="D112" s="15" t="s">
        <v>52</v>
      </c>
      <c r="E112" s="15" t="s">
        <v>11</v>
      </c>
      <c r="F112" s="15" t="s">
        <v>11</v>
      </c>
      <c r="G112" s="16" t="s">
        <v>16</v>
      </c>
      <c r="H112" s="17" t="s">
        <v>53</v>
      </c>
      <c r="I112" s="66">
        <v>21</v>
      </c>
      <c r="J112" s="12">
        <f>VLOOKUP(G112,'Default Parameters'!$A$10:$C$12,3,FALSE)</f>
        <v>5</v>
      </c>
      <c r="K112" s="63">
        <f t="shared" si="19"/>
        <v>41019</v>
      </c>
      <c r="L112" s="64">
        <f t="shared" si="20"/>
        <v>2012</v>
      </c>
      <c r="M112" s="64">
        <f t="shared" si="21"/>
        <v>4</v>
      </c>
      <c r="N112" s="63">
        <f t="shared" si="22"/>
        <v>42844</v>
      </c>
      <c r="O112" s="154" t="str">
        <f t="shared" si="23"/>
        <v/>
      </c>
      <c r="P112" s="155" t="str">
        <f t="shared" si="24"/>
        <v/>
      </c>
      <c r="Q112" s="155" t="str">
        <f t="shared" si="25"/>
        <v>No</v>
      </c>
      <c r="R112" s="156" t="str">
        <f t="shared" si="26"/>
        <v/>
      </c>
      <c r="S112" s="156" t="str">
        <f t="shared" si="27"/>
        <v/>
      </c>
      <c r="T112" s="157" t="str">
        <f t="shared" si="28"/>
        <v/>
      </c>
      <c r="U112" s="158" t="str">
        <f t="shared" si="29"/>
        <v/>
      </c>
      <c r="V112" s="158" t="str">
        <f t="shared" si="30"/>
        <v>No</v>
      </c>
      <c r="W112" s="159" t="str">
        <f t="shared" si="31"/>
        <v/>
      </c>
      <c r="X112" s="159" t="str">
        <f t="shared" si="32"/>
        <v/>
      </c>
      <c r="Y112" s="160" t="str">
        <f t="shared" si="33"/>
        <v/>
      </c>
      <c r="Z112" s="161" t="str">
        <f t="shared" si="34"/>
        <v/>
      </c>
      <c r="AA112" s="161" t="str">
        <f t="shared" si="35"/>
        <v>No</v>
      </c>
      <c r="AB112" s="162" t="str">
        <f t="shared" si="36"/>
        <v/>
      </c>
      <c r="AC112" s="162" t="str">
        <f t="shared" si="37"/>
        <v/>
      </c>
    </row>
    <row r="113" spans="1:29" ht="14">
      <c r="A113" s="62">
        <v>111</v>
      </c>
      <c r="B113" s="10">
        <v>6</v>
      </c>
      <c r="C113" s="14">
        <v>40898</v>
      </c>
      <c r="D113" s="15" t="s">
        <v>80</v>
      </c>
      <c r="E113" s="65" t="s">
        <v>9</v>
      </c>
      <c r="F113" s="15" t="s">
        <v>9</v>
      </c>
      <c r="G113" s="16" t="s">
        <v>16</v>
      </c>
      <c r="H113" s="17" t="s">
        <v>31</v>
      </c>
      <c r="I113" s="66">
        <v>1</v>
      </c>
      <c r="J113" s="12">
        <f>VLOOKUP(G113,'Default Parameters'!$A$10:$C$12,3,FALSE)</f>
        <v>5</v>
      </c>
      <c r="K113" s="63">
        <f t="shared" si="19"/>
        <v>41020</v>
      </c>
      <c r="L113" s="64">
        <f t="shared" si="20"/>
        <v>2012</v>
      </c>
      <c r="M113" s="64">
        <f t="shared" si="21"/>
        <v>4</v>
      </c>
      <c r="N113" s="63">
        <f t="shared" si="22"/>
        <v>42845</v>
      </c>
      <c r="O113" s="154" t="str">
        <f t="shared" si="23"/>
        <v/>
      </c>
      <c r="P113" s="155" t="str">
        <f t="shared" si="24"/>
        <v/>
      </c>
      <c r="Q113" s="155" t="str">
        <f t="shared" si="25"/>
        <v>No</v>
      </c>
      <c r="R113" s="156" t="str">
        <f t="shared" si="26"/>
        <v/>
      </c>
      <c r="S113" s="156" t="str">
        <f t="shared" si="27"/>
        <v/>
      </c>
      <c r="T113" s="157" t="str">
        <f t="shared" si="28"/>
        <v/>
      </c>
      <c r="U113" s="158" t="str">
        <f t="shared" si="29"/>
        <v/>
      </c>
      <c r="V113" s="158" t="str">
        <f t="shared" si="30"/>
        <v>No</v>
      </c>
      <c r="W113" s="159" t="str">
        <f t="shared" si="31"/>
        <v/>
      </c>
      <c r="X113" s="159" t="str">
        <f t="shared" si="32"/>
        <v/>
      </c>
      <c r="Y113" s="160" t="str">
        <f t="shared" si="33"/>
        <v/>
      </c>
      <c r="Z113" s="161" t="str">
        <f t="shared" si="34"/>
        <v/>
      </c>
      <c r="AA113" s="161" t="str">
        <f t="shared" si="35"/>
        <v>No</v>
      </c>
      <c r="AB113" s="162" t="str">
        <f t="shared" si="36"/>
        <v/>
      </c>
      <c r="AC113" s="162" t="str">
        <f t="shared" si="37"/>
        <v/>
      </c>
    </row>
    <row r="114" spans="1:29" ht="14">
      <c r="A114" s="62">
        <v>112</v>
      </c>
      <c r="B114" s="10">
        <v>6</v>
      </c>
      <c r="C114" s="14">
        <v>40899</v>
      </c>
      <c r="D114" s="15" t="s">
        <v>52</v>
      </c>
      <c r="E114" s="15" t="s">
        <v>11</v>
      </c>
      <c r="F114" s="15" t="s">
        <v>11</v>
      </c>
      <c r="G114" s="16" t="s">
        <v>16</v>
      </c>
      <c r="H114" s="17" t="s">
        <v>53</v>
      </c>
      <c r="I114" s="66">
        <v>7</v>
      </c>
      <c r="J114" s="12">
        <f>VLOOKUP(G114,'Default Parameters'!$A$10:$C$12,3,FALSE)</f>
        <v>5</v>
      </c>
      <c r="K114" s="63">
        <f t="shared" si="19"/>
        <v>41021</v>
      </c>
      <c r="L114" s="64">
        <f t="shared" si="20"/>
        <v>2012</v>
      </c>
      <c r="M114" s="64">
        <f t="shared" si="21"/>
        <v>4</v>
      </c>
      <c r="N114" s="63">
        <f t="shared" si="22"/>
        <v>42846</v>
      </c>
      <c r="O114" s="154" t="str">
        <f t="shared" si="23"/>
        <v/>
      </c>
      <c r="P114" s="155" t="str">
        <f t="shared" si="24"/>
        <v/>
      </c>
      <c r="Q114" s="155" t="str">
        <f t="shared" si="25"/>
        <v>No</v>
      </c>
      <c r="R114" s="156" t="str">
        <f t="shared" si="26"/>
        <v/>
      </c>
      <c r="S114" s="156" t="str">
        <f t="shared" si="27"/>
        <v/>
      </c>
      <c r="T114" s="157" t="str">
        <f t="shared" si="28"/>
        <v/>
      </c>
      <c r="U114" s="158" t="str">
        <f t="shared" si="29"/>
        <v/>
      </c>
      <c r="V114" s="158" t="str">
        <f t="shared" si="30"/>
        <v>No</v>
      </c>
      <c r="W114" s="159" t="str">
        <f t="shared" si="31"/>
        <v/>
      </c>
      <c r="X114" s="159" t="str">
        <f t="shared" si="32"/>
        <v/>
      </c>
      <c r="Y114" s="160" t="str">
        <f t="shared" si="33"/>
        <v/>
      </c>
      <c r="Z114" s="161" t="str">
        <f t="shared" si="34"/>
        <v/>
      </c>
      <c r="AA114" s="161" t="str">
        <f t="shared" si="35"/>
        <v>No</v>
      </c>
      <c r="AB114" s="162" t="str">
        <f t="shared" si="36"/>
        <v/>
      </c>
      <c r="AC114" s="162" t="str">
        <f t="shared" si="37"/>
        <v/>
      </c>
    </row>
    <row r="115" spans="1:29" ht="14">
      <c r="A115" s="62">
        <v>113</v>
      </c>
      <c r="B115" s="10">
        <v>6</v>
      </c>
      <c r="C115" s="14">
        <v>40899</v>
      </c>
      <c r="D115" s="15" t="s">
        <v>52</v>
      </c>
      <c r="E115" s="15" t="s">
        <v>11</v>
      </c>
      <c r="F115" s="15" t="s">
        <v>11</v>
      </c>
      <c r="G115" s="16" t="s">
        <v>16</v>
      </c>
      <c r="H115" s="17" t="s">
        <v>53</v>
      </c>
      <c r="I115" s="66">
        <v>14</v>
      </c>
      <c r="J115" s="12">
        <f>VLOOKUP(G115,'Default Parameters'!$A$10:$C$12,3,FALSE)</f>
        <v>5</v>
      </c>
      <c r="K115" s="63">
        <f t="shared" si="19"/>
        <v>41021</v>
      </c>
      <c r="L115" s="64">
        <f t="shared" si="20"/>
        <v>2012</v>
      </c>
      <c r="M115" s="64">
        <f t="shared" si="21"/>
        <v>4</v>
      </c>
      <c r="N115" s="63">
        <f t="shared" si="22"/>
        <v>42846</v>
      </c>
      <c r="O115" s="154" t="str">
        <f t="shared" si="23"/>
        <v/>
      </c>
      <c r="P115" s="155" t="str">
        <f t="shared" si="24"/>
        <v/>
      </c>
      <c r="Q115" s="155" t="str">
        <f t="shared" si="25"/>
        <v>No</v>
      </c>
      <c r="R115" s="156" t="str">
        <f t="shared" si="26"/>
        <v/>
      </c>
      <c r="S115" s="156" t="str">
        <f t="shared" si="27"/>
        <v/>
      </c>
      <c r="T115" s="157" t="str">
        <f t="shared" si="28"/>
        <v/>
      </c>
      <c r="U115" s="158" t="str">
        <f t="shared" si="29"/>
        <v/>
      </c>
      <c r="V115" s="158" t="str">
        <f t="shared" si="30"/>
        <v>No</v>
      </c>
      <c r="W115" s="159" t="str">
        <f t="shared" si="31"/>
        <v/>
      </c>
      <c r="X115" s="159" t="str">
        <f t="shared" si="32"/>
        <v/>
      </c>
      <c r="Y115" s="160" t="str">
        <f t="shared" si="33"/>
        <v/>
      </c>
      <c r="Z115" s="161" t="str">
        <f t="shared" si="34"/>
        <v/>
      </c>
      <c r="AA115" s="161" t="str">
        <f t="shared" si="35"/>
        <v>No</v>
      </c>
      <c r="AB115" s="162" t="str">
        <f t="shared" si="36"/>
        <v/>
      </c>
      <c r="AC115" s="162" t="str">
        <f t="shared" si="37"/>
        <v/>
      </c>
    </row>
    <row r="116" spans="1:29" ht="14">
      <c r="A116" s="62">
        <v>114</v>
      </c>
      <c r="B116" s="10">
        <v>6</v>
      </c>
      <c r="C116" s="14">
        <v>40899</v>
      </c>
      <c r="D116" s="15" t="s">
        <v>52</v>
      </c>
      <c r="E116" s="15" t="s">
        <v>11</v>
      </c>
      <c r="F116" s="15" t="s">
        <v>11</v>
      </c>
      <c r="G116" s="16" t="s">
        <v>16</v>
      </c>
      <c r="H116" s="17" t="s">
        <v>53</v>
      </c>
      <c r="I116" s="66">
        <v>22</v>
      </c>
      <c r="J116" s="12">
        <f>VLOOKUP(G116,'Default Parameters'!$A$10:$C$12,3,FALSE)</f>
        <v>5</v>
      </c>
      <c r="K116" s="63">
        <f t="shared" si="19"/>
        <v>41021</v>
      </c>
      <c r="L116" s="64">
        <f t="shared" si="20"/>
        <v>2012</v>
      </c>
      <c r="M116" s="64">
        <f t="shared" si="21"/>
        <v>4</v>
      </c>
      <c r="N116" s="63">
        <f t="shared" si="22"/>
        <v>42846</v>
      </c>
      <c r="O116" s="154" t="str">
        <f t="shared" si="23"/>
        <v/>
      </c>
      <c r="P116" s="155" t="str">
        <f t="shared" si="24"/>
        <v/>
      </c>
      <c r="Q116" s="155" t="str">
        <f t="shared" si="25"/>
        <v>No</v>
      </c>
      <c r="R116" s="156" t="str">
        <f t="shared" si="26"/>
        <v/>
      </c>
      <c r="S116" s="156" t="str">
        <f t="shared" si="27"/>
        <v/>
      </c>
      <c r="T116" s="157" t="str">
        <f t="shared" si="28"/>
        <v/>
      </c>
      <c r="U116" s="158" t="str">
        <f t="shared" si="29"/>
        <v/>
      </c>
      <c r="V116" s="158" t="str">
        <f t="shared" si="30"/>
        <v>No</v>
      </c>
      <c r="W116" s="159" t="str">
        <f t="shared" si="31"/>
        <v/>
      </c>
      <c r="X116" s="159" t="str">
        <f t="shared" si="32"/>
        <v/>
      </c>
      <c r="Y116" s="160" t="str">
        <f t="shared" si="33"/>
        <v/>
      </c>
      <c r="Z116" s="161" t="str">
        <f t="shared" si="34"/>
        <v/>
      </c>
      <c r="AA116" s="161" t="str">
        <f t="shared" si="35"/>
        <v>No</v>
      </c>
      <c r="AB116" s="162" t="str">
        <f t="shared" si="36"/>
        <v/>
      </c>
      <c r="AC116" s="162" t="str">
        <f t="shared" si="37"/>
        <v/>
      </c>
    </row>
    <row r="117" spans="1:29">
      <c r="A117" s="62">
        <v>115</v>
      </c>
      <c r="B117" s="10">
        <v>6</v>
      </c>
      <c r="C117" s="14">
        <v>40899</v>
      </c>
      <c r="D117" s="15" t="s">
        <v>52</v>
      </c>
      <c r="E117" s="65" t="s">
        <v>9</v>
      </c>
      <c r="F117" s="15" t="s">
        <v>9</v>
      </c>
      <c r="G117" s="16" t="s">
        <v>16</v>
      </c>
      <c r="H117" s="17">
        <v>0</v>
      </c>
      <c r="I117" s="66">
        <v>6</v>
      </c>
      <c r="J117" s="12">
        <f>VLOOKUP(G117,'Default Parameters'!$A$10:$C$12,3,FALSE)</f>
        <v>5</v>
      </c>
      <c r="K117" s="63">
        <f t="shared" si="19"/>
        <v>41021</v>
      </c>
      <c r="L117" s="64">
        <f t="shared" si="20"/>
        <v>2012</v>
      </c>
      <c r="M117" s="64">
        <f t="shared" si="21"/>
        <v>4</v>
      </c>
      <c r="N117" s="63">
        <f t="shared" si="22"/>
        <v>42846</v>
      </c>
      <c r="O117" s="154" t="str">
        <f t="shared" si="23"/>
        <v/>
      </c>
      <c r="P117" s="155" t="str">
        <f t="shared" si="24"/>
        <v/>
      </c>
      <c r="Q117" s="155" t="str">
        <f t="shared" si="25"/>
        <v>No</v>
      </c>
      <c r="R117" s="156" t="str">
        <f t="shared" si="26"/>
        <v/>
      </c>
      <c r="S117" s="156" t="str">
        <f t="shared" si="27"/>
        <v/>
      </c>
      <c r="T117" s="157" t="str">
        <f t="shared" si="28"/>
        <v/>
      </c>
      <c r="U117" s="158" t="str">
        <f t="shared" si="29"/>
        <v/>
      </c>
      <c r="V117" s="158" t="str">
        <f t="shared" si="30"/>
        <v>No</v>
      </c>
      <c r="W117" s="159" t="str">
        <f t="shared" si="31"/>
        <v/>
      </c>
      <c r="X117" s="159" t="str">
        <f t="shared" si="32"/>
        <v/>
      </c>
      <c r="Y117" s="160" t="str">
        <f t="shared" si="33"/>
        <v/>
      </c>
      <c r="Z117" s="161" t="str">
        <f t="shared" si="34"/>
        <v/>
      </c>
      <c r="AA117" s="161" t="str">
        <f t="shared" si="35"/>
        <v>No</v>
      </c>
      <c r="AB117" s="162" t="str">
        <f t="shared" si="36"/>
        <v/>
      </c>
      <c r="AC117" s="162" t="str">
        <f t="shared" si="37"/>
        <v/>
      </c>
    </row>
    <row r="118" spans="1:29">
      <c r="A118" s="62">
        <v>116</v>
      </c>
      <c r="B118" s="10">
        <v>6</v>
      </c>
      <c r="C118" s="14">
        <v>40899</v>
      </c>
      <c r="D118" s="15" t="s">
        <v>52</v>
      </c>
      <c r="E118" s="65" t="s">
        <v>9</v>
      </c>
      <c r="F118" s="15" t="s">
        <v>9</v>
      </c>
      <c r="G118" s="16" t="s">
        <v>16</v>
      </c>
      <c r="H118" s="17">
        <v>0</v>
      </c>
      <c r="I118" s="66">
        <v>11</v>
      </c>
      <c r="J118" s="12">
        <f>VLOOKUP(G118,'Default Parameters'!$A$10:$C$12,3,FALSE)</f>
        <v>5</v>
      </c>
      <c r="K118" s="63">
        <f t="shared" si="19"/>
        <v>41021</v>
      </c>
      <c r="L118" s="64">
        <f t="shared" si="20"/>
        <v>2012</v>
      </c>
      <c r="M118" s="64">
        <f t="shared" si="21"/>
        <v>4</v>
      </c>
      <c r="N118" s="63">
        <f t="shared" si="22"/>
        <v>42846</v>
      </c>
      <c r="O118" s="154" t="str">
        <f t="shared" si="23"/>
        <v/>
      </c>
      <c r="P118" s="155" t="str">
        <f t="shared" si="24"/>
        <v/>
      </c>
      <c r="Q118" s="155" t="str">
        <f t="shared" si="25"/>
        <v>No</v>
      </c>
      <c r="R118" s="156" t="str">
        <f t="shared" si="26"/>
        <v/>
      </c>
      <c r="S118" s="156" t="str">
        <f t="shared" si="27"/>
        <v/>
      </c>
      <c r="T118" s="157" t="str">
        <f t="shared" si="28"/>
        <v/>
      </c>
      <c r="U118" s="158" t="str">
        <f t="shared" si="29"/>
        <v/>
      </c>
      <c r="V118" s="158" t="str">
        <f t="shared" si="30"/>
        <v>No</v>
      </c>
      <c r="W118" s="159" t="str">
        <f t="shared" si="31"/>
        <v/>
      </c>
      <c r="X118" s="159" t="str">
        <f t="shared" si="32"/>
        <v/>
      </c>
      <c r="Y118" s="160" t="str">
        <f t="shared" si="33"/>
        <v/>
      </c>
      <c r="Z118" s="161" t="str">
        <f t="shared" si="34"/>
        <v/>
      </c>
      <c r="AA118" s="161" t="str">
        <f t="shared" si="35"/>
        <v>No</v>
      </c>
      <c r="AB118" s="162" t="str">
        <f t="shared" si="36"/>
        <v/>
      </c>
      <c r="AC118" s="162" t="str">
        <f t="shared" si="37"/>
        <v/>
      </c>
    </row>
    <row r="119" spans="1:29" ht="14">
      <c r="A119" s="62">
        <v>117</v>
      </c>
      <c r="B119" s="10">
        <v>6</v>
      </c>
      <c r="C119" s="14">
        <v>40900</v>
      </c>
      <c r="D119" s="15" t="s">
        <v>32</v>
      </c>
      <c r="E119" s="65" t="s">
        <v>8</v>
      </c>
      <c r="F119" s="15" t="s">
        <v>8</v>
      </c>
      <c r="G119" s="16" t="s">
        <v>16</v>
      </c>
      <c r="H119" s="17" t="s">
        <v>53</v>
      </c>
      <c r="I119" s="66">
        <v>1</v>
      </c>
      <c r="J119" s="12">
        <f>VLOOKUP(G119,'Default Parameters'!$A$10:$C$12,3,FALSE)</f>
        <v>5</v>
      </c>
      <c r="K119" s="63">
        <f t="shared" si="19"/>
        <v>41022</v>
      </c>
      <c r="L119" s="64">
        <f t="shared" si="20"/>
        <v>2012</v>
      </c>
      <c r="M119" s="64">
        <f t="shared" si="21"/>
        <v>4</v>
      </c>
      <c r="N119" s="63">
        <f t="shared" si="22"/>
        <v>42847</v>
      </c>
      <c r="O119" s="154" t="str">
        <f t="shared" si="23"/>
        <v/>
      </c>
      <c r="P119" s="155" t="str">
        <f t="shared" si="24"/>
        <v/>
      </c>
      <c r="Q119" s="155" t="str">
        <f t="shared" si="25"/>
        <v>No</v>
      </c>
      <c r="R119" s="156" t="str">
        <f t="shared" si="26"/>
        <v/>
      </c>
      <c r="S119" s="156" t="str">
        <f t="shared" si="27"/>
        <v/>
      </c>
      <c r="T119" s="157" t="str">
        <f t="shared" si="28"/>
        <v/>
      </c>
      <c r="U119" s="158" t="str">
        <f t="shared" si="29"/>
        <v/>
      </c>
      <c r="V119" s="158" t="str">
        <f t="shared" si="30"/>
        <v>No</v>
      </c>
      <c r="W119" s="159" t="str">
        <f t="shared" si="31"/>
        <v/>
      </c>
      <c r="X119" s="159" t="str">
        <f t="shared" si="32"/>
        <v/>
      </c>
      <c r="Y119" s="160" t="str">
        <f t="shared" si="33"/>
        <v/>
      </c>
      <c r="Z119" s="161" t="str">
        <f t="shared" si="34"/>
        <v/>
      </c>
      <c r="AA119" s="161" t="str">
        <f t="shared" si="35"/>
        <v>No</v>
      </c>
      <c r="AB119" s="162" t="str">
        <f t="shared" si="36"/>
        <v/>
      </c>
      <c r="AC119" s="162" t="str">
        <f t="shared" si="37"/>
        <v/>
      </c>
    </row>
    <row r="120" spans="1:29" ht="14">
      <c r="A120" s="62">
        <v>118</v>
      </c>
      <c r="B120" s="10">
        <v>6</v>
      </c>
      <c r="C120" s="14">
        <v>40901</v>
      </c>
      <c r="D120" s="15" t="s">
        <v>32</v>
      </c>
      <c r="E120" s="65" t="s">
        <v>8</v>
      </c>
      <c r="F120" s="15" t="s">
        <v>8</v>
      </c>
      <c r="G120" s="16" t="s">
        <v>16</v>
      </c>
      <c r="H120" s="17" t="s">
        <v>53</v>
      </c>
      <c r="I120" s="66">
        <v>1</v>
      </c>
      <c r="J120" s="12">
        <f>VLOOKUP(G120,'Default Parameters'!$A$10:$C$12,3,FALSE)</f>
        <v>5</v>
      </c>
      <c r="K120" s="63">
        <f t="shared" si="19"/>
        <v>41023</v>
      </c>
      <c r="L120" s="64">
        <f t="shared" si="20"/>
        <v>2012</v>
      </c>
      <c r="M120" s="64">
        <f t="shared" si="21"/>
        <v>4</v>
      </c>
      <c r="N120" s="63">
        <f t="shared" si="22"/>
        <v>42848</v>
      </c>
      <c r="O120" s="154" t="str">
        <f t="shared" si="23"/>
        <v/>
      </c>
      <c r="P120" s="155" t="str">
        <f t="shared" si="24"/>
        <v/>
      </c>
      <c r="Q120" s="155" t="str">
        <f t="shared" si="25"/>
        <v>No</v>
      </c>
      <c r="R120" s="156" t="str">
        <f t="shared" si="26"/>
        <v/>
      </c>
      <c r="S120" s="156" t="str">
        <f t="shared" si="27"/>
        <v/>
      </c>
      <c r="T120" s="157" t="str">
        <f t="shared" si="28"/>
        <v/>
      </c>
      <c r="U120" s="158" t="str">
        <f t="shared" si="29"/>
        <v/>
      </c>
      <c r="V120" s="158" t="str">
        <f t="shared" si="30"/>
        <v>No</v>
      </c>
      <c r="W120" s="159" t="str">
        <f t="shared" si="31"/>
        <v/>
      </c>
      <c r="X120" s="159" t="str">
        <f t="shared" si="32"/>
        <v/>
      </c>
      <c r="Y120" s="160" t="str">
        <f t="shared" si="33"/>
        <v/>
      </c>
      <c r="Z120" s="161" t="str">
        <f t="shared" si="34"/>
        <v/>
      </c>
      <c r="AA120" s="161" t="str">
        <f t="shared" si="35"/>
        <v>No</v>
      </c>
      <c r="AB120" s="162" t="str">
        <f t="shared" si="36"/>
        <v/>
      </c>
      <c r="AC120" s="162" t="str">
        <f t="shared" si="37"/>
        <v/>
      </c>
    </row>
    <row r="121" spans="1:29" ht="14">
      <c r="A121" s="62">
        <v>119</v>
      </c>
      <c r="B121" s="10">
        <v>6</v>
      </c>
      <c r="C121" s="14">
        <v>40901</v>
      </c>
      <c r="D121" s="15" t="s">
        <v>52</v>
      </c>
      <c r="E121" s="65" t="s">
        <v>8</v>
      </c>
      <c r="F121" s="15" t="s">
        <v>8</v>
      </c>
      <c r="G121" s="16" t="s">
        <v>16</v>
      </c>
      <c r="H121" s="17" t="s">
        <v>50</v>
      </c>
      <c r="I121" s="66">
        <v>6</v>
      </c>
      <c r="J121" s="12">
        <f>VLOOKUP(G121,'Default Parameters'!$A$10:$C$12,3,FALSE)</f>
        <v>5</v>
      </c>
      <c r="K121" s="63">
        <f t="shared" si="19"/>
        <v>41023</v>
      </c>
      <c r="L121" s="64">
        <f t="shared" si="20"/>
        <v>2012</v>
      </c>
      <c r="M121" s="64">
        <f t="shared" si="21"/>
        <v>4</v>
      </c>
      <c r="N121" s="63">
        <f t="shared" si="22"/>
        <v>42848</v>
      </c>
      <c r="O121" s="154" t="str">
        <f t="shared" si="23"/>
        <v/>
      </c>
      <c r="P121" s="155" t="str">
        <f t="shared" si="24"/>
        <v/>
      </c>
      <c r="Q121" s="155" t="str">
        <f t="shared" si="25"/>
        <v>No</v>
      </c>
      <c r="R121" s="156" t="str">
        <f t="shared" si="26"/>
        <v/>
      </c>
      <c r="S121" s="156" t="str">
        <f t="shared" si="27"/>
        <v/>
      </c>
      <c r="T121" s="157" t="str">
        <f t="shared" si="28"/>
        <v/>
      </c>
      <c r="U121" s="158" t="str">
        <f t="shared" si="29"/>
        <v/>
      </c>
      <c r="V121" s="158" t="str">
        <f t="shared" si="30"/>
        <v>No</v>
      </c>
      <c r="W121" s="159" t="str">
        <f t="shared" si="31"/>
        <v/>
      </c>
      <c r="X121" s="159" t="str">
        <f t="shared" si="32"/>
        <v/>
      </c>
      <c r="Y121" s="160" t="str">
        <f t="shared" si="33"/>
        <v/>
      </c>
      <c r="Z121" s="161" t="str">
        <f t="shared" si="34"/>
        <v/>
      </c>
      <c r="AA121" s="161" t="str">
        <f t="shared" si="35"/>
        <v>No</v>
      </c>
      <c r="AB121" s="162" t="str">
        <f t="shared" si="36"/>
        <v/>
      </c>
      <c r="AC121" s="162" t="str">
        <f t="shared" si="37"/>
        <v/>
      </c>
    </row>
    <row r="122" spans="1:29">
      <c r="A122" s="62">
        <v>120</v>
      </c>
      <c r="B122" s="10">
        <v>6</v>
      </c>
      <c r="C122" s="14">
        <v>40901</v>
      </c>
      <c r="D122" s="15" t="s">
        <v>52</v>
      </c>
      <c r="E122" s="65" t="s">
        <v>8</v>
      </c>
      <c r="F122" s="15" t="s">
        <v>8</v>
      </c>
      <c r="G122" s="16" t="s">
        <v>16</v>
      </c>
      <c r="H122" s="17">
        <v>0</v>
      </c>
      <c r="I122" s="66">
        <v>8</v>
      </c>
      <c r="J122" s="12">
        <f>VLOOKUP(G122,'Default Parameters'!$A$10:$C$12,3,FALSE)</f>
        <v>5</v>
      </c>
      <c r="K122" s="63">
        <f t="shared" si="19"/>
        <v>41023</v>
      </c>
      <c r="L122" s="64">
        <f t="shared" si="20"/>
        <v>2012</v>
      </c>
      <c r="M122" s="64">
        <f t="shared" si="21"/>
        <v>4</v>
      </c>
      <c r="N122" s="63">
        <f t="shared" si="22"/>
        <v>42848</v>
      </c>
      <c r="O122" s="154" t="str">
        <f t="shared" si="23"/>
        <v/>
      </c>
      <c r="P122" s="155" t="str">
        <f t="shared" si="24"/>
        <v/>
      </c>
      <c r="Q122" s="155" t="str">
        <f t="shared" si="25"/>
        <v>No</v>
      </c>
      <c r="R122" s="156" t="str">
        <f t="shared" si="26"/>
        <v/>
      </c>
      <c r="S122" s="156" t="str">
        <f t="shared" si="27"/>
        <v/>
      </c>
      <c r="T122" s="157" t="str">
        <f t="shared" si="28"/>
        <v/>
      </c>
      <c r="U122" s="158" t="str">
        <f t="shared" si="29"/>
        <v/>
      </c>
      <c r="V122" s="158" t="str">
        <f t="shared" si="30"/>
        <v>No</v>
      </c>
      <c r="W122" s="159" t="str">
        <f t="shared" si="31"/>
        <v/>
      </c>
      <c r="X122" s="159" t="str">
        <f t="shared" si="32"/>
        <v/>
      </c>
      <c r="Y122" s="160" t="str">
        <f t="shared" si="33"/>
        <v/>
      </c>
      <c r="Z122" s="161" t="str">
        <f t="shared" si="34"/>
        <v/>
      </c>
      <c r="AA122" s="161" t="str">
        <f t="shared" si="35"/>
        <v>No</v>
      </c>
      <c r="AB122" s="162" t="str">
        <f t="shared" si="36"/>
        <v/>
      </c>
      <c r="AC122" s="162" t="str">
        <f t="shared" si="37"/>
        <v/>
      </c>
    </row>
    <row r="123" spans="1:29" ht="14">
      <c r="A123" s="62">
        <v>121</v>
      </c>
      <c r="B123" s="10">
        <v>6</v>
      </c>
      <c r="C123" s="14">
        <v>40901</v>
      </c>
      <c r="D123" s="15" t="s">
        <v>52</v>
      </c>
      <c r="E123" s="65" t="s">
        <v>8</v>
      </c>
      <c r="F123" s="15" t="s">
        <v>8</v>
      </c>
      <c r="G123" s="16" t="s">
        <v>16</v>
      </c>
      <c r="H123" s="17" t="s">
        <v>53</v>
      </c>
      <c r="I123" s="66">
        <v>21</v>
      </c>
      <c r="J123" s="12">
        <f>VLOOKUP(G123,'Default Parameters'!$A$10:$C$12,3,FALSE)</f>
        <v>5</v>
      </c>
      <c r="K123" s="63">
        <f t="shared" si="19"/>
        <v>41023</v>
      </c>
      <c r="L123" s="64">
        <f t="shared" si="20"/>
        <v>2012</v>
      </c>
      <c r="M123" s="64">
        <f t="shared" si="21"/>
        <v>4</v>
      </c>
      <c r="N123" s="63">
        <f t="shared" si="22"/>
        <v>42848</v>
      </c>
      <c r="O123" s="154" t="str">
        <f t="shared" si="23"/>
        <v/>
      </c>
      <c r="P123" s="155" t="str">
        <f t="shared" si="24"/>
        <v/>
      </c>
      <c r="Q123" s="155" t="str">
        <f t="shared" si="25"/>
        <v>No</v>
      </c>
      <c r="R123" s="156" t="str">
        <f t="shared" si="26"/>
        <v/>
      </c>
      <c r="S123" s="156" t="str">
        <f t="shared" si="27"/>
        <v/>
      </c>
      <c r="T123" s="157" t="str">
        <f t="shared" si="28"/>
        <v/>
      </c>
      <c r="U123" s="158" t="str">
        <f t="shared" si="29"/>
        <v/>
      </c>
      <c r="V123" s="158" t="str">
        <f t="shared" si="30"/>
        <v>No</v>
      </c>
      <c r="W123" s="159" t="str">
        <f t="shared" si="31"/>
        <v/>
      </c>
      <c r="X123" s="159" t="str">
        <f t="shared" si="32"/>
        <v/>
      </c>
      <c r="Y123" s="160" t="str">
        <f t="shared" si="33"/>
        <v/>
      </c>
      <c r="Z123" s="161" t="str">
        <f t="shared" si="34"/>
        <v/>
      </c>
      <c r="AA123" s="161" t="str">
        <f t="shared" si="35"/>
        <v>No</v>
      </c>
      <c r="AB123" s="162" t="str">
        <f t="shared" si="36"/>
        <v/>
      </c>
      <c r="AC123" s="162" t="str">
        <f t="shared" si="37"/>
        <v/>
      </c>
    </row>
    <row r="124" spans="1:29" ht="14">
      <c r="A124" s="62">
        <v>122</v>
      </c>
      <c r="B124" s="10">
        <v>6</v>
      </c>
      <c r="C124" s="14">
        <v>40901</v>
      </c>
      <c r="D124" s="15" t="s">
        <v>52</v>
      </c>
      <c r="E124" s="15" t="s">
        <v>11</v>
      </c>
      <c r="F124" s="15" t="s">
        <v>11</v>
      </c>
      <c r="G124" s="16" t="s">
        <v>16</v>
      </c>
      <c r="H124" s="17" t="s">
        <v>50</v>
      </c>
      <c r="I124" s="66">
        <v>16</v>
      </c>
      <c r="J124" s="12">
        <f>VLOOKUP(G124,'Default Parameters'!$A$10:$C$12,3,FALSE)</f>
        <v>5</v>
      </c>
      <c r="K124" s="63">
        <f t="shared" si="19"/>
        <v>41023</v>
      </c>
      <c r="L124" s="64">
        <f t="shared" si="20"/>
        <v>2012</v>
      </c>
      <c r="M124" s="64">
        <f t="shared" si="21"/>
        <v>4</v>
      </c>
      <c r="N124" s="63">
        <f t="shared" si="22"/>
        <v>42848</v>
      </c>
      <c r="O124" s="154" t="str">
        <f t="shared" si="23"/>
        <v/>
      </c>
      <c r="P124" s="155" t="str">
        <f t="shared" si="24"/>
        <v/>
      </c>
      <c r="Q124" s="155" t="str">
        <f t="shared" si="25"/>
        <v>No</v>
      </c>
      <c r="R124" s="156" t="str">
        <f t="shared" si="26"/>
        <v/>
      </c>
      <c r="S124" s="156" t="str">
        <f t="shared" si="27"/>
        <v/>
      </c>
      <c r="T124" s="157" t="str">
        <f t="shared" si="28"/>
        <v/>
      </c>
      <c r="U124" s="158" t="str">
        <f t="shared" si="29"/>
        <v/>
      </c>
      <c r="V124" s="158" t="str">
        <f t="shared" si="30"/>
        <v>No</v>
      </c>
      <c r="W124" s="159" t="str">
        <f t="shared" si="31"/>
        <v/>
      </c>
      <c r="X124" s="159" t="str">
        <f t="shared" si="32"/>
        <v/>
      </c>
      <c r="Y124" s="160" t="str">
        <f t="shared" si="33"/>
        <v/>
      </c>
      <c r="Z124" s="161" t="str">
        <f t="shared" si="34"/>
        <v/>
      </c>
      <c r="AA124" s="161" t="str">
        <f t="shared" si="35"/>
        <v>No</v>
      </c>
      <c r="AB124" s="162" t="str">
        <f t="shared" si="36"/>
        <v/>
      </c>
      <c r="AC124" s="162" t="str">
        <f t="shared" si="37"/>
        <v/>
      </c>
    </row>
    <row r="125" spans="1:29" ht="14">
      <c r="A125" s="62">
        <v>123</v>
      </c>
      <c r="B125" s="10">
        <v>6</v>
      </c>
      <c r="C125" s="14">
        <v>40901</v>
      </c>
      <c r="D125" s="15" t="s">
        <v>52</v>
      </c>
      <c r="E125" s="15" t="s">
        <v>11</v>
      </c>
      <c r="F125" s="15" t="s">
        <v>11</v>
      </c>
      <c r="G125" s="16" t="s">
        <v>16</v>
      </c>
      <c r="H125" s="17" t="s">
        <v>50</v>
      </c>
      <c r="I125" s="66">
        <v>21</v>
      </c>
      <c r="J125" s="12">
        <f>VLOOKUP(G125,'Default Parameters'!$A$10:$C$12,3,FALSE)</f>
        <v>5</v>
      </c>
      <c r="K125" s="63">
        <f t="shared" si="19"/>
        <v>41023</v>
      </c>
      <c r="L125" s="64">
        <f t="shared" si="20"/>
        <v>2012</v>
      </c>
      <c r="M125" s="64">
        <f t="shared" si="21"/>
        <v>4</v>
      </c>
      <c r="N125" s="63">
        <f t="shared" si="22"/>
        <v>42848</v>
      </c>
      <c r="O125" s="154" t="str">
        <f t="shared" si="23"/>
        <v/>
      </c>
      <c r="P125" s="155" t="str">
        <f t="shared" si="24"/>
        <v/>
      </c>
      <c r="Q125" s="155" t="str">
        <f t="shared" si="25"/>
        <v>No</v>
      </c>
      <c r="R125" s="156" t="str">
        <f t="shared" si="26"/>
        <v/>
      </c>
      <c r="S125" s="156" t="str">
        <f t="shared" si="27"/>
        <v/>
      </c>
      <c r="T125" s="157" t="str">
        <f t="shared" si="28"/>
        <v/>
      </c>
      <c r="U125" s="158" t="str">
        <f t="shared" si="29"/>
        <v/>
      </c>
      <c r="V125" s="158" t="str">
        <f t="shared" si="30"/>
        <v>No</v>
      </c>
      <c r="W125" s="159" t="str">
        <f t="shared" si="31"/>
        <v/>
      </c>
      <c r="X125" s="159" t="str">
        <f t="shared" si="32"/>
        <v/>
      </c>
      <c r="Y125" s="160" t="str">
        <f t="shared" si="33"/>
        <v/>
      </c>
      <c r="Z125" s="161" t="str">
        <f t="shared" si="34"/>
        <v/>
      </c>
      <c r="AA125" s="161" t="str">
        <f t="shared" si="35"/>
        <v>No</v>
      </c>
      <c r="AB125" s="162" t="str">
        <f t="shared" si="36"/>
        <v/>
      </c>
      <c r="AC125" s="162" t="str">
        <f t="shared" si="37"/>
        <v/>
      </c>
    </row>
    <row r="126" spans="1:29">
      <c r="A126" s="62">
        <v>124</v>
      </c>
      <c r="B126" s="10">
        <v>6</v>
      </c>
      <c r="C126" s="14">
        <v>40901</v>
      </c>
      <c r="D126" s="15" t="s">
        <v>52</v>
      </c>
      <c r="E126" s="65" t="s">
        <v>9</v>
      </c>
      <c r="F126" s="15" t="s">
        <v>9</v>
      </c>
      <c r="G126" s="16" t="s">
        <v>16</v>
      </c>
      <c r="H126" s="17">
        <v>0</v>
      </c>
      <c r="I126" s="66">
        <v>7</v>
      </c>
      <c r="J126" s="12">
        <f>VLOOKUP(G126,'Default Parameters'!$A$10:$C$12,3,FALSE)</f>
        <v>5</v>
      </c>
      <c r="K126" s="63">
        <f t="shared" si="19"/>
        <v>41023</v>
      </c>
      <c r="L126" s="64">
        <f t="shared" si="20"/>
        <v>2012</v>
      </c>
      <c r="M126" s="64">
        <f t="shared" si="21"/>
        <v>4</v>
      </c>
      <c r="N126" s="63">
        <f t="shared" si="22"/>
        <v>42848</v>
      </c>
      <c r="O126" s="154" t="str">
        <f t="shared" si="23"/>
        <v/>
      </c>
      <c r="P126" s="155" t="str">
        <f t="shared" si="24"/>
        <v/>
      </c>
      <c r="Q126" s="155" t="str">
        <f t="shared" si="25"/>
        <v>No</v>
      </c>
      <c r="R126" s="156" t="str">
        <f t="shared" si="26"/>
        <v/>
      </c>
      <c r="S126" s="156" t="str">
        <f t="shared" si="27"/>
        <v/>
      </c>
      <c r="T126" s="157" t="str">
        <f t="shared" si="28"/>
        <v/>
      </c>
      <c r="U126" s="158" t="str">
        <f t="shared" si="29"/>
        <v/>
      </c>
      <c r="V126" s="158" t="str">
        <f t="shared" si="30"/>
        <v>No</v>
      </c>
      <c r="W126" s="159" t="str">
        <f t="shared" si="31"/>
        <v/>
      </c>
      <c r="X126" s="159" t="str">
        <f t="shared" si="32"/>
        <v/>
      </c>
      <c r="Y126" s="160" t="str">
        <f t="shared" si="33"/>
        <v/>
      </c>
      <c r="Z126" s="161" t="str">
        <f t="shared" si="34"/>
        <v/>
      </c>
      <c r="AA126" s="161" t="str">
        <f t="shared" si="35"/>
        <v>No</v>
      </c>
      <c r="AB126" s="162" t="str">
        <f t="shared" si="36"/>
        <v/>
      </c>
      <c r="AC126" s="162" t="str">
        <f t="shared" si="37"/>
        <v/>
      </c>
    </row>
    <row r="127" spans="1:29" ht="14">
      <c r="A127" s="62">
        <v>125</v>
      </c>
      <c r="B127" s="10">
        <v>6</v>
      </c>
      <c r="C127" s="14">
        <v>40901</v>
      </c>
      <c r="D127" s="15" t="s">
        <v>52</v>
      </c>
      <c r="E127" s="65" t="s">
        <v>9</v>
      </c>
      <c r="F127" s="15" t="s">
        <v>9</v>
      </c>
      <c r="G127" s="16" t="s">
        <v>16</v>
      </c>
      <c r="H127" s="17" t="s">
        <v>50</v>
      </c>
      <c r="I127" s="66">
        <v>8</v>
      </c>
      <c r="J127" s="12">
        <f>VLOOKUP(G127,'Default Parameters'!$A$10:$C$12,3,FALSE)</f>
        <v>5</v>
      </c>
      <c r="K127" s="63">
        <f t="shared" si="19"/>
        <v>41023</v>
      </c>
      <c r="L127" s="64">
        <f t="shared" si="20"/>
        <v>2012</v>
      </c>
      <c r="M127" s="64">
        <f t="shared" si="21"/>
        <v>4</v>
      </c>
      <c r="N127" s="63">
        <f t="shared" si="22"/>
        <v>42848</v>
      </c>
      <c r="O127" s="154" t="str">
        <f t="shared" si="23"/>
        <v/>
      </c>
      <c r="P127" s="155" t="str">
        <f t="shared" si="24"/>
        <v/>
      </c>
      <c r="Q127" s="155" t="str">
        <f t="shared" si="25"/>
        <v>No</v>
      </c>
      <c r="R127" s="156" t="str">
        <f t="shared" si="26"/>
        <v/>
      </c>
      <c r="S127" s="156" t="str">
        <f t="shared" si="27"/>
        <v/>
      </c>
      <c r="T127" s="157" t="str">
        <f t="shared" si="28"/>
        <v/>
      </c>
      <c r="U127" s="158" t="str">
        <f t="shared" si="29"/>
        <v/>
      </c>
      <c r="V127" s="158" t="str">
        <f t="shared" si="30"/>
        <v>No</v>
      </c>
      <c r="W127" s="159" t="str">
        <f t="shared" si="31"/>
        <v/>
      </c>
      <c r="X127" s="159" t="str">
        <f t="shared" si="32"/>
        <v/>
      </c>
      <c r="Y127" s="160" t="str">
        <f t="shared" si="33"/>
        <v/>
      </c>
      <c r="Z127" s="161" t="str">
        <f t="shared" si="34"/>
        <v/>
      </c>
      <c r="AA127" s="161" t="str">
        <f t="shared" si="35"/>
        <v>No</v>
      </c>
      <c r="AB127" s="162" t="str">
        <f t="shared" si="36"/>
        <v/>
      </c>
      <c r="AC127" s="162" t="str">
        <f t="shared" si="37"/>
        <v/>
      </c>
    </row>
    <row r="128" spans="1:29">
      <c r="A128" s="62">
        <v>126</v>
      </c>
      <c r="B128" s="10">
        <v>6</v>
      </c>
      <c r="C128" s="14">
        <v>40901</v>
      </c>
      <c r="D128" s="15" t="s">
        <v>52</v>
      </c>
      <c r="E128" s="65" t="s">
        <v>9</v>
      </c>
      <c r="F128" s="15" t="s">
        <v>9</v>
      </c>
      <c r="G128" s="16" t="s">
        <v>16</v>
      </c>
      <c r="H128" s="17">
        <v>0</v>
      </c>
      <c r="I128" s="66">
        <v>19</v>
      </c>
      <c r="J128" s="12">
        <f>VLOOKUP(G128,'Default Parameters'!$A$10:$C$12,3,FALSE)</f>
        <v>5</v>
      </c>
      <c r="K128" s="63">
        <f t="shared" si="19"/>
        <v>41023</v>
      </c>
      <c r="L128" s="64">
        <f t="shared" si="20"/>
        <v>2012</v>
      </c>
      <c r="M128" s="64">
        <f t="shared" si="21"/>
        <v>4</v>
      </c>
      <c r="N128" s="63">
        <f t="shared" si="22"/>
        <v>42848</v>
      </c>
      <c r="O128" s="154" t="str">
        <f t="shared" si="23"/>
        <v/>
      </c>
      <c r="P128" s="155" t="str">
        <f t="shared" si="24"/>
        <v/>
      </c>
      <c r="Q128" s="155" t="str">
        <f t="shared" si="25"/>
        <v>No</v>
      </c>
      <c r="R128" s="156" t="str">
        <f t="shared" si="26"/>
        <v/>
      </c>
      <c r="S128" s="156" t="str">
        <f t="shared" si="27"/>
        <v/>
      </c>
      <c r="T128" s="157" t="str">
        <f t="shared" si="28"/>
        <v/>
      </c>
      <c r="U128" s="158" t="str">
        <f t="shared" si="29"/>
        <v/>
      </c>
      <c r="V128" s="158" t="str">
        <f t="shared" si="30"/>
        <v>No</v>
      </c>
      <c r="W128" s="159" t="str">
        <f t="shared" si="31"/>
        <v/>
      </c>
      <c r="X128" s="159" t="str">
        <f t="shared" si="32"/>
        <v/>
      </c>
      <c r="Y128" s="160" t="str">
        <f t="shared" si="33"/>
        <v/>
      </c>
      <c r="Z128" s="161" t="str">
        <f t="shared" si="34"/>
        <v/>
      </c>
      <c r="AA128" s="161" t="str">
        <f t="shared" si="35"/>
        <v>No</v>
      </c>
      <c r="AB128" s="162" t="str">
        <f t="shared" si="36"/>
        <v/>
      </c>
      <c r="AC128" s="162" t="str">
        <f t="shared" si="37"/>
        <v/>
      </c>
    </row>
    <row r="129" spans="1:29">
      <c r="A129" s="62">
        <v>127</v>
      </c>
      <c r="B129" s="10">
        <v>6</v>
      </c>
      <c r="C129" s="14">
        <v>40901</v>
      </c>
      <c r="D129" s="15" t="s">
        <v>52</v>
      </c>
      <c r="E129" s="65" t="s">
        <v>9</v>
      </c>
      <c r="F129" s="15" t="s">
        <v>9</v>
      </c>
      <c r="G129" s="16" t="s">
        <v>16</v>
      </c>
      <c r="H129" s="17">
        <v>0</v>
      </c>
      <c r="I129" s="66">
        <v>30</v>
      </c>
      <c r="J129" s="12">
        <f>VLOOKUP(G129,'Default Parameters'!$A$10:$C$12,3,FALSE)</f>
        <v>5</v>
      </c>
      <c r="K129" s="63">
        <f t="shared" si="19"/>
        <v>41023</v>
      </c>
      <c r="L129" s="64">
        <f t="shared" si="20"/>
        <v>2012</v>
      </c>
      <c r="M129" s="64">
        <f t="shared" si="21"/>
        <v>4</v>
      </c>
      <c r="N129" s="63">
        <f t="shared" si="22"/>
        <v>42848</v>
      </c>
      <c r="O129" s="154" t="str">
        <f t="shared" si="23"/>
        <v/>
      </c>
      <c r="P129" s="155" t="str">
        <f t="shared" si="24"/>
        <v/>
      </c>
      <c r="Q129" s="155" t="str">
        <f t="shared" si="25"/>
        <v>No</v>
      </c>
      <c r="R129" s="156" t="str">
        <f t="shared" si="26"/>
        <v/>
      </c>
      <c r="S129" s="156" t="str">
        <f t="shared" si="27"/>
        <v/>
      </c>
      <c r="T129" s="157" t="str">
        <f t="shared" si="28"/>
        <v/>
      </c>
      <c r="U129" s="158" t="str">
        <f t="shared" si="29"/>
        <v/>
      </c>
      <c r="V129" s="158" t="str">
        <f t="shared" si="30"/>
        <v>No</v>
      </c>
      <c r="W129" s="159" t="str">
        <f t="shared" si="31"/>
        <v/>
      </c>
      <c r="X129" s="159" t="str">
        <f t="shared" si="32"/>
        <v/>
      </c>
      <c r="Y129" s="160" t="str">
        <f t="shared" si="33"/>
        <v/>
      </c>
      <c r="Z129" s="161" t="str">
        <f t="shared" si="34"/>
        <v/>
      </c>
      <c r="AA129" s="161" t="str">
        <f t="shared" si="35"/>
        <v>No</v>
      </c>
      <c r="AB129" s="162" t="str">
        <f t="shared" si="36"/>
        <v/>
      </c>
      <c r="AC129" s="162" t="str">
        <f t="shared" si="37"/>
        <v/>
      </c>
    </row>
    <row r="130" spans="1:29" ht="14">
      <c r="A130" s="62">
        <v>128</v>
      </c>
      <c r="B130" s="10">
        <v>6</v>
      </c>
      <c r="C130" s="14">
        <v>40903</v>
      </c>
      <c r="D130" s="15" t="s">
        <v>52</v>
      </c>
      <c r="E130" s="15" t="s">
        <v>11</v>
      </c>
      <c r="F130" s="15" t="s">
        <v>11</v>
      </c>
      <c r="G130" s="16" t="s">
        <v>16</v>
      </c>
      <c r="H130" s="17" t="s">
        <v>53</v>
      </c>
      <c r="I130" s="66">
        <v>6</v>
      </c>
      <c r="J130" s="12">
        <f>VLOOKUP(G130,'Default Parameters'!$A$10:$C$12,3,FALSE)</f>
        <v>5</v>
      </c>
      <c r="K130" s="63">
        <f t="shared" si="19"/>
        <v>41025</v>
      </c>
      <c r="L130" s="64">
        <f t="shared" si="20"/>
        <v>2012</v>
      </c>
      <c r="M130" s="64">
        <f t="shared" si="21"/>
        <v>4</v>
      </c>
      <c r="N130" s="63">
        <f t="shared" si="22"/>
        <v>42850</v>
      </c>
      <c r="O130" s="154" t="str">
        <f t="shared" si="23"/>
        <v/>
      </c>
      <c r="P130" s="155" t="str">
        <f t="shared" si="24"/>
        <v/>
      </c>
      <c r="Q130" s="155" t="str">
        <f t="shared" si="25"/>
        <v>No</v>
      </c>
      <c r="R130" s="156" t="str">
        <f t="shared" si="26"/>
        <v/>
      </c>
      <c r="S130" s="156" t="str">
        <f t="shared" si="27"/>
        <v/>
      </c>
      <c r="T130" s="157" t="str">
        <f t="shared" si="28"/>
        <v/>
      </c>
      <c r="U130" s="158" t="str">
        <f t="shared" si="29"/>
        <v/>
      </c>
      <c r="V130" s="158" t="str">
        <f t="shared" si="30"/>
        <v>No</v>
      </c>
      <c r="W130" s="159" t="str">
        <f t="shared" si="31"/>
        <v/>
      </c>
      <c r="X130" s="159" t="str">
        <f t="shared" si="32"/>
        <v/>
      </c>
      <c r="Y130" s="160" t="str">
        <f t="shared" si="33"/>
        <v/>
      </c>
      <c r="Z130" s="161" t="str">
        <f t="shared" si="34"/>
        <v/>
      </c>
      <c r="AA130" s="161" t="str">
        <f t="shared" si="35"/>
        <v>No</v>
      </c>
      <c r="AB130" s="162" t="str">
        <f t="shared" si="36"/>
        <v/>
      </c>
      <c r="AC130" s="162" t="str">
        <f t="shared" si="37"/>
        <v/>
      </c>
    </row>
    <row r="131" spans="1:29" ht="14">
      <c r="A131" s="62">
        <v>129</v>
      </c>
      <c r="B131" s="10">
        <v>6</v>
      </c>
      <c r="C131" s="14">
        <v>40903</v>
      </c>
      <c r="D131" s="15" t="s">
        <v>52</v>
      </c>
      <c r="E131" s="65" t="s">
        <v>9</v>
      </c>
      <c r="F131" s="15" t="s">
        <v>9</v>
      </c>
      <c r="G131" s="16" t="s">
        <v>16</v>
      </c>
      <c r="H131" s="17" t="s">
        <v>81</v>
      </c>
      <c r="I131" s="66">
        <v>15</v>
      </c>
      <c r="J131" s="12">
        <f>VLOOKUP(G131,'Default Parameters'!$A$10:$C$12,3,FALSE)</f>
        <v>5</v>
      </c>
      <c r="K131" s="63">
        <f t="shared" ref="K131:K194" si="38">EDATE(C131,4)</f>
        <v>41025</v>
      </c>
      <c r="L131" s="64">
        <f t="shared" ref="L131:L194" si="39">YEAR(K131)</f>
        <v>2012</v>
      </c>
      <c r="M131" s="64">
        <f t="shared" ref="M131:M194" si="40">MONTH(K131)</f>
        <v>4</v>
      </c>
      <c r="N131" s="63">
        <f t="shared" ref="N131:N194" si="41">EDATE(K131,J131*12)-1</f>
        <v>42850</v>
      </c>
      <c r="O131" s="154" t="str">
        <f t="shared" ref="O131:O194" si="42">IF($N131&lt;$AG$10,"",MAX($K131,$AG$10,VLOOKUP($B131,$AF$3:$AG$8,2,FALSE)))</f>
        <v/>
      </c>
      <c r="P131" s="155" t="str">
        <f t="shared" ref="P131:P194" si="43">IF(O131="","",MIN($N131,$AG$13,VLOOKUP($B131,$AF$3:$AH$8,3,FALSE)))</f>
        <v/>
      </c>
      <c r="Q131" s="155" t="str">
        <f t="shared" ref="Q131:Q194" si="44">IF(SUM(R131:S131)&gt;0,"Yes","No")</f>
        <v>No</v>
      </c>
      <c r="R131" s="156" t="str">
        <f t="shared" ref="R131:R194" si="45">IF(O131="","",MAX(MIN($AG$11,P131)-MAX($AG$10,O131)+1,0)*$I131/365)</f>
        <v/>
      </c>
      <c r="S131" s="156" t="str">
        <f t="shared" ref="S131:S194" si="46">IF(O131="","",MAX(MIN($AG$13,P131)-MAX($AG$12,O131)+1,0)*$I131/365)</f>
        <v/>
      </c>
      <c r="T131" s="157" t="str">
        <f t="shared" si="28"/>
        <v/>
      </c>
      <c r="U131" s="158" t="str">
        <f t="shared" si="29"/>
        <v/>
      </c>
      <c r="V131" s="158" t="str">
        <f t="shared" si="30"/>
        <v>No</v>
      </c>
      <c r="W131" s="159" t="str">
        <f t="shared" si="31"/>
        <v/>
      </c>
      <c r="X131" s="159" t="str">
        <f t="shared" si="32"/>
        <v/>
      </c>
      <c r="Y131" s="160" t="str">
        <f t="shared" si="33"/>
        <v/>
      </c>
      <c r="Z131" s="161" t="str">
        <f t="shared" si="34"/>
        <v/>
      </c>
      <c r="AA131" s="161" t="str">
        <f t="shared" si="35"/>
        <v>No</v>
      </c>
      <c r="AB131" s="162" t="str">
        <f t="shared" si="36"/>
        <v/>
      </c>
      <c r="AC131" s="162" t="str">
        <f t="shared" si="37"/>
        <v/>
      </c>
    </row>
    <row r="132" spans="1:29" ht="28">
      <c r="A132" s="62">
        <v>130</v>
      </c>
      <c r="B132" s="10">
        <v>6</v>
      </c>
      <c r="C132" s="14">
        <v>40904</v>
      </c>
      <c r="D132" s="15" t="s">
        <v>38</v>
      </c>
      <c r="E132" s="65" t="s">
        <v>8</v>
      </c>
      <c r="F132" s="15" t="s">
        <v>8</v>
      </c>
      <c r="G132" s="16" t="s">
        <v>16</v>
      </c>
      <c r="H132" s="18" t="s">
        <v>82</v>
      </c>
      <c r="I132" s="67">
        <v>380</v>
      </c>
      <c r="J132" s="12">
        <f>VLOOKUP(G132,'Default Parameters'!$A$10:$C$12,3,FALSE)</f>
        <v>5</v>
      </c>
      <c r="K132" s="63">
        <f t="shared" si="38"/>
        <v>41026</v>
      </c>
      <c r="L132" s="64">
        <f t="shared" si="39"/>
        <v>2012</v>
      </c>
      <c r="M132" s="64">
        <f t="shared" si="40"/>
        <v>4</v>
      </c>
      <c r="N132" s="63">
        <f t="shared" si="41"/>
        <v>42851</v>
      </c>
      <c r="O132" s="154" t="str">
        <f t="shared" si="42"/>
        <v/>
      </c>
      <c r="P132" s="155" t="str">
        <f t="shared" si="43"/>
        <v/>
      </c>
      <c r="Q132" s="155" t="str">
        <f t="shared" si="44"/>
        <v>No</v>
      </c>
      <c r="R132" s="156" t="str">
        <f t="shared" si="45"/>
        <v/>
      </c>
      <c r="S132" s="156" t="str">
        <f t="shared" si="46"/>
        <v/>
      </c>
      <c r="T132" s="157" t="str">
        <f t="shared" ref="T132:T195" si="47">IF($N132&lt;$AG$15,"",MAX($K132,$AG$15,VLOOKUP($B132,$AF$3:$AG$8,2,FALSE)))</f>
        <v/>
      </c>
      <c r="U132" s="158" t="str">
        <f t="shared" ref="U132:U195" si="48">IF(T132="","",MIN($N132,$AG$18,VLOOKUP($B132,$AF$3:$AH$8,3,FALSE)))</f>
        <v/>
      </c>
      <c r="V132" s="158" t="str">
        <f t="shared" ref="V132:V195" si="49">IF(SUM(W132:X132)&gt;0,"Yes","No")</f>
        <v>No</v>
      </c>
      <c r="W132" s="159" t="str">
        <f t="shared" ref="W132:W195" si="50">IF(T132="","",MAX(MIN($AG$16,U132)-MAX($AG$15,T132)+1,0)*$I132/365)</f>
        <v/>
      </c>
      <c r="X132" s="159" t="str">
        <f t="shared" ref="X132:X195" si="51">IF(T132="","",MAX(MIN($AG$18,U132)-MAX($AG$17,T132)+1,0)*$I132/365)</f>
        <v/>
      </c>
      <c r="Y132" s="160" t="str">
        <f t="shared" ref="Y132:Y195" si="52">IF($N132&lt;$AG$20,"",MAX($K132,$AG$20,VLOOKUP($B132,$AF$3:$AG$8,2,FALSE)))</f>
        <v/>
      </c>
      <c r="Z132" s="161" t="str">
        <f t="shared" ref="Z132:Z195" si="53">IF(Y132="","",MIN($N132,$AG$23,VLOOKUP($B132,$AF$3:$AH$8,3,FALSE)))</f>
        <v/>
      </c>
      <c r="AA132" s="161" t="str">
        <f t="shared" ref="AA132:AA195" si="54">IF(SUM(AB132:AC132)&gt;0,"Yes","No")</f>
        <v>No</v>
      </c>
      <c r="AB132" s="162" t="str">
        <f t="shared" ref="AB132:AB195" si="55">IF(Y132="","",MAX(MIN($AG$21,Z132)-MAX($AG$20,Y132)+1,0)*$I132/365)</f>
        <v/>
      </c>
      <c r="AC132" s="162" t="str">
        <f t="shared" ref="AC132:AC195" si="56">IF(Y132="","",MAX(MIN($AG$23,Z132)-MAX($AG$22,Y132)+1,0)*$I132/366)</f>
        <v/>
      </c>
    </row>
    <row r="133" spans="1:29" ht="14">
      <c r="A133" s="62">
        <v>131</v>
      </c>
      <c r="B133" s="10">
        <v>6</v>
      </c>
      <c r="C133" s="14">
        <v>40905</v>
      </c>
      <c r="D133" s="15" t="s">
        <v>52</v>
      </c>
      <c r="E133" s="15" t="s">
        <v>367</v>
      </c>
      <c r="F133" s="15" t="s">
        <v>367</v>
      </c>
      <c r="G133" s="16" t="s">
        <v>16</v>
      </c>
      <c r="H133" s="17" t="s">
        <v>48</v>
      </c>
      <c r="I133" s="66">
        <v>30</v>
      </c>
      <c r="J133" s="12">
        <f>VLOOKUP(G133,'Default Parameters'!$A$10:$C$12,3,FALSE)</f>
        <v>5</v>
      </c>
      <c r="K133" s="63">
        <f t="shared" si="38"/>
        <v>41027</v>
      </c>
      <c r="L133" s="64">
        <f t="shared" si="39"/>
        <v>2012</v>
      </c>
      <c r="M133" s="64">
        <f t="shared" si="40"/>
        <v>4</v>
      </c>
      <c r="N133" s="63">
        <f t="shared" si="41"/>
        <v>42852</v>
      </c>
      <c r="O133" s="154" t="str">
        <f t="shared" si="42"/>
        <v/>
      </c>
      <c r="P133" s="155" t="str">
        <f t="shared" si="43"/>
        <v/>
      </c>
      <c r="Q133" s="155" t="str">
        <f t="shared" si="44"/>
        <v>No</v>
      </c>
      <c r="R133" s="156" t="str">
        <f t="shared" si="45"/>
        <v/>
      </c>
      <c r="S133" s="156" t="str">
        <f t="shared" si="46"/>
        <v/>
      </c>
      <c r="T133" s="157" t="str">
        <f t="shared" si="47"/>
        <v/>
      </c>
      <c r="U133" s="158" t="str">
        <f t="shared" si="48"/>
        <v/>
      </c>
      <c r="V133" s="158" t="str">
        <f t="shared" si="49"/>
        <v>No</v>
      </c>
      <c r="W133" s="159" t="str">
        <f t="shared" si="50"/>
        <v/>
      </c>
      <c r="X133" s="159" t="str">
        <f t="shared" si="51"/>
        <v/>
      </c>
      <c r="Y133" s="160" t="str">
        <f t="shared" si="52"/>
        <v/>
      </c>
      <c r="Z133" s="161" t="str">
        <f t="shared" si="53"/>
        <v/>
      </c>
      <c r="AA133" s="161" t="str">
        <f t="shared" si="54"/>
        <v>No</v>
      </c>
      <c r="AB133" s="162" t="str">
        <f t="shared" si="55"/>
        <v/>
      </c>
      <c r="AC133" s="162" t="str">
        <f t="shared" si="56"/>
        <v/>
      </c>
    </row>
    <row r="134" spans="1:29" ht="14">
      <c r="A134" s="62">
        <v>132</v>
      </c>
      <c r="B134" s="10">
        <v>6</v>
      </c>
      <c r="C134" s="14">
        <v>40905</v>
      </c>
      <c r="D134" s="15" t="s">
        <v>52</v>
      </c>
      <c r="E134" s="65" t="s">
        <v>8</v>
      </c>
      <c r="F134" s="15" t="s">
        <v>8</v>
      </c>
      <c r="G134" s="16" t="s">
        <v>16</v>
      </c>
      <c r="H134" s="17" t="s">
        <v>48</v>
      </c>
      <c r="I134" s="66">
        <v>5</v>
      </c>
      <c r="J134" s="12">
        <f>VLOOKUP(G134,'Default Parameters'!$A$10:$C$12,3,FALSE)</f>
        <v>5</v>
      </c>
      <c r="K134" s="63">
        <f t="shared" si="38"/>
        <v>41027</v>
      </c>
      <c r="L134" s="64">
        <f t="shared" si="39"/>
        <v>2012</v>
      </c>
      <c r="M134" s="64">
        <f t="shared" si="40"/>
        <v>4</v>
      </c>
      <c r="N134" s="63">
        <f t="shared" si="41"/>
        <v>42852</v>
      </c>
      <c r="O134" s="154" t="str">
        <f t="shared" si="42"/>
        <v/>
      </c>
      <c r="P134" s="155" t="str">
        <f t="shared" si="43"/>
        <v/>
      </c>
      <c r="Q134" s="155" t="str">
        <f t="shared" si="44"/>
        <v>No</v>
      </c>
      <c r="R134" s="156" t="str">
        <f t="shared" si="45"/>
        <v/>
      </c>
      <c r="S134" s="156" t="str">
        <f t="shared" si="46"/>
        <v/>
      </c>
      <c r="T134" s="157" t="str">
        <f t="shared" si="47"/>
        <v/>
      </c>
      <c r="U134" s="158" t="str">
        <f t="shared" si="48"/>
        <v/>
      </c>
      <c r="V134" s="158" t="str">
        <f t="shared" si="49"/>
        <v>No</v>
      </c>
      <c r="W134" s="159" t="str">
        <f t="shared" si="50"/>
        <v/>
      </c>
      <c r="X134" s="159" t="str">
        <f t="shared" si="51"/>
        <v/>
      </c>
      <c r="Y134" s="160" t="str">
        <f t="shared" si="52"/>
        <v/>
      </c>
      <c r="Z134" s="161" t="str">
        <f t="shared" si="53"/>
        <v/>
      </c>
      <c r="AA134" s="161" t="str">
        <f t="shared" si="54"/>
        <v>No</v>
      </c>
      <c r="AB134" s="162" t="str">
        <f t="shared" si="55"/>
        <v/>
      </c>
      <c r="AC134" s="162" t="str">
        <f t="shared" si="56"/>
        <v/>
      </c>
    </row>
    <row r="135" spans="1:29" ht="14">
      <c r="A135" s="62">
        <v>133</v>
      </c>
      <c r="B135" s="10">
        <v>6</v>
      </c>
      <c r="C135" s="14">
        <v>40905</v>
      </c>
      <c r="D135" s="15" t="s">
        <v>52</v>
      </c>
      <c r="E135" s="15" t="s">
        <v>11</v>
      </c>
      <c r="F135" s="15" t="s">
        <v>11</v>
      </c>
      <c r="G135" s="16" t="s">
        <v>16</v>
      </c>
      <c r="H135" s="17" t="s">
        <v>53</v>
      </c>
      <c r="I135" s="66">
        <v>8</v>
      </c>
      <c r="J135" s="12">
        <f>VLOOKUP(G135,'Default Parameters'!$A$10:$C$12,3,FALSE)</f>
        <v>5</v>
      </c>
      <c r="K135" s="63">
        <f t="shared" si="38"/>
        <v>41027</v>
      </c>
      <c r="L135" s="64">
        <f t="shared" si="39"/>
        <v>2012</v>
      </c>
      <c r="M135" s="64">
        <f t="shared" si="40"/>
        <v>4</v>
      </c>
      <c r="N135" s="63">
        <f t="shared" si="41"/>
        <v>42852</v>
      </c>
      <c r="O135" s="154" t="str">
        <f t="shared" si="42"/>
        <v/>
      </c>
      <c r="P135" s="155" t="str">
        <f t="shared" si="43"/>
        <v/>
      </c>
      <c r="Q135" s="155" t="str">
        <f t="shared" si="44"/>
        <v>No</v>
      </c>
      <c r="R135" s="156" t="str">
        <f t="shared" si="45"/>
        <v/>
      </c>
      <c r="S135" s="156" t="str">
        <f t="shared" si="46"/>
        <v/>
      </c>
      <c r="T135" s="157" t="str">
        <f t="shared" si="47"/>
        <v/>
      </c>
      <c r="U135" s="158" t="str">
        <f t="shared" si="48"/>
        <v/>
      </c>
      <c r="V135" s="158" t="str">
        <f t="shared" si="49"/>
        <v>No</v>
      </c>
      <c r="W135" s="159" t="str">
        <f t="shared" si="50"/>
        <v/>
      </c>
      <c r="X135" s="159" t="str">
        <f t="shared" si="51"/>
        <v/>
      </c>
      <c r="Y135" s="160" t="str">
        <f t="shared" si="52"/>
        <v/>
      </c>
      <c r="Z135" s="161" t="str">
        <f t="shared" si="53"/>
        <v/>
      </c>
      <c r="AA135" s="161" t="str">
        <f t="shared" si="54"/>
        <v>No</v>
      </c>
      <c r="AB135" s="162" t="str">
        <f t="shared" si="55"/>
        <v/>
      </c>
      <c r="AC135" s="162" t="str">
        <f t="shared" si="56"/>
        <v/>
      </c>
    </row>
    <row r="136" spans="1:29" ht="14">
      <c r="A136" s="62">
        <v>134</v>
      </c>
      <c r="B136" s="10">
        <v>6</v>
      </c>
      <c r="C136" s="14">
        <v>40905</v>
      </c>
      <c r="D136" s="15" t="s">
        <v>52</v>
      </c>
      <c r="E136" s="65" t="s">
        <v>9</v>
      </c>
      <c r="F136" s="15" t="s">
        <v>9</v>
      </c>
      <c r="G136" s="16" t="s">
        <v>16</v>
      </c>
      <c r="H136" s="17" t="s">
        <v>83</v>
      </c>
      <c r="I136" s="66">
        <v>15</v>
      </c>
      <c r="J136" s="12">
        <f>VLOOKUP(G136,'Default Parameters'!$A$10:$C$12,3,FALSE)</f>
        <v>5</v>
      </c>
      <c r="K136" s="63">
        <f t="shared" si="38"/>
        <v>41027</v>
      </c>
      <c r="L136" s="64">
        <f t="shared" si="39"/>
        <v>2012</v>
      </c>
      <c r="M136" s="64">
        <f t="shared" si="40"/>
        <v>4</v>
      </c>
      <c r="N136" s="63">
        <f t="shared" si="41"/>
        <v>42852</v>
      </c>
      <c r="O136" s="154" t="str">
        <f t="shared" si="42"/>
        <v/>
      </c>
      <c r="P136" s="155" t="str">
        <f t="shared" si="43"/>
        <v/>
      </c>
      <c r="Q136" s="155" t="str">
        <f t="shared" si="44"/>
        <v>No</v>
      </c>
      <c r="R136" s="156" t="str">
        <f t="shared" si="45"/>
        <v/>
      </c>
      <c r="S136" s="156" t="str">
        <f t="shared" si="46"/>
        <v/>
      </c>
      <c r="T136" s="157" t="str">
        <f t="shared" si="47"/>
        <v/>
      </c>
      <c r="U136" s="158" t="str">
        <f t="shared" si="48"/>
        <v/>
      </c>
      <c r="V136" s="158" t="str">
        <f t="shared" si="49"/>
        <v>No</v>
      </c>
      <c r="W136" s="159" t="str">
        <f t="shared" si="50"/>
        <v/>
      </c>
      <c r="X136" s="159" t="str">
        <f t="shared" si="51"/>
        <v/>
      </c>
      <c r="Y136" s="160" t="str">
        <f t="shared" si="52"/>
        <v/>
      </c>
      <c r="Z136" s="161" t="str">
        <f t="shared" si="53"/>
        <v/>
      </c>
      <c r="AA136" s="161" t="str">
        <f t="shared" si="54"/>
        <v>No</v>
      </c>
      <c r="AB136" s="162" t="str">
        <f t="shared" si="55"/>
        <v/>
      </c>
      <c r="AC136" s="162" t="str">
        <f t="shared" si="56"/>
        <v/>
      </c>
    </row>
    <row r="137" spans="1:29" ht="14">
      <c r="A137" s="62">
        <v>135</v>
      </c>
      <c r="B137" s="10">
        <v>6</v>
      </c>
      <c r="C137" s="14">
        <v>40906</v>
      </c>
      <c r="D137" s="15" t="s">
        <v>38</v>
      </c>
      <c r="E137" s="65" t="s">
        <v>8</v>
      </c>
      <c r="F137" s="15" t="s">
        <v>8</v>
      </c>
      <c r="G137" s="16" t="s">
        <v>16</v>
      </c>
      <c r="H137" s="18" t="s">
        <v>53</v>
      </c>
      <c r="I137" s="67">
        <v>400</v>
      </c>
      <c r="J137" s="12">
        <f>VLOOKUP(G137,'Default Parameters'!$A$10:$C$12,3,FALSE)</f>
        <v>5</v>
      </c>
      <c r="K137" s="63">
        <f t="shared" si="38"/>
        <v>41028</v>
      </c>
      <c r="L137" s="64">
        <f t="shared" si="39"/>
        <v>2012</v>
      </c>
      <c r="M137" s="64">
        <f t="shared" si="40"/>
        <v>4</v>
      </c>
      <c r="N137" s="63">
        <f t="shared" si="41"/>
        <v>42853</v>
      </c>
      <c r="O137" s="154" t="str">
        <f t="shared" si="42"/>
        <v/>
      </c>
      <c r="P137" s="155" t="str">
        <f t="shared" si="43"/>
        <v/>
      </c>
      <c r="Q137" s="155" t="str">
        <f t="shared" si="44"/>
        <v>No</v>
      </c>
      <c r="R137" s="156" t="str">
        <f t="shared" si="45"/>
        <v/>
      </c>
      <c r="S137" s="156" t="str">
        <f t="shared" si="46"/>
        <v/>
      </c>
      <c r="T137" s="157" t="str">
        <f t="shared" si="47"/>
        <v/>
      </c>
      <c r="U137" s="158" t="str">
        <f t="shared" si="48"/>
        <v/>
      </c>
      <c r="V137" s="158" t="str">
        <f t="shared" si="49"/>
        <v>No</v>
      </c>
      <c r="W137" s="159" t="str">
        <f t="shared" si="50"/>
        <v/>
      </c>
      <c r="X137" s="159" t="str">
        <f t="shared" si="51"/>
        <v/>
      </c>
      <c r="Y137" s="160" t="str">
        <f t="shared" si="52"/>
        <v/>
      </c>
      <c r="Z137" s="161" t="str">
        <f t="shared" si="53"/>
        <v/>
      </c>
      <c r="AA137" s="161" t="str">
        <f t="shared" si="54"/>
        <v>No</v>
      </c>
      <c r="AB137" s="162" t="str">
        <f t="shared" si="55"/>
        <v/>
      </c>
      <c r="AC137" s="162" t="str">
        <f t="shared" si="56"/>
        <v/>
      </c>
    </row>
    <row r="138" spans="1:29" ht="14">
      <c r="A138" s="62">
        <v>136</v>
      </c>
      <c r="B138" s="10">
        <v>6</v>
      </c>
      <c r="C138" s="14">
        <v>40906</v>
      </c>
      <c r="D138" s="15" t="s">
        <v>52</v>
      </c>
      <c r="E138" s="15" t="s">
        <v>11</v>
      </c>
      <c r="F138" s="15" t="s">
        <v>11</v>
      </c>
      <c r="G138" s="16" t="s">
        <v>16</v>
      </c>
      <c r="H138" s="17" t="s">
        <v>53</v>
      </c>
      <c r="I138" s="66">
        <v>4</v>
      </c>
      <c r="J138" s="12">
        <f>VLOOKUP(G138,'Default Parameters'!$A$10:$C$12,3,FALSE)</f>
        <v>5</v>
      </c>
      <c r="K138" s="63">
        <f t="shared" si="38"/>
        <v>41028</v>
      </c>
      <c r="L138" s="64">
        <f t="shared" si="39"/>
        <v>2012</v>
      </c>
      <c r="M138" s="64">
        <f t="shared" si="40"/>
        <v>4</v>
      </c>
      <c r="N138" s="63">
        <f t="shared" si="41"/>
        <v>42853</v>
      </c>
      <c r="O138" s="154" t="str">
        <f t="shared" si="42"/>
        <v/>
      </c>
      <c r="P138" s="155" t="str">
        <f t="shared" si="43"/>
        <v/>
      </c>
      <c r="Q138" s="155" t="str">
        <f t="shared" si="44"/>
        <v>No</v>
      </c>
      <c r="R138" s="156" t="str">
        <f t="shared" si="45"/>
        <v/>
      </c>
      <c r="S138" s="156" t="str">
        <f t="shared" si="46"/>
        <v/>
      </c>
      <c r="T138" s="157" t="str">
        <f t="shared" si="47"/>
        <v/>
      </c>
      <c r="U138" s="158" t="str">
        <f t="shared" si="48"/>
        <v/>
      </c>
      <c r="V138" s="158" t="str">
        <f t="shared" si="49"/>
        <v>No</v>
      </c>
      <c r="W138" s="159" t="str">
        <f t="shared" si="50"/>
        <v/>
      </c>
      <c r="X138" s="159" t="str">
        <f t="shared" si="51"/>
        <v/>
      </c>
      <c r="Y138" s="160" t="str">
        <f t="shared" si="52"/>
        <v/>
      </c>
      <c r="Z138" s="161" t="str">
        <f t="shared" si="53"/>
        <v/>
      </c>
      <c r="AA138" s="161" t="str">
        <f t="shared" si="54"/>
        <v>No</v>
      </c>
      <c r="AB138" s="162" t="str">
        <f t="shared" si="55"/>
        <v/>
      </c>
      <c r="AC138" s="162" t="str">
        <f t="shared" si="56"/>
        <v/>
      </c>
    </row>
    <row r="139" spans="1:29" ht="14">
      <c r="A139" s="62">
        <v>137</v>
      </c>
      <c r="B139" s="10">
        <v>6</v>
      </c>
      <c r="C139" s="14">
        <v>40906</v>
      </c>
      <c r="D139" s="15" t="s">
        <v>52</v>
      </c>
      <c r="E139" s="15" t="s">
        <v>11</v>
      </c>
      <c r="F139" s="15" t="s">
        <v>11</v>
      </c>
      <c r="G139" s="16" t="s">
        <v>16</v>
      </c>
      <c r="H139" s="17" t="s">
        <v>53</v>
      </c>
      <c r="I139" s="66">
        <v>12</v>
      </c>
      <c r="J139" s="12">
        <f>VLOOKUP(G139,'Default Parameters'!$A$10:$C$12,3,FALSE)</f>
        <v>5</v>
      </c>
      <c r="K139" s="63">
        <f t="shared" si="38"/>
        <v>41028</v>
      </c>
      <c r="L139" s="64">
        <f t="shared" si="39"/>
        <v>2012</v>
      </c>
      <c r="M139" s="64">
        <f t="shared" si="40"/>
        <v>4</v>
      </c>
      <c r="N139" s="63">
        <f t="shared" si="41"/>
        <v>42853</v>
      </c>
      <c r="O139" s="154" t="str">
        <f t="shared" si="42"/>
        <v/>
      </c>
      <c r="P139" s="155" t="str">
        <f t="shared" si="43"/>
        <v/>
      </c>
      <c r="Q139" s="155" t="str">
        <f t="shared" si="44"/>
        <v>No</v>
      </c>
      <c r="R139" s="156" t="str">
        <f t="shared" si="45"/>
        <v/>
      </c>
      <c r="S139" s="156" t="str">
        <f t="shared" si="46"/>
        <v/>
      </c>
      <c r="T139" s="157" t="str">
        <f t="shared" si="47"/>
        <v/>
      </c>
      <c r="U139" s="158" t="str">
        <f t="shared" si="48"/>
        <v/>
      </c>
      <c r="V139" s="158" t="str">
        <f t="shared" si="49"/>
        <v>No</v>
      </c>
      <c r="W139" s="159" t="str">
        <f t="shared" si="50"/>
        <v/>
      </c>
      <c r="X139" s="159" t="str">
        <f t="shared" si="51"/>
        <v/>
      </c>
      <c r="Y139" s="160" t="str">
        <f t="shared" si="52"/>
        <v/>
      </c>
      <c r="Z139" s="161" t="str">
        <f t="shared" si="53"/>
        <v/>
      </c>
      <c r="AA139" s="161" t="str">
        <f t="shared" si="54"/>
        <v>No</v>
      </c>
      <c r="AB139" s="162" t="str">
        <f t="shared" si="55"/>
        <v/>
      </c>
      <c r="AC139" s="162" t="str">
        <f t="shared" si="56"/>
        <v/>
      </c>
    </row>
    <row r="140" spans="1:29" ht="14">
      <c r="A140" s="62">
        <v>138</v>
      </c>
      <c r="B140" s="10">
        <v>6</v>
      </c>
      <c r="C140" s="14">
        <v>40906</v>
      </c>
      <c r="D140" s="15" t="s">
        <v>52</v>
      </c>
      <c r="E140" s="15" t="s">
        <v>11</v>
      </c>
      <c r="F140" s="15" t="s">
        <v>11</v>
      </c>
      <c r="G140" s="16" t="s">
        <v>16</v>
      </c>
      <c r="H140" s="17" t="s">
        <v>53</v>
      </c>
      <c r="I140" s="66">
        <v>15</v>
      </c>
      <c r="J140" s="12">
        <f>VLOOKUP(G140,'Default Parameters'!$A$10:$C$12,3,FALSE)</f>
        <v>5</v>
      </c>
      <c r="K140" s="63">
        <f t="shared" si="38"/>
        <v>41028</v>
      </c>
      <c r="L140" s="64">
        <f t="shared" si="39"/>
        <v>2012</v>
      </c>
      <c r="M140" s="64">
        <f t="shared" si="40"/>
        <v>4</v>
      </c>
      <c r="N140" s="63">
        <f t="shared" si="41"/>
        <v>42853</v>
      </c>
      <c r="O140" s="154" t="str">
        <f t="shared" si="42"/>
        <v/>
      </c>
      <c r="P140" s="155" t="str">
        <f t="shared" si="43"/>
        <v/>
      </c>
      <c r="Q140" s="155" t="str">
        <f t="shared" si="44"/>
        <v>No</v>
      </c>
      <c r="R140" s="156" t="str">
        <f t="shared" si="45"/>
        <v/>
      </c>
      <c r="S140" s="156" t="str">
        <f t="shared" si="46"/>
        <v/>
      </c>
      <c r="T140" s="157" t="str">
        <f t="shared" si="47"/>
        <v/>
      </c>
      <c r="U140" s="158" t="str">
        <f t="shared" si="48"/>
        <v/>
      </c>
      <c r="V140" s="158" t="str">
        <f t="shared" si="49"/>
        <v>No</v>
      </c>
      <c r="W140" s="159" t="str">
        <f t="shared" si="50"/>
        <v/>
      </c>
      <c r="X140" s="159" t="str">
        <f t="shared" si="51"/>
        <v/>
      </c>
      <c r="Y140" s="160" t="str">
        <f t="shared" si="52"/>
        <v/>
      </c>
      <c r="Z140" s="161" t="str">
        <f t="shared" si="53"/>
        <v/>
      </c>
      <c r="AA140" s="161" t="str">
        <f t="shared" si="54"/>
        <v>No</v>
      </c>
      <c r="AB140" s="162" t="str">
        <f t="shared" si="55"/>
        <v/>
      </c>
      <c r="AC140" s="162" t="str">
        <f t="shared" si="56"/>
        <v/>
      </c>
    </row>
    <row r="141" spans="1:29" ht="14">
      <c r="A141" s="62">
        <v>139</v>
      </c>
      <c r="B141" s="10">
        <v>6</v>
      </c>
      <c r="C141" s="14">
        <v>40906</v>
      </c>
      <c r="D141" s="15" t="s">
        <v>52</v>
      </c>
      <c r="E141" s="15" t="s">
        <v>11</v>
      </c>
      <c r="F141" s="15" t="s">
        <v>11</v>
      </c>
      <c r="G141" s="16" t="s">
        <v>16</v>
      </c>
      <c r="H141" s="17" t="s">
        <v>53</v>
      </c>
      <c r="I141" s="66">
        <v>15</v>
      </c>
      <c r="J141" s="12">
        <f>VLOOKUP(G141,'Default Parameters'!$A$10:$C$12,3,FALSE)</f>
        <v>5</v>
      </c>
      <c r="K141" s="63">
        <f t="shared" si="38"/>
        <v>41028</v>
      </c>
      <c r="L141" s="64">
        <f t="shared" si="39"/>
        <v>2012</v>
      </c>
      <c r="M141" s="64">
        <f t="shared" si="40"/>
        <v>4</v>
      </c>
      <c r="N141" s="63">
        <f t="shared" si="41"/>
        <v>42853</v>
      </c>
      <c r="O141" s="154" t="str">
        <f t="shared" si="42"/>
        <v/>
      </c>
      <c r="P141" s="155" t="str">
        <f t="shared" si="43"/>
        <v/>
      </c>
      <c r="Q141" s="155" t="str">
        <f t="shared" si="44"/>
        <v>No</v>
      </c>
      <c r="R141" s="156" t="str">
        <f t="shared" si="45"/>
        <v/>
      </c>
      <c r="S141" s="156" t="str">
        <f t="shared" si="46"/>
        <v/>
      </c>
      <c r="T141" s="157" t="str">
        <f t="shared" si="47"/>
        <v/>
      </c>
      <c r="U141" s="158" t="str">
        <f t="shared" si="48"/>
        <v/>
      </c>
      <c r="V141" s="158" t="str">
        <f t="shared" si="49"/>
        <v>No</v>
      </c>
      <c r="W141" s="159" t="str">
        <f t="shared" si="50"/>
        <v/>
      </c>
      <c r="X141" s="159" t="str">
        <f t="shared" si="51"/>
        <v/>
      </c>
      <c r="Y141" s="160" t="str">
        <f t="shared" si="52"/>
        <v/>
      </c>
      <c r="Z141" s="161" t="str">
        <f t="shared" si="53"/>
        <v/>
      </c>
      <c r="AA141" s="161" t="str">
        <f t="shared" si="54"/>
        <v>No</v>
      </c>
      <c r="AB141" s="162" t="str">
        <f t="shared" si="55"/>
        <v/>
      </c>
      <c r="AC141" s="162" t="str">
        <f t="shared" si="56"/>
        <v/>
      </c>
    </row>
    <row r="142" spans="1:29" ht="14">
      <c r="A142" s="62">
        <v>140</v>
      </c>
      <c r="B142" s="10">
        <v>6</v>
      </c>
      <c r="C142" s="14">
        <v>40906</v>
      </c>
      <c r="D142" s="15" t="s">
        <v>52</v>
      </c>
      <c r="E142" s="65" t="s">
        <v>9</v>
      </c>
      <c r="F142" s="15" t="s">
        <v>9</v>
      </c>
      <c r="G142" s="16" t="s">
        <v>16</v>
      </c>
      <c r="H142" s="17" t="s">
        <v>22</v>
      </c>
      <c r="I142" s="66">
        <v>13</v>
      </c>
      <c r="J142" s="12">
        <f>VLOOKUP(G142,'Default Parameters'!$A$10:$C$12,3,FALSE)</f>
        <v>5</v>
      </c>
      <c r="K142" s="63">
        <f t="shared" si="38"/>
        <v>41028</v>
      </c>
      <c r="L142" s="64">
        <f t="shared" si="39"/>
        <v>2012</v>
      </c>
      <c r="M142" s="64">
        <f t="shared" si="40"/>
        <v>4</v>
      </c>
      <c r="N142" s="63">
        <f t="shared" si="41"/>
        <v>42853</v>
      </c>
      <c r="O142" s="154" t="str">
        <f t="shared" si="42"/>
        <v/>
      </c>
      <c r="P142" s="155" t="str">
        <f t="shared" si="43"/>
        <v/>
      </c>
      <c r="Q142" s="155" t="str">
        <f t="shared" si="44"/>
        <v>No</v>
      </c>
      <c r="R142" s="156" t="str">
        <f t="shared" si="45"/>
        <v/>
      </c>
      <c r="S142" s="156" t="str">
        <f t="shared" si="46"/>
        <v/>
      </c>
      <c r="T142" s="157" t="str">
        <f t="shared" si="47"/>
        <v/>
      </c>
      <c r="U142" s="158" t="str">
        <f t="shared" si="48"/>
        <v/>
      </c>
      <c r="V142" s="158" t="str">
        <f t="shared" si="49"/>
        <v>No</v>
      </c>
      <c r="W142" s="159" t="str">
        <f t="shared" si="50"/>
        <v/>
      </c>
      <c r="X142" s="159" t="str">
        <f t="shared" si="51"/>
        <v/>
      </c>
      <c r="Y142" s="160" t="str">
        <f t="shared" si="52"/>
        <v/>
      </c>
      <c r="Z142" s="161" t="str">
        <f t="shared" si="53"/>
        <v/>
      </c>
      <c r="AA142" s="161" t="str">
        <f t="shared" si="54"/>
        <v>No</v>
      </c>
      <c r="AB142" s="162" t="str">
        <f t="shared" si="55"/>
        <v/>
      </c>
      <c r="AC142" s="162" t="str">
        <f t="shared" si="56"/>
        <v/>
      </c>
    </row>
    <row r="143" spans="1:29" ht="15" customHeight="1">
      <c r="A143" s="62">
        <v>141</v>
      </c>
      <c r="B143" s="10">
        <v>6</v>
      </c>
      <c r="C143" s="14">
        <v>40919</v>
      </c>
      <c r="D143" s="15" t="s">
        <v>84</v>
      </c>
      <c r="E143" s="44" t="s">
        <v>740</v>
      </c>
      <c r="F143" s="44" t="s">
        <v>1317</v>
      </c>
      <c r="G143" s="23" t="s">
        <v>16</v>
      </c>
      <c r="H143" s="17" t="s">
        <v>53</v>
      </c>
      <c r="I143" s="66">
        <v>1</v>
      </c>
      <c r="J143" s="12">
        <f>VLOOKUP(G143,'Default Parameters'!$A$10:$C$12,3,FALSE)</f>
        <v>5</v>
      </c>
      <c r="K143" s="63">
        <f t="shared" si="38"/>
        <v>41040</v>
      </c>
      <c r="L143" s="64">
        <f t="shared" si="39"/>
        <v>2012</v>
      </c>
      <c r="M143" s="64">
        <f t="shared" si="40"/>
        <v>5</v>
      </c>
      <c r="N143" s="63">
        <f t="shared" si="41"/>
        <v>42865</v>
      </c>
      <c r="O143" s="154" t="str">
        <f t="shared" si="42"/>
        <v/>
      </c>
      <c r="P143" s="155" t="str">
        <f t="shared" si="43"/>
        <v/>
      </c>
      <c r="Q143" s="155" t="str">
        <f t="shared" si="44"/>
        <v>No</v>
      </c>
      <c r="R143" s="156" t="str">
        <f t="shared" si="45"/>
        <v/>
      </c>
      <c r="S143" s="156" t="str">
        <f t="shared" si="46"/>
        <v/>
      </c>
      <c r="T143" s="157" t="str">
        <f t="shared" si="47"/>
        <v/>
      </c>
      <c r="U143" s="158" t="str">
        <f t="shared" si="48"/>
        <v/>
      </c>
      <c r="V143" s="158" t="str">
        <f t="shared" si="49"/>
        <v>No</v>
      </c>
      <c r="W143" s="159" t="str">
        <f t="shared" si="50"/>
        <v/>
      </c>
      <c r="X143" s="159" t="str">
        <f t="shared" si="51"/>
        <v/>
      </c>
      <c r="Y143" s="160" t="str">
        <f t="shared" si="52"/>
        <v/>
      </c>
      <c r="Z143" s="161" t="str">
        <f t="shared" si="53"/>
        <v/>
      </c>
      <c r="AA143" s="161" t="str">
        <f t="shared" si="54"/>
        <v>No</v>
      </c>
      <c r="AB143" s="162" t="str">
        <f t="shared" si="55"/>
        <v/>
      </c>
      <c r="AC143" s="162" t="str">
        <f t="shared" si="56"/>
        <v/>
      </c>
    </row>
    <row r="144" spans="1:29" ht="14">
      <c r="A144" s="62">
        <v>142</v>
      </c>
      <c r="B144" s="10">
        <v>6</v>
      </c>
      <c r="C144" s="14">
        <v>40921</v>
      </c>
      <c r="D144" s="15" t="s">
        <v>85</v>
      </c>
      <c r="E144" s="65" t="s">
        <v>9</v>
      </c>
      <c r="F144" s="15" t="s">
        <v>9</v>
      </c>
      <c r="G144" s="23" t="s">
        <v>16</v>
      </c>
      <c r="H144" s="17" t="s">
        <v>25</v>
      </c>
      <c r="I144" s="66">
        <v>5</v>
      </c>
      <c r="J144" s="12">
        <f>VLOOKUP(G144,'Default Parameters'!$A$10:$C$12,3,FALSE)</f>
        <v>5</v>
      </c>
      <c r="K144" s="63">
        <f t="shared" si="38"/>
        <v>41042</v>
      </c>
      <c r="L144" s="64">
        <f t="shared" si="39"/>
        <v>2012</v>
      </c>
      <c r="M144" s="64">
        <f t="shared" si="40"/>
        <v>5</v>
      </c>
      <c r="N144" s="63">
        <f t="shared" si="41"/>
        <v>42867</v>
      </c>
      <c r="O144" s="154" t="str">
        <f t="shared" si="42"/>
        <v/>
      </c>
      <c r="P144" s="155" t="str">
        <f t="shared" si="43"/>
        <v/>
      </c>
      <c r="Q144" s="155" t="str">
        <f t="shared" si="44"/>
        <v>No</v>
      </c>
      <c r="R144" s="156" t="str">
        <f t="shared" si="45"/>
        <v/>
      </c>
      <c r="S144" s="156" t="str">
        <f t="shared" si="46"/>
        <v/>
      </c>
      <c r="T144" s="157" t="str">
        <f t="shared" si="47"/>
        <v/>
      </c>
      <c r="U144" s="158" t="str">
        <f t="shared" si="48"/>
        <v/>
      </c>
      <c r="V144" s="158" t="str">
        <f t="shared" si="49"/>
        <v>No</v>
      </c>
      <c r="W144" s="159" t="str">
        <f t="shared" si="50"/>
        <v/>
      </c>
      <c r="X144" s="159" t="str">
        <f t="shared" si="51"/>
        <v/>
      </c>
      <c r="Y144" s="160" t="str">
        <f t="shared" si="52"/>
        <v/>
      </c>
      <c r="Z144" s="161" t="str">
        <f t="shared" si="53"/>
        <v/>
      </c>
      <c r="AA144" s="161" t="str">
        <f t="shared" si="54"/>
        <v>No</v>
      </c>
      <c r="AB144" s="162" t="str">
        <f t="shared" si="55"/>
        <v/>
      </c>
      <c r="AC144" s="162" t="str">
        <f t="shared" si="56"/>
        <v/>
      </c>
    </row>
    <row r="145" spans="1:29" ht="14">
      <c r="A145" s="62">
        <v>143</v>
      </c>
      <c r="B145" s="10">
        <v>6</v>
      </c>
      <c r="C145" s="14">
        <v>40925</v>
      </c>
      <c r="D145" s="15" t="s">
        <v>23</v>
      </c>
      <c r="E145" s="15" t="s">
        <v>26</v>
      </c>
      <c r="F145" s="15" t="s">
        <v>26</v>
      </c>
      <c r="G145" s="23" t="s">
        <v>16</v>
      </c>
      <c r="H145" s="17" t="s">
        <v>53</v>
      </c>
      <c r="I145" s="66">
        <v>2</v>
      </c>
      <c r="J145" s="12">
        <f>VLOOKUP(G145,'Default Parameters'!$A$10:$C$12,3,FALSE)</f>
        <v>5</v>
      </c>
      <c r="K145" s="63">
        <f t="shared" si="38"/>
        <v>41046</v>
      </c>
      <c r="L145" s="64">
        <f t="shared" si="39"/>
        <v>2012</v>
      </c>
      <c r="M145" s="64">
        <f t="shared" si="40"/>
        <v>5</v>
      </c>
      <c r="N145" s="63">
        <f t="shared" si="41"/>
        <v>42871</v>
      </c>
      <c r="O145" s="154" t="str">
        <f t="shared" si="42"/>
        <v/>
      </c>
      <c r="P145" s="155" t="str">
        <f t="shared" si="43"/>
        <v/>
      </c>
      <c r="Q145" s="155" t="str">
        <f t="shared" si="44"/>
        <v>No</v>
      </c>
      <c r="R145" s="156" t="str">
        <f t="shared" si="45"/>
        <v/>
      </c>
      <c r="S145" s="156" t="str">
        <f t="shared" si="46"/>
        <v/>
      </c>
      <c r="T145" s="157" t="str">
        <f t="shared" si="47"/>
        <v/>
      </c>
      <c r="U145" s="158" t="str">
        <f t="shared" si="48"/>
        <v/>
      </c>
      <c r="V145" s="158" t="str">
        <f t="shared" si="49"/>
        <v>No</v>
      </c>
      <c r="W145" s="159" t="str">
        <f t="shared" si="50"/>
        <v/>
      </c>
      <c r="X145" s="159" t="str">
        <f t="shared" si="51"/>
        <v/>
      </c>
      <c r="Y145" s="160" t="str">
        <f t="shared" si="52"/>
        <v/>
      </c>
      <c r="Z145" s="161" t="str">
        <f t="shared" si="53"/>
        <v/>
      </c>
      <c r="AA145" s="161" t="str">
        <f t="shared" si="54"/>
        <v>No</v>
      </c>
      <c r="AB145" s="162" t="str">
        <f t="shared" si="55"/>
        <v/>
      </c>
      <c r="AC145" s="162" t="str">
        <f t="shared" si="56"/>
        <v/>
      </c>
    </row>
    <row r="146" spans="1:29" ht="14">
      <c r="A146" s="62">
        <v>144</v>
      </c>
      <c r="B146" s="10">
        <v>6</v>
      </c>
      <c r="C146" s="14">
        <v>40925</v>
      </c>
      <c r="D146" s="15" t="s">
        <v>32</v>
      </c>
      <c r="E146" s="65" t="s">
        <v>8</v>
      </c>
      <c r="F146" s="15" t="s">
        <v>8</v>
      </c>
      <c r="G146" s="23" t="s">
        <v>16</v>
      </c>
      <c r="H146" s="17" t="s">
        <v>48</v>
      </c>
      <c r="I146" s="66">
        <v>1</v>
      </c>
      <c r="J146" s="12">
        <f>VLOOKUP(G146,'Default Parameters'!$A$10:$C$12,3,FALSE)</f>
        <v>5</v>
      </c>
      <c r="K146" s="63">
        <f t="shared" si="38"/>
        <v>41046</v>
      </c>
      <c r="L146" s="64">
        <f t="shared" si="39"/>
        <v>2012</v>
      </c>
      <c r="M146" s="64">
        <f t="shared" si="40"/>
        <v>5</v>
      </c>
      <c r="N146" s="63">
        <f t="shared" si="41"/>
        <v>42871</v>
      </c>
      <c r="O146" s="154" t="str">
        <f t="shared" si="42"/>
        <v/>
      </c>
      <c r="P146" s="155" t="str">
        <f t="shared" si="43"/>
        <v/>
      </c>
      <c r="Q146" s="155" t="str">
        <f t="shared" si="44"/>
        <v>No</v>
      </c>
      <c r="R146" s="156" t="str">
        <f t="shared" si="45"/>
        <v/>
      </c>
      <c r="S146" s="156" t="str">
        <f t="shared" si="46"/>
        <v/>
      </c>
      <c r="T146" s="157" t="str">
        <f t="shared" si="47"/>
        <v/>
      </c>
      <c r="U146" s="158" t="str">
        <f t="shared" si="48"/>
        <v/>
      </c>
      <c r="V146" s="158" t="str">
        <f t="shared" si="49"/>
        <v>No</v>
      </c>
      <c r="W146" s="159" t="str">
        <f t="shared" si="50"/>
        <v/>
      </c>
      <c r="X146" s="159" t="str">
        <f t="shared" si="51"/>
        <v/>
      </c>
      <c r="Y146" s="160" t="str">
        <f t="shared" si="52"/>
        <v/>
      </c>
      <c r="Z146" s="161" t="str">
        <f t="shared" si="53"/>
        <v/>
      </c>
      <c r="AA146" s="161" t="str">
        <f t="shared" si="54"/>
        <v>No</v>
      </c>
      <c r="AB146" s="162" t="str">
        <f t="shared" si="55"/>
        <v/>
      </c>
      <c r="AC146" s="162" t="str">
        <f t="shared" si="56"/>
        <v/>
      </c>
    </row>
    <row r="147" spans="1:29" ht="14">
      <c r="A147" s="62">
        <v>145</v>
      </c>
      <c r="B147" s="10">
        <v>6</v>
      </c>
      <c r="C147" s="14">
        <v>40925</v>
      </c>
      <c r="D147" s="15" t="s">
        <v>52</v>
      </c>
      <c r="E147" s="65" t="s">
        <v>8</v>
      </c>
      <c r="F147" s="15" t="s">
        <v>8</v>
      </c>
      <c r="G147" s="23" t="s">
        <v>16</v>
      </c>
      <c r="H147" s="17" t="s">
        <v>48</v>
      </c>
      <c r="I147" s="66">
        <v>6</v>
      </c>
      <c r="J147" s="12">
        <f>VLOOKUP(G147,'Default Parameters'!$A$10:$C$12,3,FALSE)</f>
        <v>5</v>
      </c>
      <c r="K147" s="63">
        <f t="shared" si="38"/>
        <v>41046</v>
      </c>
      <c r="L147" s="64">
        <f t="shared" si="39"/>
        <v>2012</v>
      </c>
      <c r="M147" s="64">
        <f t="shared" si="40"/>
        <v>5</v>
      </c>
      <c r="N147" s="63">
        <f t="shared" si="41"/>
        <v>42871</v>
      </c>
      <c r="O147" s="154" t="str">
        <f t="shared" si="42"/>
        <v/>
      </c>
      <c r="P147" s="155" t="str">
        <f t="shared" si="43"/>
        <v/>
      </c>
      <c r="Q147" s="155" t="str">
        <f t="shared" si="44"/>
        <v>No</v>
      </c>
      <c r="R147" s="156" t="str">
        <f t="shared" si="45"/>
        <v/>
      </c>
      <c r="S147" s="156" t="str">
        <f t="shared" si="46"/>
        <v/>
      </c>
      <c r="T147" s="157" t="str">
        <f t="shared" si="47"/>
        <v/>
      </c>
      <c r="U147" s="158" t="str">
        <f t="shared" si="48"/>
        <v/>
      </c>
      <c r="V147" s="158" t="str">
        <f t="shared" si="49"/>
        <v>No</v>
      </c>
      <c r="W147" s="159" t="str">
        <f t="shared" si="50"/>
        <v/>
      </c>
      <c r="X147" s="159" t="str">
        <f t="shared" si="51"/>
        <v/>
      </c>
      <c r="Y147" s="160" t="str">
        <f t="shared" si="52"/>
        <v/>
      </c>
      <c r="Z147" s="161" t="str">
        <f t="shared" si="53"/>
        <v/>
      </c>
      <c r="AA147" s="161" t="str">
        <f t="shared" si="54"/>
        <v>No</v>
      </c>
      <c r="AB147" s="162" t="str">
        <f t="shared" si="55"/>
        <v/>
      </c>
      <c r="AC147" s="162" t="str">
        <f t="shared" si="56"/>
        <v/>
      </c>
    </row>
    <row r="148" spans="1:29" ht="14">
      <c r="A148" s="62">
        <v>146</v>
      </c>
      <c r="B148" s="10">
        <v>6</v>
      </c>
      <c r="C148" s="14">
        <v>40925</v>
      </c>
      <c r="D148" s="15" t="s">
        <v>52</v>
      </c>
      <c r="E148" s="65" t="s">
        <v>8</v>
      </c>
      <c r="F148" s="15" t="s">
        <v>8</v>
      </c>
      <c r="G148" s="23" t="s">
        <v>16</v>
      </c>
      <c r="H148" s="17" t="s">
        <v>48</v>
      </c>
      <c r="I148" s="66">
        <v>7</v>
      </c>
      <c r="J148" s="12">
        <f>VLOOKUP(G148,'Default Parameters'!$A$10:$C$12,3,FALSE)</f>
        <v>5</v>
      </c>
      <c r="K148" s="63">
        <f t="shared" si="38"/>
        <v>41046</v>
      </c>
      <c r="L148" s="64">
        <f t="shared" si="39"/>
        <v>2012</v>
      </c>
      <c r="M148" s="64">
        <f t="shared" si="40"/>
        <v>5</v>
      </c>
      <c r="N148" s="63">
        <f t="shared" si="41"/>
        <v>42871</v>
      </c>
      <c r="O148" s="154" t="str">
        <f t="shared" si="42"/>
        <v/>
      </c>
      <c r="P148" s="155" t="str">
        <f t="shared" si="43"/>
        <v/>
      </c>
      <c r="Q148" s="155" t="str">
        <f t="shared" si="44"/>
        <v>No</v>
      </c>
      <c r="R148" s="156" t="str">
        <f t="shared" si="45"/>
        <v/>
      </c>
      <c r="S148" s="156" t="str">
        <f t="shared" si="46"/>
        <v/>
      </c>
      <c r="T148" s="157" t="str">
        <f t="shared" si="47"/>
        <v/>
      </c>
      <c r="U148" s="158" t="str">
        <f t="shared" si="48"/>
        <v/>
      </c>
      <c r="V148" s="158" t="str">
        <f t="shared" si="49"/>
        <v>No</v>
      </c>
      <c r="W148" s="159" t="str">
        <f t="shared" si="50"/>
        <v/>
      </c>
      <c r="X148" s="159" t="str">
        <f t="shared" si="51"/>
        <v/>
      </c>
      <c r="Y148" s="160" t="str">
        <f t="shared" si="52"/>
        <v/>
      </c>
      <c r="Z148" s="161" t="str">
        <f t="shared" si="53"/>
        <v/>
      </c>
      <c r="AA148" s="161" t="str">
        <f t="shared" si="54"/>
        <v>No</v>
      </c>
      <c r="AB148" s="162" t="str">
        <f t="shared" si="55"/>
        <v/>
      </c>
      <c r="AC148" s="162" t="str">
        <f t="shared" si="56"/>
        <v/>
      </c>
    </row>
    <row r="149" spans="1:29" ht="14">
      <c r="A149" s="62">
        <v>147</v>
      </c>
      <c r="B149" s="10">
        <v>6</v>
      </c>
      <c r="C149" s="14">
        <v>40925</v>
      </c>
      <c r="D149" s="15" t="s">
        <v>52</v>
      </c>
      <c r="E149" s="65" t="s">
        <v>8</v>
      </c>
      <c r="F149" s="15" t="s">
        <v>8</v>
      </c>
      <c r="G149" s="23" t="s">
        <v>16</v>
      </c>
      <c r="H149" s="17" t="s">
        <v>53</v>
      </c>
      <c r="I149" s="66">
        <v>8</v>
      </c>
      <c r="J149" s="12">
        <f>VLOOKUP(G149,'Default Parameters'!$A$10:$C$12,3,FALSE)</f>
        <v>5</v>
      </c>
      <c r="K149" s="63">
        <f t="shared" si="38"/>
        <v>41046</v>
      </c>
      <c r="L149" s="64">
        <f t="shared" si="39"/>
        <v>2012</v>
      </c>
      <c r="M149" s="64">
        <f t="shared" si="40"/>
        <v>5</v>
      </c>
      <c r="N149" s="63">
        <f t="shared" si="41"/>
        <v>42871</v>
      </c>
      <c r="O149" s="154" t="str">
        <f t="shared" si="42"/>
        <v/>
      </c>
      <c r="P149" s="155" t="str">
        <f t="shared" si="43"/>
        <v/>
      </c>
      <c r="Q149" s="155" t="str">
        <f t="shared" si="44"/>
        <v>No</v>
      </c>
      <c r="R149" s="156" t="str">
        <f t="shared" si="45"/>
        <v/>
      </c>
      <c r="S149" s="156" t="str">
        <f t="shared" si="46"/>
        <v/>
      </c>
      <c r="T149" s="157" t="str">
        <f t="shared" si="47"/>
        <v/>
      </c>
      <c r="U149" s="158" t="str">
        <f t="shared" si="48"/>
        <v/>
      </c>
      <c r="V149" s="158" t="str">
        <f t="shared" si="49"/>
        <v>No</v>
      </c>
      <c r="W149" s="159" t="str">
        <f t="shared" si="50"/>
        <v/>
      </c>
      <c r="X149" s="159" t="str">
        <f t="shared" si="51"/>
        <v/>
      </c>
      <c r="Y149" s="160" t="str">
        <f t="shared" si="52"/>
        <v/>
      </c>
      <c r="Z149" s="161" t="str">
        <f t="shared" si="53"/>
        <v/>
      </c>
      <c r="AA149" s="161" t="str">
        <f t="shared" si="54"/>
        <v>No</v>
      </c>
      <c r="AB149" s="162" t="str">
        <f t="shared" si="55"/>
        <v/>
      </c>
      <c r="AC149" s="162" t="str">
        <f t="shared" si="56"/>
        <v/>
      </c>
    </row>
    <row r="150" spans="1:29" ht="14">
      <c r="A150" s="62">
        <v>148</v>
      </c>
      <c r="B150" s="10">
        <v>6</v>
      </c>
      <c r="C150" s="14">
        <v>40925</v>
      </c>
      <c r="D150" s="15" t="s">
        <v>52</v>
      </c>
      <c r="E150" s="65" t="s">
        <v>8</v>
      </c>
      <c r="F150" s="15" t="s">
        <v>8</v>
      </c>
      <c r="G150" s="23" t="s">
        <v>16</v>
      </c>
      <c r="H150" s="17" t="s">
        <v>73</v>
      </c>
      <c r="I150" s="66">
        <v>10</v>
      </c>
      <c r="J150" s="12">
        <f>VLOOKUP(G150,'Default Parameters'!$A$10:$C$12,3,FALSE)</f>
        <v>5</v>
      </c>
      <c r="K150" s="63">
        <f t="shared" si="38"/>
        <v>41046</v>
      </c>
      <c r="L150" s="64">
        <f t="shared" si="39"/>
        <v>2012</v>
      </c>
      <c r="M150" s="64">
        <f t="shared" si="40"/>
        <v>5</v>
      </c>
      <c r="N150" s="63">
        <f t="shared" si="41"/>
        <v>42871</v>
      </c>
      <c r="O150" s="154" t="str">
        <f t="shared" si="42"/>
        <v/>
      </c>
      <c r="P150" s="155" t="str">
        <f t="shared" si="43"/>
        <v/>
      </c>
      <c r="Q150" s="155" t="str">
        <f t="shared" si="44"/>
        <v>No</v>
      </c>
      <c r="R150" s="156" t="str">
        <f t="shared" si="45"/>
        <v/>
      </c>
      <c r="S150" s="156" t="str">
        <f t="shared" si="46"/>
        <v/>
      </c>
      <c r="T150" s="157" t="str">
        <f t="shared" si="47"/>
        <v/>
      </c>
      <c r="U150" s="158" t="str">
        <f t="shared" si="48"/>
        <v/>
      </c>
      <c r="V150" s="158" t="str">
        <f t="shared" si="49"/>
        <v>No</v>
      </c>
      <c r="W150" s="159" t="str">
        <f t="shared" si="50"/>
        <v/>
      </c>
      <c r="X150" s="159" t="str">
        <f t="shared" si="51"/>
        <v/>
      </c>
      <c r="Y150" s="160" t="str">
        <f t="shared" si="52"/>
        <v/>
      </c>
      <c r="Z150" s="161" t="str">
        <f t="shared" si="53"/>
        <v/>
      </c>
      <c r="AA150" s="161" t="str">
        <f t="shared" si="54"/>
        <v>No</v>
      </c>
      <c r="AB150" s="162" t="str">
        <f t="shared" si="55"/>
        <v/>
      </c>
      <c r="AC150" s="162" t="str">
        <f t="shared" si="56"/>
        <v/>
      </c>
    </row>
    <row r="151" spans="1:29" ht="14">
      <c r="A151" s="62">
        <v>149</v>
      </c>
      <c r="B151" s="10">
        <v>6</v>
      </c>
      <c r="C151" s="14">
        <v>40925</v>
      </c>
      <c r="D151" s="15" t="s">
        <v>52</v>
      </c>
      <c r="E151" s="65" t="s">
        <v>8</v>
      </c>
      <c r="F151" s="15" t="s">
        <v>8</v>
      </c>
      <c r="G151" s="23" t="s">
        <v>16</v>
      </c>
      <c r="H151" s="17" t="s">
        <v>48</v>
      </c>
      <c r="I151" s="66">
        <v>15</v>
      </c>
      <c r="J151" s="12">
        <f>VLOOKUP(G151,'Default Parameters'!$A$10:$C$12,3,FALSE)</f>
        <v>5</v>
      </c>
      <c r="K151" s="63">
        <f t="shared" si="38"/>
        <v>41046</v>
      </c>
      <c r="L151" s="64">
        <f t="shared" si="39"/>
        <v>2012</v>
      </c>
      <c r="M151" s="64">
        <f t="shared" si="40"/>
        <v>5</v>
      </c>
      <c r="N151" s="63">
        <f t="shared" si="41"/>
        <v>42871</v>
      </c>
      <c r="O151" s="154" t="str">
        <f t="shared" si="42"/>
        <v/>
      </c>
      <c r="P151" s="155" t="str">
        <f t="shared" si="43"/>
        <v/>
      </c>
      <c r="Q151" s="155" t="str">
        <f t="shared" si="44"/>
        <v>No</v>
      </c>
      <c r="R151" s="156" t="str">
        <f t="shared" si="45"/>
        <v/>
      </c>
      <c r="S151" s="156" t="str">
        <f t="shared" si="46"/>
        <v/>
      </c>
      <c r="T151" s="157" t="str">
        <f t="shared" si="47"/>
        <v/>
      </c>
      <c r="U151" s="158" t="str">
        <f t="shared" si="48"/>
        <v/>
      </c>
      <c r="V151" s="158" t="str">
        <f t="shared" si="49"/>
        <v>No</v>
      </c>
      <c r="W151" s="159" t="str">
        <f t="shared" si="50"/>
        <v/>
      </c>
      <c r="X151" s="159" t="str">
        <f t="shared" si="51"/>
        <v/>
      </c>
      <c r="Y151" s="160" t="str">
        <f t="shared" si="52"/>
        <v/>
      </c>
      <c r="Z151" s="161" t="str">
        <f t="shared" si="53"/>
        <v/>
      </c>
      <c r="AA151" s="161" t="str">
        <f t="shared" si="54"/>
        <v>No</v>
      </c>
      <c r="AB151" s="162" t="str">
        <f t="shared" si="55"/>
        <v/>
      </c>
      <c r="AC151" s="162" t="str">
        <f t="shared" si="56"/>
        <v/>
      </c>
    </row>
    <row r="152" spans="1:29" ht="14">
      <c r="A152" s="62">
        <v>150</v>
      </c>
      <c r="B152" s="10">
        <v>6</v>
      </c>
      <c r="C152" s="14">
        <v>40925</v>
      </c>
      <c r="D152" s="15" t="s">
        <v>52</v>
      </c>
      <c r="E152" s="65" t="s">
        <v>8</v>
      </c>
      <c r="F152" s="15" t="s">
        <v>8</v>
      </c>
      <c r="G152" s="23" t="s">
        <v>16</v>
      </c>
      <c r="H152" s="17" t="s">
        <v>48</v>
      </c>
      <c r="I152" s="66">
        <v>25</v>
      </c>
      <c r="J152" s="12">
        <f>VLOOKUP(G152,'Default Parameters'!$A$10:$C$12,3,FALSE)</f>
        <v>5</v>
      </c>
      <c r="K152" s="63">
        <f t="shared" si="38"/>
        <v>41046</v>
      </c>
      <c r="L152" s="64">
        <f t="shared" si="39"/>
        <v>2012</v>
      </c>
      <c r="M152" s="64">
        <f t="shared" si="40"/>
        <v>5</v>
      </c>
      <c r="N152" s="63">
        <f t="shared" si="41"/>
        <v>42871</v>
      </c>
      <c r="O152" s="154" t="str">
        <f t="shared" si="42"/>
        <v/>
      </c>
      <c r="P152" s="155" t="str">
        <f t="shared" si="43"/>
        <v/>
      </c>
      <c r="Q152" s="155" t="str">
        <f t="shared" si="44"/>
        <v>No</v>
      </c>
      <c r="R152" s="156" t="str">
        <f t="shared" si="45"/>
        <v/>
      </c>
      <c r="S152" s="156" t="str">
        <f t="shared" si="46"/>
        <v/>
      </c>
      <c r="T152" s="157" t="str">
        <f t="shared" si="47"/>
        <v/>
      </c>
      <c r="U152" s="158" t="str">
        <f t="shared" si="48"/>
        <v/>
      </c>
      <c r="V152" s="158" t="str">
        <f t="shared" si="49"/>
        <v>No</v>
      </c>
      <c r="W152" s="159" t="str">
        <f t="shared" si="50"/>
        <v/>
      </c>
      <c r="X152" s="159" t="str">
        <f t="shared" si="51"/>
        <v/>
      </c>
      <c r="Y152" s="160" t="str">
        <f t="shared" si="52"/>
        <v/>
      </c>
      <c r="Z152" s="161" t="str">
        <f t="shared" si="53"/>
        <v/>
      </c>
      <c r="AA152" s="161" t="str">
        <f t="shared" si="54"/>
        <v>No</v>
      </c>
      <c r="AB152" s="162" t="str">
        <f t="shared" si="55"/>
        <v/>
      </c>
      <c r="AC152" s="162" t="str">
        <f t="shared" si="56"/>
        <v/>
      </c>
    </row>
    <row r="153" spans="1:29" ht="14">
      <c r="A153" s="62">
        <v>151</v>
      </c>
      <c r="B153" s="10">
        <v>6</v>
      </c>
      <c r="C153" s="14">
        <v>40925</v>
      </c>
      <c r="D153" s="15" t="s">
        <v>52</v>
      </c>
      <c r="E153" s="65" t="s">
        <v>8</v>
      </c>
      <c r="F153" s="15" t="s">
        <v>8</v>
      </c>
      <c r="G153" s="23" t="s">
        <v>16</v>
      </c>
      <c r="H153" s="17" t="s">
        <v>48</v>
      </c>
      <c r="I153" s="66">
        <v>52</v>
      </c>
      <c r="J153" s="12">
        <f>VLOOKUP(G153,'Default Parameters'!$A$10:$C$12,3,FALSE)</f>
        <v>5</v>
      </c>
      <c r="K153" s="63">
        <f t="shared" si="38"/>
        <v>41046</v>
      </c>
      <c r="L153" s="64">
        <f t="shared" si="39"/>
        <v>2012</v>
      </c>
      <c r="M153" s="64">
        <f t="shared" si="40"/>
        <v>5</v>
      </c>
      <c r="N153" s="63">
        <f t="shared" si="41"/>
        <v>42871</v>
      </c>
      <c r="O153" s="154" t="str">
        <f t="shared" si="42"/>
        <v/>
      </c>
      <c r="P153" s="155" t="str">
        <f t="shared" si="43"/>
        <v/>
      </c>
      <c r="Q153" s="155" t="str">
        <f t="shared" si="44"/>
        <v>No</v>
      </c>
      <c r="R153" s="156" t="str">
        <f t="shared" si="45"/>
        <v/>
      </c>
      <c r="S153" s="156" t="str">
        <f t="shared" si="46"/>
        <v/>
      </c>
      <c r="T153" s="157" t="str">
        <f t="shared" si="47"/>
        <v/>
      </c>
      <c r="U153" s="158" t="str">
        <f t="shared" si="48"/>
        <v/>
      </c>
      <c r="V153" s="158" t="str">
        <f t="shared" si="49"/>
        <v>No</v>
      </c>
      <c r="W153" s="159" t="str">
        <f t="shared" si="50"/>
        <v/>
      </c>
      <c r="X153" s="159" t="str">
        <f t="shared" si="51"/>
        <v/>
      </c>
      <c r="Y153" s="160" t="str">
        <f t="shared" si="52"/>
        <v/>
      </c>
      <c r="Z153" s="161" t="str">
        <f t="shared" si="53"/>
        <v/>
      </c>
      <c r="AA153" s="161" t="str">
        <f t="shared" si="54"/>
        <v>No</v>
      </c>
      <c r="AB153" s="162" t="str">
        <f t="shared" si="55"/>
        <v/>
      </c>
      <c r="AC153" s="162" t="str">
        <f t="shared" si="56"/>
        <v/>
      </c>
    </row>
    <row r="154" spans="1:29" ht="14">
      <c r="A154" s="62">
        <v>152</v>
      </c>
      <c r="B154" s="10">
        <v>6</v>
      </c>
      <c r="C154" s="14">
        <v>40925</v>
      </c>
      <c r="D154" s="15" t="s">
        <v>52</v>
      </c>
      <c r="E154" s="15" t="s">
        <v>11</v>
      </c>
      <c r="F154" s="15" t="s">
        <v>11</v>
      </c>
      <c r="G154" s="23" t="s">
        <v>16</v>
      </c>
      <c r="H154" s="17" t="s">
        <v>48</v>
      </c>
      <c r="I154" s="66">
        <v>10</v>
      </c>
      <c r="J154" s="12">
        <f>VLOOKUP(G154,'Default Parameters'!$A$10:$C$12,3,FALSE)</f>
        <v>5</v>
      </c>
      <c r="K154" s="63">
        <f t="shared" si="38"/>
        <v>41046</v>
      </c>
      <c r="L154" s="64">
        <f t="shared" si="39"/>
        <v>2012</v>
      </c>
      <c r="M154" s="64">
        <f t="shared" si="40"/>
        <v>5</v>
      </c>
      <c r="N154" s="63">
        <f t="shared" si="41"/>
        <v>42871</v>
      </c>
      <c r="O154" s="154" t="str">
        <f t="shared" si="42"/>
        <v/>
      </c>
      <c r="P154" s="155" t="str">
        <f t="shared" si="43"/>
        <v/>
      </c>
      <c r="Q154" s="155" t="str">
        <f t="shared" si="44"/>
        <v>No</v>
      </c>
      <c r="R154" s="156" t="str">
        <f t="shared" si="45"/>
        <v/>
      </c>
      <c r="S154" s="156" t="str">
        <f t="shared" si="46"/>
        <v/>
      </c>
      <c r="T154" s="157" t="str">
        <f t="shared" si="47"/>
        <v/>
      </c>
      <c r="U154" s="158" t="str">
        <f t="shared" si="48"/>
        <v/>
      </c>
      <c r="V154" s="158" t="str">
        <f t="shared" si="49"/>
        <v>No</v>
      </c>
      <c r="W154" s="159" t="str">
        <f t="shared" si="50"/>
        <v/>
      </c>
      <c r="X154" s="159" t="str">
        <f t="shared" si="51"/>
        <v/>
      </c>
      <c r="Y154" s="160" t="str">
        <f t="shared" si="52"/>
        <v/>
      </c>
      <c r="Z154" s="161" t="str">
        <f t="shared" si="53"/>
        <v/>
      </c>
      <c r="AA154" s="161" t="str">
        <f t="shared" si="54"/>
        <v>No</v>
      </c>
      <c r="AB154" s="162" t="str">
        <f t="shared" si="55"/>
        <v/>
      </c>
      <c r="AC154" s="162" t="str">
        <f t="shared" si="56"/>
        <v/>
      </c>
    </row>
    <row r="155" spans="1:29" ht="14">
      <c r="A155" s="62">
        <v>153</v>
      </c>
      <c r="B155" s="10">
        <v>6</v>
      </c>
      <c r="C155" s="14">
        <v>40925</v>
      </c>
      <c r="D155" s="15" t="s">
        <v>52</v>
      </c>
      <c r="E155" s="15" t="s">
        <v>11</v>
      </c>
      <c r="F155" s="15" t="s">
        <v>11</v>
      </c>
      <c r="G155" s="23" t="s">
        <v>16</v>
      </c>
      <c r="H155" s="17" t="s">
        <v>53</v>
      </c>
      <c r="I155" s="66">
        <v>12</v>
      </c>
      <c r="J155" s="12">
        <f>VLOOKUP(G155,'Default Parameters'!$A$10:$C$12,3,FALSE)</f>
        <v>5</v>
      </c>
      <c r="K155" s="63">
        <f t="shared" si="38"/>
        <v>41046</v>
      </c>
      <c r="L155" s="64">
        <f t="shared" si="39"/>
        <v>2012</v>
      </c>
      <c r="M155" s="64">
        <f t="shared" si="40"/>
        <v>5</v>
      </c>
      <c r="N155" s="63">
        <f t="shared" si="41"/>
        <v>42871</v>
      </c>
      <c r="O155" s="154" t="str">
        <f t="shared" si="42"/>
        <v/>
      </c>
      <c r="P155" s="155" t="str">
        <f t="shared" si="43"/>
        <v/>
      </c>
      <c r="Q155" s="155" t="str">
        <f t="shared" si="44"/>
        <v>No</v>
      </c>
      <c r="R155" s="156" t="str">
        <f t="shared" si="45"/>
        <v/>
      </c>
      <c r="S155" s="156" t="str">
        <f t="shared" si="46"/>
        <v/>
      </c>
      <c r="T155" s="157" t="str">
        <f t="shared" si="47"/>
        <v/>
      </c>
      <c r="U155" s="158" t="str">
        <f t="shared" si="48"/>
        <v/>
      </c>
      <c r="V155" s="158" t="str">
        <f t="shared" si="49"/>
        <v>No</v>
      </c>
      <c r="W155" s="159" t="str">
        <f t="shared" si="50"/>
        <v/>
      </c>
      <c r="X155" s="159" t="str">
        <f t="shared" si="51"/>
        <v/>
      </c>
      <c r="Y155" s="160" t="str">
        <f t="shared" si="52"/>
        <v/>
      </c>
      <c r="Z155" s="161" t="str">
        <f t="shared" si="53"/>
        <v/>
      </c>
      <c r="AA155" s="161" t="str">
        <f t="shared" si="54"/>
        <v>No</v>
      </c>
      <c r="AB155" s="162" t="str">
        <f t="shared" si="55"/>
        <v/>
      </c>
      <c r="AC155" s="162" t="str">
        <f t="shared" si="56"/>
        <v/>
      </c>
    </row>
    <row r="156" spans="1:29" ht="14">
      <c r="A156" s="62">
        <v>154</v>
      </c>
      <c r="B156" s="10">
        <v>6</v>
      </c>
      <c r="C156" s="14">
        <v>40925</v>
      </c>
      <c r="D156" s="15" t="s">
        <v>52</v>
      </c>
      <c r="E156" s="15" t="s">
        <v>11</v>
      </c>
      <c r="F156" s="15" t="s">
        <v>11</v>
      </c>
      <c r="G156" s="23" t="s">
        <v>16</v>
      </c>
      <c r="H156" s="17" t="s">
        <v>53</v>
      </c>
      <c r="I156" s="66">
        <v>21</v>
      </c>
      <c r="J156" s="12">
        <f>VLOOKUP(G156,'Default Parameters'!$A$10:$C$12,3,FALSE)</f>
        <v>5</v>
      </c>
      <c r="K156" s="63">
        <f t="shared" si="38"/>
        <v>41046</v>
      </c>
      <c r="L156" s="64">
        <f t="shared" si="39"/>
        <v>2012</v>
      </c>
      <c r="M156" s="64">
        <f t="shared" si="40"/>
        <v>5</v>
      </c>
      <c r="N156" s="63">
        <f t="shared" si="41"/>
        <v>42871</v>
      </c>
      <c r="O156" s="154" t="str">
        <f t="shared" si="42"/>
        <v/>
      </c>
      <c r="P156" s="155" t="str">
        <f t="shared" si="43"/>
        <v/>
      </c>
      <c r="Q156" s="155" t="str">
        <f t="shared" si="44"/>
        <v>No</v>
      </c>
      <c r="R156" s="156" t="str">
        <f t="shared" si="45"/>
        <v/>
      </c>
      <c r="S156" s="156" t="str">
        <f t="shared" si="46"/>
        <v/>
      </c>
      <c r="T156" s="157" t="str">
        <f t="shared" si="47"/>
        <v/>
      </c>
      <c r="U156" s="158" t="str">
        <f t="shared" si="48"/>
        <v/>
      </c>
      <c r="V156" s="158" t="str">
        <f t="shared" si="49"/>
        <v>No</v>
      </c>
      <c r="W156" s="159" t="str">
        <f t="shared" si="50"/>
        <v/>
      </c>
      <c r="X156" s="159" t="str">
        <f t="shared" si="51"/>
        <v/>
      </c>
      <c r="Y156" s="160" t="str">
        <f t="shared" si="52"/>
        <v/>
      </c>
      <c r="Z156" s="161" t="str">
        <f t="shared" si="53"/>
        <v/>
      </c>
      <c r="AA156" s="161" t="str">
        <f t="shared" si="54"/>
        <v>No</v>
      </c>
      <c r="AB156" s="162" t="str">
        <f t="shared" si="55"/>
        <v/>
      </c>
      <c r="AC156" s="162" t="str">
        <f t="shared" si="56"/>
        <v/>
      </c>
    </row>
    <row r="157" spans="1:29" ht="14">
      <c r="A157" s="62">
        <v>155</v>
      </c>
      <c r="B157" s="10">
        <v>6</v>
      </c>
      <c r="C157" s="14">
        <v>40925</v>
      </c>
      <c r="D157" s="15" t="s">
        <v>52</v>
      </c>
      <c r="E157" s="15" t="s">
        <v>11</v>
      </c>
      <c r="F157" s="15" t="s">
        <v>11</v>
      </c>
      <c r="G157" s="23" t="s">
        <v>16</v>
      </c>
      <c r="H157" s="17" t="s">
        <v>53</v>
      </c>
      <c r="I157" s="66">
        <v>21</v>
      </c>
      <c r="J157" s="12">
        <f>VLOOKUP(G157,'Default Parameters'!$A$10:$C$12,3,FALSE)</f>
        <v>5</v>
      </c>
      <c r="K157" s="63">
        <f t="shared" si="38"/>
        <v>41046</v>
      </c>
      <c r="L157" s="64">
        <f t="shared" si="39"/>
        <v>2012</v>
      </c>
      <c r="M157" s="64">
        <f t="shared" si="40"/>
        <v>5</v>
      </c>
      <c r="N157" s="63">
        <f t="shared" si="41"/>
        <v>42871</v>
      </c>
      <c r="O157" s="154" t="str">
        <f t="shared" si="42"/>
        <v/>
      </c>
      <c r="P157" s="155" t="str">
        <f t="shared" si="43"/>
        <v/>
      </c>
      <c r="Q157" s="155" t="str">
        <f t="shared" si="44"/>
        <v>No</v>
      </c>
      <c r="R157" s="156" t="str">
        <f t="shared" si="45"/>
        <v/>
      </c>
      <c r="S157" s="156" t="str">
        <f t="shared" si="46"/>
        <v/>
      </c>
      <c r="T157" s="157" t="str">
        <f t="shared" si="47"/>
        <v/>
      </c>
      <c r="U157" s="158" t="str">
        <f t="shared" si="48"/>
        <v/>
      </c>
      <c r="V157" s="158" t="str">
        <f t="shared" si="49"/>
        <v>No</v>
      </c>
      <c r="W157" s="159" t="str">
        <f t="shared" si="50"/>
        <v/>
      </c>
      <c r="X157" s="159" t="str">
        <f t="shared" si="51"/>
        <v/>
      </c>
      <c r="Y157" s="160" t="str">
        <f t="shared" si="52"/>
        <v/>
      </c>
      <c r="Z157" s="161" t="str">
        <f t="shared" si="53"/>
        <v/>
      </c>
      <c r="AA157" s="161" t="str">
        <f t="shared" si="54"/>
        <v>No</v>
      </c>
      <c r="AB157" s="162" t="str">
        <f t="shared" si="55"/>
        <v/>
      </c>
      <c r="AC157" s="162" t="str">
        <f t="shared" si="56"/>
        <v/>
      </c>
    </row>
    <row r="158" spans="1:29" ht="14">
      <c r="A158" s="62">
        <v>156</v>
      </c>
      <c r="B158" s="10">
        <v>6</v>
      </c>
      <c r="C158" s="14">
        <v>40925</v>
      </c>
      <c r="D158" s="15" t="s">
        <v>52</v>
      </c>
      <c r="E158" s="15" t="s">
        <v>11</v>
      </c>
      <c r="F158" s="15" t="s">
        <v>11</v>
      </c>
      <c r="G158" s="23" t="s">
        <v>16</v>
      </c>
      <c r="H158" s="17" t="s">
        <v>73</v>
      </c>
      <c r="I158" s="66">
        <v>35</v>
      </c>
      <c r="J158" s="12">
        <f>VLOOKUP(G158,'Default Parameters'!$A$10:$C$12,3,FALSE)</f>
        <v>5</v>
      </c>
      <c r="K158" s="63">
        <f t="shared" si="38"/>
        <v>41046</v>
      </c>
      <c r="L158" s="64">
        <f t="shared" si="39"/>
        <v>2012</v>
      </c>
      <c r="M158" s="64">
        <f t="shared" si="40"/>
        <v>5</v>
      </c>
      <c r="N158" s="63">
        <f t="shared" si="41"/>
        <v>42871</v>
      </c>
      <c r="O158" s="154" t="str">
        <f t="shared" si="42"/>
        <v/>
      </c>
      <c r="P158" s="155" t="str">
        <f t="shared" si="43"/>
        <v/>
      </c>
      <c r="Q158" s="155" t="str">
        <f t="shared" si="44"/>
        <v>No</v>
      </c>
      <c r="R158" s="156" t="str">
        <f t="shared" si="45"/>
        <v/>
      </c>
      <c r="S158" s="156" t="str">
        <f t="shared" si="46"/>
        <v/>
      </c>
      <c r="T158" s="157" t="str">
        <f t="shared" si="47"/>
        <v/>
      </c>
      <c r="U158" s="158" t="str">
        <f t="shared" si="48"/>
        <v/>
      </c>
      <c r="V158" s="158" t="str">
        <f t="shared" si="49"/>
        <v>No</v>
      </c>
      <c r="W158" s="159" t="str">
        <f t="shared" si="50"/>
        <v/>
      </c>
      <c r="X158" s="159" t="str">
        <f t="shared" si="51"/>
        <v/>
      </c>
      <c r="Y158" s="160" t="str">
        <f t="shared" si="52"/>
        <v/>
      </c>
      <c r="Z158" s="161" t="str">
        <f t="shared" si="53"/>
        <v/>
      </c>
      <c r="AA158" s="161" t="str">
        <f t="shared" si="54"/>
        <v>No</v>
      </c>
      <c r="AB158" s="162" t="str">
        <f t="shared" si="55"/>
        <v/>
      </c>
      <c r="AC158" s="162" t="str">
        <f t="shared" si="56"/>
        <v/>
      </c>
    </row>
    <row r="159" spans="1:29" ht="14">
      <c r="A159" s="62">
        <v>157</v>
      </c>
      <c r="B159" s="10">
        <v>6</v>
      </c>
      <c r="C159" s="14">
        <v>40925</v>
      </c>
      <c r="D159" s="15" t="s">
        <v>52</v>
      </c>
      <c r="E159" s="15" t="s">
        <v>11</v>
      </c>
      <c r="F159" s="15" t="s">
        <v>11</v>
      </c>
      <c r="G159" s="23" t="s">
        <v>16</v>
      </c>
      <c r="H159" s="17" t="s">
        <v>53</v>
      </c>
      <c r="I159" s="66">
        <v>79</v>
      </c>
      <c r="J159" s="12">
        <f>VLOOKUP(G159,'Default Parameters'!$A$10:$C$12,3,FALSE)</f>
        <v>5</v>
      </c>
      <c r="K159" s="63">
        <f t="shared" si="38"/>
        <v>41046</v>
      </c>
      <c r="L159" s="64">
        <f t="shared" si="39"/>
        <v>2012</v>
      </c>
      <c r="M159" s="64">
        <f t="shared" si="40"/>
        <v>5</v>
      </c>
      <c r="N159" s="63">
        <f t="shared" si="41"/>
        <v>42871</v>
      </c>
      <c r="O159" s="154" t="str">
        <f t="shared" si="42"/>
        <v/>
      </c>
      <c r="P159" s="155" t="str">
        <f t="shared" si="43"/>
        <v/>
      </c>
      <c r="Q159" s="155" t="str">
        <f t="shared" si="44"/>
        <v>No</v>
      </c>
      <c r="R159" s="156" t="str">
        <f t="shared" si="45"/>
        <v/>
      </c>
      <c r="S159" s="156" t="str">
        <f t="shared" si="46"/>
        <v/>
      </c>
      <c r="T159" s="157" t="str">
        <f t="shared" si="47"/>
        <v/>
      </c>
      <c r="U159" s="158" t="str">
        <f t="shared" si="48"/>
        <v/>
      </c>
      <c r="V159" s="158" t="str">
        <f t="shared" si="49"/>
        <v>No</v>
      </c>
      <c r="W159" s="159" t="str">
        <f t="shared" si="50"/>
        <v/>
      </c>
      <c r="X159" s="159" t="str">
        <f t="shared" si="51"/>
        <v/>
      </c>
      <c r="Y159" s="160" t="str">
        <f t="shared" si="52"/>
        <v/>
      </c>
      <c r="Z159" s="161" t="str">
        <f t="shared" si="53"/>
        <v/>
      </c>
      <c r="AA159" s="161" t="str">
        <f t="shared" si="54"/>
        <v>No</v>
      </c>
      <c r="AB159" s="162" t="str">
        <f t="shared" si="55"/>
        <v/>
      </c>
      <c r="AC159" s="162" t="str">
        <f t="shared" si="56"/>
        <v/>
      </c>
    </row>
    <row r="160" spans="1:29" ht="14">
      <c r="A160" s="62">
        <v>158</v>
      </c>
      <c r="B160" s="10">
        <v>6</v>
      </c>
      <c r="C160" s="14">
        <v>40925</v>
      </c>
      <c r="D160" s="15" t="s">
        <v>52</v>
      </c>
      <c r="E160" s="65" t="s">
        <v>9</v>
      </c>
      <c r="F160" s="15" t="s">
        <v>9</v>
      </c>
      <c r="G160" s="23" t="s">
        <v>16</v>
      </c>
      <c r="H160" s="17" t="s">
        <v>39</v>
      </c>
      <c r="I160" s="66">
        <v>3</v>
      </c>
      <c r="J160" s="12">
        <f>VLOOKUP(G160,'Default Parameters'!$A$10:$C$12,3,FALSE)</f>
        <v>5</v>
      </c>
      <c r="K160" s="63">
        <f t="shared" si="38"/>
        <v>41046</v>
      </c>
      <c r="L160" s="64">
        <f t="shared" si="39"/>
        <v>2012</v>
      </c>
      <c r="M160" s="64">
        <f t="shared" si="40"/>
        <v>5</v>
      </c>
      <c r="N160" s="63">
        <f t="shared" si="41"/>
        <v>42871</v>
      </c>
      <c r="O160" s="154" t="str">
        <f t="shared" si="42"/>
        <v/>
      </c>
      <c r="P160" s="155" t="str">
        <f t="shared" si="43"/>
        <v/>
      </c>
      <c r="Q160" s="155" t="str">
        <f t="shared" si="44"/>
        <v>No</v>
      </c>
      <c r="R160" s="156" t="str">
        <f t="shared" si="45"/>
        <v/>
      </c>
      <c r="S160" s="156" t="str">
        <f t="shared" si="46"/>
        <v/>
      </c>
      <c r="T160" s="157" t="str">
        <f t="shared" si="47"/>
        <v/>
      </c>
      <c r="U160" s="158" t="str">
        <f t="shared" si="48"/>
        <v/>
      </c>
      <c r="V160" s="158" t="str">
        <f t="shared" si="49"/>
        <v>No</v>
      </c>
      <c r="W160" s="159" t="str">
        <f t="shared" si="50"/>
        <v/>
      </c>
      <c r="X160" s="159" t="str">
        <f t="shared" si="51"/>
        <v/>
      </c>
      <c r="Y160" s="160" t="str">
        <f t="shared" si="52"/>
        <v/>
      </c>
      <c r="Z160" s="161" t="str">
        <f t="shared" si="53"/>
        <v/>
      </c>
      <c r="AA160" s="161" t="str">
        <f t="shared" si="54"/>
        <v>No</v>
      </c>
      <c r="AB160" s="162" t="str">
        <f t="shared" si="55"/>
        <v/>
      </c>
      <c r="AC160" s="162" t="str">
        <f t="shared" si="56"/>
        <v/>
      </c>
    </row>
    <row r="161" spans="1:29" ht="14">
      <c r="A161" s="62">
        <v>159</v>
      </c>
      <c r="B161" s="10">
        <v>6</v>
      </c>
      <c r="C161" s="14">
        <v>40925</v>
      </c>
      <c r="D161" s="15" t="s">
        <v>52</v>
      </c>
      <c r="E161" s="65" t="s">
        <v>9</v>
      </c>
      <c r="F161" s="15" t="s">
        <v>9</v>
      </c>
      <c r="G161" s="23" t="s">
        <v>16</v>
      </c>
      <c r="H161" s="17" t="s">
        <v>48</v>
      </c>
      <c r="I161" s="66">
        <v>8</v>
      </c>
      <c r="J161" s="12">
        <f>VLOOKUP(G161,'Default Parameters'!$A$10:$C$12,3,FALSE)</f>
        <v>5</v>
      </c>
      <c r="K161" s="63">
        <f t="shared" si="38"/>
        <v>41046</v>
      </c>
      <c r="L161" s="64">
        <f t="shared" si="39"/>
        <v>2012</v>
      </c>
      <c r="M161" s="64">
        <f t="shared" si="40"/>
        <v>5</v>
      </c>
      <c r="N161" s="63">
        <f t="shared" si="41"/>
        <v>42871</v>
      </c>
      <c r="O161" s="154" t="str">
        <f t="shared" si="42"/>
        <v/>
      </c>
      <c r="P161" s="155" t="str">
        <f t="shared" si="43"/>
        <v/>
      </c>
      <c r="Q161" s="155" t="str">
        <f t="shared" si="44"/>
        <v>No</v>
      </c>
      <c r="R161" s="156" t="str">
        <f t="shared" si="45"/>
        <v/>
      </c>
      <c r="S161" s="156" t="str">
        <f t="shared" si="46"/>
        <v/>
      </c>
      <c r="T161" s="157" t="str">
        <f t="shared" si="47"/>
        <v/>
      </c>
      <c r="U161" s="158" t="str">
        <f t="shared" si="48"/>
        <v/>
      </c>
      <c r="V161" s="158" t="str">
        <f t="shared" si="49"/>
        <v>No</v>
      </c>
      <c r="W161" s="159" t="str">
        <f t="shared" si="50"/>
        <v/>
      </c>
      <c r="X161" s="159" t="str">
        <f t="shared" si="51"/>
        <v/>
      </c>
      <c r="Y161" s="160" t="str">
        <f t="shared" si="52"/>
        <v/>
      </c>
      <c r="Z161" s="161" t="str">
        <f t="shared" si="53"/>
        <v/>
      </c>
      <c r="AA161" s="161" t="str">
        <f t="shared" si="54"/>
        <v>No</v>
      </c>
      <c r="AB161" s="162" t="str">
        <f t="shared" si="55"/>
        <v/>
      </c>
      <c r="AC161" s="162" t="str">
        <f t="shared" si="56"/>
        <v/>
      </c>
    </row>
    <row r="162" spans="1:29" ht="14">
      <c r="A162" s="62">
        <v>160</v>
      </c>
      <c r="B162" s="10">
        <v>6</v>
      </c>
      <c r="C162" s="14">
        <v>40925</v>
      </c>
      <c r="D162" s="15" t="s">
        <v>52</v>
      </c>
      <c r="E162" s="65" t="s">
        <v>9</v>
      </c>
      <c r="F162" s="15" t="s">
        <v>9</v>
      </c>
      <c r="G162" s="23" t="s">
        <v>16</v>
      </c>
      <c r="H162" s="17" t="s">
        <v>48</v>
      </c>
      <c r="I162" s="66">
        <v>9</v>
      </c>
      <c r="J162" s="12">
        <f>VLOOKUP(G162,'Default Parameters'!$A$10:$C$12,3,FALSE)</f>
        <v>5</v>
      </c>
      <c r="K162" s="63">
        <f t="shared" si="38"/>
        <v>41046</v>
      </c>
      <c r="L162" s="64">
        <f t="shared" si="39"/>
        <v>2012</v>
      </c>
      <c r="M162" s="64">
        <f t="shared" si="40"/>
        <v>5</v>
      </c>
      <c r="N162" s="63">
        <f t="shared" si="41"/>
        <v>42871</v>
      </c>
      <c r="O162" s="154" t="str">
        <f t="shared" si="42"/>
        <v/>
      </c>
      <c r="P162" s="155" t="str">
        <f t="shared" si="43"/>
        <v/>
      </c>
      <c r="Q162" s="155" t="str">
        <f t="shared" si="44"/>
        <v>No</v>
      </c>
      <c r="R162" s="156" t="str">
        <f t="shared" si="45"/>
        <v/>
      </c>
      <c r="S162" s="156" t="str">
        <f t="shared" si="46"/>
        <v/>
      </c>
      <c r="T162" s="157" t="str">
        <f t="shared" si="47"/>
        <v/>
      </c>
      <c r="U162" s="158" t="str">
        <f t="shared" si="48"/>
        <v/>
      </c>
      <c r="V162" s="158" t="str">
        <f t="shared" si="49"/>
        <v>No</v>
      </c>
      <c r="W162" s="159" t="str">
        <f t="shared" si="50"/>
        <v/>
      </c>
      <c r="X162" s="159" t="str">
        <f t="shared" si="51"/>
        <v/>
      </c>
      <c r="Y162" s="160" t="str">
        <f t="shared" si="52"/>
        <v/>
      </c>
      <c r="Z162" s="161" t="str">
        <f t="shared" si="53"/>
        <v/>
      </c>
      <c r="AA162" s="161" t="str">
        <f t="shared" si="54"/>
        <v>No</v>
      </c>
      <c r="AB162" s="162" t="str">
        <f t="shared" si="55"/>
        <v/>
      </c>
      <c r="AC162" s="162" t="str">
        <f t="shared" si="56"/>
        <v/>
      </c>
    </row>
    <row r="163" spans="1:29" ht="14">
      <c r="A163" s="62">
        <v>161</v>
      </c>
      <c r="B163" s="10">
        <v>6</v>
      </c>
      <c r="C163" s="14">
        <v>40925</v>
      </c>
      <c r="D163" s="15" t="s">
        <v>52</v>
      </c>
      <c r="E163" s="65" t="s">
        <v>9</v>
      </c>
      <c r="F163" s="15" t="s">
        <v>9</v>
      </c>
      <c r="G163" s="23" t="s">
        <v>16</v>
      </c>
      <c r="H163" s="17" t="s">
        <v>48</v>
      </c>
      <c r="I163" s="66">
        <v>15</v>
      </c>
      <c r="J163" s="12">
        <f>VLOOKUP(G163,'Default Parameters'!$A$10:$C$12,3,FALSE)</f>
        <v>5</v>
      </c>
      <c r="K163" s="63">
        <f t="shared" si="38"/>
        <v>41046</v>
      </c>
      <c r="L163" s="64">
        <f t="shared" si="39"/>
        <v>2012</v>
      </c>
      <c r="M163" s="64">
        <f t="shared" si="40"/>
        <v>5</v>
      </c>
      <c r="N163" s="63">
        <f t="shared" si="41"/>
        <v>42871</v>
      </c>
      <c r="O163" s="154" t="str">
        <f t="shared" si="42"/>
        <v/>
      </c>
      <c r="P163" s="155" t="str">
        <f t="shared" si="43"/>
        <v/>
      </c>
      <c r="Q163" s="155" t="str">
        <f t="shared" si="44"/>
        <v>No</v>
      </c>
      <c r="R163" s="156" t="str">
        <f t="shared" si="45"/>
        <v/>
      </c>
      <c r="S163" s="156" t="str">
        <f t="shared" si="46"/>
        <v/>
      </c>
      <c r="T163" s="157" t="str">
        <f t="shared" si="47"/>
        <v/>
      </c>
      <c r="U163" s="158" t="str">
        <f t="shared" si="48"/>
        <v/>
      </c>
      <c r="V163" s="158" t="str">
        <f t="shared" si="49"/>
        <v>No</v>
      </c>
      <c r="W163" s="159" t="str">
        <f t="shared" si="50"/>
        <v/>
      </c>
      <c r="X163" s="159" t="str">
        <f t="shared" si="51"/>
        <v/>
      </c>
      <c r="Y163" s="160" t="str">
        <f t="shared" si="52"/>
        <v/>
      </c>
      <c r="Z163" s="161" t="str">
        <f t="shared" si="53"/>
        <v/>
      </c>
      <c r="AA163" s="161" t="str">
        <f t="shared" si="54"/>
        <v>No</v>
      </c>
      <c r="AB163" s="162" t="str">
        <f t="shared" si="55"/>
        <v/>
      </c>
      <c r="AC163" s="162" t="str">
        <f t="shared" si="56"/>
        <v/>
      </c>
    </row>
    <row r="164" spans="1:29" ht="14">
      <c r="A164" s="62">
        <v>162</v>
      </c>
      <c r="B164" s="10">
        <v>6</v>
      </c>
      <c r="C164" s="14">
        <v>40926</v>
      </c>
      <c r="D164" s="15" t="s">
        <v>52</v>
      </c>
      <c r="E164" s="15" t="s">
        <v>11</v>
      </c>
      <c r="F164" s="15" t="s">
        <v>11</v>
      </c>
      <c r="G164" s="23" t="s">
        <v>16</v>
      </c>
      <c r="H164" s="17" t="s">
        <v>86</v>
      </c>
      <c r="I164" s="66">
        <v>15</v>
      </c>
      <c r="J164" s="12">
        <f>VLOOKUP(G164,'Default Parameters'!$A$10:$C$12,3,FALSE)</f>
        <v>5</v>
      </c>
      <c r="K164" s="63">
        <f t="shared" si="38"/>
        <v>41047</v>
      </c>
      <c r="L164" s="64">
        <f t="shared" si="39"/>
        <v>2012</v>
      </c>
      <c r="M164" s="64">
        <f t="shared" si="40"/>
        <v>5</v>
      </c>
      <c r="N164" s="63">
        <f t="shared" si="41"/>
        <v>42872</v>
      </c>
      <c r="O164" s="154" t="str">
        <f t="shared" si="42"/>
        <v/>
      </c>
      <c r="P164" s="155" t="str">
        <f t="shared" si="43"/>
        <v/>
      </c>
      <c r="Q164" s="155" t="str">
        <f t="shared" si="44"/>
        <v>No</v>
      </c>
      <c r="R164" s="156" t="str">
        <f t="shared" si="45"/>
        <v/>
      </c>
      <c r="S164" s="156" t="str">
        <f t="shared" si="46"/>
        <v/>
      </c>
      <c r="T164" s="157" t="str">
        <f t="shared" si="47"/>
        <v/>
      </c>
      <c r="U164" s="158" t="str">
        <f t="shared" si="48"/>
        <v/>
      </c>
      <c r="V164" s="158" t="str">
        <f t="shared" si="49"/>
        <v>No</v>
      </c>
      <c r="W164" s="159" t="str">
        <f t="shared" si="50"/>
        <v/>
      </c>
      <c r="X164" s="159" t="str">
        <f t="shared" si="51"/>
        <v/>
      </c>
      <c r="Y164" s="160" t="str">
        <f t="shared" si="52"/>
        <v/>
      </c>
      <c r="Z164" s="161" t="str">
        <f t="shared" si="53"/>
        <v/>
      </c>
      <c r="AA164" s="161" t="str">
        <f t="shared" si="54"/>
        <v>No</v>
      </c>
      <c r="AB164" s="162" t="str">
        <f t="shared" si="55"/>
        <v/>
      </c>
      <c r="AC164" s="162" t="str">
        <f t="shared" si="56"/>
        <v/>
      </c>
    </row>
    <row r="165" spans="1:29" ht="14">
      <c r="A165" s="62">
        <v>163</v>
      </c>
      <c r="B165" s="10">
        <v>6</v>
      </c>
      <c r="C165" s="14">
        <v>40927</v>
      </c>
      <c r="D165" s="15" t="s">
        <v>87</v>
      </c>
      <c r="E165" s="15" t="s">
        <v>368</v>
      </c>
      <c r="F165" s="15" t="s">
        <v>368</v>
      </c>
      <c r="G165" s="23" t="s">
        <v>16</v>
      </c>
      <c r="H165" s="17" t="s">
        <v>53</v>
      </c>
      <c r="I165" s="66">
        <v>1</v>
      </c>
      <c r="J165" s="12">
        <f>VLOOKUP(G165,'Default Parameters'!$A$10:$C$12,3,FALSE)</f>
        <v>5</v>
      </c>
      <c r="K165" s="63">
        <f t="shared" si="38"/>
        <v>41048</v>
      </c>
      <c r="L165" s="64">
        <f t="shared" si="39"/>
        <v>2012</v>
      </c>
      <c r="M165" s="64">
        <f t="shared" si="40"/>
        <v>5</v>
      </c>
      <c r="N165" s="63">
        <f t="shared" si="41"/>
        <v>42873</v>
      </c>
      <c r="O165" s="154" t="str">
        <f t="shared" si="42"/>
        <v/>
      </c>
      <c r="P165" s="155" t="str">
        <f t="shared" si="43"/>
        <v/>
      </c>
      <c r="Q165" s="155" t="str">
        <f t="shared" si="44"/>
        <v>No</v>
      </c>
      <c r="R165" s="156" t="str">
        <f t="shared" si="45"/>
        <v/>
      </c>
      <c r="S165" s="156" t="str">
        <f t="shared" si="46"/>
        <v/>
      </c>
      <c r="T165" s="157" t="str">
        <f t="shared" si="47"/>
        <v/>
      </c>
      <c r="U165" s="158" t="str">
        <f t="shared" si="48"/>
        <v/>
      </c>
      <c r="V165" s="158" t="str">
        <f t="shared" si="49"/>
        <v>No</v>
      </c>
      <c r="W165" s="159" t="str">
        <f t="shared" si="50"/>
        <v/>
      </c>
      <c r="X165" s="159" t="str">
        <f t="shared" si="51"/>
        <v/>
      </c>
      <c r="Y165" s="160" t="str">
        <f t="shared" si="52"/>
        <v/>
      </c>
      <c r="Z165" s="161" t="str">
        <f t="shared" si="53"/>
        <v/>
      </c>
      <c r="AA165" s="161" t="str">
        <f t="shared" si="54"/>
        <v>No</v>
      </c>
      <c r="AB165" s="162" t="str">
        <f t="shared" si="55"/>
        <v/>
      </c>
      <c r="AC165" s="162" t="str">
        <f t="shared" si="56"/>
        <v/>
      </c>
    </row>
    <row r="166" spans="1:29" ht="14">
      <c r="A166" s="62">
        <v>164</v>
      </c>
      <c r="B166" s="10">
        <v>6</v>
      </c>
      <c r="C166" s="14">
        <v>40927</v>
      </c>
      <c r="D166" s="15" t="s">
        <v>52</v>
      </c>
      <c r="E166" s="65" t="s">
        <v>8</v>
      </c>
      <c r="F166" s="15" t="s">
        <v>8</v>
      </c>
      <c r="G166" s="23" t="s">
        <v>16</v>
      </c>
      <c r="H166" s="17" t="s">
        <v>73</v>
      </c>
      <c r="I166" s="66">
        <v>8</v>
      </c>
      <c r="J166" s="12">
        <f>VLOOKUP(G166,'Default Parameters'!$A$10:$C$12,3,FALSE)</f>
        <v>5</v>
      </c>
      <c r="K166" s="63">
        <f t="shared" si="38"/>
        <v>41048</v>
      </c>
      <c r="L166" s="64">
        <f t="shared" si="39"/>
        <v>2012</v>
      </c>
      <c r="M166" s="64">
        <f t="shared" si="40"/>
        <v>5</v>
      </c>
      <c r="N166" s="63">
        <f t="shared" si="41"/>
        <v>42873</v>
      </c>
      <c r="O166" s="154" t="str">
        <f t="shared" si="42"/>
        <v/>
      </c>
      <c r="P166" s="155" t="str">
        <f t="shared" si="43"/>
        <v/>
      </c>
      <c r="Q166" s="155" t="str">
        <f t="shared" si="44"/>
        <v>No</v>
      </c>
      <c r="R166" s="156" t="str">
        <f t="shared" si="45"/>
        <v/>
      </c>
      <c r="S166" s="156" t="str">
        <f t="shared" si="46"/>
        <v/>
      </c>
      <c r="T166" s="157" t="str">
        <f t="shared" si="47"/>
        <v/>
      </c>
      <c r="U166" s="158" t="str">
        <f t="shared" si="48"/>
        <v/>
      </c>
      <c r="V166" s="158" t="str">
        <f t="shared" si="49"/>
        <v>No</v>
      </c>
      <c r="W166" s="159" t="str">
        <f t="shared" si="50"/>
        <v/>
      </c>
      <c r="X166" s="159" t="str">
        <f t="shared" si="51"/>
        <v/>
      </c>
      <c r="Y166" s="160" t="str">
        <f t="shared" si="52"/>
        <v/>
      </c>
      <c r="Z166" s="161" t="str">
        <f t="shared" si="53"/>
        <v/>
      </c>
      <c r="AA166" s="161" t="str">
        <f t="shared" si="54"/>
        <v>No</v>
      </c>
      <c r="AB166" s="162" t="str">
        <f t="shared" si="55"/>
        <v/>
      </c>
      <c r="AC166" s="162" t="str">
        <f t="shared" si="56"/>
        <v/>
      </c>
    </row>
    <row r="167" spans="1:29" ht="14">
      <c r="A167" s="62">
        <v>165</v>
      </c>
      <c r="B167" s="10">
        <v>6</v>
      </c>
      <c r="C167" s="14">
        <v>40932</v>
      </c>
      <c r="D167" s="15" t="s">
        <v>32</v>
      </c>
      <c r="E167" s="65" t="s">
        <v>8</v>
      </c>
      <c r="F167" s="15" t="s">
        <v>8</v>
      </c>
      <c r="G167" s="23" t="s">
        <v>16</v>
      </c>
      <c r="H167" s="17" t="s">
        <v>53</v>
      </c>
      <c r="I167" s="66">
        <v>1</v>
      </c>
      <c r="J167" s="12">
        <f>VLOOKUP(G167,'Default Parameters'!$A$10:$C$12,3,FALSE)</f>
        <v>5</v>
      </c>
      <c r="K167" s="63">
        <f t="shared" si="38"/>
        <v>41053</v>
      </c>
      <c r="L167" s="64">
        <f t="shared" si="39"/>
        <v>2012</v>
      </c>
      <c r="M167" s="64">
        <f t="shared" si="40"/>
        <v>5</v>
      </c>
      <c r="N167" s="63">
        <f t="shared" si="41"/>
        <v>42878</v>
      </c>
      <c r="O167" s="154" t="str">
        <f t="shared" si="42"/>
        <v/>
      </c>
      <c r="P167" s="155" t="str">
        <f t="shared" si="43"/>
        <v/>
      </c>
      <c r="Q167" s="155" t="str">
        <f t="shared" si="44"/>
        <v>No</v>
      </c>
      <c r="R167" s="156" t="str">
        <f t="shared" si="45"/>
        <v/>
      </c>
      <c r="S167" s="156" t="str">
        <f t="shared" si="46"/>
        <v/>
      </c>
      <c r="T167" s="157" t="str">
        <f t="shared" si="47"/>
        <v/>
      </c>
      <c r="U167" s="158" t="str">
        <f t="shared" si="48"/>
        <v/>
      </c>
      <c r="V167" s="158" t="str">
        <f t="shared" si="49"/>
        <v>No</v>
      </c>
      <c r="W167" s="159" t="str">
        <f t="shared" si="50"/>
        <v/>
      </c>
      <c r="X167" s="159" t="str">
        <f t="shared" si="51"/>
        <v/>
      </c>
      <c r="Y167" s="160" t="str">
        <f t="shared" si="52"/>
        <v/>
      </c>
      <c r="Z167" s="161" t="str">
        <f t="shared" si="53"/>
        <v/>
      </c>
      <c r="AA167" s="161" t="str">
        <f t="shared" si="54"/>
        <v>No</v>
      </c>
      <c r="AB167" s="162" t="str">
        <f t="shared" si="55"/>
        <v/>
      </c>
      <c r="AC167" s="162" t="str">
        <f t="shared" si="56"/>
        <v/>
      </c>
    </row>
    <row r="168" spans="1:29" ht="14">
      <c r="A168" s="62">
        <v>166</v>
      </c>
      <c r="B168" s="10">
        <v>6</v>
      </c>
      <c r="C168" s="14">
        <v>40933</v>
      </c>
      <c r="D168" s="15" t="s">
        <v>52</v>
      </c>
      <c r="E168" s="65" t="s">
        <v>8</v>
      </c>
      <c r="F168" s="15" t="s">
        <v>8</v>
      </c>
      <c r="G168" s="23" t="s">
        <v>16</v>
      </c>
      <c r="H168" s="17" t="s">
        <v>73</v>
      </c>
      <c r="I168" s="66">
        <v>1</v>
      </c>
      <c r="J168" s="12">
        <f>VLOOKUP(G168,'Default Parameters'!$A$10:$C$12,3,FALSE)</f>
        <v>5</v>
      </c>
      <c r="K168" s="63">
        <f t="shared" si="38"/>
        <v>41054</v>
      </c>
      <c r="L168" s="64">
        <f t="shared" si="39"/>
        <v>2012</v>
      </c>
      <c r="M168" s="64">
        <f t="shared" si="40"/>
        <v>5</v>
      </c>
      <c r="N168" s="63">
        <f t="shared" si="41"/>
        <v>42879</v>
      </c>
      <c r="O168" s="154" t="str">
        <f t="shared" si="42"/>
        <v/>
      </c>
      <c r="P168" s="155" t="str">
        <f t="shared" si="43"/>
        <v/>
      </c>
      <c r="Q168" s="155" t="str">
        <f t="shared" si="44"/>
        <v>No</v>
      </c>
      <c r="R168" s="156" t="str">
        <f t="shared" si="45"/>
        <v/>
      </c>
      <c r="S168" s="156" t="str">
        <f t="shared" si="46"/>
        <v/>
      </c>
      <c r="T168" s="157" t="str">
        <f t="shared" si="47"/>
        <v/>
      </c>
      <c r="U168" s="158" t="str">
        <f t="shared" si="48"/>
        <v/>
      </c>
      <c r="V168" s="158" t="str">
        <f t="shared" si="49"/>
        <v>No</v>
      </c>
      <c r="W168" s="159" t="str">
        <f t="shared" si="50"/>
        <v/>
      </c>
      <c r="X168" s="159" t="str">
        <f t="shared" si="51"/>
        <v/>
      </c>
      <c r="Y168" s="160" t="str">
        <f t="shared" si="52"/>
        <v/>
      </c>
      <c r="Z168" s="161" t="str">
        <f t="shared" si="53"/>
        <v/>
      </c>
      <c r="AA168" s="161" t="str">
        <f t="shared" si="54"/>
        <v>No</v>
      </c>
      <c r="AB168" s="162" t="str">
        <f t="shared" si="55"/>
        <v/>
      </c>
      <c r="AC168" s="162" t="str">
        <f t="shared" si="56"/>
        <v/>
      </c>
    </row>
    <row r="169" spans="1:29" ht="14">
      <c r="A169" s="62">
        <v>167</v>
      </c>
      <c r="B169" s="10">
        <v>6</v>
      </c>
      <c r="C169" s="14">
        <v>40933</v>
      </c>
      <c r="D169" s="15" t="s">
        <v>32</v>
      </c>
      <c r="E169" s="65" t="s">
        <v>8</v>
      </c>
      <c r="F169" s="15" t="s">
        <v>8</v>
      </c>
      <c r="G169" s="23" t="s">
        <v>16</v>
      </c>
      <c r="H169" s="17" t="s">
        <v>73</v>
      </c>
      <c r="I169" s="66">
        <v>1</v>
      </c>
      <c r="J169" s="12">
        <f>VLOOKUP(G169,'Default Parameters'!$A$10:$C$12,3,FALSE)</f>
        <v>5</v>
      </c>
      <c r="K169" s="63">
        <f t="shared" si="38"/>
        <v>41054</v>
      </c>
      <c r="L169" s="64">
        <f t="shared" si="39"/>
        <v>2012</v>
      </c>
      <c r="M169" s="64">
        <f t="shared" si="40"/>
        <v>5</v>
      </c>
      <c r="N169" s="63">
        <f t="shared" si="41"/>
        <v>42879</v>
      </c>
      <c r="O169" s="154" t="str">
        <f t="shared" si="42"/>
        <v/>
      </c>
      <c r="P169" s="155" t="str">
        <f t="shared" si="43"/>
        <v/>
      </c>
      <c r="Q169" s="155" t="str">
        <f t="shared" si="44"/>
        <v>No</v>
      </c>
      <c r="R169" s="156" t="str">
        <f t="shared" si="45"/>
        <v/>
      </c>
      <c r="S169" s="156" t="str">
        <f t="shared" si="46"/>
        <v/>
      </c>
      <c r="T169" s="157" t="str">
        <f t="shared" si="47"/>
        <v/>
      </c>
      <c r="U169" s="158" t="str">
        <f t="shared" si="48"/>
        <v/>
      </c>
      <c r="V169" s="158" t="str">
        <f t="shared" si="49"/>
        <v>No</v>
      </c>
      <c r="W169" s="159" t="str">
        <f t="shared" si="50"/>
        <v/>
      </c>
      <c r="X169" s="159" t="str">
        <f t="shared" si="51"/>
        <v/>
      </c>
      <c r="Y169" s="160" t="str">
        <f t="shared" si="52"/>
        <v/>
      </c>
      <c r="Z169" s="161" t="str">
        <f t="shared" si="53"/>
        <v/>
      </c>
      <c r="AA169" s="161" t="str">
        <f t="shared" si="54"/>
        <v>No</v>
      </c>
      <c r="AB169" s="162" t="str">
        <f t="shared" si="55"/>
        <v/>
      </c>
      <c r="AC169" s="162" t="str">
        <f t="shared" si="56"/>
        <v/>
      </c>
    </row>
    <row r="170" spans="1:29" ht="14">
      <c r="A170" s="62">
        <v>168</v>
      </c>
      <c r="B170" s="10">
        <v>6</v>
      </c>
      <c r="C170" s="14">
        <v>40933</v>
      </c>
      <c r="D170" s="15" t="s">
        <v>32</v>
      </c>
      <c r="E170" s="65" t="s">
        <v>8</v>
      </c>
      <c r="F170" s="15" t="s">
        <v>8</v>
      </c>
      <c r="G170" s="23" t="s">
        <v>16</v>
      </c>
      <c r="H170" s="17" t="s">
        <v>53</v>
      </c>
      <c r="I170" s="66">
        <v>1</v>
      </c>
      <c r="J170" s="12">
        <f>VLOOKUP(G170,'Default Parameters'!$A$10:$C$12,3,FALSE)</f>
        <v>5</v>
      </c>
      <c r="K170" s="63">
        <f t="shared" si="38"/>
        <v>41054</v>
      </c>
      <c r="L170" s="64">
        <f t="shared" si="39"/>
        <v>2012</v>
      </c>
      <c r="M170" s="64">
        <f t="shared" si="40"/>
        <v>5</v>
      </c>
      <c r="N170" s="63">
        <f t="shared" si="41"/>
        <v>42879</v>
      </c>
      <c r="O170" s="154" t="str">
        <f t="shared" si="42"/>
        <v/>
      </c>
      <c r="P170" s="155" t="str">
        <f t="shared" si="43"/>
        <v/>
      </c>
      <c r="Q170" s="155" t="str">
        <f t="shared" si="44"/>
        <v>No</v>
      </c>
      <c r="R170" s="156" t="str">
        <f t="shared" si="45"/>
        <v/>
      </c>
      <c r="S170" s="156" t="str">
        <f t="shared" si="46"/>
        <v/>
      </c>
      <c r="T170" s="157" t="str">
        <f t="shared" si="47"/>
        <v/>
      </c>
      <c r="U170" s="158" t="str">
        <f t="shared" si="48"/>
        <v/>
      </c>
      <c r="V170" s="158" t="str">
        <f t="shared" si="49"/>
        <v>No</v>
      </c>
      <c r="W170" s="159" t="str">
        <f t="shared" si="50"/>
        <v/>
      </c>
      <c r="X170" s="159" t="str">
        <f t="shared" si="51"/>
        <v/>
      </c>
      <c r="Y170" s="160" t="str">
        <f t="shared" si="52"/>
        <v/>
      </c>
      <c r="Z170" s="161" t="str">
        <f t="shared" si="53"/>
        <v/>
      </c>
      <c r="AA170" s="161" t="str">
        <f t="shared" si="54"/>
        <v>No</v>
      </c>
      <c r="AB170" s="162" t="str">
        <f t="shared" si="55"/>
        <v/>
      </c>
      <c r="AC170" s="162" t="str">
        <f t="shared" si="56"/>
        <v/>
      </c>
    </row>
    <row r="171" spans="1:29" ht="14">
      <c r="A171" s="62">
        <v>169</v>
      </c>
      <c r="B171" s="10">
        <v>6</v>
      </c>
      <c r="C171" s="14">
        <v>40933</v>
      </c>
      <c r="D171" s="15" t="s">
        <v>32</v>
      </c>
      <c r="E171" s="65" t="s">
        <v>8</v>
      </c>
      <c r="F171" s="15" t="s">
        <v>8</v>
      </c>
      <c r="G171" s="23" t="s">
        <v>16</v>
      </c>
      <c r="H171" s="17" t="s">
        <v>53</v>
      </c>
      <c r="I171" s="66">
        <v>1</v>
      </c>
      <c r="J171" s="12">
        <f>VLOOKUP(G171,'Default Parameters'!$A$10:$C$12,3,FALSE)</f>
        <v>5</v>
      </c>
      <c r="K171" s="63">
        <f t="shared" si="38"/>
        <v>41054</v>
      </c>
      <c r="L171" s="64">
        <f t="shared" si="39"/>
        <v>2012</v>
      </c>
      <c r="M171" s="64">
        <f t="shared" si="40"/>
        <v>5</v>
      </c>
      <c r="N171" s="63">
        <f t="shared" si="41"/>
        <v>42879</v>
      </c>
      <c r="O171" s="154" t="str">
        <f t="shared" si="42"/>
        <v/>
      </c>
      <c r="P171" s="155" t="str">
        <f t="shared" si="43"/>
        <v/>
      </c>
      <c r="Q171" s="155" t="str">
        <f t="shared" si="44"/>
        <v>No</v>
      </c>
      <c r="R171" s="156" t="str">
        <f t="shared" si="45"/>
        <v/>
      </c>
      <c r="S171" s="156" t="str">
        <f t="shared" si="46"/>
        <v/>
      </c>
      <c r="T171" s="157" t="str">
        <f t="shared" si="47"/>
        <v/>
      </c>
      <c r="U171" s="158" t="str">
        <f t="shared" si="48"/>
        <v/>
      </c>
      <c r="V171" s="158" t="str">
        <f t="shared" si="49"/>
        <v>No</v>
      </c>
      <c r="W171" s="159" t="str">
        <f t="shared" si="50"/>
        <v/>
      </c>
      <c r="X171" s="159" t="str">
        <f t="shared" si="51"/>
        <v/>
      </c>
      <c r="Y171" s="160" t="str">
        <f t="shared" si="52"/>
        <v/>
      </c>
      <c r="Z171" s="161" t="str">
        <f t="shared" si="53"/>
        <v/>
      </c>
      <c r="AA171" s="161" t="str">
        <f t="shared" si="54"/>
        <v>No</v>
      </c>
      <c r="AB171" s="162" t="str">
        <f t="shared" si="55"/>
        <v/>
      </c>
      <c r="AC171" s="162" t="str">
        <f t="shared" si="56"/>
        <v/>
      </c>
    </row>
    <row r="172" spans="1:29" ht="14">
      <c r="A172" s="62">
        <v>170</v>
      </c>
      <c r="B172" s="10">
        <v>6</v>
      </c>
      <c r="C172" s="14">
        <v>40933</v>
      </c>
      <c r="D172" s="15" t="s">
        <v>52</v>
      </c>
      <c r="E172" s="65" t="s">
        <v>8</v>
      </c>
      <c r="F172" s="15" t="s">
        <v>8</v>
      </c>
      <c r="G172" s="23" t="s">
        <v>16</v>
      </c>
      <c r="H172" s="17" t="s">
        <v>48</v>
      </c>
      <c r="I172" s="66">
        <v>11</v>
      </c>
      <c r="J172" s="12">
        <f>VLOOKUP(G172,'Default Parameters'!$A$10:$C$12,3,FALSE)</f>
        <v>5</v>
      </c>
      <c r="K172" s="63">
        <f t="shared" si="38"/>
        <v>41054</v>
      </c>
      <c r="L172" s="64">
        <f t="shared" si="39"/>
        <v>2012</v>
      </c>
      <c r="M172" s="64">
        <f t="shared" si="40"/>
        <v>5</v>
      </c>
      <c r="N172" s="63">
        <f t="shared" si="41"/>
        <v>42879</v>
      </c>
      <c r="O172" s="154" t="str">
        <f t="shared" si="42"/>
        <v/>
      </c>
      <c r="P172" s="155" t="str">
        <f t="shared" si="43"/>
        <v/>
      </c>
      <c r="Q172" s="155" t="str">
        <f t="shared" si="44"/>
        <v>No</v>
      </c>
      <c r="R172" s="156" t="str">
        <f t="shared" si="45"/>
        <v/>
      </c>
      <c r="S172" s="156" t="str">
        <f t="shared" si="46"/>
        <v/>
      </c>
      <c r="T172" s="157" t="str">
        <f t="shared" si="47"/>
        <v/>
      </c>
      <c r="U172" s="158" t="str">
        <f t="shared" si="48"/>
        <v/>
      </c>
      <c r="V172" s="158" t="str">
        <f t="shared" si="49"/>
        <v>No</v>
      </c>
      <c r="W172" s="159" t="str">
        <f t="shared" si="50"/>
        <v/>
      </c>
      <c r="X172" s="159" t="str">
        <f t="shared" si="51"/>
        <v/>
      </c>
      <c r="Y172" s="160" t="str">
        <f t="shared" si="52"/>
        <v/>
      </c>
      <c r="Z172" s="161" t="str">
        <f t="shared" si="53"/>
        <v/>
      </c>
      <c r="AA172" s="161" t="str">
        <f t="shared" si="54"/>
        <v>No</v>
      </c>
      <c r="AB172" s="162" t="str">
        <f t="shared" si="55"/>
        <v/>
      </c>
      <c r="AC172" s="162" t="str">
        <f t="shared" si="56"/>
        <v/>
      </c>
    </row>
    <row r="173" spans="1:29" ht="14">
      <c r="A173" s="62">
        <v>171</v>
      </c>
      <c r="B173" s="10">
        <v>6</v>
      </c>
      <c r="C173" s="14">
        <v>40933</v>
      </c>
      <c r="D173" s="15" t="s">
        <v>52</v>
      </c>
      <c r="E173" s="65" t="s">
        <v>8</v>
      </c>
      <c r="F173" s="15" t="s">
        <v>8</v>
      </c>
      <c r="G173" s="23" t="s">
        <v>16</v>
      </c>
      <c r="H173" s="17" t="s">
        <v>48</v>
      </c>
      <c r="I173" s="66">
        <v>16</v>
      </c>
      <c r="J173" s="12">
        <f>VLOOKUP(G173,'Default Parameters'!$A$10:$C$12,3,FALSE)</f>
        <v>5</v>
      </c>
      <c r="K173" s="63">
        <f t="shared" si="38"/>
        <v>41054</v>
      </c>
      <c r="L173" s="64">
        <f t="shared" si="39"/>
        <v>2012</v>
      </c>
      <c r="M173" s="64">
        <f t="shared" si="40"/>
        <v>5</v>
      </c>
      <c r="N173" s="63">
        <f t="shared" si="41"/>
        <v>42879</v>
      </c>
      <c r="O173" s="154" t="str">
        <f t="shared" si="42"/>
        <v/>
      </c>
      <c r="P173" s="155" t="str">
        <f t="shared" si="43"/>
        <v/>
      </c>
      <c r="Q173" s="155" t="str">
        <f t="shared" si="44"/>
        <v>No</v>
      </c>
      <c r="R173" s="156" t="str">
        <f t="shared" si="45"/>
        <v/>
      </c>
      <c r="S173" s="156" t="str">
        <f t="shared" si="46"/>
        <v/>
      </c>
      <c r="T173" s="157" t="str">
        <f t="shared" si="47"/>
        <v/>
      </c>
      <c r="U173" s="158" t="str">
        <f t="shared" si="48"/>
        <v/>
      </c>
      <c r="V173" s="158" t="str">
        <f t="shared" si="49"/>
        <v>No</v>
      </c>
      <c r="W173" s="159" t="str">
        <f t="shared" si="50"/>
        <v/>
      </c>
      <c r="X173" s="159" t="str">
        <f t="shared" si="51"/>
        <v/>
      </c>
      <c r="Y173" s="160" t="str">
        <f t="shared" si="52"/>
        <v/>
      </c>
      <c r="Z173" s="161" t="str">
        <f t="shared" si="53"/>
        <v/>
      </c>
      <c r="AA173" s="161" t="str">
        <f t="shared" si="54"/>
        <v>No</v>
      </c>
      <c r="AB173" s="162" t="str">
        <f t="shared" si="55"/>
        <v/>
      </c>
      <c r="AC173" s="162" t="str">
        <f t="shared" si="56"/>
        <v/>
      </c>
    </row>
    <row r="174" spans="1:29" ht="14">
      <c r="A174" s="62">
        <v>172</v>
      </c>
      <c r="B174" s="10">
        <v>6</v>
      </c>
      <c r="C174" s="14">
        <v>40933</v>
      </c>
      <c r="D174" s="15" t="s">
        <v>52</v>
      </c>
      <c r="E174" s="65" t="s">
        <v>8</v>
      </c>
      <c r="F174" s="15" t="s">
        <v>8</v>
      </c>
      <c r="G174" s="23" t="s">
        <v>16</v>
      </c>
      <c r="H174" s="17" t="s">
        <v>53</v>
      </c>
      <c r="I174" s="66">
        <v>20</v>
      </c>
      <c r="J174" s="12">
        <f>VLOOKUP(G174,'Default Parameters'!$A$10:$C$12,3,FALSE)</f>
        <v>5</v>
      </c>
      <c r="K174" s="63">
        <f t="shared" si="38"/>
        <v>41054</v>
      </c>
      <c r="L174" s="64">
        <f t="shared" si="39"/>
        <v>2012</v>
      </c>
      <c r="M174" s="64">
        <f t="shared" si="40"/>
        <v>5</v>
      </c>
      <c r="N174" s="63">
        <f t="shared" si="41"/>
        <v>42879</v>
      </c>
      <c r="O174" s="154" t="str">
        <f t="shared" si="42"/>
        <v/>
      </c>
      <c r="P174" s="155" t="str">
        <f t="shared" si="43"/>
        <v/>
      </c>
      <c r="Q174" s="155" t="str">
        <f t="shared" si="44"/>
        <v>No</v>
      </c>
      <c r="R174" s="156" t="str">
        <f t="shared" si="45"/>
        <v/>
      </c>
      <c r="S174" s="156" t="str">
        <f t="shared" si="46"/>
        <v/>
      </c>
      <c r="T174" s="157" t="str">
        <f t="shared" si="47"/>
        <v/>
      </c>
      <c r="U174" s="158" t="str">
        <f t="shared" si="48"/>
        <v/>
      </c>
      <c r="V174" s="158" t="str">
        <f t="shared" si="49"/>
        <v>No</v>
      </c>
      <c r="W174" s="159" t="str">
        <f t="shared" si="50"/>
        <v/>
      </c>
      <c r="X174" s="159" t="str">
        <f t="shared" si="51"/>
        <v/>
      </c>
      <c r="Y174" s="160" t="str">
        <f t="shared" si="52"/>
        <v/>
      </c>
      <c r="Z174" s="161" t="str">
        <f t="shared" si="53"/>
        <v/>
      </c>
      <c r="AA174" s="161" t="str">
        <f t="shared" si="54"/>
        <v>No</v>
      </c>
      <c r="AB174" s="162" t="str">
        <f t="shared" si="55"/>
        <v/>
      </c>
      <c r="AC174" s="162" t="str">
        <f t="shared" si="56"/>
        <v/>
      </c>
    </row>
    <row r="175" spans="1:29" ht="14">
      <c r="A175" s="62">
        <v>173</v>
      </c>
      <c r="B175" s="10">
        <v>6</v>
      </c>
      <c r="C175" s="14">
        <v>40933</v>
      </c>
      <c r="D175" s="15" t="s">
        <v>27</v>
      </c>
      <c r="E175" s="65" t="s">
        <v>8</v>
      </c>
      <c r="F175" s="15" t="s">
        <v>8</v>
      </c>
      <c r="G175" s="23" t="s">
        <v>16</v>
      </c>
      <c r="H175" s="19" t="s">
        <v>73</v>
      </c>
      <c r="I175" s="66">
        <v>500</v>
      </c>
      <c r="J175" s="12">
        <f>VLOOKUP(G175,'Default Parameters'!$A$10:$C$12,3,FALSE)</f>
        <v>5</v>
      </c>
      <c r="K175" s="63">
        <f t="shared" si="38"/>
        <v>41054</v>
      </c>
      <c r="L175" s="64">
        <f t="shared" si="39"/>
        <v>2012</v>
      </c>
      <c r="M175" s="64">
        <f t="shared" si="40"/>
        <v>5</v>
      </c>
      <c r="N175" s="63">
        <f t="shared" si="41"/>
        <v>42879</v>
      </c>
      <c r="O175" s="154" t="str">
        <f t="shared" si="42"/>
        <v/>
      </c>
      <c r="P175" s="155" t="str">
        <f t="shared" si="43"/>
        <v/>
      </c>
      <c r="Q175" s="155" t="str">
        <f t="shared" si="44"/>
        <v>No</v>
      </c>
      <c r="R175" s="156" t="str">
        <f t="shared" si="45"/>
        <v/>
      </c>
      <c r="S175" s="156" t="str">
        <f t="shared" si="46"/>
        <v/>
      </c>
      <c r="T175" s="157" t="str">
        <f t="shared" si="47"/>
        <v/>
      </c>
      <c r="U175" s="158" t="str">
        <f t="shared" si="48"/>
        <v/>
      </c>
      <c r="V175" s="158" t="str">
        <f t="shared" si="49"/>
        <v>No</v>
      </c>
      <c r="W175" s="159" t="str">
        <f t="shared" si="50"/>
        <v/>
      </c>
      <c r="X175" s="159" t="str">
        <f t="shared" si="51"/>
        <v/>
      </c>
      <c r="Y175" s="160" t="str">
        <f t="shared" si="52"/>
        <v/>
      </c>
      <c r="Z175" s="161" t="str">
        <f t="shared" si="53"/>
        <v/>
      </c>
      <c r="AA175" s="161" t="str">
        <f t="shared" si="54"/>
        <v>No</v>
      </c>
      <c r="AB175" s="162" t="str">
        <f t="shared" si="55"/>
        <v/>
      </c>
      <c r="AC175" s="162" t="str">
        <f t="shared" si="56"/>
        <v/>
      </c>
    </row>
    <row r="176" spans="1:29" ht="14">
      <c r="A176" s="62">
        <v>174</v>
      </c>
      <c r="B176" s="10">
        <v>6</v>
      </c>
      <c r="C176" s="14">
        <v>40933</v>
      </c>
      <c r="D176" s="15" t="s">
        <v>52</v>
      </c>
      <c r="E176" s="15" t="s">
        <v>11</v>
      </c>
      <c r="F176" s="15" t="s">
        <v>11</v>
      </c>
      <c r="G176" s="23" t="s">
        <v>16</v>
      </c>
      <c r="H176" s="17" t="s">
        <v>53</v>
      </c>
      <c r="I176" s="66">
        <v>10</v>
      </c>
      <c r="J176" s="12">
        <f>VLOOKUP(G176,'Default Parameters'!$A$10:$C$12,3,FALSE)</f>
        <v>5</v>
      </c>
      <c r="K176" s="63">
        <f t="shared" si="38"/>
        <v>41054</v>
      </c>
      <c r="L176" s="64">
        <f t="shared" si="39"/>
        <v>2012</v>
      </c>
      <c r="M176" s="64">
        <f t="shared" si="40"/>
        <v>5</v>
      </c>
      <c r="N176" s="63">
        <f t="shared" si="41"/>
        <v>42879</v>
      </c>
      <c r="O176" s="154" t="str">
        <f t="shared" si="42"/>
        <v/>
      </c>
      <c r="P176" s="155" t="str">
        <f t="shared" si="43"/>
        <v/>
      </c>
      <c r="Q176" s="155" t="str">
        <f t="shared" si="44"/>
        <v>No</v>
      </c>
      <c r="R176" s="156" t="str">
        <f t="shared" si="45"/>
        <v/>
      </c>
      <c r="S176" s="156" t="str">
        <f t="shared" si="46"/>
        <v/>
      </c>
      <c r="T176" s="157" t="str">
        <f t="shared" si="47"/>
        <v/>
      </c>
      <c r="U176" s="158" t="str">
        <f t="shared" si="48"/>
        <v/>
      </c>
      <c r="V176" s="158" t="str">
        <f t="shared" si="49"/>
        <v>No</v>
      </c>
      <c r="W176" s="159" t="str">
        <f t="shared" si="50"/>
        <v/>
      </c>
      <c r="X176" s="159" t="str">
        <f t="shared" si="51"/>
        <v/>
      </c>
      <c r="Y176" s="160" t="str">
        <f t="shared" si="52"/>
        <v/>
      </c>
      <c r="Z176" s="161" t="str">
        <f t="shared" si="53"/>
        <v/>
      </c>
      <c r="AA176" s="161" t="str">
        <f t="shared" si="54"/>
        <v>No</v>
      </c>
      <c r="AB176" s="162" t="str">
        <f t="shared" si="55"/>
        <v/>
      </c>
      <c r="AC176" s="162" t="str">
        <f t="shared" si="56"/>
        <v/>
      </c>
    </row>
    <row r="177" spans="1:29" ht="14">
      <c r="A177" s="62">
        <v>175</v>
      </c>
      <c r="B177" s="10">
        <v>6</v>
      </c>
      <c r="C177" s="14">
        <v>40933</v>
      </c>
      <c r="D177" s="15" t="s">
        <v>52</v>
      </c>
      <c r="E177" s="15" t="s">
        <v>11</v>
      </c>
      <c r="F177" s="15" t="s">
        <v>11</v>
      </c>
      <c r="G177" s="23" t="s">
        <v>16</v>
      </c>
      <c r="H177" s="17" t="s">
        <v>53</v>
      </c>
      <c r="I177" s="66">
        <v>11</v>
      </c>
      <c r="J177" s="12">
        <f>VLOOKUP(G177,'Default Parameters'!$A$10:$C$12,3,FALSE)</f>
        <v>5</v>
      </c>
      <c r="K177" s="63">
        <f t="shared" si="38"/>
        <v>41054</v>
      </c>
      <c r="L177" s="64">
        <f t="shared" si="39"/>
        <v>2012</v>
      </c>
      <c r="M177" s="64">
        <f t="shared" si="40"/>
        <v>5</v>
      </c>
      <c r="N177" s="63">
        <f t="shared" si="41"/>
        <v>42879</v>
      </c>
      <c r="O177" s="154" t="str">
        <f t="shared" si="42"/>
        <v/>
      </c>
      <c r="P177" s="155" t="str">
        <f t="shared" si="43"/>
        <v/>
      </c>
      <c r="Q177" s="155" t="str">
        <f t="shared" si="44"/>
        <v>No</v>
      </c>
      <c r="R177" s="156" t="str">
        <f t="shared" si="45"/>
        <v/>
      </c>
      <c r="S177" s="156" t="str">
        <f t="shared" si="46"/>
        <v/>
      </c>
      <c r="T177" s="157" t="str">
        <f t="shared" si="47"/>
        <v/>
      </c>
      <c r="U177" s="158" t="str">
        <f t="shared" si="48"/>
        <v/>
      </c>
      <c r="V177" s="158" t="str">
        <f t="shared" si="49"/>
        <v>No</v>
      </c>
      <c r="W177" s="159" t="str">
        <f t="shared" si="50"/>
        <v/>
      </c>
      <c r="X177" s="159" t="str">
        <f t="shared" si="51"/>
        <v/>
      </c>
      <c r="Y177" s="160" t="str">
        <f t="shared" si="52"/>
        <v/>
      </c>
      <c r="Z177" s="161" t="str">
        <f t="shared" si="53"/>
        <v/>
      </c>
      <c r="AA177" s="161" t="str">
        <f t="shared" si="54"/>
        <v>No</v>
      </c>
      <c r="AB177" s="162" t="str">
        <f t="shared" si="55"/>
        <v/>
      </c>
      <c r="AC177" s="162" t="str">
        <f t="shared" si="56"/>
        <v/>
      </c>
    </row>
    <row r="178" spans="1:29" ht="14">
      <c r="A178" s="62">
        <v>176</v>
      </c>
      <c r="B178" s="10">
        <v>6</v>
      </c>
      <c r="C178" s="14">
        <v>40933</v>
      </c>
      <c r="D178" s="15" t="s">
        <v>52</v>
      </c>
      <c r="E178" s="65" t="s">
        <v>9</v>
      </c>
      <c r="F178" s="15" t="s">
        <v>9</v>
      </c>
      <c r="G178" s="23" t="s">
        <v>16</v>
      </c>
      <c r="H178" s="17" t="s">
        <v>73</v>
      </c>
      <c r="I178" s="66">
        <v>15</v>
      </c>
      <c r="J178" s="12">
        <f>VLOOKUP(G178,'Default Parameters'!$A$10:$C$12,3,FALSE)</f>
        <v>5</v>
      </c>
      <c r="K178" s="63">
        <f t="shared" si="38"/>
        <v>41054</v>
      </c>
      <c r="L178" s="64">
        <f t="shared" si="39"/>
        <v>2012</v>
      </c>
      <c r="M178" s="64">
        <f t="shared" si="40"/>
        <v>5</v>
      </c>
      <c r="N178" s="63">
        <f t="shared" si="41"/>
        <v>42879</v>
      </c>
      <c r="O178" s="154" t="str">
        <f t="shared" si="42"/>
        <v/>
      </c>
      <c r="P178" s="155" t="str">
        <f t="shared" si="43"/>
        <v/>
      </c>
      <c r="Q178" s="155" t="str">
        <f t="shared" si="44"/>
        <v>No</v>
      </c>
      <c r="R178" s="156" t="str">
        <f t="shared" si="45"/>
        <v/>
      </c>
      <c r="S178" s="156" t="str">
        <f t="shared" si="46"/>
        <v/>
      </c>
      <c r="T178" s="157" t="str">
        <f t="shared" si="47"/>
        <v/>
      </c>
      <c r="U178" s="158" t="str">
        <f t="shared" si="48"/>
        <v/>
      </c>
      <c r="V178" s="158" t="str">
        <f t="shared" si="49"/>
        <v>No</v>
      </c>
      <c r="W178" s="159" t="str">
        <f t="shared" si="50"/>
        <v/>
      </c>
      <c r="X178" s="159" t="str">
        <f t="shared" si="51"/>
        <v/>
      </c>
      <c r="Y178" s="160" t="str">
        <f t="shared" si="52"/>
        <v/>
      </c>
      <c r="Z178" s="161" t="str">
        <f t="shared" si="53"/>
        <v/>
      </c>
      <c r="AA178" s="161" t="str">
        <f t="shared" si="54"/>
        <v>No</v>
      </c>
      <c r="AB178" s="162" t="str">
        <f t="shared" si="55"/>
        <v/>
      </c>
      <c r="AC178" s="162" t="str">
        <f t="shared" si="56"/>
        <v/>
      </c>
    </row>
    <row r="179" spans="1:29" ht="14">
      <c r="A179" s="62">
        <v>177</v>
      </c>
      <c r="B179" s="10">
        <v>6</v>
      </c>
      <c r="C179" s="14">
        <v>40935</v>
      </c>
      <c r="D179" s="15" t="s">
        <v>54</v>
      </c>
      <c r="E179" s="15" t="s">
        <v>12</v>
      </c>
      <c r="F179" s="15" t="s">
        <v>12</v>
      </c>
      <c r="G179" s="23" t="s">
        <v>16</v>
      </c>
      <c r="H179" s="17" t="s">
        <v>73</v>
      </c>
      <c r="I179" s="66">
        <v>568</v>
      </c>
      <c r="J179" s="12">
        <f>VLOOKUP(G179,'Default Parameters'!$A$10:$C$12,3,FALSE)</f>
        <v>5</v>
      </c>
      <c r="K179" s="63">
        <f t="shared" si="38"/>
        <v>41056</v>
      </c>
      <c r="L179" s="64">
        <f t="shared" si="39"/>
        <v>2012</v>
      </c>
      <c r="M179" s="64">
        <f t="shared" si="40"/>
        <v>5</v>
      </c>
      <c r="N179" s="63">
        <f t="shared" si="41"/>
        <v>42881</v>
      </c>
      <c r="O179" s="154" t="str">
        <f t="shared" si="42"/>
        <v/>
      </c>
      <c r="P179" s="155" t="str">
        <f t="shared" si="43"/>
        <v/>
      </c>
      <c r="Q179" s="155" t="str">
        <f t="shared" si="44"/>
        <v>No</v>
      </c>
      <c r="R179" s="156" t="str">
        <f t="shared" si="45"/>
        <v/>
      </c>
      <c r="S179" s="156" t="str">
        <f t="shared" si="46"/>
        <v/>
      </c>
      <c r="T179" s="157" t="str">
        <f t="shared" si="47"/>
        <v/>
      </c>
      <c r="U179" s="158" t="str">
        <f t="shared" si="48"/>
        <v/>
      </c>
      <c r="V179" s="158" t="str">
        <f t="shared" si="49"/>
        <v>No</v>
      </c>
      <c r="W179" s="159" t="str">
        <f t="shared" si="50"/>
        <v/>
      </c>
      <c r="X179" s="159" t="str">
        <f t="shared" si="51"/>
        <v/>
      </c>
      <c r="Y179" s="160" t="str">
        <f t="shared" si="52"/>
        <v/>
      </c>
      <c r="Z179" s="161" t="str">
        <f t="shared" si="53"/>
        <v/>
      </c>
      <c r="AA179" s="161" t="str">
        <f t="shared" si="54"/>
        <v>No</v>
      </c>
      <c r="AB179" s="162" t="str">
        <f t="shared" si="55"/>
        <v/>
      </c>
      <c r="AC179" s="162" t="str">
        <f t="shared" si="56"/>
        <v/>
      </c>
    </row>
    <row r="180" spans="1:29" ht="14">
      <c r="A180" s="62">
        <v>178</v>
      </c>
      <c r="B180" s="10">
        <v>6</v>
      </c>
      <c r="C180" s="14">
        <v>40935</v>
      </c>
      <c r="D180" s="15" t="s">
        <v>52</v>
      </c>
      <c r="E180" s="15" t="s">
        <v>11</v>
      </c>
      <c r="F180" s="15" t="s">
        <v>11</v>
      </c>
      <c r="G180" s="23" t="s">
        <v>16</v>
      </c>
      <c r="H180" s="17" t="s">
        <v>73</v>
      </c>
      <c r="I180" s="66">
        <v>8</v>
      </c>
      <c r="J180" s="12">
        <f>VLOOKUP(G180,'Default Parameters'!$A$10:$C$12,3,FALSE)</f>
        <v>5</v>
      </c>
      <c r="K180" s="63">
        <f t="shared" si="38"/>
        <v>41056</v>
      </c>
      <c r="L180" s="64">
        <f t="shared" si="39"/>
        <v>2012</v>
      </c>
      <c r="M180" s="64">
        <f t="shared" si="40"/>
        <v>5</v>
      </c>
      <c r="N180" s="63">
        <f t="shared" si="41"/>
        <v>42881</v>
      </c>
      <c r="O180" s="154" t="str">
        <f t="shared" si="42"/>
        <v/>
      </c>
      <c r="P180" s="155" t="str">
        <f t="shared" si="43"/>
        <v/>
      </c>
      <c r="Q180" s="155" t="str">
        <f t="shared" si="44"/>
        <v>No</v>
      </c>
      <c r="R180" s="156" t="str">
        <f t="shared" si="45"/>
        <v/>
      </c>
      <c r="S180" s="156" t="str">
        <f t="shared" si="46"/>
        <v/>
      </c>
      <c r="T180" s="157" t="str">
        <f t="shared" si="47"/>
        <v/>
      </c>
      <c r="U180" s="158" t="str">
        <f t="shared" si="48"/>
        <v/>
      </c>
      <c r="V180" s="158" t="str">
        <f t="shared" si="49"/>
        <v>No</v>
      </c>
      <c r="W180" s="159" t="str">
        <f t="shared" si="50"/>
        <v/>
      </c>
      <c r="X180" s="159" t="str">
        <f t="shared" si="51"/>
        <v/>
      </c>
      <c r="Y180" s="160" t="str">
        <f t="shared" si="52"/>
        <v/>
      </c>
      <c r="Z180" s="161" t="str">
        <f t="shared" si="53"/>
        <v/>
      </c>
      <c r="AA180" s="161" t="str">
        <f t="shared" si="54"/>
        <v>No</v>
      </c>
      <c r="AB180" s="162" t="str">
        <f t="shared" si="55"/>
        <v/>
      </c>
      <c r="AC180" s="162" t="str">
        <f t="shared" si="56"/>
        <v/>
      </c>
    </row>
    <row r="181" spans="1:29" ht="14">
      <c r="A181" s="62">
        <v>179</v>
      </c>
      <c r="B181" s="10">
        <v>6</v>
      </c>
      <c r="C181" s="14">
        <v>40935</v>
      </c>
      <c r="D181" s="15" t="s">
        <v>52</v>
      </c>
      <c r="E181" s="15" t="s">
        <v>11</v>
      </c>
      <c r="F181" s="15" t="s">
        <v>11</v>
      </c>
      <c r="G181" s="23" t="s">
        <v>16</v>
      </c>
      <c r="H181" s="17" t="s">
        <v>73</v>
      </c>
      <c r="I181" s="66">
        <v>46</v>
      </c>
      <c r="J181" s="12">
        <f>VLOOKUP(G181,'Default Parameters'!$A$10:$C$12,3,FALSE)</f>
        <v>5</v>
      </c>
      <c r="K181" s="63">
        <f t="shared" si="38"/>
        <v>41056</v>
      </c>
      <c r="L181" s="64">
        <f t="shared" si="39"/>
        <v>2012</v>
      </c>
      <c r="M181" s="64">
        <f t="shared" si="40"/>
        <v>5</v>
      </c>
      <c r="N181" s="63">
        <f t="shared" si="41"/>
        <v>42881</v>
      </c>
      <c r="O181" s="154" t="str">
        <f t="shared" si="42"/>
        <v/>
      </c>
      <c r="P181" s="155" t="str">
        <f t="shared" si="43"/>
        <v/>
      </c>
      <c r="Q181" s="155" t="str">
        <f t="shared" si="44"/>
        <v>No</v>
      </c>
      <c r="R181" s="156" t="str">
        <f t="shared" si="45"/>
        <v/>
      </c>
      <c r="S181" s="156" t="str">
        <f t="shared" si="46"/>
        <v/>
      </c>
      <c r="T181" s="157" t="str">
        <f t="shared" si="47"/>
        <v/>
      </c>
      <c r="U181" s="158" t="str">
        <f t="shared" si="48"/>
        <v/>
      </c>
      <c r="V181" s="158" t="str">
        <f t="shared" si="49"/>
        <v>No</v>
      </c>
      <c r="W181" s="159" t="str">
        <f t="shared" si="50"/>
        <v/>
      </c>
      <c r="X181" s="159" t="str">
        <f t="shared" si="51"/>
        <v/>
      </c>
      <c r="Y181" s="160" t="str">
        <f t="shared" si="52"/>
        <v/>
      </c>
      <c r="Z181" s="161" t="str">
        <f t="shared" si="53"/>
        <v/>
      </c>
      <c r="AA181" s="161" t="str">
        <f t="shared" si="54"/>
        <v>No</v>
      </c>
      <c r="AB181" s="162" t="str">
        <f t="shared" si="55"/>
        <v/>
      </c>
      <c r="AC181" s="162" t="str">
        <f t="shared" si="56"/>
        <v/>
      </c>
    </row>
    <row r="182" spans="1:29" ht="14">
      <c r="A182" s="62">
        <v>180</v>
      </c>
      <c r="B182" s="10">
        <v>6</v>
      </c>
      <c r="C182" s="21">
        <v>40938</v>
      </c>
      <c r="D182" s="22" t="s">
        <v>41</v>
      </c>
      <c r="E182" s="65" t="s">
        <v>8</v>
      </c>
      <c r="F182" s="15" t="s">
        <v>8</v>
      </c>
      <c r="G182" s="24" t="s">
        <v>16</v>
      </c>
      <c r="H182" s="18" t="s">
        <v>73</v>
      </c>
      <c r="I182" s="67">
        <v>100</v>
      </c>
      <c r="J182" s="12">
        <f>VLOOKUP(G182,'Default Parameters'!$A$10:$C$12,3,FALSE)</f>
        <v>5</v>
      </c>
      <c r="K182" s="63">
        <f t="shared" si="38"/>
        <v>41059</v>
      </c>
      <c r="L182" s="64">
        <f t="shared" si="39"/>
        <v>2012</v>
      </c>
      <c r="M182" s="64">
        <f t="shared" si="40"/>
        <v>5</v>
      </c>
      <c r="N182" s="63">
        <f t="shared" si="41"/>
        <v>42884</v>
      </c>
      <c r="O182" s="154" t="str">
        <f t="shared" si="42"/>
        <v/>
      </c>
      <c r="P182" s="155" t="str">
        <f t="shared" si="43"/>
        <v/>
      </c>
      <c r="Q182" s="155" t="str">
        <f t="shared" si="44"/>
        <v>No</v>
      </c>
      <c r="R182" s="156" t="str">
        <f t="shared" si="45"/>
        <v/>
      </c>
      <c r="S182" s="156" t="str">
        <f t="shared" si="46"/>
        <v/>
      </c>
      <c r="T182" s="157" t="str">
        <f t="shared" si="47"/>
        <v/>
      </c>
      <c r="U182" s="158" t="str">
        <f t="shared" si="48"/>
        <v/>
      </c>
      <c r="V182" s="158" t="str">
        <f t="shared" si="49"/>
        <v>No</v>
      </c>
      <c r="W182" s="159" t="str">
        <f t="shared" si="50"/>
        <v/>
      </c>
      <c r="X182" s="159" t="str">
        <f t="shared" si="51"/>
        <v/>
      </c>
      <c r="Y182" s="160" t="str">
        <f t="shared" si="52"/>
        <v/>
      </c>
      <c r="Z182" s="161" t="str">
        <f t="shared" si="53"/>
        <v/>
      </c>
      <c r="AA182" s="161" t="str">
        <f t="shared" si="54"/>
        <v>No</v>
      </c>
      <c r="AB182" s="162" t="str">
        <f t="shared" si="55"/>
        <v/>
      </c>
      <c r="AC182" s="162" t="str">
        <f t="shared" si="56"/>
        <v/>
      </c>
    </row>
    <row r="183" spans="1:29" ht="14">
      <c r="A183" s="62">
        <v>181</v>
      </c>
      <c r="B183" s="10">
        <v>6</v>
      </c>
      <c r="C183" s="14">
        <v>40938</v>
      </c>
      <c r="D183" s="15" t="s">
        <v>52</v>
      </c>
      <c r="E183" s="15" t="s">
        <v>11</v>
      </c>
      <c r="F183" s="15" t="s">
        <v>11</v>
      </c>
      <c r="G183" s="23" t="s">
        <v>16</v>
      </c>
      <c r="H183" s="17" t="s">
        <v>73</v>
      </c>
      <c r="I183" s="66">
        <v>23</v>
      </c>
      <c r="J183" s="12">
        <f>VLOOKUP(G183,'Default Parameters'!$A$10:$C$12,3,FALSE)</f>
        <v>5</v>
      </c>
      <c r="K183" s="63">
        <f t="shared" si="38"/>
        <v>41059</v>
      </c>
      <c r="L183" s="64">
        <f t="shared" si="39"/>
        <v>2012</v>
      </c>
      <c r="M183" s="64">
        <f t="shared" si="40"/>
        <v>5</v>
      </c>
      <c r="N183" s="63">
        <f t="shared" si="41"/>
        <v>42884</v>
      </c>
      <c r="O183" s="154" t="str">
        <f t="shared" si="42"/>
        <v/>
      </c>
      <c r="P183" s="155" t="str">
        <f t="shared" si="43"/>
        <v/>
      </c>
      <c r="Q183" s="155" t="str">
        <f t="shared" si="44"/>
        <v>No</v>
      </c>
      <c r="R183" s="156" t="str">
        <f t="shared" si="45"/>
        <v/>
      </c>
      <c r="S183" s="156" t="str">
        <f t="shared" si="46"/>
        <v/>
      </c>
      <c r="T183" s="157" t="str">
        <f t="shared" si="47"/>
        <v/>
      </c>
      <c r="U183" s="158" t="str">
        <f t="shared" si="48"/>
        <v/>
      </c>
      <c r="V183" s="158" t="str">
        <f t="shared" si="49"/>
        <v>No</v>
      </c>
      <c r="W183" s="159" t="str">
        <f t="shared" si="50"/>
        <v/>
      </c>
      <c r="X183" s="159" t="str">
        <f t="shared" si="51"/>
        <v/>
      </c>
      <c r="Y183" s="160" t="str">
        <f t="shared" si="52"/>
        <v/>
      </c>
      <c r="Z183" s="161" t="str">
        <f t="shared" si="53"/>
        <v/>
      </c>
      <c r="AA183" s="161" t="str">
        <f t="shared" si="54"/>
        <v>No</v>
      </c>
      <c r="AB183" s="162" t="str">
        <f t="shared" si="55"/>
        <v/>
      </c>
      <c r="AC183" s="162" t="str">
        <f t="shared" si="56"/>
        <v/>
      </c>
    </row>
    <row r="184" spans="1:29" ht="14">
      <c r="A184" s="62">
        <v>182</v>
      </c>
      <c r="B184" s="10">
        <v>6</v>
      </c>
      <c r="C184" s="14">
        <v>40938</v>
      </c>
      <c r="D184" s="15" t="s">
        <v>52</v>
      </c>
      <c r="E184" s="65" t="s">
        <v>9</v>
      </c>
      <c r="F184" s="15" t="s">
        <v>9</v>
      </c>
      <c r="G184" s="23" t="s">
        <v>16</v>
      </c>
      <c r="H184" s="17" t="s">
        <v>73</v>
      </c>
      <c r="I184" s="66">
        <v>9</v>
      </c>
      <c r="J184" s="12">
        <f>VLOOKUP(G184,'Default Parameters'!$A$10:$C$12,3,FALSE)</f>
        <v>5</v>
      </c>
      <c r="K184" s="63">
        <f t="shared" si="38"/>
        <v>41059</v>
      </c>
      <c r="L184" s="64">
        <f t="shared" si="39"/>
        <v>2012</v>
      </c>
      <c r="M184" s="64">
        <f t="shared" si="40"/>
        <v>5</v>
      </c>
      <c r="N184" s="63">
        <f t="shared" si="41"/>
        <v>42884</v>
      </c>
      <c r="O184" s="154" t="str">
        <f t="shared" si="42"/>
        <v/>
      </c>
      <c r="P184" s="155" t="str">
        <f t="shared" si="43"/>
        <v/>
      </c>
      <c r="Q184" s="155" t="str">
        <f t="shared" si="44"/>
        <v>No</v>
      </c>
      <c r="R184" s="156" t="str">
        <f t="shared" si="45"/>
        <v/>
      </c>
      <c r="S184" s="156" t="str">
        <f t="shared" si="46"/>
        <v/>
      </c>
      <c r="T184" s="157" t="str">
        <f t="shared" si="47"/>
        <v/>
      </c>
      <c r="U184" s="158" t="str">
        <f t="shared" si="48"/>
        <v/>
      </c>
      <c r="V184" s="158" t="str">
        <f t="shared" si="49"/>
        <v>No</v>
      </c>
      <c r="W184" s="159" t="str">
        <f t="shared" si="50"/>
        <v/>
      </c>
      <c r="X184" s="159" t="str">
        <f t="shared" si="51"/>
        <v/>
      </c>
      <c r="Y184" s="160" t="str">
        <f t="shared" si="52"/>
        <v/>
      </c>
      <c r="Z184" s="161" t="str">
        <f t="shared" si="53"/>
        <v/>
      </c>
      <c r="AA184" s="161" t="str">
        <f t="shared" si="54"/>
        <v>No</v>
      </c>
      <c r="AB184" s="162" t="str">
        <f t="shared" si="55"/>
        <v/>
      </c>
      <c r="AC184" s="162" t="str">
        <f t="shared" si="56"/>
        <v/>
      </c>
    </row>
    <row r="185" spans="1:29" ht="14">
      <c r="A185" s="62">
        <v>183</v>
      </c>
      <c r="B185" s="10">
        <v>6</v>
      </c>
      <c r="C185" s="14">
        <v>40939</v>
      </c>
      <c r="D185" s="15" t="s">
        <v>89</v>
      </c>
      <c r="E185" s="65" t="s">
        <v>8</v>
      </c>
      <c r="F185" s="15" t="s">
        <v>8</v>
      </c>
      <c r="G185" s="23" t="s">
        <v>16</v>
      </c>
      <c r="H185" s="17" t="s">
        <v>53</v>
      </c>
      <c r="I185" s="66">
        <v>1</v>
      </c>
      <c r="J185" s="12">
        <f>VLOOKUP(G185,'Default Parameters'!$A$10:$C$12,3,FALSE)</f>
        <v>5</v>
      </c>
      <c r="K185" s="63">
        <f t="shared" si="38"/>
        <v>41060</v>
      </c>
      <c r="L185" s="64">
        <f t="shared" si="39"/>
        <v>2012</v>
      </c>
      <c r="M185" s="64">
        <f t="shared" si="40"/>
        <v>5</v>
      </c>
      <c r="N185" s="63">
        <f t="shared" si="41"/>
        <v>42885</v>
      </c>
      <c r="O185" s="154" t="str">
        <f t="shared" si="42"/>
        <v/>
      </c>
      <c r="P185" s="155" t="str">
        <f t="shared" si="43"/>
        <v/>
      </c>
      <c r="Q185" s="155" t="str">
        <f t="shared" si="44"/>
        <v>No</v>
      </c>
      <c r="R185" s="156" t="str">
        <f t="shared" si="45"/>
        <v/>
      </c>
      <c r="S185" s="156" t="str">
        <f t="shared" si="46"/>
        <v/>
      </c>
      <c r="T185" s="157" t="str">
        <f t="shared" si="47"/>
        <v/>
      </c>
      <c r="U185" s="158" t="str">
        <f t="shared" si="48"/>
        <v/>
      </c>
      <c r="V185" s="158" t="str">
        <f t="shared" si="49"/>
        <v>No</v>
      </c>
      <c r="W185" s="159" t="str">
        <f t="shared" si="50"/>
        <v/>
      </c>
      <c r="X185" s="159" t="str">
        <f t="shared" si="51"/>
        <v/>
      </c>
      <c r="Y185" s="160" t="str">
        <f t="shared" si="52"/>
        <v/>
      </c>
      <c r="Z185" s="161" t="str">
        <f t="shared" si="53"/>
        <v/>
      </c>
      <c r="AA185" s="161" t="str">
        <f t="shared" si="54"/>
        <v>No</v>
      </c>
      <c r="AB185" s="162" t="str">
        <f t="shared" si="55"/>
        <v/>
      </c>
      <c r="AC185" s="162" t="str">
        <f t="shared" si="56"/>
        <v/>
      </c>
    </row>
    <row r="186" spans="1:29" ht="14">
      <c r="A186" s="62">
        <v>184</v>
      </c>
      <c r="B186" s="10">
        <v>6</v>
      </c>
      <c r="C186" s="14">
        <v>40939</v>
      </c>
      <c r="D186" s="15" t="s">
        <v>52</v>
      </c>
      <c r="E186" s="65" t="s">
        <v>8</v>
      </c>
      <c r="F186" s="15" t="s">
        <v>8</v>
      </c>
      <c r="G186" s="23" t="s">
        <v>16</v>
      </c>
      <c r="H186" s="17" t="s">
        <v>48</v>
      </c>
      <c r="I186" s="66">
        <v>22</v>
      </c>
      <c r="J186" s="12">
        <f>VLOOKUP(G186,'Default Parameters'!$A$10:$C$12,3,FALSE)</f>
        <v>5</v>
      </c>
      <c r="K186" s="63">
        <f t="shared" si="38"/>
        <v>41060</v>
      </c>
      <c r="L186" s="64">
        <f t="shared" si="39"/>
        <v>2012</v>
      </c>
      <c r="M186" s="64">
        <f t="shared" si="40"/>
        <v>5</v>
      </c>
      <c r="N186" s="63">
        <f t="shared" si="41"/>
        <v>42885</v>
      </c>
      <c r="O186" s="154" t="str">
        <f t="shared" si="42"/>
        <v/>
      </c>
      <c r="P186" s="155" t="str">
        <f t="shared" si="43"/>
        <v/>
      </c>
      <c r="Q186" s="155" t="str">
        <f t="shared" si="44"/>
        <v>No</v>
      </c>
      <c r="R186" s="156" t="str">
        <f t="shared" si="45"/>
        <v/>
      </c>
      <c r="S186" s="156" t="str">
        <f t="shared" si="46"/>
        <v/>
      </c>
      <c r="T186" s="157" t="str">
        <f t="shared" si="47"/>
        <v/>
      </c>
      <c r="U186" s="158" t="str">
        <f t="shared" si="48"/>
        <v/>
      </c>
      <c r="V186" s="158" t="str">
        <f t="shared" si="49"/>
        <v>No</v>
      </c>
      <c r="W186" s="159" t="str">
        <f t="shared" si="50"/>
        <v/>
      </c>
      <c r="X186" s="159" t="str">
        <f t="shared" si="51"/>
        <v/>
      </c>
      <c r="Y186" s="160" t="str">
        <f t="shared" si="52"/>
        <v/>
      </c>
      <c r="Z186" s="161" t="str">
        <f t="shared" si="53"/>
        <v/>
      </c>
      <c r="AA186" s="161" t="str">
        <f t="shared" si="54"/>
        <v>No</v>
      </c>
      <c r="AB186" s="162" t="str">
        <f t="shared" si="55"/>
        <v/>
      </c>
      <c r="AC186" s="162" t="str">
        <f t="shared" si="56"/>
        <v/>
      </c>
    </row>
    <row r="187" spans="1:29" ht="14">
      <c r="A187" s="62">
        <v>185</v>
      </c>
      <c r="B187" s="10">
        <v>6</v>
      </c>
      <c r="C187" s="14">
        <v>40939</v>
      </c>
      <c r="D187" s="15" t="s">
        <v>52</v>
      </c>
      <c r="E187" s="65" t="s">
        <v>9</v>
      </c>
      <c r="F187" s="15" t="s">
        <v>9</v>
      </c>
      <c r="G187" s="23" t="s">
        <v>16</v>
      </c>
      <c r="H187" s="17" t="s">
        <v>73</v>
      </c>
      <c r="I187" s="66">
        <v>7</v>
      </c>
      <c r="J187" s="12">
        <f>VLOOKUP(G187,'Default Parameters'!$A$10:$C$12,3,FALSE)</f>
        <v>5</v>
      </c>
      <c r="K187" s="63">
        <f t="shared" si="38"/>
        <v>41060</v>
      </c>
      <c r="L187" s="64">
        <f t="shared" si="39"/>
        <v>2012</v>
      </c>
      <c r="M187" s="64">
        <f t="shared" si="40"/>
        <v>5</v>
      </c>
      <c r="N187" s="63">
        <f t="shared" si="41"/>
        <v>42885</v>
      </c>
      <c r="O187" s="154" t="str">
        <f t="shared" si="42"/>
        <v/>
      </c>
      <c r="P187" s="155" t="str">
        <f t="shared" si="43"/>
        <v/>
      </c>
      <c r="Q187" s="155" t="str">
        <f t="shared" si="44"/>
        <v>No</v>
      </c>
      <c r="R187" s="156" t="str">
        <f t="shared" si="45"/>
        <v/>
      </c>
      <c r="S187" s="156" t="str">
        <f t="shared" si="46"/>
        <v/>
      </c>
      <c r="T187" s="157" t="str">
        <f t="shared" si="47"/>
        <v/>
      </c>
      <c r="U187" s="158" t="str">
        <f t="shared" si="48"/>
        <v/>
      </c>
      <c r="V187" s="158" t="str">
        <f t="shared" si="49"/>
        <v>No</v>
      </c>
      <c r="W187" s="159" t="str">
        <f t="shared" si="50"/>
        <v/>
      </c>
      <c r="X187" s="159" t="str">
        <f t="shared" si="51"/>
        <v/>
      </c>
      <c r="Y187" s="160" t="str">
        <f t="shared" si="52"/>
        <v/>
      </c>
      <c r="Z187" s="161" t="str">
        <f t="shared" si="53"/>
        <v/>
      </c>
      <c r="AA187" s="161" t="str">
        <f t="shared" si="54"/>
        <v>No</v>
      </c>
      <c r="AB187" s="162" t="str">
        <f t="shared" si="55"/>
        <v/>
      </c>
      <c r="AC187" s="162" t="str">
        <f t="shared" si="56"/>
        <v/>
      </c>
    </row>
    <row r="188" spans="1:29" ht="14">
      <c r="A188" s="62">
        <v>186</v>
      </c>
      <c r="B188" s="10">
        <v>6</v>
      </c>
      <c r="C188" s="14">
        <v>40939</v>
      </c>
      <c r="D188" s="15" t="s">
        <v>74</v>
      </c>
      <c r="E188" s="65" t="s">
        <v>9</v>
      </c>
      <c r="F188" s="15" t="s">
        <v>9</v>
      </c>
      <c r="G188" s="23" t="s">
        <v>16</v>
      </c>
      <c r="H188" s="19" t="s">
        <v>73</v>
      </c>
      <c r="I188" s="66">
        <v>1000</v>
      </c>
      <c r="J188" s="12">
        <f>VLOOKUP(G188,'Default Parameters'!$A$10:$C$12,3,FALSE)</f>
        <v>5</v>
      </c>
      <c r="K188" s="63">
        <f t="shared" si="38"/>
        <v>41060</v>
      </c>
      <c r="L188" s="64">
        <f t="shared" si="39"/>
        <v>2012</v>
      </c>
      <c r="M188" s="64">
        <f t="shared" si="40"/>
        <v>5</v>
      </c>
      <c r="N188" s="63">
        <f t="shared" si="41"/>
        <v>42885</v>
      </c>
      <c r="O188" s="154" t="str">
        <f t="shared" si="42"/>
        <v/>
      </c>
      <c r="P188" s="155" t="str">
        <f t="shared" si="43"/>
        <v/>
      </c>
      <c r="Q188" s="155" t="str">
        <f t="shared" si="44"/>
        <v>No</v>
      </c>
      <c r="R188" s="156" t="str">
        <f t="shared" si="45"/>
        <v/>
      </c>
      <c r="S188" s="156" t="str">
        <f t="shared" si="46"/>
        <v/>
      </c>
      <c r="T188" s="157" t="str">
        <f t="shared" si="47"/>
        <v/>
      </c>
      <c r="U188" s="158" t="str">
        <f t="shared" si="48"/>
        <v/>
      </c>
      <c r="V188" s="158" t="str">
        <f t="shared" si="49"/>
        <v>No</v>
      </c>
      <c r="W188" s="159" t="str">
        <f t="shared" si="50"/>
        <v/>
      </c>
      <c r="X188" s="159" t="str">
        <f t="shared" si="51"/>
        <v/>
      </c>
      <c r="Y188" s="160" t="str">
        <f t="shared" si="52"/>
        <v/>
      </c>
      <c r="Z188" s="161" t="str">
        <f t="shared" si="53"/>
        <v/>
      </c>
      <c r="AA188" s="161" t="str">
        <f t="shared" si="54"/>
        <v>No</v>
      </c>
      <c r="AB188" s="162" t="str">
        <f t="shared" si="55"/>
        <v/>
      </c>
      <c r="AC188" s="162" t="str">
        <f t="shared" si="56"/>
        <v/>
      </c>
    </row>
    <row r="189" spans="1:29" ht="14">
      <c r="A189" s="62">
        <v>187</v>
      </c>
      <c r="B189" s="10">
        <v>6</v>
      </c>
      <c r="C189" s="14">
        <v>40941</v>
      </c>
      <c r="D189" s="15" t="s">
        <v>32</v>
      </c>
      <c r="E189" s="65" t="s">
        <v>8</v>
      </c>
      <c r="F189" s="15" t="s">
        <v>8</v>
      </c>
      <c r="G189" s="23" t="s">
        <v>16</v>
      </c>
      <c r="H189" s="17" t="s">
        <v>48</v>
      </c>
      <c r="I189" s="66">
        <v>1</v>
      </c>
      <c r="J189" s="12">
        <f>VLOOKUP(G189,'Default Parameters'!$A$10:$C$12,3,FALSE)</f>
        <v>5</v>
      </c>
      <c r="K189" s="63">
        <f t="shared" si="38"/>
        <v>41062</v>
      </c>
      <c r="L189" s="64">
        <f t="shared" si="39"/>
        <v>2012</v>
      </c>
      <c r="M189" s="64">
        <f t="shared" si="40"/>
        <v>6</v>
      </c>
      <c r="N189" s="63">
        <f t="shared" si="41"/>
        <v>42887</v>
      </c>
      <c r="O189" s="154" t="str">
        <f t="shared" si="42"/>
        <v/>
      </c>
      <c r="P189" s="155" t="str">
        <f t="shared" si="43"/>
        <v/>
      </c>
      <c r="Q189" s="155" t="str">
        <f t="shared" si="44"/>
        <v>No</v>
      </c>
      <c r="R189" s="156" t="str">
        <f t="shared" si="45"/>
        <v/>
      </c>
      <c r="S189" s="156" t="str">
        <f t="shared" si="46"/>
        <v/>
      </c>
      <c r="T189" s="157" t="str">
        <f t="shared" si="47"/>
        <v/>
      </c>
      <c r="U189" s="158" t="str">
        <f t="shared" si="48"/>
        <v/>
      </c>
      <c r="V189" s="158" t="str">
        <f t="shared" si="49"/>
        <v>No</v>
      </c>
      <c r="W189" s="159" t="str">
        <f t="shared" si="50"/>
        <v/>
      </c>
      <c r="X189" s="159" t="str">
        <f t="shared" si="51"/>
        <v/>
      </c>
      <c r="Y189" s="160" t="str">
        <f t="shared" si="52"/>
        <v/>
      </c>
      <c r="Z189" s="161" t="str">
        <f t="shared" si="53"/>
        <v/>
      </c>
      <c r="AA189" s="161" t="str">
        <f t="shared" si="54"/>
        <v>No</v>
      </c>
      <c r="AB189" s="162" t="str">
        <f t="shared" si="55"/>
        <v/>
      </c>
      <c r="AC189" s="162" t="str">
        <f t="shared" si="56"/>
        <v/>
      </c>
    </row>
    <row r="190" spans="1:29" ht="14">
      <c r="A190" s="62">
        <v>188</v>
      </c>
      <c r="B190" s="10">
        <v>6</v>
      </c>
      <c r="C190" s="14">
        <v>40945</v>
      </c>
      <c r="D190" s="15" t="s">
        <v>88</v>
      </c>
      <c r="E190" s="15" t="s">
        <v>785</v>
      </c>
      <c r="F190" s="15" t="s">
        <v>785</v>
      </c>
      <c r="G190" s="23" t="s">
        <v>16</v>
      </c>
      <c r="H190" s="17" t="s">
        <v>73</v>
      </c>
      <c r="I190" s="66">
        <v>100</v>
      </c>
      <c r="J190" s="12">
        <f>VLOOKUP(G190,'Default Parameters'!$A$10:$C$12,3,FALSE)</f>
        <v>5</v>
      </c>
      <c r="K190" s="63">
        <f t="shared" si="38"/>
        <v>41066</v>
      </c>
      <c r="L190" s="64">
        <f t="shared" si="39"/>
        <v>2012</v>
      </c>
      <c r="M190" s="64">
        <f t="shared" si="40"/>
        <v>6</v>
      </c>
      <c r="N190" s="63">
        <f t="shared" si="41"/>
        <v>42891</v>
      </c>
      <c r="O190" s="154" t="str">
        <f t="shared" si="42"/>
        <v/>
      </c>
      <c r="P190" s="155" t="str">
        <f t="shared" si="43"/>
        <v/>
      </c>
      <c r="Q190" s="155" t="str">
        <f t="shared" si="44"/>
        <v>No</v>
      </c>
      <c r="R190" s="156" t="str">
        <f t="shared" si="45"/>
        <v/>
      </c>
      <c r="S190" s="156" t="str">
        <f t="shared" si="46"/>
        <v/>
      </c>
      <c r="T190" s="157" t="str">
        <f t="shared" si="47"/>
        <v/>
      </c>
      <c r="U190" s="158" t="str">
        <f t="shared" si="48"/>
        <v/>
      </c>
      <c r="V190" s="158" t="str">
        <f t="shared" si="49"/>
        <v>No</v>
      </c>
      <c r="W190" s="159" t="str">
        <f t="shared" si="50"/>
        <v/>
      </c>
      <c r="X190" s="159" t="str">
        <f t="shared" si="51"/>
        <v/>
      </c>
      <c r="Y190" s="160" t="str">
        <f t="shared" si="52"/>
        <v/>
      </c>
      <c r="Z190" s="161" t="str">
        <f t="shared" si="53"/>
        <v/>
      </c>
      <c r="AA190" s="161" t="str">
        <f t="shared" si="54"/>
        <v>No</v>
      </c>
      <c r="AB190" s="162" t="str">
        <f t="shared" si="55"/>
        <v/>
      </c>
      <c r="AC190" s="162" t="str">
        <f t="shared" si="56"/>
        <v/>
      </c>
    </row>
    <row r="191" spans="1:29" ht="14">
      <c r="A191" s="62">
        <v>189</v>
      </c>
      <c r="B191" s="10">
        <v>6</v>
      </c>
      <c r="C191" s="14">
        <v>40948</v>
      </c>
      <c r="D191" s="15" t="s">
        <v>90</v>
      </c>
      <c r="E191" s="15" t="s">
        <v>12</v>
      </c>
      <c r="F191" s="15" t="s">
        <v>12</v>
      </c>
      <c r="G191" s="23" t="s">
        <v>16</v>
      </c>
      <c r="H191" s="17" t="s">
        <v>53</v>
      </c>
      <c r="I191" s="66">
        <v>1</v>
      </c>
      <c r="J191" s="12">
        <f>VLOOKUP(G191,'Default Parameters'!$A$10:$C$12,3,FALSE)</f>
        <v>5</v>
      </c>
      <c r="K191" s="63">
        <f t="shared" si="38"/>
        <v>41069</v>
      </c>
      <c r="L191" s="64">
        <f t="shared" si="39"/>
        <v>2012</v>
      </c>
      <c r="M191" s="64">
        <f t="shared" si="40"/>
        <v>6</v>
      </c>
      <c r="N191" s="63">
        <f t="shared" si="41"/>
        <v>42894</v>
      </c>
      <c r="O191" s="154" t="str">
        <f t="shared" si="42"/>
        <v/>
      </c>
      <c r="P191" s="155" t="str">
        <f t="shared" si="43"/>
        <v/>
      </c>
      <c r="Q191" s="155" t="str">
        <f t="shared" si="44"/>
        <v>No</v>
      </c>
      <c r="R191" s="156" t="str">
        <f t="shared" si="45"/>
        <v/>
      </c>
      <c r="S191" s="156" t="str">
        <f t="shared" si="46"/>
        <v/>
      </c>
      <c r="T191" s="157" t="str">
        <f t="shared" si="47"/>
        <v/>
      </c>
      <c r="U191" s="158" t="str">
        <f t="shared" si="48"/>
        <v/>
      </c>
      <c r="V191" s="158" t="str">
        <f t="shared" si="49"/>
        <v>No</v>
      </c>
      <c r="W191" s="159" t="str">
        <f t="shared" si="50"/>
        <v/>
      </c>
      <c r="X191" s="159" t="str">
        <f t="shared" si="51"/>
        <v/>
      </c>
      <c r="Y191" s="160" t="str">
        <f t="shared" si="52"/>
        <v/>
      </c>
      <c r="Z191" s="161" t="str">
        <f t="shared" si="53"/>
        <v/>
      </c>
      <c r="AA191" s="161" t="str">
        <f t="shared" si="54"/>
        <v>No</v>
      </c>
      <c r="AB191" s="162" t="str">
        <f t="shared" si="55"/>
        <v/>
      </c>
      <c r="AC191" s="162" t="str">
        <f t="shared" si="56"/>
        <v/>
      </c>
    </row>
    <row r="192" spans="1:29" ht="14">
      <c r="A192" s="62">
        <v>190</v>
      </c>
      <c r="B192" s="10">
        <v>6</v>
      </c>
      <c r="C192" s="14">
        <v>40948</v>
      </c>
      <c r="D192" s="15" t="s">
        <v>52</v>
      </c>
      <c r="E192" s="65" t="s">
        <v>8</v>
      </c>
      <c r="F192" s="15" t="s">
        <v>8</v>
      </c>
      <c r="G192" s="23" t="s">
        <v>16</v>
      </c>
      <c r="H192" s="17" t="s">
        <v>48</v>
      </c>
      <c r="I192" s="66">
        <v>3</v>
      </c>
      <c r="J192" s="12">
        <f>VLOOKUP(G192,'Default Parameters'!$A$10:$C$12,3,FALSE)</f>
        <v>5</v>
      </c>
      <c r="K192" s="63">
        <f t="shared" si="38"/>
        <v>41069</v>
      </c>
      <c r="L192" s="64">
        <f t="shared" si="39"/>
        <v>2012</v>
      </c>
      <c r="M192" s="64">
        <f t="shared" si="40"/>
        <v>6</v>
      </c>
      <c r="N192" s="63">
        <f t="shared" si="41"/>
        <v>42894</v>
      </c>
      <c r="O192" s="154" t="str">
        <f t="shared" si="42"/>
        <v/>
      </c>
      <c r="P192" s="155" t="str">
        <f t="shared" si="43"/>
        <v/>
      </c>
      <c r="Q192" s="155" t="str">
        <f t="shared" si="44"/>
        <v>No</v>
      </c>
      <c r="R192" s="156" t="str">
        <f t="shared" si="45"/>
        <v/>
      </c>
      <c r="S192" s="156" t="str">
        <f t="shared" si="46"/>
        <v/>
      </c>
      <c r="T192" s="157" t="str">
        <f t="shared" si="47"/>
        <v/>
      </c>
      <c r="U192" s="158" t="str">
        <f t="shared" si="48"/>
        <v/>
      </c>
      <c r="V192" s="158" t="str">
        <f t="shared" si="49"/>
        <v>No</v>
      </c>
      <c r="W192" s="159" t="str">
        <f t="shared" si="50"/>
        <v/>
      </c>
      <c r="X192" s="159" t="str">
        <f t="shared" si="51"/>
        <v/>
      </c>
      <c r="Y192" s="160" t="str">
        <f t="shared" si="52"/>
        <v/>
      </c>
      <c r="Z192" s="161" t="str">
        <f t="shared" si="53"/>
        <v/>
      </c>
      <c r="AA192" s="161" t="str">
        <f t="shared" si="54"/>
        <v>No</v>
      </c>
      <c r="AB192" s="162" t="str">
        <f t="shared" si="55"/>
        <v/>
      </c>
      <c r="AC192" s="162" t="str">
        <f t="shared" si="56"/>
        <v/>
      </c>
    </row>
    <row r="193" spans="1:29" ht="14">
      <c r="A193" s="62">
        <v>191</v>
      </c>
      <c r="B193" s="10">
        <v>6</v>
      </c>
      <c r="C193" s="14">
        <v>40948</v>
      </c>
      <c r="D193" s="15" t="s">
        <v>52</v>
      </c>
      <c r="E193" s="65" t="s">
        <v>8</v>
      </c>
      <c r="F193" s="15" t="s">
        <v>8</v>
      </c>
      <c r="G193" s="23" t="s">
        <v>16</v>
      </c>
      <c r="H193" s="17" t="s">
        <v>48</v>
      </c>
      <c r="I193" s="66">
        <v>6</v>
      </c>
      <c r="J193" s="12">
        <f>VLOOKUP(G193,'Default Parameters'!$A$10:$C$12,3,FALSE)</f>
        <v>5</v>
      </c>
      <c r="K193" s="63">
        <f t="shared" si="38"/>
        <v>41069</v>
      </c>
      <c r="L193" s="64">
        <f t="shared" si="39"/>
        <v>2012</v>
      </c>
      <c r="M193" s="64">
        <f t="shared" si="40"/>
        <v>6</v>
      </c>
      <c r="N193" s="63">
        <f t="shared" si="41"/>
        <v>42894</v>
      </c>
      <c r="O193" s="154" t="str">
        <f t="shared" si="42"/>
        <v/>
      </c>
      <c r="P193" s="155" t="str">
        <f t="shared" si="43"/>
        <v/>
      </c>
      <c r="Q193" s="155" t="str">
        <f t="shared" si="44"/>
        <v>No</v>
      </c>
      <c r="R193" s="156" t="str">
        <f t="shared" si="45"/>
        <v/>
      </c>
      <c r="S193" s="156" t="str">
        <f t="shared" si="46"/>
        <v/>
      </c>
      <c r="T193" s="157" t="str">
        <f t="shared" si="47"/>
        <v/>
      </c>
      <c r="U193" s="158" t="str">
        <f t="shared" si="48"/>
        <v/>
      </c>
      <c r="V193" s="158" t="str">
        <f t="shared" si="49"/>
        <v>No</v>
      </c>
      <c r="W193" s="159" t="str">
        <f t="shared" si="50"/>
        <v/>
      </c>
      <c r="X193" s="159" t="str">
        <f t="shared" si="51"/>
        <v/>
      </c>
      <c r="Y193" s="160" t="str">
        <f t="shared" si="52"/>
        <v/>
      </c>
      <c r="Z193" s="161" t="str">
        <f t="shared" si="53"/>
        <v/>
      </c>
      <c r="AA193" s="161" t="str">
        <f t="shared" si="54"/>
        <v>No</v>
      </c>
      <c r="AB193" s="162" t="str">
        <f t="shared" si="55"/>
        <v/>
      </c>
      <c r="AC193" s="162" t="str">
        <f t="shared" si="56"/>
        <v/>
      </c>
    </row>
    <row r="194" spans="1:29" ht="14">
      <c r="A194" s="62">
        <v>192</v>
      </c>
      <c r="B194" s="10">
        <v>6</v>
      </c>
      <c r="C194" s="14">
        <v>40948</v>
      </c>
      <c r="D194" s="15" t="s">
        <v>52</v>
      </c>
      <c r="E194" s="15" t="s">
        <v>11</v>
      </c>
      <c r="F194" s="15" t="s">
        <v>11</v>
      </c>
      <c r="G194" s="23" t="s">
        <v>16</v>
      </c>
      <c r="H194" s="17" t="s">
        <v>73</v>
      </c>
      <c r="I194" s="66">
        <v>5</v>
      </c>
      <c r="J194" s="12">
        <f>VLOOKUP(G194,'Default Parameters'!$A$10:$C$12,3,FALSE)</f>
        <v>5</v>
      </c>
      <c r="K194" s="63">
        <f t="shared" si="38"/>
        <v>41069</v>
      </c>
      <c r="L194" s="64">
        <f t="shared" si="39"/>
        <v>2012</v>
      </c>
      <c r="M194" s="64">
        <f t="shared" si="40"/>
        <v>6</v>
      </c>
      <c r="N194" s="63">
        <f t="shared" si="41"/>
        <v>42894</v>
      </c>
      <c r="O194" s="154" t="str">
        <f t="shared" si="42"/>
        <v/>
      </c>
      <c r="P194" s="155" t="str">
        <f t="shared" si="43"/>
        <v/>
      </c>
      <c r="Q194" s="155" t="str">
        <f t="shared" si="44"/>
        <v>No</v>
      </c>
      <c r="R194" s="156" t="str">
        <f t="shared" si="45"/>
        <v/>
      </c>
      <c r="S194" s="156" t="str">
        <f t="shared" si="46"/>
        <v/>
      </c>
      <c r="T194" s="157" t="str">
        <f t="shared" si="47"/>
        <v/>
      </c>
      <c r="U194" s="158" t="str">
        <f t="shared" si="48"/>
        <v/>
      </c>
      <c r="V194" s="158" t="str">
        <f t="shared" si="49"/>
        <v>No</v>
      </c>
      <c r="W194" s="159" t="str">
        <f t="shared" si="50"/>
        <v/>
      </c>
      <c r="X194" s="159" t="str">
        <f t="shared" si="51"/>
        <v/>
      </c>
      <c r="Y194" s="160" t="str">
        <f t="shared" si="52"/>
        <v/>
      </c>
      <c r="Z194" s="161" t="str">
        <f t="shared" si="53"/>
        <v/>
      </c>
      <c r="AA194" s="161" t="str">
        <f t="shared" si="54"/>
        <v>No</v>
      </c>
      <c r="AB194" s="162" t="str">
        <f t="shared" si="55"/>
        <v/>
      </c>
      <c r="AC194" s="162" t="str">
        <f t="shared" si="56"/>
        <v/>
      </c>
    </row>
    <row r="195" spans="1:29" ht="14">
      <c r="A195" s="62">
        <v>193</v>
      </c>
      <c r="B195" s="10">
        <v>6</v>
      </c>
      <c r="C195" s="14">
        <v>40948</v>
      </c>
      <c r="D195" s="15" t="s">
        <v>52</v>
      </c>
      <c r="E195" s="15" t="s">
        <v>11</v>
      </c>
      <c r="F195" s="15" t="s">
        <v>11</v>
      </c>
      <c r="G195" s="23" t="s">
        <v>16</v>
      </c>
      <c r="H195" s="17" t="s">
        <v>48</v>
      </c>
      <c r="I195" s="66">
        <v>9</v>
      </c>
      <c r="J195" s="12">
        <f>VLOOKUP(G195,'Default Parameters'!$A$10:$C$12,3,FALSE)</f>
        <v>5</v>
      </c>
      <c r="K195" s="63">
        <f t="shared" ref="K195:K258" si="57">EDATE(C195,4)</f>
        <v>41069</v>
      </c>
      <c r="L195" s="64">
        <f t="shared" ref="L195:L258" si="58">YEAR(K195)</f>
        <v>2012</v>
      </c>
      <c r="M195" s="64">
        <f t="shared" ref="M195:M258" si="59">MONTH(K195)</f>
        <v>6</v>
      </c>
      <c r="N195" s="63">
        <f t="shared" ref="N195:N258" si="60">EDATE(K195,J195*12)-1</f>
        <v>42894</v>
      </c>
      <c r="O195" s="154" t="str">
        <f t="shared" ref="O195:O258" si="61">IF($N195&lt;$AG$10,"",MAX($K195,$AG$10,VLOOKUP($B195,$AF$3:$AG$8,2,FALSE)))</f>
        <v/>
      </c>
      <c r="P195" s="155" t="str">
        <f t="shared" ref="P195:P258" si="62">IF(O195="","",MIN($N195,$AG$13,VLOOKUP($B195,$AF$3:$AH$8,3,FALSE)))</f>
        <v/>
      </c>
      <c r="Q195" s="155" t="str">
        <f t="shared" ref="Q195:Q258" si="63">IF(SUM(R195:S195)&gt;0,"Yes","No")</f>
        <v>No</v>
      </c>
      <c r="R195" s="156" t="str">
        <f t="shared" ref="R195:R258" si="64">IF(O195="","",MAX(MIN($AG$11,P195)-MAX($AG$10,O195)+1,0)*$I195/365)</f>
        <v/>
      </c>
      <c r="S195" s="156" t="str">
        <f t="shared" ref="S195:S258" si="65">IF(O195="","",MAX(MIN($AG$13,P195)-MAX($AG$12,O195)+1,0)*$I195/365)</f>
        <v/>
      </c>
      <c r="T195" s="157" t="str">
        <f t="shared" si="47"/>
        <v/>
      </c>
      <c r="U195" s="158" t="str">
        <f t="shared" si="48"/>
        <v/>
      </c>
      <c r="V195" s="158" t="str">
        <f t="shared" si="49"/>
        <v>No</v>
      </c>
      <c r="W195" s="159" t="str">
        <f t="shared" si="50"/>
        <v/>
      </c>
      <c r="X195" s="159" t="str">
        <f t="shared" si="51"/>
        <v/>
      </c>
      <c r="Y195" s="160" t="str">
        <f t="shared" si="52"/>
        <v/>
      </c>
      <c r="Z195" s="161" t="str">
        <f t="shared" si="53"/>
        <v/>
      </c>
      <c r="AA195" s="161" t="str">
        <f t="shared" si="54"/>
        <v>No</v>
      </c>
      <c r="AB195" s="162" t="str">
        <f t="shared" si="55"/>
        <v/>
      </c>
      <c r="AC195" s="162" t="str">
        <f t="shared" si="56"/>
        <v/>
      </c>
    </row>
    <row r="196" spans="1:29" ht="14">
      <c r="A196" s="62">
        <v>194</v>
      </c>
      <c r="B196" s="10">
        <v>6</v>
      </c>
      <c r="C196" s="14">
        <v>40948</v>
      </c>
      <c r="D196" s="15" t="s">
        <v>52</v>
      </c>
      <c r="E196" s="15" t="s">
        <v>11</v>
      </c>
      <c r="F196" s="15" t="s">
        <v>11</v>
      </c>
      <c r="G196" s="23" t="s">
        <v>16</v>
      </c>
      <c r="H196" s="17" t="s">
        <v>73</v>
      </c>
      <c r="I196" s="66">
        <v>14</v>
      </c>
      <c r="J196" s="12">
        <f>VLOOKUP(G196,'Default Parameters'!$A$10:$C$12,3,FALSE)</f>
        <v>5</v>
      </c>
      <c r="K196" s="63">
        <f t="shared" si="57"/>
        <v>41069</v>
      </c>
      <c r="L196" s="64">
        <f t="shared" si="58"/>
        <v>2012</v>
      </c>
      <c r="M196" s="64">
        <f t="shared" si="59"/>
        <v>6</v>
      </c>
      <c r="N196" s="63">
        <f t="shared" si="60"/>
        <v>42894</v>
      </c>
      <c r="O196" s="154" t="str">
        <f t="shared" si="61"/>
        <v/>
      </c>
      <c r="P196" s="155" t="str">
        <f t="shared" si="62"/>
        <v/>
      </c>
      <c r="Q196" s="155" t="str">
        <f t="shared" si="63"/>
        <v>No</v>
      </c>
      <c r="R196" s="156" t="str">
        <f t="shared" si="64"/>
        <v/>
      </c>
      <c r="S196" s="156" t="str">
        <f t="shared" si="65"/>
        <v/>
      </c>
      <c r="T196" s="157" t="str">
        <f t="shared" ref="T196:T259" si="66">IF($N196&lt;$AG$15,"",MAX($K196,$AG$15,VLOOKUP($B196,$AF$3:$AG$8,2,FALSE)))</f>
        <v/>
      </c>
      <c r="U196" s="158" t="str">
        <f t="shared" ref="U196:U259" si="67">IF(T196="","",MIN($N196,$AG$18,VLOOKUP($B196,$AF$3:$AH$8,3,FALSE)))</f>
        <v/>
      </c>
      <c r="V196" s="158" t="str">
        <f t="shared" ref="V196:V259" si="68">IF(SUM(W196:X196)&gt;0,"Yes","No")</f>
        <v>No</v>
      </c>
      <c r="W196" s="159" t="str">
        <f t="shared" ref="W196:W259" si="69">IF(T196="","",MAX(MIN($AG$16,U196)-MAX($AG$15,T196)+1,0)*$I196/365)</f>
        <v/>
      </c>
      <c r="X196" s="159" t="str">
        <f t="shared" ref="X196:X259" si="70">IF(T196="","",MAX(MIN($AG$18,U196)-MAX($AG$17,T196)+1,0)*$I196/365)</f>
        <v/>
      </c>
      <c r="Y196" s="160" t="str">
        <f t="shared" ref="Y196:Y259" si="71">IF($N196&lt;$AG$20,"",MAX($K196,$AG$20,VLOOKUP($B196,$AF$3:$AG$8,2,FALSE)))</f>
        <v/>
      </c>
      <c r="Z196" s="161" t="str">
        <f t="shared" ref="Z196:Z259" si="72">IF(Y196="","",MIN($N196,$AG$23,VLOOKUP($B196,$AF$3:$AH$8,3,FALSE)))</f>
        <v/>
      </c>
      <c r="AA196" s="161" t="str">
        <f t="shared" ref="AA196:AA259" si="73">IF(SUM(AB196:AC196)&gt;0,"Yes","No")</f>
        <v>No</v>
      </c>
      <c r="AB196" s="162" t="str">
        <f t="shared" ref="AB196:AB259" si="74">IF(Y196="","",MAX(MIN($AG$21,Z196)-MAX($AG$20,Y196)+1,0)*$I196/365)</f>
        <v/>
      </c>
      <c r="AC196" s="162" t="str">
        <f t="shared" ref="AC196:AC259" si="75">IF(Y196="","",MAX(MIN($AG$23,Z196)-MAX($AG$22,Y196)+1,0)*$I196/366)</f>
        <v/>
      </c>
    </row>
    <row r="197" spans="1:29" ht="14">
      <c r="A197" s="62">
        <v>195</v>
      </c>
      <c r="B197" s="10">
        <v>6</v>
      </c>
      <c r="C197" s="14">
        <v>40948</v>
      </c>
      <c r="D197" s="15" t="s">
        <v>52</v>
      </c>
      <c r="E197" s="15" t="s">
        <v>11</v>
      </c>
      <c r="F197" s="15" t="s">
        <v>11</v>
      </c>
      <c r="G197" s="23" t="s">
        <v>16</v>
      </c>
      <c r="H197" s="17" t="s">
        <v>73</v>
      </c>
      <c r="I197" s="66">
        <v>17</v>
      </c>
      <c r="J197" s="12">
        <f>VLOOKUP(G197,'Default Parameters'!$A$10:$C$12,3,FALSE)</f>
        <v>5</v>
      </c>
      <c r="K197" s="63">
        <f t="shared" si="57"/>
        <v>41069</v>
      </c>
      <c r="L197" s="64">
        <f t="shared" si="58"/>
        <v>2012</v>
      </c>
      <c r="M197" s="64">
        <f t="shared" si="59"/>
        <v>6</v>
      </c>
      <c r="N197" s="63">
        <f t="shared" si="60"/>
        <v>42894</v>
      </c>
      <c r="O197" s="154" t="str">
        <f t="shared" si="61"/>
        <v/>
      </c>
      <c r="P197" s="155" t="str">
        <f t="shared" si="62"/>
        <v/>
      </c>
      <c r="Q197" s="155" t="str">
        <f t="shared" si="63"/>
        <v>No</v>
      </c>
      <c r="R197" s="156" t="str">
        <f t="shared" si="64"/>
        <v/>
      </c>
      <c r="S197" s="156" t="str">
        <f t="shared" si="65"/>
        <v/>
      </c>
      <c r="T197" s="157" t="str">
        <f t="shared" si="66"/>
        <v/>
      </c>
      <c r="U197" s="158" t="str">
        <f t="shared" si="67"/>
        <v/>
      </c>
      <c r="V197" s="158" t="str">
        <f t="shared" si="68"/>
        <v>No</v>
      </c>
      <c r="W197" s="159" t="str">
        <f t="shared" si="69"/>
        <v/>
      </c>
      <c r="X197" s="159" t="str">
        <f t="shared" si="70"/>
        <v/>
      </c>
      <c r="Y197" s="160" t="str">
        <f t="shared" si="71"/>
        <v/>
      </c>
      <c r="Z197" s="161" t="str">
        <f t="shared" si="72"/>
        <v/>
      </c>
      <c r="AA197" s="161" t="str">
        <f t="shared" si="73"/>
        <v>No</v>
      </c>
      <c r="AB197" s="162" t="str">
        <f t="shared" si="74"/>
        <v/>
      </c>
      <c r="AC197" s="162" t="str">
        <f t="shared" si="75"/>
        <v/>
      </c>
    </row>
    <row r="198" spans="1:29" ht="14">
      <c r="A198" s="62">
        <v>196</v>
      </c>
      <c r="B198" s="10">
        <v>6</v>
      </c>
      <c r="C198" s="14">
        <v>40948</v>
      </c>
      <c r="D198" s="15" t="s">
        <v>52</v>
      </c>
      <c r="E198" s="15" t="s">
        <v>11</v>
      </c>
      <c r="F198" s="15" t="s">
        <v>11</v>
      </c>
      <c r="G198" s="23" t="s">
        <v>16</v>
      </c>
      <c r="H198" s="17" t="s">
        <v>73</v>
      </c>
      <c r="I198" s="66">
        <v>21</v>
      </c>
      <c r="J198" s="12">
        <f>VLOOKUP(G198,'Default Parameters'!$A$10:$C$12,3,FALSE)</f>
        <v>5</v>
      </c>
      <c r="K198" s="63">
        <f t="shared" si="57"/>
        <v>41069</v>
      </c>
      <c r="L198" s="64">
        <f t="shared" si="58"/>
        <v>2012</v>
      </c>
      <c r="M198" s="64">
        <f t="shared" si="59"/>
        <v>6</v>
      </c>
      <c r="N198" s="63">
        <f t="shared" si="60"/>
        <v>42894</v>
      </c>
      <c r="O198" s="154" t="str">
        <f t="shared" si="61"/>
        <v/>
      </c>
      <c r="P198" s="155" t="str">
        <f t="shared" si="62"/>
        <v/>
      </c>
      <c r="Q198" s="155" t="str">
        <f t="shared" si="63"/>
        <v>No</v>
      </c>
      <c r="R198" s="156" t="str">
        <f t="shared" si="64"/>
        <v/>
      </c>
      <c r="S198" s="156" t="str">
        <f t="shared" si="65"/>
        <v/>
      </c>
      <c r="T198" s="157" t="str">
        <f t="shared" si="66"/>
        <v/>
      </c>
      <c r="U198" s="158" t="str">
        <f t="shared" si="67"/>
        <v/>
      </c>
      <c r="V198" s="158" t="str">
        <f t="shared" si="68"/>
        <v>No</v>
      </c>
      <c r="W198" s="159" t="str">
        <f t="shared" si="69"/>
        <v/>
      </c>
      <c r="X198" s="159" t="str">
        <f t="shared" si="70"/>
        <v/>
      </c>
      <c r="Y198" s="160" t="str">
        <f t="shared" si="71"/>
        <v/>
      </c>
      <c r="Z198" s="161" t="str">
        <f t="shared" si="72"/>
        <v/>
      </c>
      <c r="AA198" s="161" t="str">
        <f t="shared" si="73"/>
        <v>No</v>
      </c>
      <c r="AB198" s="162" t="str">
        <f t="shared" si="74"/>
        <v/>
      </c>
      <c r="AC198" s="162" t="str">
        <f t="shared" si="75"/>
        <v/>
      </c>
    </row>
    <row r="199" spans="1:29" ht="14">
      <c r="A199" s="62">
        <v>197</v>
      </c>
      <c r="B199" s="10">
        <v>6</v>
      </c>
      <c r="C199" s="14">
        <v>40948</v>
      </c>
      <c r="D199" s="15" t="s">
        <v>52</v>
      </c>
      <c r="E199" s="65" t="s">
        <v>9</v>
      </c>
      <c r="F199" s="15" t="s">
        <v>9</v>
      </c>
      <c r="G199" s="23" t="s">
        <v>16</v>
      </c>
      <c r="H199" s="17" t="s">
        <v>73</v>
      </c>
      <c r="I199" s="66">
        <v>7</v>
      </c>
      <c r="J199" s="12">
        <f>VLOOKUP(G199,'Default Parameters'!$A$10:$C$12,3,FALSE)</f>
        <v>5</v>
      </c>
      <c r="K199" s="63">
        <f t="shared" si="57"/>
        <v>41069</v>
      </c>
      <c r="L199" s="64">
        <f t="shared" si="58"/>
        <v>2012</v>
      </c>
      <c r="M199" s="64">
        <f t="shared" si="59"/>
        <v>6</v>
      </c>
      <c r="N199" s="63">
        <f t="shared" si="60"/>
        <v>42894</v>
      </c>
      <c r="O199" s="154" t="str">
        <f t="shared" si="61"/>
        <v/>
      </c>
      <c r="P199" s="155" t="str">
        <f t="shared" si="62"/>
        <v/>
      </c>
      <c r="Q199" s="155" t="str">
        <f t="shared" si="63"/>
        <v>No</v>
      </c>
      <c r="R199" s="156" t="str">
        <f t="shared" si="64"/>
        <v/>
      </c>
      <c r="S199" s="156" t="str">
        <f t="shared" si="65"/>
        <v/>
      </c>
      <c r="T199" s="157" t="str">
        <f t="shared" si="66"/>
        <v/>
      </c>
      <c r="U199" s="158" t="str">
        <f t="shared" si="67"/>
        <v/>
      </c>
      <c r="V199" s="158" t="str">
        <f t="shared" si="68"/>
        <v>No</v>
      </c>
      <c r="W199" s="159" t="str">
        <f t="shared" si="69"/>
        <v/>
      </c>
      <c r="X199" s="159" t="str">
        <f t="shared" si="70"/>
        <v/>
      </c>
      <c r="Y199" s="160" t="str">
        <f t="shared" si="71"/>
        <v/>
      </c>
      <c r="Z199" s="161" t="str">
        <f t="shared" si="72"/>
        <v/>
      </c>
      <c r="AA199" s="161" t="str">
        <f t="shared" si="73"/>
        <v>No</v>
      </c>
      <c r="AB199" s="162" t="str">
        <f t="shared" si="74"/>
        <v/>
      </c>
      <c r="AC199" s="162" t="str">
        <f t="shared" si="75"/>
        <v/>
      </c>
    </row>
    <row r="200" spans="1:29" ht="28">
      <c r="A200" s="62">
        <v>198</v>
      </c>
      <c r="B200" s="10">
        <v>6</v>
      </c>
      <c r="C200" s="14">
        <v>40949</v>
      </c>
      <c r="D200" s="15" t="s">
        <v>34</v>
      </c>
      <c r="E200" s="15" t="s">
        <v>367</v>
      </c>
      <c r="F200" s="15" t="s">
        <v>367</v>
      </c>
      <c r="G200" s="23" t="s">
        <v>16</v>
      </c>
      <c r="H200" s="17" t="s">
        <v>92</v>
      </c>
      <c r="I200" s="66">
        <v>300</v>
      </c>
      <c r="J200" s="12">
        <f>VLOOKUP(G200,'Default Parameters'!$A$10:$C$12,3,FALSE)</f>
        <v>5</v>
      </c>
      <c r="K200" s="63">
        <f t="shared" si="57"/>
        <v>41070</v>
      </c>
      <c r="L200" s="64">
        <f t="shared" si="58"/>
        <v>2012</v>
      </c>
      <c r="M200" s="64">
        <f t="shared" si="59"/>
        <v>6</v>
      </c>
      <c r="N200" s="63">
        <f t="shared" si="60"/>
        <v>42895</v>
      </c>
      <c r="O200" s="154" t="str">
        <f t="shared" si="61"/>
        <v/>
      </c>
      <c r="P200" s="155" t="str">
        <f t="shared" si="62"/>
        <v/>
      </c>
      <c r="Q200" s="155" t="str">
        <f t="shared" si="63"/>
        <v>No</v>
      </c>
      <c r="R200" s="156" t="str">
        <f t="shared" si="64"/>
        <v/>
      </c>
      <c r="S200" s="156" t="str">
        <f t="shared" si="65"/>
        <v/>
      </c>
      <c r="T200" s="157" t="str">
        <f t="shared" si="66"/>
        <v/>
      </c>
      <c r="U200" s="158" t="str">
        <f t="shared" si="67"/>
        <v/>
      </c>
      <c r="V200" s="158" t="str">
        <f t="shared" si="68"/>
        <v>No</v>
      </c>
      <c r="W200" s="159" t="str">
        <f t="shared" si="69"/>
        <v/>
      </c>
      <c r="X200" s="159" t="str">
        <f t="shared" si="70"/>
        <v/>
      </c>
      <c r="Y200" s="160" t="str">
        <f t="shared" si="71"/>
        <v/>
      </c>
      <c r="Z200" s="161" t="str">
        <f t="shared" si="72"/>
        <v/>
      </c>
      <c r="AA200" s="161" t="str">
        <f t="shared" si="73"/>
        <v>No</v>
      </c>
      <c r="AB200" s="162" t="str">
        <f t="shared" si="74"/>
        <v/>
      </c>
      <c r="AC200" s="162" t="str">
        <f t="shared" si="75"/>
        <v/>
      </c>
    </row>
    <row r="201" spans="1:29" ht="14">
      <c r="A201" s="62">
        <v>199</v>
      </c>
      <c r="B201" s="10">
        <v>6</v>
      </c>
      <c r="C201" s="14">
        <v>40949</v>
      </c>
      <c r="D201" s="15" t="s">
        <v>52</v>
      </c>
      <c r="E201" s="65" t="s">
        <v>8</v>
      </c>
      <c r="F201" s="15" t="s">
        <v>8</v>
      </c>
      <c r="G201" s="23" t="s">
        <v>16</v>
      </c>
      <c r="H201" s="17" t="s">
        <v>48</v>
      </c>
      <c r="I201" s="66">
        <v>16</v>
      </c>
      <c r="J201" s="12">
        <f>VLOOKUP(G201,'Default Parameters'!$A$10:$C$12,3,FALSE)</f>
        <v>5</v>
      </c>
      <c r="K201" s="63">
        <f t="shared" si="57"/>
        <v>41070</v>
      </c>
      <c r="L201" s="64">
        <f t="shared" si="58"/>
        <v>2012</v>
      </c>
      <c r="M201" s="64">
        <f t="shared" si="59"/>
        <v>6</v>
      </c>
      <c r="N201" s="63">
        <f t="shared" si="60"/>
        <v>42895</v>
      </c>
      <c r="O201" s="154" t="str">
        <f t="shared" si="61"/>
        <v/>
      </c>
      <c r="P201" s="155" t="str">
        <f t="shared" si="62"/>
        <v/>
      </c>
      <c r="Q201" s="155" t="str">
        <f t="shared" si="63"/>
        <v>No</v>
      </c>
      <c r="R201" s="156" t="str">
        <f t="shared" si="64"/>
        <v/>
      </c>
      <c r="S201" s="156" t="str">
        <f t="shared" si="65"/>
        <v/>
      </c>
      <c r="T201" s="157" t="str">
        <f t="shared" si="66"/>
        <v/>
      </c>
      <c r="U201" s="158" t="str">
        <f t="shared" si="67"/>
        <v/>
      </c>
      <c r="V201" s="158" t="str">
        <f t="shared" si="68"/>
        <v>No</v>
      </c>
      <c r="W201" s="159" t="str">
        <f t="shared" si="69"/>
        <v/>
      </c>
      <c r="X201" s="159" t="str">
        <f t="shared" si="70"/>
        <v/>
      </c>
      <c r="Y201" s="160" t="str">
        <f t="shared" si="71"/>
        <v/>
      </c>
      <c r="Z201" s="161" t="str">
        <f t="shared" si="72"/>
        <v/>
      </c>
      <c r="AA201" s="161" t="str">
        <f t="shared" si="73"/>
        <v>No</v>
      </c>
      <c r="AB201" s="162" t="str">
        <f t="shared" si="74"/>
        <v/>
      </c>
      <c r="AC201" s="162" t="str">
        <f t="shared" si="75"/>
        <v/>
      </c>
    </row>
    <row r="202" spans="1:29" ht="14">
      <c r="A202" s="62">
        <v>200</v>
      </c>
      <c r="B202" s="10">
        <v>6</v>
      </c>
      <c r="C202" s="14">
        <v>40949</v>
      </c>
      <c r="D202" s="15" t="s">
        <v>91</v>
      </c>
      <c r="E202" s="65" t="s">
        <v>8</v>
      </c>
      <c r="F202" s="15" t="s">
        <v>8</v>
      </c>
      <c r="G202" s="23" t="s">
        <v>16</v>
      </c>
      <c r="H202" s="17" t="s">
        <v>48</v>
      </c>
      <c r="I202" s="66">
        <v>50</v>
      </c>
      <c r="J202" s="12">
        <f>VLOOKUP(G202,'Default Parameters'!$A$10:$C$12,3,FALSE)</f>
        <v>5</v>
      </c>
      <c r="K202" s="63">
        <f t="shared" si="57"/>
        <v>41070</v>
      </c>
      <c r="L202" s="64">
        <f t="shared" si="58"/>
        <v>2012</v>
      </c>
      <c r="M202" s="64">
        <f t="shared" si="59"/>
        <v>6</v>
      </c>
      <c r="N202" s="63">
        <f t="shared" si="60"/>
        <v>42895</v>
      </c>
      <c r="O202" s="154" t="str">
        <f t="shared" si="61"/>
        <v/>
      </c>
      <c r="P202" s="155" t="str">
        <f t="shared" si="62"/>
        <v/>
      </c>
      <c r="Q202" s="155" t="str">
        <f t="shared" si="63"/>
        <v>No</v>
      </c>
      <c r="R202" s="156" t="str">
        <f t="shared" si="64"/>
        <v/>
      </c>
      <c r="S202" s="156" t="str">
        <f t="shared" si="65"/>
        <v/>
      </c>
      <c r="T202" s="157" t="str">
        <f t="shared" si="66"/>
        <v/>
      </c>
      <c r="U202" s="158" t="str">
        <f t="shared" si="67"/>
        <v/>
      </c>
      <c r="V202" s="158" t="str">
        <f t="shared" si="68"/>
        <v>No</v>
      </c>
      <c r="W202" s="159" t="str">
        <f t="shared" si="69"/>
        <v/>
      </c>
      <c r="X202" s="159" t="str">
        <f t="shared" si="70"/>
        <v/>
      </c>
      <c r="Y202" s="160" t="str">
        <f t="shared" si="71"/>
        <v/>
      </c>
      <c r="Z202" s="161" t="str">
        <f t="shared" si="72"/>
        <v/>
      </c>
      <c r="AA202" s="161" t="str">
        <f t="shared" si="73"/>
        <v>No</v>
      </c>
      <c r="AB202" s="162" t="str">
        <f t="shared" si="74"/>
        <v/>
      </c>
      <c r="AC202" s="162" t="str">
        <f t="shared" si="75"/>
        <v/>
      </c>
    </row>
    <row r="203" spans="1:29" ht="14">
      <c r="A203" s="62">
        <v>201</v>
      </c>
      <c r="B203" s="10">
        <v>6</v>
      </c>
      <c r="C203" s="14">
        <v>40952</v>
      </c>
      <c r="D203" s="15" t="s">
        <v>52</v>
      </c>
      <c r="E203" s="65" t="s">
        <v>9</v>
      </c>
      <c r="F203" s="15" t="s">
        <v>9</v>
      </c>
      <c r="G203" s="23" t="s">
        <v>16</v>
      </c>
      <c r="H203" s="17" t="s">
        <v>48</v>
      </c>
      <c r="I203" s="66">
        <v>1</v>
      </c>
      <c r="J203" s="12">
        <f>VLOOKUP(G203,'Default Parameters'!$A$10:$C$12,3,FALSE)</f>
        <v>5</v>
      </c>
      <c r="K203" s="63">
        <f t="shared" si="57"/>
        <v>41073</v>
      </c>
      <c r="L203" s="64">
        <f t="shared" si="58"/>
        <v>2012</v>
      </c>
      <c r="M203" s="64">
        <f t="shared" si="59"/>
        <v>6</v>
      </c>
      <c r="N203" s="63">
        <f t="shared" si="60"/>
        <v>42898</v>
      </c>
      <c r="O203" s="154" t="str">
        <f t="shared" si="61"/>
        <v/>
      </c>
      <c r="P203" s="155" t="str">
        <f t="shared" si="62"/>
        <v/>
      </c>
      <c r="Q203" s="155" t="str">
        <f t="shared" si="63"/>
        <v>No</v>
      </c>
      <c r="R203" s="156" t="str">
        <f t="shared" si="64"/>
        <v/>
      </c>
      <c r="S203" s="156" t="str">
        <f t="shared" si="65"/>
        <v/>
      </c>
      <c r="T203" s="157" t="str">
        <f t="shared" si="66"/>
        <v/>
      </c>
      <c r="U203" s="158" t="str">
        <f t="shared" si="67"/>
        <v/>
      </c>
      <c r="V203" s="158" t="str">
        <f t="shared" si="68"/>
        <v>No</v>
      </c>
      <c r="W203" s="159" t="str">
        <f t="shared" si="69"/>
        <v/>
      </c>
      <c r="X203" s="159" t="str">
        <f t="shared" si="70"/>
        <v/>
      </c>
      <c r="Y203" s="160" t="str">
        <f t="shared" si="71"/>
        <v/>
      </c>
      <c r="Z203" s="161" t="str">
        <f t="shared" si="72"/>
        <v/>
      </c>
      <c r="AA203" s="161" t="str">
        <f t="shared" si="73"/>
        <v>No</v>
      </c>
      <c r="AB203" s="162" t="str">
        <f t="shared" si="74"/>
        <v/>
      </c>
      <c r="AC203" s="162" t="str">
        <f t="shared" si="75"/>
        <v/>
      </c>
    </row>
    <row r="204" spans="1:29" ht="14">
      <c r="A204" s="62">
        <v>202</v>
      </c>
      <c r="B204" s="10">
        <v>6</v>
      </c>
      <c r="C204" s="14">
        <v>40952</v>
      </c>
      <c r="D204" s="15" t="s">
        <v>52</v>
      </c>
      <c r="E204" s="65" t="s">
        <v>9</v>
      </c>
      <c r="F204" s="15" t="s">
        <v>9</v>
      </c>
      <c r="G204" s="23" t="s">
        <v>16</v>
      </c>
      <c r="H204" s="17" t="s">
        <v>48</v>
      </c>
      <c r="I204" s="66">
        <v>39</v>
      </c>
      <c r="J204" s="12">
        <f>VLOOKUP(G204,'Default Parameters'!$A$10:$C$12,3,FALSE)</f>
        <v>5</v>
      </c>
      <c r="K204" s="63">
        <f t="shared" si="57"/>
        <v>41073</v>
      </c>
      <c r="L204" s="64">
        <f t="shared" si="58"/>
        <v>2012</v>
      </c>
      <c r="M204" s="64">
        <f t="shared" si="59"/>
        <v>6</v>
      </c>
      <c r="N204" s="63">
        <f t="shared" si="60"/>
        <v>42898</v>
      </c>
      <c r="O204" s="154" t="str">
        <f t="shared" si="61"/>
        <v/>
      </c>
      <c r="P204" s="155" t="str">
        <f t="shared" si="62"/>
        <v/>
      </c>
      <c r="Q204" s="155" t="str">
        <f t="shared" si="63"/>
        <v>No</v>
      </c>
      <c r="R204" s="156" t="str">
        <f t="shared" si="64"/>
        <v/>
      </c>
      <c r="S204" s="156" t="str">
        <f t="shared" si="65"/>
        <v/>
      </c>
      <c r="T204" s="157" t="str">
        <f t="shared" si="66"/>
        <v/>
      </c>
      <c r="U204" s="158" t="str">
        <f t="shared" si="67"/>
        <v/>
      </c>
      <c r="V204" s="158" t="str">
        <f t="shared" si="68"/>
        <v>No</v>
      </c>
      <c r="W204" s="159" t="str">
        <f t="shared" si="69"/>
        <v/>
      </c>
      <c r="X204" s="159" t="str">
        <f t="shared" si="70"/>
        <v/>
      </c>
      <c r="Y204" s="160" t="str">
        <f t="shared" si="71"/>
        <v/>
      </c>
      <c r="Z204" s="161" t="str">
        <f t="shared" si="72"/>
        <v/>
      </c>
      <c r="AA204" s="161" t="str">
        <f t="shared" si="73"/>
        <v>No</v>
      </c>
      <c r="AB204" s="162" t="str">
        <f t="shared" si="74"/>
        <v/>
      </c>
      <c r="AC204" s="162" t="str">
        <f t="shared" si="75"/>
        <v/>
      </c>
    </row>
    <row r="205" spans="1:29" ht="14">
      <c r="A205" s="62">
        <v>203</v>
      </c>
      <c r="B205" s="10">
        <v>6</v>
      </c>
      <c r="C205" s="14">
        <v>40953</v>
      </c>
      <c r="D205" s="15" t="s">
        <v>80</v>
      </c>
      <c r="E205" s="65" t="s">
        <v>9</v>
      </c>
      <c r="F205" s="15" t="s">
        <v>9</v>
      </c>
      <c r="G205" s="23" t="s">
        <v>16</v>
      </c>
      <c r="H205" s="17" t="s">
        <v>48</v>
      </c>
      <c r="I205" s="66">
        <v>1</v>
      </c>
      <c r="J205" s="12">
        <f>VLOOKUP(G205,'Default Parameters'!$A$10:$C$12,3,FALSE)</f>
        <v>5</v>
      </c>
      <c r="K205" s="63">
        <f t="shared" si="57"/>
        <v>41074</v>
      </c>
      <c r="L205" s="64">
        <f t="shared" si="58"/>
        <v>2012</v>
      </c>
      <c r="M205" s="64">
        <f t="shared" si="59"/>
        <v>6</v>
      </c>
      <c r="N205" s="63">
        <f t="shared" si="60"/>
        <v>42899</v>
      </c>
      <c r="O205" s="154" t="str">
        <f t="shared" si="61"/>
        <v/>
      </c>
      <c r="P205" s="155" t="str">
        <f t="shared" si="62"/>
        <v/>
      </c>
      <c r="Q205" s="155" t="str">
        <f t="shared" si="63"/>
        <v>No</v>
      </c>
      <c r="R205" s="156" t="str">
        <f t="shared" si="64"/>
        <v/>
      </c>
      <c r="S205" s="156" t="str">
        <f t="shared" si="65"/>
        <v/>
      </c>
      <c r="T205" s="157" t="str">
        <f t="shared" si="66"/>
        <v/>
      </c>
      <c r="U205" s="158" t="str">
        <f t="shared" si="67"/>
        <v/>
      </c>
      <c r="V205" s="158" t="str">
        <f t="shared" si="68"/>
        <v>No</v>
      </c>
      <c r="W205" s="159" t="str">
        <f t="shared" si="69"/>
        <v/>
      </c>
      <c r="X205" s="159" t="str">
        <f t="shared" si="70"/>
        <v/>
      </c>
      <c r="Y205" s="160" t="str">
        <f t="shared" si="71"/>
        <v/>
      </c>
      <c r="Z205" s="161" t="str">
        <f t="shared" si="72"/>
        <v/>
      </c>
      <c r="AA205" s="161" t="str">
        <f t="shared" si="73"/>
        <v>No</v>
      </c>
      <c r="AB205" s="162" t="str">
        <f t="shared" si="74"/>
        <v/>
      </c>
      <c r="AC205" s="162" t="str">
        <f t="shared" si="75"/>
        <v/>
      </c>
    </row>
    <row r="206" spans="1:29" ht="14">
      <c r="A206" s="62">
        <v>204</v>
      </c>
      <c r="B206" s="10">
        <v>6</v>
      </c>
      <c r="C206" s="14">
        <v>40954</v>
      </c>
      <c r="D206" s="15" t="s">
        <v>27</v>
      </c>
      <c r="E206" s="65" t="s">
        <v>8</v>
      </c>
      <c r="F206" s="15" t="s">
        <v>8</v>
      </c>
      <c r="G206" s="23" t="s">
        <v>16</v>
      </c>
      <c r="H206" s="17" t="s">
        <v>93</v>
      </c>
      <c r="I206" s="66">
        <v>318</v>
      </c>
      <c r="J206" s="12">
        <f>VLOOKUP(G206,'Default Parameters'!$A$10:$C$12,3,FALSE)</f>
        <v>5</v>
      </c>
      <c r="K206" s="63">
        <f t="shared" si="57"/>
        <v>41075</v>
      </c>
      <c r="L206" s="64">
        <f t="shared" si="58"/>
        <v>2012</v>
      </c>
      <c r="M206" s="64">
        <f t="shared" si="59"/>
        <v>6</v>
      </c>
      <c r="N206" s="63">
        <f t="shared" si="60"/>
        <v>42900</v>
      </c>
      <c r="O206" s="154" t="str">
        <f t="shared" si="61"/>
        <v/>
      </c>
      <c r="P206" s="155" t="str">
        <f t="shared" si="62"/>
        <v/>
      </c>
      <c r="Q206" s="155" t="str">
        <f t="shared" si="63"/>
        <v>No</v>
      </c>
      <c r="R206" s="156" t="str">
        <f t="shared" si="64"/>
        <v/>
      </c>
      <c r="S206" s="156" t="str">
        <f t="shared" si="65"/>
        <v/>
      </c>
      <c r="T206" s="157" t="str">
        <f t="shared" si="66"/>
        <v/>
      </c>
      <c r="U206" s="158" t="str">
        <f t="shared" si="67"/>
        <v/>
      </c>
      <c r="V206" s="158" t="str">
        <f t="shared" si="68"/>
        <v>No</v>
      </c>
      <c r="W206" s="159" t="str">
        <f t="shared" si="69"/>
        <v/>
      </c>
      <c r="X206" s="159" t="str">
        <f t="shared" si="70"/>
        <v/>
      </c>
      <c r="Y206" s="160" t="str">
        <f t="shared" si="71"/>
        <v/>
      </c>
      <c r="Z206" s="161" t="str">
        <f t="shared" si="72"/>
        <v/>
      </c>
      <c r="AA206" s="161" t="str">
        <f t="shared" si="73"/>
        <v>No</v>
      </c>
      <c r="AB206" s="162" t="str">
        <f t="shared" si="74"/>
        <v/>
      </c>
      <c r="AC206" s="162" t="str">
        <f t="shared" si="75"/>
        <v/>
      </c>
    </row>
    <row r="207" spans="1:29" ht="14">
      <c r="A207" s="62">
        <v>205</v>
      </c>
      <c r="B207" s="10">
        <v>6</v>
      </c>
      <c r="C207" s="14">
        <v>40954</v>
      </c>
      <c r="D207" s="15" t="s">
        <v>95</v>
      </c>
      <c r="E207" s="15" t="s">
        <v>11</v>
      </c>
      <c r="F207" s="15" t="s">
        <v>11</v>
      </c>
      <c r="G207" s="23" t="s">
        <v>16</v>
      </c>
      <c r="H207" s="17" t="s">
        <v>48</v>
      </c>
      <c r="I207" s="66">
        <v>1</v>
      </c>
      <c r="J207" s="12">
        <f>VLOOKUP(G207,'Default Parameters'!$A$10:$C$12,3,FALSE)</f>
        <v>5</v>
      </c>
      <c r="K207" s="63">
        <f t="shared" si="57"/>
        <v>41075</v>
      </c>
      <c r="L207" s="64">
        <f t="shared" si="58"/>
        <v>2012</v>
      </c>
      <c r="M207" s="64">
        <f t="shared" si="59"/>
        <v>6</v>
      </c>
      <c r="N207" s="63">
        <f t="shared" si="60"/>
        <v>42900</v>
      </c>
      <c r="O207" s="154" t="str">
        <f t="shared" si="61"/>
        <v/>
      </c>
      <c r="P207" s="155" t="str">
        <f t="shared" si="62"/>
        <v/>
      </c>
      <c r="Q207" s="155" t="str">
        <f t="shared" si="63"/>
        <v>No</v>
      </c>
      <c r="R207" s="156" t="str">
        <f t="shared" si="64"/>
        <v/>
      </c>
      <c r="S207" s="156" t="str">
        <f t="shared" si="65"/>
        <v/>
      </c>
      <c r="T207" s="157" t="str">
        <f t="shared" si="66"/>
        <v/>
      </c>
      <c r="U207" s="158" t="str">
        <f t="shared" si="67"/>
        <v/>
      </c>
      <c r="V207" s="158" t="str">
        <f t="shared" si="68"/>
        <v>No</v>
      </c>
      <c r="W207" s="159" t="str">
        <f t="shared" si="69"/>
        <v/>
      </c>
      <c r="X207" s="159" t="str">
        <f t="shared" si="70"/>
        <v/>
      </c>
      <c r="Y207" s="160" t="str">
        <f t="shared" si="71"/>
        <v/>
      </c>
      <c r="Z207" s="161" t="str">
        <f t="shared" si="72"/>
        <v/>
      </c>
      <c r="AA207" s="161" t="str">
        <f t="shared" si="73"/>
        <v>No</v>
      </c>
      <c r="AB207" s="162" t="str">
        <f t="shared" si="74"/>
        <v/>
      </c>
      <c r="AC207" s="162" t="str">
        <f t="shared" si="75"/>
        <v/>
      </c>
    </row>
    <row r="208" spans="1:29" ht="15" customHeight="1">
      <c r="A208" s="62">
        <v>206</v>
      </c>
      <c r="B208" s="10">
        <v>6</v>
      </c>
      <c r="C208" s="14">
        <v>40954</v>
      </c>
      <c r="D208" s="15" t="s">
        <v>94</v>
      </c>
      <c r="E208" s="15" t="s">
        <v>373</v>
      </c>
      <c r="F208" s="44" t="s">
        <v>1317</v>
      </c>
      <c r="G208" s="23" t="s">
        <v>16</v>
      </c>
      <c r="H208" s="17" t="s">
        <v>25</v>
      </c>
      <c r="I208" s="66">
        <v>1</v>
      </c>
      <c r="J208" s="12">
        <f>VLOOKUP(G208,'Default Parameters'!$A$10:$C$12,3,FALSE)</f>
        <v>5</v>
      </c>
      <c r="K208" s="63">
        <f t="shared" si="57"/>
        <v>41075</v>
      </c>
      <c r="L208" s="64">
        <f t="shared" si="58"/>
        <v>2012</v>
      </c>
      <c r="M208" s="64">
        <f t="shared" si="59"/>
        <v>6</v>
      </c>
      <c r="N208" s="63">
        <f t="shared" si="60"/>
        <v>42900</v>
      </c>
      <c r="O208" s="154" t="str">
        <f t="shared" si="61"/>
        <v/>
      </c>
      <c r="P208" s="155" t="str">
        <f t="shared" si="62"/>
        <v/>
      </c>
      <c r="Q208" s="155" t="str">
        <f t="shared" si="63"/>
        <v>No</v>
      </c>
      <c r="R208" s="156" t="str">
        <f t="shared" si="64"/>
        <v/>
      </c>
      <c r="S208" s="156" t="str">
        <f t="shared" si="65"/>
        <v/>
      </c>
      <c r="T208" s="157" t="str">
        <f t="shared" si="66"/>
        <v/>
      </c>
      <c r="U208" s="158" t="str">
        <f t="shared" si="67"/>
        <v/>
      </c>
      <c r="V208" s="158" t="str">
        <f t="shared" si="68"/>
        <v>No</v>
      </c>
      <c r="W208" s="159" t="str">
        <f t="shared" si="69"/>
        <v/>
      </c>
      <c r="X208" s="159" t="str">
        <f t="shared" si="70"/>
        <v/>
      </c>
      <c r="Y208" s="160" t="str">
        <f t="shared" si="71"/>
        <v/>
      </c>
      <c r="Z208" s="161" t="str">
        <f t="shared" si="72"/>
        <v/>
      </c>
      <c r="AA208" s="161" t="str">
        <f t="shared" si="73"/>
        <v>No</v>
      </c>
      <c r="AB208" s="162" t="str">
        <f t="shared" si="74"/>
        <v/>
      </c>
      <c r="AC208" s="162" t="str">
        <f t="shared" si="75"/>
        <v/>
      </c>
    </row>
    <row r="209" spans="1:29" ht="14">
      <c r="A209" s="62">
        <v>207</v>
      </c>
      <c r="B209" s="10">
        <v>6</v>
      </c>
      <c r="C209" s="14">
        <v>40956</v>
      </c>
      <c r="D209" s="15" t="s">
        <v>52</v>
      </c>
      <c r="E209" s="15" t="s">
        <v>11</v>
      </c>
      <c r="F209" s="15" t="s">
        <v>11</v>
      </c>
      <c r="G209" s="23" t="s">
        <v>16</v>
      </c>
      <c r="H209" s="17" t="s">
        <v>73</v>
      </c>
      <c r="I209" s="66">
        <v>15</v>
      </c>
      <c r="J209" s="12">
        <f>VLOOKUP(G209,'Default Parameters'!$A$10:$C$12,3,FALSE)</f>
        <v>5</v>
      </c>
      <c r="K209" s="63">
        <f t="shared" si="57"/>
        <v>41077</v>
      </c>
      <c r="L209" s="64">
        <f t="shared" si="58"/>
        <v>2012</v>
      </c>
      <c r="M209" s="64">
        <f t="shared" si="59"/>
        <v>6</v>
      </c>
      <c r="N209" s="63">
        <f t="shared" si="60"/>
        <v>42902</v>
      </c>
      <c r="O209" s="154" t="str">
        <f t="shared" si="61"/>
        <v/>
      </c>
      <c r="P209" s="155" t="str">
        <f t="shared" si="62"/>
        <v/>
      </c>
      <c r="Q209" s="155" t="str">
        <f t="shared" si="63"/>
        <v>No</v>
      </c>
      <c r="R209" s="156" t="str">
        <f t="shared" si="64"/>
        <v/>
      </c>
      <c r="S209" s="156" t="str">
        <f t="shared" si="65"/>
        <v/>
      </c>
      <c r="T209" s="157" t="str">
        <f t="shared" si="66"/>
        <v/>
      </c>
      <c r="U209" s="158" t="str">
        <f t="shared" si="67"/>
        <v/>
      </c>
      <c r="V209" s="158" t="str">
        <f t="shared" si="68"/>
        <v>No</v>
      </c>
      <c r="W209" s="159" t="str">
        <f t="shared" si="69"/>
        <v/>
      </c>
      <c r="X209" s="159" t="str">
        <f t="shared" si="70"/>
        <v/>
      </c>
      <c r="Y209" s="160" t="str">
        <f t="shared" si="71"/>
        <v/>
      </c>
      <c r="Z209" s="161" t="str">
        <f t="shared" si="72"/>
        <v/>
      </c>
      <c r="AA209" s="161" t="str">
        <f t="shared" si="73"/>
        <v>No</v>
      </c>
      <c r="AB209" s="162" t="str">
        <f t="shared" si="74"/>
        <v/>
      </c>
      <c r="AC209" s="162" t="str">
        <f t="shared" si="75"/>
        <v/>
      </c>
    </row>
    <row r="210" spans="1:29" ht="14">
      <c r="A210" s="62">
        <v>208</v>
      </c>
      <c r="B210" s="10">
        <v>6</v>
      </c>
      <c r="C210" s="14">
        <v>40956</v>
      </c>
      <c r="D210" s="15" t="s">
        <v>52</v>
      </c>
      <c r="E210" s="65" t="s">
        <v>9</v>
      </c>
      <c r="F210" s="15" t="s">
        <v>9</v>
      </c>
      <c r="G210" s="23" t="s">
        <v>16</v>
      </c>
      <c r="H210" s="17" t="s">
        <v>73</v>
      </c>
      <c r="I210" s="66">
        <v>9</v>
      </c>
      <c r="J210" s="12">
        <f>VLOOKUP(G210,'Default Parameters'!$A$10:$C$12,3,FALSE)</f>
        <v>5</v>
      </c>
      <c r="K210" s="63">
        <f t="shared" si="57"/>
        <v>41077</v>
      </c>
      <c r="L210" s="64">
        <f t="shared" si="58"/>
        <v>2012</v>
      </c>
      <c r="M210" s="64">
        <f t="shared" si="59"/>
        <v>6</v>
      </c>
      <c r="N210" s="63">
        <f t="shared" si="60"/>
        <v>42902</v>
      </c>
      <c r="O210" s="154" t="str">
        <f t="shared" si="61"/>
        <v/>
      </c>
      <c r="P210" s="155" t="str">
        <f t="shared" si="62"/>
        <v/>
      </c>
      <c r="Q210" s="155" t="str">
        <f t="shared" si="63"/>
        <v>No</v>
      </c>
      <c r="R210" s="156" t="str">
        <f t="shared" si="64"/>
        <v/>
      </c>
      <c r="S210" s="156" t="str">
        <f t="shared" si="65"/>
        <v/>
      </c>
      <c r="T210" s="157" t="str">
        <f t="shared" si="66"/>
        <v/>
      </c>
      <c r="U210" s="158" t="str">
        <f t="shared" si="67"/>
        <v/>
      </c>
      <c r="V210" s="158" t="str">
        <f t="shared" si="68"/>
        <v>No</v>
      </c>
      <c r="W210" s="159" t="str">
        <f t="shared" si="69"/>
        <v/>
      </c>
      <c r="X210" s="159" t="str">
        <f t="shared" si="70"/>
        <v/>
      </c>
      <c r="Y210" s="160" t="str">
        <f t="shared" si="71"/>
        <v/>
      </c>
      <c r="Z210" s="161" t="str">
        <f t="shared" si="72"/>
        <v/>
      </c>
      <c r="AA210" s="161" t="str">
        <f t="shared" si="73"/>
        <v>No</v>
      </c>
      <c r="AB210" s="162" t="str">
        <f t="shared" si="74"/>
        <v/>
      </c>
      <c r="AC210" s="162" t="str">
        <f t="shared" si="75"/>
        <v/>
      </c>
    </row>
    <row r="211" spans="1:29" ht="14">
      <c r="A211" s="62">
        <v>209</v>
      </c>
      <c r="B211" s="10">
        <v>6</v>
      </c>
      <c r="C211" s="14">
        <v>40956</v>
      </c>
      <c r="D211" s="15" t="s">
        <v>74</v>
      </c>
      <c r="E211" s="65" t="s">
        <v>9</v>
      </c>
      <c r="F211" s="15" t="s">
        <v>9</v>
      </c>
      <c r="G211" s="23" t="s">
        <v>16</v>
      </c>
      <c r="H211" s="17" t="s">
        <v>48</v>
      </c>
      <c r="I211" s="66">
        <v>10</v>
      </c>
      <c r="J211" s="12">
        <f>VLOOKUP(G211,'Default Parameters'!$A$10:$C$12,3,FALSE)</f>
        <v>5</v>
      </c>
      <c r="K211" s="63">
        <f t="shared" si="57"/>
        <v>41077</v>
      </c>
      <c r="L211" s="64">
        <f t="shared" si="58"/>
        <v>2012</v>
      </c>
      <c r="M211" s="64">
        <f t="shared" si="59"/>
        <v>6</v>
      </c>
      <c r="N211" s="63">
        <f t="shared" si="60"/>
        <v>42902</v>
      </c>
      <c r="O211" s="154" t="str">
        <f t="shared" si="61"/>
        <v/>
      </c>
      <c r="P211" s="155" t="str">
        <f t="shared" si="62"/>
        <v/>
      </c>
      <c r="Q211" s="155" t="str">
        <f t="shared" si="63"/>
        <v>No</v>
      </c>
      <c r="R211" s="156" t="str">
        <f t="shared" si="64"/>
        <v/>
      </c>
      <c r="S211" s="156" t="str">
        <f t="shared" si="65"/>
        <v/>
      </c>
      <c r="T211" s="157" t="str">
        <f t="shared" si="66"/>
        <v/>
      </c>
      <c r="U211" s="158" t="str">
        <f t="shared" si="67"/>
        <v/>
      </c>
      <c r="V211" s="158" t="str">
        <f t="shared" si="68"/>
        <v>No</v>
      </c>
      <c r="W211" s="159" t="str">
        <f t="shared" si="69"/>
        <v/>
      </c>
      <c r="X211" s="159" t="str">
        <f t="shared" si="70"/>
        <v/>
      </c>
      <c r="Y211" s="160" t="str">
        <f t="shared" si="71"/>
        <v/>
      </c>
      <c r="Z211" s="161" t="str">
        <f t="shared" si="72"/>
        <v/>
      </c>
      <c r="AA211" s="161" t="str">
        <f t="shared" si="73"/>
        <v>No</v>
      </c>
      <c r="AB211" s="162" t="str">
        <f t="shared" si="74"/>
        <v/>
      </c>
      <c r="AC211" s="162" t="str">
        <f t="shared" si="75"/>
        <v/>
      </c>
    </row>
    <row r="212" spans="1:29" ht="14">
      <c r="A212" s="62">
        <v>210</v>
      </c>
      <c r="B212" s="10">
        <v>6</v>
      </c>
      <c r="C212" s="14">
        <v>40960</v>
      </c>
      <c r="D212" s="15" t="s">
        <v>97</v>
      </c>
      <c r="E212" s="15" t="s">
        <v>12</v>
      </c>
      <c r="F212" s="15" t="s">
        <v>12</v>
      </c>
      <c r="G212" s="23" t="s">
        <v>16</v>
      </c>
      <c r="H212" s="17" t="s">
        <v>48</v>
      </c>
      <c r="I212" s="66">
        <v>1</v>
      </c>
      <c r="J212" s="12">
        <f>VLOOKUP(G212,'Default Parameters'!$A$10:$C$12,3,FALSE)</f>
        <v>5</v>
      </c>
      <c r="K212" s="63">
        <f t="shared" si="57"/>
        <v>41081</v>
      </c>
      <c r="L212" s="64">
        <f t="shared" si="58"/>
        <v>2012</v>
      </c>
      <c r="M212" s="64">
        <f t="shared" si="59"/>
        <v>6</v>
      </c>
      <c r="N212" s="63">
        <f t="shared" si="60"/>
        <v>42906</v>
      </c>
      <c r="O212" s="154" t="str">
        <f t="shared" si="61"/>
        <v/>
      </c>
      <c r="P212" s="155" t="str">
        <f t="shared" si="62"/>
        <v/>
      </c>
      <c r="Q212" s="155" t="str">
        <f t="shared" si="63"/>
        <v>No</v>
      </c>
      <c r="R212" s="156" t="str">
        <f t="shared" si="64"/>
        <v/>
      </c>
      <c r="S212" s="156" t="str">
        <f t="shared" si="65"/>
        <v/>
      </c>
      <c r="T212" s="157" t="str">
        <f t="shared" si="66"/>
        <v/>
      </c>
      <c r="U212" s="158" t="str">
        <f t="shared" si="67"/>
        <v/>
      </c>
      <c r="V212" s="158" t="str">
        <f t="shared" si="68"/>
        <v>No</v>
      </c>
      <c r="W212" s="159" t="str">
        <f t="shared" si="69"/>
        <v/>
      </c>
      <c r="X212" s="159" t="str">
        <f t="shared" si="70"/>
        <v/>
      </c>
      <c r="Y212" s="160" t="str">
        <f t="shared" si="71"/>
        <v/>
      </c>
      <c r="Z212" s="161" t="str">
        <f t="shared" si="72"/>
        <v/>
      </c>
      <c r="AA212" s="161" t="str">
        <f t="shared" si="73"/>
        <v>No</v>
      </c>
      <c r="AB212" s="162" t="str">
        <f t="shared" si="74"/>
        <v/>
      </c>
      <c r="AC212" s="162" t="str">
        <f t="shared" si="75"/>
        <v/>
      </c>
    </row>
    <row r="213" spans="1:29" ht="14">
      <c r="A213" s="62">
        <v>211</v>
      </c>
      <c r="B213" s="10">
        <v>6</v>
      </c>
      <c r="C213" s="14">
        <v>40960</v>
      </c>
      <c r="D213" s="15" t="s">
        <v>96</v>
      </c>
      <c r="E213" s="15" t="s">
        <v>368</v>
      </c>
      <c r="F213" s="15" t="s">
        <v>368</v>
      </c>
      <c r="G213" s="23" t="s">
        <v>16</v>
      </c>
      <c r="H213" s="17" t="s">
        <v>48</v>
      </c>
      <c r="I213" s="66">
        <v>1</v>
      </c>
      <c r="J213" s="12">
        <f>VLOOKUP(G213,'Default Parameters'!$A$10:$C$12,3,FALSE)</f>
        <v>5</v>
      </c>
      <c r="K213" s="63">
        <f t="shared" si="57"/>
        <v>41081</v>
      </c>
      <c r="L213" s="64">
        <f t="shared" si="58"/>
        <v>2012</v>
      </c>
      <c r="M213" s="64">
        <f t="shared" si="59"/>
        <v>6</v>
      </c>
      <c r="N213" s="63">
        <f t="shared" si="60"/>
        <v>42906</v>
      </c>
      <c r="O213" s="154" t="str">
        <f t="shared" si="61"/>
        <v/>
      </c>
      <c r="P213" s="155" t="str">
        <f t="shared" si="62"/>
        <v/>
      </c>
      <c r="Q213" s="155" t="str">
        <f t="shared" si="63"/>
        <v>No</v>
      </c>
      <c r="R213" s="156" t="str">
        <f t="shared" si="64"/>
        <v/>
      </c>
      <c r="S213" s="156" t="str">
        <f t="shared" si="65"/>
        <v/>
      </c>
      <c r="T213" s="157" t="str">
        <f t="shared" si="66"/>
        <v/>
      </c>
      <c r="U213" s="158" t="str">
        <f t="shared" si="67"/>
        <v/>
      </c>
      <c r="V213" s="158" t="str">
        <f t="shared" si="68"/>
        <v>No</v>
      </c>
      <c r="W213" s="159" t="str">
        <f t="shared" si="69"/>
        <v/>
      </c>
      <c r="X213" s="159" t="str">
        <f t="shared" si="70"/>
        <v/>
      </c>
      <c r="Y213" s="160" t="str">
        <f t="shared" si="71"/>
        <v/>
      </c>
      <c r="Z213" s="161" t="str">
        <f t="shared" si="72"/>
        <v/>
      </c>
      <c r="AA213" s="161" t="str">
        <f t="shared" si="73"/>
        <v>No</v>
      </c>
      <c r="AB213" s="162" t="str">
        <f t="shared" si="74"/>
        <v/>
      </c>
      <c r="AC213" s="162" t="str">
        <f t="shared" si="75"/>
        <v/>
      </c>
    </row>
    <row r="214" spans="1:29" ht="14">
      <c r="A214" s="62">
        <v>212</v>
      </c>
      <c r="B214" s="10">
        <v>6</v>
      </c>
      <c r="C214" s="14">
        <v>40960</v>
      </c>
      <c r="D214" s="15" t="s">
        <v>52</v>
      </c>
      <c r="E214" s="65" t="s">
        <v>8</v>
      </c>
      <c r="F214" s="15" t="s">
        <v>8</v>
      </c>
      <c r="G214" s="23" t="s">
        <v>16</v>
      </c>
      <c r="H214" s="17" t="s">
        <v>73</v>
      </c>
      <c r="I214" s="66">
        <v>3</v>
      </c>
      <c r="J214" s="12">
        <f>VLOOKUP(G214,'Default Parameters'!$A$10:$C$12,3,FALSE)</f>
        <v>5</v>
      </c>
      <c r="K214" s="63">
        <f t="shared" si="57"/>
        <v>41081</v>
      </c>
      <c r="L214" s="64">
        <f t="shared" si="58"/>
        <v>2012</v>
      </c>
      <c r="M214" s="64">
        <f t="shared" si="59"/>
        <v>6</v>
      </c>
      <c r="N214" s="63">
        <f t="shared" si="60"/>
        <v>42906</v>
      </c>
      <c r="O214" s="154" t="str">
        <f t="shared" si="61"/>
        <v/>
      </c>
      <c r="P214" s="155" t="str">
        <f t="shared" si="62"/>
        <v/>
      </c>
      <c r="Q214" s="155" t="str">
        <f t="shared" si="63"/>
        <v>No</v>
      </c>
      <c r="R214" s="156" t="str">
        <f t="shared" si="64"/>
        <v/>
      </c>
      <c r="S214" s="156" t="str">
        <f t="shared" si="65"/>
        <v/>
      </c>
      <c r="T214" s="157" t="str">
        <f t="shared" si="66"/>
        <v/>
      </c>
      <c r="U214" s="158" t="str">
        <f t="shared" si="67"/>
        <v/>
      </c>
      <c r="V214" s="158" t="str">
        <f t="shared" si="68"/>
        <v>No</v>
      </c>
      <c r="W214" s="159" t="str">
        <f t="shared" si="69"/>
        <v/>
      </c>
      <c r="X214" s="159" t="str">
        <f t="shared" si="70"/>
        <v/>
      </c>
      <c r="Y214" s="160" t="str">
        <f t="shared" si="71"/>
        <v/>
      </c>
      <c r="Z214" s="161" t="str">
        <f t="shared" si="72"/>
        <v/>
      </c>
      <c r="AA214" s="161" t="str">
        <f t="shared" si="73"/>
        <v>No</v>
      </c>
      <c r="AB214" s="162" t="str">
        <f t="shared" si="74"/>
        <v/>
      </c>
      <c r="AC214" s="162" t="str">
        <f t="shared" si="75"/>
        <v/>
      </c>
    </row>
    <row r="215" spans="1:29" ht="14">
      <c r="A215" s="62">
        <v>213</v>
      </c>
      <c r="B215" s="10">
        <v>6</v>
      </c>
      <c r="C215" s="14">
        <v>40960</v>
      </c>
      <c r="D215" s="15" t="s">
        <v>52</v>
      </c>
      <c r="E215" s="15" t="s">
        <v>11</v>
      </c>
      <c r="F215" s="15" t="s">
        <v>11</v>
      </c>
      <c r="G215" s="23" t="s">
        <v>16</v>
      </c>
      <c r="H215" s="17" t="s">
        <v>73</v>
      </c>
      <c r="I215" s="66">
        <v>6</v>
      </c>
      <c r="J215" s="12">
        <f>VLOOKUP(G215,'Default Parameters'!$A$10:$C$12,3,FALSE)</f>
        <v>5</v>
      </c>
      <c r="K215" s="63">
        <f t="shared" si="57"/>
        <v>41081</v>
      </c>
      <c r="L215" s="64">
        <f t="shared" si="58"/>
        <v>2012</v>
      </c>
      <c r="M215" s="64">
        <f t="shared" si="59"/>
        <v>6</v>
      </c>
      <c r="N215" s="63">
        <f t="shared" si="60"/>
        <v>42906</v>
      </c>
      <c r="O215" s="154" t="str">
        <f t="shared" si="61"/>
        <v/>
      </c>
      <c r="P215" s="155" t="str">
        <f t="shared" si="62"/>
        <v/>
      </c>
      <c r="Q215" s="155" t="str">
        <f t="shared" si="63"/>
        <v>No</v>
      </c>
      <c r="R215" s="156" t="str">
        <f t="shared" si="64"/>
        <v/>
      </c>
      <c r="S215" s="156" t="str">
        <f t="shared" si="65"/>
        <v/>
      </c>
      <c r="T215" s="157" t="str">
        <f t="shared" si="66"/>
        <v/>
      </c>
      <c r="U215" s="158" t="str">
        <f t="shared" si="67"/>
        <v/>
      </c>
      <c r="V215" s="158" t="str">
        <f t="shared" si="68"/>
        <v>No</v>
      </c>
      <c r="W215" s="159" t="str">
        <f t="shared" si="69"/>
        <v/>
      </c>
      <c r="X215" s="159" t="str">
        <f t="shared" si="70"/>
        <v/>
      </c>
      <c r="Y215" s="160" t="str">
        <f t="shared" si="71"/>
        <v/>
      </c>
      <c r="Z215" s="161" t="str">
        <f t="shared" si="72"/>
        <v/>
      </c>
      <c r="AA215" s="161" t="str">
        <f t="shared" si="73"/>
        <v>No</v>
      </c>
      <c r="AB215" s="162" t="str">
        <f t="shared" si="74"/>
        <v/>
      </c>
      <c r="AC215" s="162" t="str">
        <f t="shared" si="75"/>
        <v/>
      </c>
    </row>
    <row r="216" spans="1:29" ht="14">
      <c r="A216" s="62">
        <v>214</v>
      </c>
      <c r="B216" s="10">
        <v>6</v>
      </c>
      <c r="C216" s="14">
        <v>40960</v>
      </c>
      <c r="D216" s="15" t="s">
        <v>52</v>
      </c>
      <c r="E216" s="15" t="s">
        <v>11</v>
      </c>
      <c r="F216" s="15" t="s">
        <v>11</v>
      </c>
      <c r="G216" s="23" t="s">
        <v>16</v>
      </c>
      <c r="H216" s="17" t="s">
        <v>73</v>
      </c>
      <c r="I216" s="66">
        <v>11</v>
      </c>
      <c r="J216" s="12">
        <f>VLOOKUP(G216,'Default Parameters'!$A$10:$C$12,3,FALSE)</f>
        <v>5</v>
      </c>
      <c r="K216" s="63">
        <f t="shared" si="57"/>
        <v>41081</v>
      </c>
      <c r="L216" s="64">
        <f t="shared" si="58"/>
        <v>2012</v>
      </c>
      <c r="M216" s="64">
        <f t="shared" si="59"/>
        <v>6</v>
      </c>
      <c r="N216" s="63">
        <f t="shared" si="60"/>
        <v>42906</v>
      </c>
      <c r="O216" s="154" t="str">
        <f t="shared" si="61"/>
        <v/>
      </c>
      <c r="P216" s="155" t="str">
        <f t="shared" si="62"/>
        <v/>
      </c>
      <c r="Q216" s="155" t="str">
        <f t="shared" si="63"/>
        <v>No</v>
      </c>
      <c r="R216" s="156" t="str">
        <f t="shared" si="64"/>
        <v/>
      </c>
      <c r="S216" s="156" t="str">
        <f t="shared" si="65"/>
        <v/>
      </c>
      <c r="T216" s="157" t="str">
        <f t="shared" si="66"/>
        <v/>
      </c>
      <c r="U216" s="158" t="str">
        <f t="shared" si="67"/>
        <v/>
      </c>
      <c r="V216" s="158" t="str">
        <f t="shared" si="68"/>
        <v>No</v>
      </c>
      <c r="W216" s="159" t="str">
        <f t="shared" si="69"/>
        <v/>
      </c>
      <c r="X216" s="159" t="str">
        <f t="shared" si="70"/>
        <v/>
      </c>
      <c r="Y216" s="160" t="str">
        <f t="shared" si="71"/>
        <v/>
      </c>
      <c r="Z216" s="161" t="str">
        <f t="shared" si="72"/>
        <v/>
      </c>
      <c r="AA216" s="161" t="str">
        <f t="shared" si="73"/>
        <v>No</v>
      </c>
      <c r="AB216" s="162" t="str">
        <f t="shared" si="74"/>
        <v/>
      </c>
      <c r="AC216" s="162" t="str">
        <f t="shared" si="75"/>
        <v/>
      </c>
    </row>
    <row r="217" spans="1:29" ht="14">
      <c r="A217" s="62">
        <v>215</v>
      </c>
      <c r="B217" s="10">
        <v>6</v>
      </c>
      <c r="C217" s="14">
        <v>40960</v>
      </c>
      <c r="D217" s="15" t="s">
        <v>52</v>
      </c>
      <c r="E217" s="15" t="s">
        <v>11</v>
      </c>
      <c r="F217" s="15" t="s">
        <v>11</v>
      </c>
      <c r="G217" s="23" t="s">
        <v>16</v>
      </c>
      <c r="H217" s="17" t="s">
        <v>73</v>
      </c>
      <c r="I217" s="66">
        <v>22</v>
      </c>
      <c r="J217" s="12">
        <f>VLOOKUP(G217,'Default Parameters'!$A$10:$C$12,3,FALSE)</f>
        <v>5</v>
      </c>
      <c r="K217" s="63">
        <f t="shared" si="57"/>
        <v>41081</v>
      </c>
      <c r="L217" s="64">
        <f t="shared" si="58"/>
        <v>2012</v>
      </c>
      <c r="M217" s="64">
        <f t="shared" si="59"/>
        <v>6</v>
      </c>
      <c r="N217" s="63">
        <f t="shared" si="60"/>
        <v>42906</v>
      </c>
      <c r="O217" s="154" t="str">
        <f t="shared" si="61"/>
        <v/>
      </c>
      <c r="P217" s="155" t="str">
        <f t="shared" si="62"/>
        <v/>
      </c>
      <c r="Q217" s="155" t="str">
        <f t="shared" si="63"/>
        <v>No</v>
      </c>
      <c r="R217" s="156" t="str">
        <f t="shared" si="64"/>
        <v/>
      </c>
      <c r="S217" s="156" t="str">
        <f t="shared" si="65"/>
        <v/>
      </c>
      <c r="T217" s="157" t="str">
        <f t="shared" si="66"/>
        <v/>
      </c>
      <c r="U217" s="158" t="str">
        <f t="shared" si="67"/>
        <v/>
      </c>
      <c r="V217" s="158" t="str">
        <f t="shared" si="68"/>
        <v>No</v>
      </c>
      <c r="W217" s="159" t="str">
        <f t="shared" si="69"/>
        <v/>
      </c>
      <c r="X217" s="159" t="str">
        <f t="shared" si="70"/>
        <v/>
      </c>
      <c r="Y217" s="160" t="str">
        <f t="shared" si="71"/>
        <v/>
      </c>
      <c r="Z217" s="161" t="str">
        <f t="shared" si="72"/>
        <v/>
      </c>
      <c r="AA217" s="161" t="str">
        <f t="shared" si="73"/>
        <v>No</v>
      </c>
      <c r="AB217" s="162" t="str">
        <f t="shared" si="74"/>
        <v/>
      </c>
      <c r="AC217" s="162" t="str">
        <f t="shared" si="75"/>
        <v/>
      </c>
    </row>
    <row r="218" spans="1:29" ht="14">
      <c r="A218" s="62">
        <v>216</v>
      </c>
      <c r="B218" s="10">
        <v>6</v>
      </c>
      <c r="C218" s="14">
        <v>40960</v>
      </c>
      <c r="D218" s="15" t="s">
        <v>52</v>
      </c>
      <c r="E218" s="65" t="s">
        <v>9</v>
      </c>
      <c r="F218" s="15" t="s">
        <v>9</v>
      </c>
      <c r="G218" s="23" t="s">
        <v>16</v>
      </c>
      <c r="H218" s="17" t="s">
        <v>73</v>
      </c>
      <c r="I218" s="66">
        <v>16</v>
      </c>
      <c r="J218" s="12">
        <f>VLOOKUP(G218,'Default Parameters'!$A$10:$C$12,3,FALSE)</f>
        <v>5</v>
      </c>
      <c r="K218" s="63">
        <f t="shared" si="57"/>
        <v>41081</v>
      </c>
      <c r="L218" s="64">
        <f t="shared" si="58"/>
        <v>2012</v>
      </c>
      <c r="M218" s="64">
        <f t="shared" si="59"/>
        <v>6</v>
      </c>
      <c r="N218" s="63">
        <f t="shared" si="60"/>
        <v>42906</v>
      </c>
      <c r="O218" s="154" t="str">
        <f t="shared" si="61"/>
        <v/>
      </c>
      <c r="P218" s="155" t="str">
        <f t="shared" si="62"/>
        <v/>
      </c>
      <c r="Q218" s="155" t="str">
        <f t="shared" si="63"/>
        <v>No</v>
      </c>
      <c r="R218" s="156" t="str">
        <f t="shared" si="64"/>
        <v/>
      </c>
      <c r="S218" s="156" t="str">
        <f t="shared" si="65"/>
        <v/>
      </c>
      <c r="T218" s="157" t="str">
        <f t="shared" si="66"/>
        <v/>
      </c>
      <c r="U218" s="158" t="str">
        <f t="shared" si="67"/>
        <v/>
      </c>
      <c r="V218" s="158" t="str">
        <f t="shared" si="68"/>
        <v>No</v>
      </c>
      <c r="W218" s="159" t="str">
        <f t="shared" si="69"/>
        <v/>
      </c>
      <c r="X218" s="159" t="str">
        <f t="shared" si="70"/>
        <v/>
      </c>
      <c r="Y218" s="160" t="str">
        <f t="shared" si="71"/>
        <v/>
      </c>
      <c r="Z218" s="161" t="str">
        <f t="shared" si="72"/>
        <v/>
      </c>
      <c r="AA218" s="161" t="str">
        <f t="shared" si="73"/>
        <v>No</v>
      </c>
      <c r="AB218" s="162" t="str">
        <f t="shared" si="74"/>
        <v/>
      </c>
      <c r="AC218" s="162" t="str">
        <f t="shared" si="75"/>
        <v/>
      </c>
    </row>
    <row r="219" spans="1:29" ht="14">
      <c r="A219" s="62">
        <v>217</v>
      </c>
      <c r="B219" s="10">
        <v>6</v>
      </c>
      <c r="C219" s="14">
        <v>40961</v>
      </c>
      <c r="D219" s="15" t="s">
        <v>98</v>
      </c>
      <c r="E219" s="65" t="s">
        <v>8</v>
      </c>
      <c r="F219" s="15" t="s">
        <v>8</v>
      </c>
      <c r="G219" s="23" t="s">
        <v>16</v>
      </c>
      <c r="H219" s="17" t="s">
        <v>48</v>
      </c>
      <c r="I219" s="66">
        <v>1</v>
      </c>
      <c r="J219" s="12">
        <f>VLOOKUP(G219,'Default Parameters'!$A$10:$C$12,3,FALSE)</f>
        <v>5</v>
      </c>
      <c r="K219" s="63">
        <f t="shared" si="57"/>
        <v>41082</v>
      </c>
      <c r="L219" s="64">
        <f t="shared" si="58"/>
        <v>2012</v>
      </c>
      <c r="M219" s="64">
        <f t="shared" si="59"/>
        <v>6</v>
      </c>
      <c r="N219" s="63">
        <f t="shared" si="60"/>
        <v>42907</v>
      </c>
      <c r="O219" s="154" t="str">
        <f t="shared" si="61"/>
        <v/>
      </c>
      <c r="P219" s="155" t="str">
        <f t="shared" si="62"/>
        <v/>
      </c>
      <c r="Q219" s="155" t="str">
        <f t="shared" si="63"/>
        <v>No</v>
      </c>
      <c r="R219" s="156" t="str">
        <f t="shared" si="64"/>
        <v/>
      </c>
      <c r="S219" s="156" t="str">
        <f t="shared" si="65"/>
        <v/>
      </c>
      <c r="T219" s="157" t="str">
        <f t="shared" si="66"/>
        <v/>
      </c>
      <c r="U219" s="158" t="str">
        <f t="shared" si="67"/>
        <v/>
      </c>
      <c r="V219" s="158" t="str">
        <f t="shared" si="68"/>
        <v>No</v>
      </c>
      <c r="W219" s="159" t="str">
        <f t="shared" si="69"/>
        <v/>
      </c>
      <c r="X219" s="159" t="str">
        <f t="shared" si="70"/>
        <v/>
      </c>
      <c r="Y219" s="160" t="str">
        <f t="shared" si="71"/>
        <v/>
      </c>
      <c r="Z219" s="161" t="str">
        <f t="shared" si="72"/>
        <v/>
      </c>
      <c r="AA219" s="161" t="str">
        <f t="shared" si="73"/>
        <v>No</v>
      </c>
      <c r="AB219" s="162" t="str">
        <f t="shared" si="74"/>
        <v/>
      </c>
      <c r="AC219" s="162" t="str">
        <f t="shared" si="75"/>
        <v/>
      </c>
    </row>
    <row r="220" spans="1:29" ht="14">
      <c r="A220" s="62">
        <v>218</v>
      </c>
      <c r="B220" s="10">
        <v>6</v>
      </c>
      <c r="C220" s="14">
        <v>40962</v>
      </c>
      <c r="D220" s="15" t="s">
        <v>32</v>
      </c>
      <c r="E220" s="65" t="s">
        <v>8</v>
      </c>
      <c r="F220" s="15" t="s">
        <v>8</v>
      </c>
      <c r="G220" s="23" t="s">
        <v>16</v>
      </c>
      <c r="H220" s="17" t="s">
        <v>39</v>
      </c>
      <c r="I220" s="66">
        <v>1</v>
      </c>
      <c r="J220" s="12">
        <f>VLOOKUP(G220,'Default Parameters'!$A$10:$C$12,3,FALSE)</f>
        <v>5</v>
      </c>
      <c r="K220" s="63">
        <f t="shared" si="57"/>
        <v>41083</v>
      </c>
      <c r="L220" s="64">
        <f t="shared" si="58"/>
        <v>2012</v>
      </c>
      <c r="M220" s="64">
        <f t="shared" si="59"/>
        <v>6</v>
      </c>
      <c r="N220" s="63">
        <f t="shared" si="60"/>
        <v>42908</v>
      </c>
      <c r="O220" s="154" t="str">
        <f t="shared" si="61"/>
        <v/>
      </c>
      <c r="P220" s="155" t="str">
        <f t="shared" si="62"/>
        <v/>
      </c>
      <c r="Q220" s="155" t="str">
        <f t="shared" si="63"/>
        <v>No</v>
      </c>
      <c r="R220" s="156" t="str">
        <f t="shared" si="64"/>
        <v/>
      </c>
      <c r="S220" s="156" t="str">
        <f t="shared" si="65"/>
        <v/>
      </c>
      <c r="T220" s="157" t="str">
        <f t="shared" si="66"/>
        <v/>
      </c>
      <c r="U220" s="158" t="str">
        <f t="shared" si="67"/>
        <v/>
      </c>
      <c r="V220" s="158" t="str">
        <f t="shared" si="68"/>
        <v>No</v>
      </c>
      <c r="W220" s="159" t="str">
        <f t="shared" si="69"/>
        <v/>
      </c>
      <c r="X220" s="159" t="str">
        <f t="shared" si="70"/>
        <v/>
      </c>
      <c r="Y220" s="160" t="str">
        <f t="shared" si="71"/>
        <v/>
      </c>
      <c r="Z220" s="161" t="str">
        <f t="shared" si="72"/>
        <v/>
      </c>
      <c r="AA220" s="161" t="str">
        <f t="shared" si="73"/>
        <v>No</v>
      </c>
      <c r="AB220" s="162" t="str">
        <f t="shared" si="74"/>
        <v/>
      </c>
      <c r="AC220" s="162" t="str">
        <f t="shared" si="75"/>
        <v/>
      </c>
    </row>
    <row r="221" spans="1:29" ht="14">
      <c r="A221" s="62">
        <v>219</v>
      </c>
      <c r="B221" s="10">
        <v>6</v>
      </c>
      <c r="C221" s="14">
        <v>40963</v>
      </c>
      <c r="D221" s="15" t="s">
        <v>36</v>
      </c>
      <c r="E221" s="65" t="s">
        <v>8</v>
      </c>
      <c r="F221" s="15" t="s">
        <v>8</v>
      </c>
      <c r="G221" s="23" t="s">
        <v>16</v>
      </c>
      <c r="H221" s="17" t="s">
        <v>73</v>
      </c>
      <c r="I221" s="66">
        <v>40</v>
      </c>
      <c r="J221" s="12">
        <f>VLOOKUP(G221,'Default Parameters'!$A$10:$C$12,3,FALSE)</f>
        <v>5</v>
      </c>
      <c r="K221" s="63">
        <f t="shared" si="57"/>
        <v>41084</v>
      </c>
      <c r="L221" s="64">
        <f t="shared" si="58"/>
        <v>2012</v>
      </c>
      <c r="M221" s="64">
        <f t="shared" si="59"/>
        <v>6</v>
      </c>
      <c r="N221" s="63">
        <f t="shared" si="60"/>
        <v>42909</v>
      </c>
      <c r="O221" s="154" t="str">
        <f t="shared" si="61"/>
        <v/>
      </c>
      <c r="P221" s="155" t="str">
        <f t="shared" si="62"/>
        <v/>
      </c>
      <c r="Q221" s="155" t="str">
        <f t="shared" si="63"/>
        <v>No</v>
      </c>
      <c r="R221" s="156" t="str">
        <f t="shared" si="64"/>
        <v/>
      </c>
      <c r="S221" s="156" t="str">
        <f t="shared" si="65"/>
        <v/>
      </c>
      <c r="T221" s="157" t="str">
        <f t="shared" si="66"/>
        <v/>
      </c>
      <c r="U221" s="158" t="str">
        <f t="shared" si="67"/>
        <v/>
      </c>
      <c r="V221" s="158" t="str">
        <f t="shared" si="68"/>
        <v>No</v>
      </c>
      <c r="W221" s="159" t="str">
        <f t="shared" si="69"/>
        <v/>
      </c>
      <c r="X221" s="159" t="str">
        <f t="shared" si="70"/>
        <v/>
      </c>
      <c r="Y221" s="160" t="str">
        <f t="shared" si="71"/>
        <v/>
      </c>
      <c r="Z221" s="161" t="str">
        <f t="shared" si="72"/>
        <v/>
      </c>
      <c r="AA221" s="161" t="str">
        <f t="shared" si="73"/>
        <v>No</v>
      </c>
      <c r="AB221" s="162" t="str">
        <f t="shared" si="74"/>
        <v/>
      </c>
      <c r="AC221" s="162" t="str">
        <f t="shared" si="75"/>
        <v/>
      </c>
    </row>
    <row r="222" spans="1:29" ht="14">
      <c r="A222" s="62">
        <v>220</v>
      </c>
      <c r="B222" s="10">
        <v>6</v>
      </c>
      <c r="C222" s="14">
        <v>40963</v>
      </c>
      <c r="D222" s="15" t="s">
        <v>52</v>
      </c>
      <c r="E222" s="15" t="s">
        <v>11</v>
      </c>
      <c r="F222" s="15" t="s">
        <v>11</v>
      </c>
      <c r="G222" s="23" t="s">
        <v>16</v>
      </c>
      <c r="H222" s="17" t="s">
        <v>73</v>
      </c>
      <c r="I222" s="66">
        <v>24</v>
      </c>
      <c r="J222" s="12">
        <f>VLOOKUP(G222,'Default Parameters'!$A$10:$C$12,3,FALSE)</f>
        <v>5</v>
      </c>
      <c r="K222" s="63">
        <f t="shared" si="57"/>
        <v>41084</v>
      </c>
      <c r="L222" s="64">
        <f t="shared" si="58"/>
        <v>2012</v>
      </c>
      <c r="M222" s="64">
        <f t="shared" si="59"/>
        <v>6</v>
      </c>
      <c r="N222" s="63">
        <f t="shared" si="60"/>
        <v>42909</v>
      </c>
      <c r="O222" s="154" t="str">
        <f t="shared" si="61"/>
        <v/>
      </c>
      <c r="P222" s="155" t="str">
        <f t="shared" si="62"/>
        <v/>
      </c>
      <c r="Q222" s="155" t="str">
        <f t="shared" si="63"/>
        <v>No</v>
      </c>
      <c r="R222" s="156" t="str">
        <f t="shared" si="64"/>
        <v/>
      </c>
      <c r="S222" s="156" t="str">
        <f t="shared" si="65"/>
        <v/>
      </c>
      <c r="T222" s="157" t="str">
        <f t="shared" si="66"/>
        <v/>
      </c>
      <c r="U222" s="158" t="str">
        <f t="shared" si="67"/>
        <v/>
      </c>
      <c r="V222" s="158" t="str">
        <f t="shared" si="68"/>
        <v>No</v>
      </c>
      <c r="W222" s="159" t="str">
        <f t="shared" si="69"/>
        <v/>
      </c>
      <c r="X222" s="159" t="str">
        <f t="shared" si="70"/>
        <v/>
      </c>
      <c r="Y222" s="160" t="str">
        <f t="shared" si="71"/>
        <v/>
      </c>
      <c r="Z222" s="161" t="str">
        <f t="shared" si="72"/>
        <v/>
      </c>
      <c r="AA222" s="161" t="str">
        <f t="shared" si="73"/>
        <v>No</v>
      </c>
      <c r="AB222" s="162" t="str">
        <f t="shared" si="74"/>
        <v/>
      </c>
      <c r="AC222" s="162" t="str">
        <f t="shared" si="75"/>
        <v/>
      </c>
    </row>
    <row r="223" spans="1:29" ht="14">
      <c r="A223" s="62">
        <v>221</v>
      </c>
      <c r="B223" s="10">
        <v>6</v>
      </c>
      <c r="C223" s="14">
        <v>40964</v>
      </c>
      <c r="D223" s="15" t="s">
        <v>52</v>
      </c>
      <c r="E223" s="65" t="s">
        <v>8</v>
      </c>
      <c r="F223" s="15" t="s">
        <v>8</v>
      </c>
      <c r="G223" s="23" t="s">
        <v>16</v>
      </c>
      <c r="H223" s="17" t="s">
        <v>73</v>
      </c>
      <c r="I223" s="66">
        <v>11</v>
      </c>
      <c r="J223" s="12">
        <f>VLOOKUP(G223,'Default Parameters'!$A$10:$C$12,3,FALSE)</f>
        <v>5</v>
      </c>
      <c r="K223" s="63">
        <f t="shared" si="57"/>
        <v>41085</v>
      </c>
      <c r="L223" s="64">
        <f t="shared" si="58"/>
        <v>2012</v>
      </c>
      <c r="M223" s="64">
        <f t="shared" si="59"/>
        <v>6</v>
      </c>
      <c r="N223" s="63">
        <f t="shared" si="60"/>
        <v>42910</v>
      </c>
      <c r="O223" s="154" t="str">
        <f t="shared" si="61"/>
        <v/>
      </c>
      <c r="P223" s="155" t="str">
        <f t="shared" si="62"/>
        <v/>
      </c>
      <c r="Q223" s="155" t="str">
        <f t="shared" si="63"/>
        <v>No</v>
      </c>
      <c r="R223" s="156" t="str">
        <f t="shared" si="64"/>
        <v/>
      </c>
      <c r="S223" s="156" t="str">
        <f t="shared" si="65"/>
        <v/>
      </c>
      <c r="T223" s="157" t="str">
        <f t="shared" si="66"/>
        <v/>
      </c>
      <c r="U223" s="158" t="str">
        <f t="shared" si="67"/>
        <v/>
      </c>
      <c r="V223" s="158" t="str">
        <f t="shared" si="68"/>
        <v>No</v>
      </c>
      <c r="W223" s="159" t="str">
        <f t="shared" si="69"/>
        <v/>
      </c>
      <c r="X223" s="159" t="str">
        <f t="shared" si="70"/>
        <v/>
      </c>
      <c r="Y223" s="160" t="str">
        <f t="shared" si="71"/>
        <v/>
      </c>
      <c r="Z223" s="161" t="str">
        <f t="shared" si="72"/>
        <v/>
      </c>
      <c r="AA223" s="161" t="str">
        <f t="shared" si="73"/>
        <v>No</v>
      </c>
      <c r="AB223" s="162" t="str">
        <f t="shared" si="74"/>
        <v/>
      </c>
      <c r="AC223" s="162" t="str">
        <f t="shared" si="75"/>
        <v/>
      </c>
    </row>
    <row r="224" spans="1:29" ht="14">
      <c r="A224" s="62">
        <v>222</v>
      </c>
      <c r="B224" s="10">
        <v>6</v>
      </c>
      <c r="C224" s="14">
        <v>40968</v>
      </c>
      <c r="D224" s="15" t="s">
        <v>99</v>
      </c>
      <c r="E224" s="65" t="s">
        <v>8</v>
      </c>
      <c r="F224" s="15" t="s">
        <v>8</v>
      </c>
      <c r="G224" s="23" t="s">
        <v>16</v>
      </c>
      <c r="H224" s="17" t="s">
        <v>93</v>
      </c>
      <c r="I224" s="66">
        <v>3</v>
      </c>
      <c r="J224" s="12">
        <f>VLOOKUP(G224,'Default Parameters'!$A$10:$C$12,3,FALSE)</f>
        <v>5</v>
      </c>
      <c r="K224" s="63">
        <f t="shared" si="57"/>
        <v>41089</v>
      </c>
      <c r="L224" s="64">
        <f t="shared" si="58"/>
        <v>2012</v>
      </c>
      <c r="M224" s="64">
        <f t="shared" si="59"/>
        <v>6</v>
      </c>
      <c r="N224" s="63">
        <f t="shared" si="60"/>
        <v>42914</v>
      </c>
      <c r="O224" s="154" t="str">
        <f t="shared" si="61"/>
        <v/>
      </c>
      <c r="P224" s="155" t="str">
        <f t="shared" si="62"/>
        <v/>
      </c>
      <c r="Q224" s="155" t="str">
        <f t="shared" si="63"/>
        <v>No</v>
      </c>
      <c r="R224" s="156" t="str">
        <f t="shared" si="64"/>
        <v/>
      </c>
      <c r="S224" s="156" t="str">
        <f t="shared" si="65"/>
        <v/>
      </c>
      <c r="T224" s="157" t="str">
        <f t="shared" si="66"/>
        <v/>
      </c>
      <c r="U224" s="158" t="str">
        <f t="shared" si="67"/>
        <v/>
      </c>
      <c r="V224" s="158" t="str">
        <f t="shared" si="68"/>
        <v>No</v>
      </c>
      <c r="W224" s="159" t="str">
        <f t="shared" si="69"/>
        <v/>
      </c>
      <c r="X224" s="159" t="str">
        <f t="shared" si="70"/>
        <v/>
      </c>
      <c r="Y224" s="160" t="str">
        <f t="shared" si="71"/>
        <v/>
      </c>
      <c r="Z224" s="161" t="str">
        <f t="shared" si="72"/>
        <v/>
      </c>
      <c r="AA224" s="161" t="str">
        <f t="shared" si="73"/>
        <v>No</v>
      </c>
      <c r="AB224" s="162" t="str">
        <f t="shared" si="74"/>
        <v/>
      </c>
      <c r="AC224" s="162" t="str">
        <f t="shared" si="75"/>
        <v/>
      </c>
    </row>
    <row r="225" spans="1:29" ht="14">
      <c r="A225" s="62">
        <v>223</v>
      </c>
      <c r="B225" s="10">
        <v>6</v>
      </c>
      <c r="C225" s="14">
        <v>40968</v>
      </c>
      <c r="D225" s="15" t="s">
        <v>52</v>
      </c>
      <c r="E225" s="65" t="s">
        <v>8</v>
      </c>
      <c r="F225" s="15" t="s">
        <v>8</v>
      </c>
      <c r="G225" s="23" t="s">
        <v>16</v>
      </c>
      <c r="H225" s="17" t="s">
        <v>73</v>
      </c>
      <c r="I225" s="66">
        <v>5</v>
      </c>
      <c r="J225" s="12">
        <f>VLOOKUP(G225,'Default Parameters'!$A$10:$C$12,3,FALSE)</f>
        <v>5</v>
      </c>
      <c r="K225" s="63">
        <f t="shared" si="57"/>
        <v>41089</v>
      </c>
      <c r="L225" s="64">
        <f t="shared" si="58"/>
        <v>2012</v>
      </c>
      <c r="M225" s="64">
        <f t="shared" si="59"/>
        <v>6</v>
      </c>
      <c r="N225" s="63">
        <f t="shared" si="60"/>
        <v>42914</v>
      </c>
      <c r="O225" s="154" t="str">
        <f t="shared" si="61"/>
        <v/>
      </c>
      <c r="P225" s="155" t="str">
        <f t="shared" si="62"/>
        <v/>
      </c>
      <c r="Q225" s="155" t="str">
        <f t="shared" si="63"/>
        <v>No</v>
      </c>
      <c r="R225" s="156" t="str">
        <f t="shared" si="64"/>
        <v/>
      </c>
      <c r="S225" s="156" t="str">
        <f t="shared" si="65"/>
        <v/>
      </c>
      <c r="T225" s="157" t="str">
        <f t="shared" si="66"/>
        <v/>
      </c>
      <c r="U225" s="158" t="str">
        <f t="shared" si="67"/>
        <v/>
      </c>
      <c r="V225" s="158" t="str">
        <f t="shared" si="68"/>
        <v>No</v>
      </c>
      <c r="W225" s="159" t="str">
        <f t="shared" si="69"/>
        <v/>
      </c>
      <c r="X225" s="159" t="str">
        <f t="shared" si="70"/>
        <v/>
      </c>
      <c r="Y225" s="160" t="str">
        <f t="shared" si="71"/>
        <v/>
      </c>
      <c r="Z225" s="161" t="str">
        <f t="shared" si="72"/>
        <v/>
      </c>
      <c r="AA225" s="161" t="str">
        <f t="shared" si="73"/>
        <v>No</v>
      </c>
      <c r="AB225" s="162" t="str">
        <f t="shared" si="74"/>
        <v/>
      </c>
      <c r="AC225" s="162" t="str">
        <f t="shared" si="75"/>
        <v/>
      </c>
    </row>
    <row r="226" spans="1:29" ht="14">
      <c r="A226" s="62">
        <v>224</v>
      </c>
      <c r="B226" s="10">
        <v>6</v>
      </c>
      <c r="C226" s="14">
        <v>40968</v>
      </c>
      <c r="D226" s="15" t="s">
        <v>27</v>
      </c>
      <c r="E226" s="65" t="s">
        <v>8</v>
      </c>
      <c r="F226" s="15" t="s">
        <v>8</v>
      </c>
      <c r="G226" s="23" t="s">
        <v>16</v>
      </c>
      <c r="H226" s="17" t="s">
        <v>100</v>
      </c>
      <c r="I226" s="66">
        <v>500</v>
      </c>
      <c r="J226" s="12">
        <f>VLOOKUP(G226,'Default Parameters'!$A$10:$C$12,3,FALSE)</f>
        <v>5</v>
      </c>
      <c r="K226" s="63">
        <f t="shared" si="57"/>
        <v>41089</v>
      </c>
      <c r="L226" s="64">
        <f t="shared" si="58"/>
        <v>2012</v>
      </c>
      <c r="M226" s="64">
        <f t="shared" si="59"/>
        <v>6</v>
      </c>
      <c r="N226" s="63">
        <f t="shared" si="60"/>
        <v>42914</v>
      </c>
      <c r="O226" s="154" t="str">
        <f t="shared" si="61"/>
        <v/>
      </c>
      <c r="P226" s="155" t="str">
        <f t="shared" si="62"/>
        <v/>
      </c>
      <c r="Q226" s="155" t="str">
        <f t="shared" si="63"/>
        <v>No</v>
      </c>
      <c r="R226" s="156" t="str">
        <f t="shared" si="64"/>
        <v/>
      </c>
      <c r="S226" s="156" t="str">
        <f t="shared" si="65"/>
        <v/>
      </c>
      <c r="T226" s="157" t="str">
        <f t="shared" si="66"/>
        <v/>
      </c>
      <c r="U226" s="158" t="str">
        <f t="shared" si="67"/>
        <v/>
      </c>
      <c r="V226" s="158" t="str">
        <f t="shared" si="68"/>
        <v>No</v>
      </c>
      <c r="W226" s="159" t="str">
        <f t="shared" si="69"/>
        <v/>
      </c>
      <c r="X226" s="159" t="str">
        <f t="shared" si="70"/>
        <v/>
      </c>
      <c r="Y226" s="160" t="str">
        <f t="shared" si="71"/>
        <v/>
      </c>
      <c r="Z226" s="161" t="str">
        <f t="shared" si="72"/>
        <v/>
      </c>
      <c r="AA226" s="161" t="str">
        <f t="shared" si="73"/>
        <v>No</v>
      </c>
      <c r="AB226" s="162" t="str">
        <f t="shared" si="74"/>
        <v/>
      </c>
      <c r="AC226" s="162" t="str">
        <f t="shared" si="75"/>
        <v/>
      </c>
    </row>
    <row r="227" spans="1:29" ht="14">
      <c r="A227" s="62">
        <v>225</v>
      </c>
      <c r="B227" s="10">
        <v>6</v>
      </c>
      <c r="C227" s="14">
        <v>40968</v>
      </c>
      <c r="D227" s="15" t="s">
        <v>52</v>
      </c>
      <c r="E227" s="15" t="s">
        <v>11</v>
      </c>
      <c r="F227" s="15" t="s">
        <v>11</v>
      </c>
      <c r="G227" s="23" t="s">
        <v>16</v>
      </c>
      <c r="H227" s="17" t="s">
        <v>73</v>
      </c>
      <c r="I227" s="66">
        <v>5</v>
      </c>
      <c r="J227" s="12">
        <f>VLOOKUP(G227,'Default Parameters'!$A$10:$C$12,3,FALSE)</f>
        <v>5</v>
      </c>
      <c r="K227" s="63">
        <f t="shared" si="57"/>
        <v>41089</v>
      </c>
      <c r="L227" s="64">
        <f t="shared" si="58"/>
        <v>2012</v>
      </c>
      <c r="M227" s="64">
        <f t="shared" si="59"/>
        <v>6</v>
      </c>
      <c r="N227" s="63">
        <f t="shared" si="60"/>
        <v>42914</v>
      </c>
      <c r="O227" s="154" t="str">
        <f t="shared" si="61"/>
        <v/>
      </c>
      <c r="P227" s="155" t="str">
        <f t="shared" si="62"/>
        <v/>
      </c>
      <c r="Q227" s="155" t="str">
        <f t="shared" si="63"/>
        <v>No</v>
      </c>
      <c r="R227" s="156" t="str">
        <f t="shared" si="64"/>
        <v/>
      </c>
      <c r="S227" s="156" t="str">
        <f t="shared" si="65"/>
        <v/>
      </c>
      <c r="T227" s="157" t="str">
        <f t="shared" si="66"/>
        <v/>
      </c>
      <c r="U227" s="158" t="str">
        <f t="shared" si="67"/>
        <v/>
      </c>
      <c r="V227" s="158" t="str">
        <f t="shared" si="68"/>
        <v>No</v>
      </c>
      <c r="W227" s="159" t="str">
        <f t="shared" si="69"/>
        <v/>
      </c>
      <c r="X227" s="159" t="str">
        <f t="shared" si="70"/>
        <v/>
      </c>
      <c r="Y227" s="160" t="str">
        <f t="shared" si="71"/>
        <v/>
      </c>
      <c r="Z227" s="161" t="str">
        <f t="shared" si="72"/>
        <v/>
      </c>
      <c r="AA227" s="161" t="str">
        <f t="shared" si="73"/>
        <v>No</v>
      </c>
      <c r="AB227" s="162" t="str">
        <f t="shared" si="74"/>
        <v/>
      </c>
      <c r="AC227" s="162" t="str">
        <f t="shared" si="75"/>
        <v/>
      </c>
    </row>
    <row r="228" spans="1:29" ht="14">
      <c r="A228" s="62">
        <v>226</v>
      </c>
      <c r="B228" s="10">
        <v>6</v>
      </c>
      <c r="C228" s="14">
        <v>40968</v>
      </c>
      <c r="D228" s="15" t="s">
        <v>52</v>
      </c>
      <c r="E228" s="15" t="s">
        <v>11</v>
      </c>
      <c r="F228" s="15" t="s">
        <v>11</v>
      </c>
      <c r="G228" s="23" t="s">
        <v>16</v>
      </c>
      <c r="H228" s="17" t="s">
        <v>73</v>
      </c>
      <c r="I228" s="66">
        <v>8</v>
      </c>
      <c r="J228" s="12">
        <f>VLOOKUP(G228,'Default Parameters'!$A$10:$C$12,3,FALSE)</f>
        <v>5</v>
      </c>
      <c r="K228" s="63">
        <f t="shared" si="57"/>
        <v>41089</v>
      </c>
      <c r="L228" s="64">
        <f t="shared" si="58"/>
        <v>2012</v>
      </c>
      <c r="M228" s="64">
        <f t="shared" si="59"/>
        <v>6</v>
      </c>
      <c r="N228" s="63">
        <f t="shared" si="60"/>
        <v>42914</v>
      </c>
      <c r="O228" s="154" t="str">
        <f t="shared" si="61"/>
        <v/>
      </c>
      <c r="P228" s="155" t="str">
        <f t="shared" si="62"/>
        <v/>
      </c>
      <c r="Q228" s="155" t="str">
        <f t="shared" si="63"/>
        <v>No</v>
      </c>
      <c r="R228" s="156" t="str">
        <f t="shared" si="64"/>
        <v/>
      </c>
      <c r="S228" s="156" t="str">
        <f t="shared" si="65"/>
        <v/>
      </c>
      <c r="T228" s="157" t="str">
        <f t="shared" si="66"/>
        <v/>
      </c>
      <c r="U228" s="158" t="str">
        <f t="shared" si="67"/>
        <v/>
      </c>
      <c r="V228" s="158" t="str">
        <f t="shared" si="68"/>
        <v>No</v>
      </c>
      <c r="W228" s="159" t="str">
        <f t="shared" si="69"/>
        <v/>
      </c>
      <c r="X228" s="159" t="str">
        <f t="shared" si="70"/>
        <v/>
      </c>
      <c r="Y228" s="160" t="str">
        <f t="shared" si="71"/>
        <v/>
      </c>
      <c r="Z228" s="161" t="str">
        <f t="shared" si="72"/>
        <v/>
      </c>
      <c r="AA228" s="161" t="str">
        <f t="shared" si="73"/>
        <v>No</v>
      </c>
      <c r="AB228" s="162" t="str">
        <f t="shared" si="74"/>
        <v/>
      </c>
      <c r="AC228" s="162" t="str">
        <f t="shared" si="75"/>
        <v/>
      </c>
    </row>
    <row r="229" spans="1:29" ht="14">
      <c r="A229" s="62">
        <v>227</v>
      </c>
      <c r="B229" s="10">
        <v>6</v>
      </c>
      <c r="C229" s="14">
        <v>40968</v>
      </c>
      <c r="D229" s="15" t="s">
        <v>52</v>
      </c>
      <c r="E229" s="15" t="s">
        <v>11</v>
      </c>
      <c r="F229" s="15" t="s">
        <v>11</v>
      </c>
      <c r="G229" s="23" t="s">
        <v>16</v>
      </c>
      <c r="H229" s="17" t="s">
        <v>73</v>
      </c>
      <c r="I229" s="66">
        <v>11</v>
      </c>
      <c r="J229" s="12">
        <f>VLOOKUP(G229,'Default Parameters'!$A$10:$C$12,3,FALSE)</f>
        <v>5</v>
      </c>
      <c r="K229" s="63">
        <f t="shared" si="57"/>
        <v>41089</v>
      </c>
      <c r="L229" s="64">
        <f t="shared" si="58"/>
        <v>2012</v>
      </c>
      <c r="M229" s="64">
        <f t="shared" si="59"/>
        <v>6</v>
      </c>
      <c r="N229" s="63">
        <f t="shared" si="60"/>
        <v>42914</v>
      </c>
      <c r="O229" s="154" t="str">
        <f t="shared" si="61"/>
        <v/>
      </c>
      <c r="P229" s="155" t="str">
        <f t="shared" si="62"/>
        <v/>
      </c>
      <c r="Q229" s="155" t="str">
        <f t="shared" si="63"/>
        <v>No</v>
      </c>
      <c r="R229" s="156" t="str">
        <f t="shared" si="64"/>
        <v/>
      </c>
      <c r="S229" s="156" t="str">
        <f t="shared" si="65"/>
        <v/>
      </c>
      <c r="T229" s="157" t="str">
        <f t="shared" si="66"/>
        <v/>
      </c>
      <c r="U229" s="158" t="str">
        <f t="shared" si="67"/>
        <v/>
      </c>
      <c r="V229" s="158" t="str">
        <f t="shared" si="68"/>
        <v>No</v>
      </c>
      <c r="W229" s="159" t="str">
        <f t="shared" si="69"/>
        <v/>
      </c>
      <c r="X229" s="159" t="str">
        <f t="shared" si="70"/>
        <v/>
      </c>
      <c r="Y229" s="160" t="str">
        <f t="shared" si="71"/>
        <v/>
      </c>
      <c r="Z229" s="161" t="str">
        <f t="shared" si="72"/>
        <v/>
      </c>
      <c r="AA229" s="161" t="str">
        <f t="shared" si="73"/>
        <v>No</v>
      </c>
      <c r="AB229" s="162" t="str">
        <f t="shared" si="74"/>
        <v/>
      </c>
      <c r="AC229" s="162" t="str">
        <f t="shared" si="75"/>
        <v/>
      </c>
    </row>
    <row r="230" spans="1:29" ht="14">
      <c r="A230" s="62">
        <v>228</v>
      </c>
      <c r="B230" s="10">
        <v>6</v>
      </c>
      <c r="C230" s="14">
        <v>40968</v>
      </c>
      <c r="D230" s="15" t="s">
        <v>101</v>
      </c>
      <c r="E230" s="65" t="s">
        <v>9</v>
      </c>
      <c r="F230" s="15" t="s">
        <v>9</v>
      </c>
      <c r="G230" s="23" t="s">
        <v>16</v>
      </c>
      <c r="H230" s="17" t="s">
        <v>48</v>
      </c>
      <c r="I230" s="66">
        <v>1</v>
      </c>
      <c r="J230" s="12">
        <f>VLOOKUP(G230,'Default Parameters'!$A$10:$C$12,3,FALSE)</f>
        <v>5</v>
      </c>
      <c r="K230" s="63">
        <f t="shared" si="57"/>
        <v>41089</v>
      </c>
      <c r="L230" s="64">
        <f t="shared" si="58"/>
        <v>2012</v>
      </c>
      <c r="M230" s="64">
        <f t="shared" si="59"/>
        <v>6</v>
      </c>
      <c r="N230" s="63">
        <f t="shared" si="60"/>
        <v>42914</v>
      </c>
      <c r="O230" s="154" t="str">
        <f t="shared" si="61"/>
        <v/>
      </c>
      <c r="P230" s="155" t="str">
        <f t="shared" si="62"/>
        <v/>
      </c>
      <c r="Q230" s="155" t="str">
        <f t="shared" si="63"/>
        <v>No</v>
      </c>
      <c r="R230" s="156" t="str">
        <f t="shared" si="64"/>
        <v/>
      </c>
      <c r="S230" s="156" t="str">
        <f t="shared" si="65"/>
        <v/>
      </c>
      <c r="T230" s="157" t="str">
        <f t="shared" si="66"/>
        <v/>
      </c>
      <c r="U230" s="158" t="str">
        <f t="shared" si="67"/>
        <v/>
      </c>
      <c r="V230" s="158" t="str">
        <f t="shared" si="68"/>
        <v>No</v>
      </c>
      <c r="W230" s="159" t="str">
        <f t="shared" si="69"/>
        <v/>
      </c>
      <c r="X230" s="159" t="str">
        <f t="shared" si="70"/>
        <v/>
      </c>
      <c r="Y230" s="160" t="str">
        <f t="shared" si="71"/>
        <v/>
      </c>
      <c r="Z230" s="161" t="str">
        <f t="shared" si="72"/>
        <v/>
      </c>
      <c r="AA230" s="161" t="str">
        <f t="shared" si="73"/>
        <v>No</v>
      </c>
      <c r="AB230" s="162" t="str">
        <f t="shared" si="74"/>
        <v/>
      </c>
      <c r="AC230" s="162" t="str">
        <f t="shared" si="75"/>
        <v/>
      </c>
    </row>
    <row r="231" spans="1:29" ht="14">
      <c r="A231" s="62">
        <v>229</v>
      </c>
      <c r="B231" s="10">
        <v>6</v>
      </c>
      <c r="C231" s="14">
        <v>40968</v>
      </c>
      <c r="D231" s="15" t="s">
        <v>52</v>
      </c>
      <c r="E231" s="65" t="s">
        <v>9</v>
      </c>
      <c r="F231" s="15" t="s">
        <v>9</v>
      </c>
      <c r="G231" s="23" t="s">
        <v>16</v>
      </c>
      <c r="H231" s="17" t="s">
        <v>73</v>
      </c>
      <c r="I231" s="66">
        <v>11</v>
      </c>
      <c r="J231" s="12">
        <f>VLOOKUP(G231,'Default Parameters'!$A$10:$C$12,3,FALSE)</f>
        <v>5</v>
      </c>
      <c r="K231" s="63">
        <f t="shared" si="57"/>
        <v>41089</v>
      </c>
      <c r="L231" s="64">
        <f t="shared" si="58"/>
        <v>2012</v>
      </c>
      <c r="M231" s="64">
        <f t="shared" si="59"/>
        <v>6</v>
      </c>
      <c r="N231" s="63">
        <f t="shared" si="60"/>
        <v>42914</v>
      </c>
      <c r="O231" s="154" t="str">
        <f t="shared" si="61"/>
        <v/>
      </c>
      <c r="P231" s="155" t="str">
        <f t="shared" si="62"/>
        <v/>
      </c>
      <c r="Q231" s="155" t="str">
        <f t="shared" si="63"/>
        <v>No</v>
      </c>
      <c r="R231" s="156" t="str">
        <f t="shared" si="64"/>
        <v/>
      </c>
      <c r="S231" s="156" t="str">
        <f t="shared" si="65"/>
        <v/>
      </c>
      <c r="T231" s="157" t="str">
        <f t="shared" si="66"/>
        <v/>
      </c>
      <c r="U231" s="158" t="str">
        <f t="shared" si="67"/>
        <v/>
      </c>
      <c r="V231" s="158" t="str">
        <f t="shared" si="68"/>
        <v>No</v>
      </c>
      <c r="W231" s="159" t="str">
        <f t="shared" si="69"/>
        <v/>
      </c>
      <c r="X231" s="159" t="str">
        <f t="shared" si="70"/>
        <v/>
      </c>
      <c r="Y231" s="160" t="str">
        <f t="shared" si="71"/>
        <v/>
      </c>
      <c r="Z231" s="161" t="str">
        <f t="shared" si="72"/>
        <v/>
      </c>
      <c r="AA231" s="161" t="str">
        <f t="shared" si="73"/>
        <v>No</v>
      </c>
      <c r="AB231" s="162" t="str">
        <f t="shared" si="74"/>
        <v/>
      </c>
      <c r="AC231" s="162" t="str">
        <f t="shared" si="75"/>
        <v/>
      </c>
    </row>
    <row r="232" spans="1:29" ht="14">
      <c r="A232" s="62">
        <v>230</v>
      </c>
      <c r="B232" s="10">
        <v>6</v>
      </c>
      <c r="C232" s="14">
        <v>40968</v>
      </c>
      <c r="D232" s="15" t="s">
        <v>52</v>
      </c>
      <c r="E232" s="65" t="s">
        <v>9</v>
      </c>
      <c r="F232" s="15" t="s">
        <v>9</v>
      </c>
      <c r="G232" s="23" t="s">
        <v>16</v>
      </c>
      <c r="H232" s="17" t="s">
        <v>73</v>
      </c>
      <c r="I232" s="66">
        <v>39</v>
      </c>
      <c r="J232" s="12">
        <f>VLOOKUP(G232,'Default Parameters'!$A$10:$C$12,3,FALSE)</f>
        <v>5</v>
      </c>
      <c r="K232" s="63">
        <f t="shared" si="57"/>
        <v>41089</v>
      </c>
      <c r="L232" s="64">
        <f t="shared" si="58"/>
        <v>2012</v>
      </c>
      <c r="M232" s="64">
        <f t="shared" si="59"/>
        <v>6</v>
      </c>
      <c r="N232" s="63">
        <f t="shared" si="60"/>
        <v>42914</v>
      </c>
      <c r="O232" s="154" t="str">
        <f t="shared" si="61"/>
        <v/>
      </c>
      <c r="P232" s="155" t="str">
        <f t="shared" si="62"/>
        <v/>
      </c>
      <c r="Q232" s="155" t="str">
        <f t="shared" si="63"/>
        <v>No</v>
      </c>
      <c r="R232" s="156" t="str">
        <f t="shared" si="64"/>
        <v/>
      </c>
      <c r="S232" s="156" t="str">
        <f t="shared" si="65"/>
        <v/>
      </c>
      <c r="T232" s="157" t="str">
        <f t="shared" si="66"/>
        <v/>
      </c>
      <c r="U232" s="158" t="str">
        <f t="shared" si="67"/>
        <v/>
      </c>
      <c r="V232" s="158" t="str">
        <f t="shared" si="68"/>
        <v>No</v>
      </c>
      <c r="W232" s="159" t="str">
        <f t="shared" si="69"/>
        <v/>
      </c>
      <c r="X232" s="159" t="str">
        <f t="shared" si="70"/>
        <v/>
      </c>
      <c r="Y232" s="160" t="str">
        <f t="shared" si="71"/>
        <v/>
      </c>
      <c r="Z232" s="161" t="str">
        <f t="shared" si="72"/>
        <v/>
      </c>
      <c r="AA232" s="161" t="str">
        <f t="shared" si="73"/>
        <v>No</v>
      </c>
      <c r="AB232" s="162" t="str">
        <f t="shared" si="74"/>
        <v/>
      </c>
      <c r="AC232" s="162" t="str">
        <f t="shared" si="75"/>
        <v/>
      </c>
    </row>
    <row r="233" spans="1:29" ht="14">
      <c r="A233" s="62">
        <v>231</v>
      </c>
      <c r="B233" s="10">
        <v>6</v>
      </c>
      <c r="C233" s="14">
        <v>40968</v>
      </c>
      <c r="D233" s="15" t="s">
        <v>74</v>
      </c>
      <c r="E233" s="65" t="s">
        <v>9</v>
      </c>
      <c r="F233" s="15" t="s">
        <v>9</v>
      </c>
      <c r="G233" s="23" t="s">
        <v>16</v>
      </c>
      <c r="H233" s="19" t="s">
        <v>93</v>
      </c>
      <c r="I233" s="66">
        <v>1000</v>
      </c>
      <c r="J233" s="12">
        <f>VLOOKUP(G233,'Default Parameters'!$A$10:$C$12,3,FALSE)</f>
        <v>5</v>
      </c>
      <c r="K233" s="63">
        <f t="shared" si="57"/>
        <v>41089</v>
      </c>
      <c r="L233" s="64">
        <f t="shared" si="58"/>
        <v>2012</v>
      </c>
      <c r="M233" s="64">
        <f t="shared" si="59"/>
        <v>6</v>
      </c>
      <c r="N233" s="63">
        <f t="shared" si="60"/>
        <v>42914</v>
      </c>
      <c r="O233" s="154" t="str">
        <f t="shared" si="61"/>
        <v/>
      </c>
      <c r="P233" s="155" t="str">
        <f t="shared" si="62"/>
        <v/>
      </c>
      <c r="Q233" s="155" t="str">
        <f t="shared" si="63"/>
        <v>No</v>
      </c>
      <c r="R233" s="156" t="str">
        <f t="shared" si="64"/>
        <v/>
      </c>
      <c r="S233" s="156" t="str">
        <f t="shared" si="65"/>
        <v/>
      </c>
      <c r="T233" s="157" t="str">
        <f t="shared" si="66"/>
        <v/>
      </c>
      <c r="U233" s="158" t="str">
        <f t="shared" si="67"/>
        <v/>
      </c>
      <c r="V233" s="158" t="str">
        <f t="shared" si="68"/>
        <v>No</v>
      </c>
      <c r="W233" s="159" t="str">
        <f t="shared" si="69"/>
        <v/>
      </c>
      <c r="X233" s="159" t="str">
        <f t="shared" si="70"/>
        <v/>
      </c>
      <c r="Y233" s="160" t="str">
        <f t="shared" si="71"/>
        <v/>
      </c>
      <c r="Z233" s="161" t="str">
        <f t="shared" si="72"/>
        <v/>
      </c>
      <c r="AA233" s="161" t="str">
        <f t="shared" si="73"/>
        <v>No</v>
      </c>
      <c r="AB233" s="162" t="str">
        <f t="shared" si="74"/>
        <v/>
      </c>
      <c r="AC233" s="162" t="str">
        <f t="shared" si="75"/>
        <v/>
      </c>
    </row>
    <row r="234" spans="1:29" ht="14">
      <c r="A234" s="62">
        <v>232</v>
      </c>
      <c r="B234" s="10">
        <v>6</v>
      </c>
      <c r="C234" s="14">
        <v>40970</v>
      </c>
      <c r="D234" s="15" t="s">
        <v>52</v>
      </c>
      <c r="E234" s="65" t="s">
        <v>9</v>
      </c>
      <c r="F234" s="15" t="s">
        <v>9</v>
      </c>
      <c r="G234" s="23" t="s">
        <v>16</v>
      </c>
      <c r="H234" s="17" t="s">
        <v>73</v>
      </c>
      <c r="I234" s="66">
        <v>5</v>
      </c>
      <c r="J234" s="12">
        <f>VLOOKUP(G234,'Default Parameters'!$A$10:$C$12,3,FALSE)</f>
        <v>5</v>
      </c>
      <c r="K234" s="63">
        <f t="shared" si="57"/>
        <v>41092</v>
      </c>
      <c r="L234" s="64">
        <f t="shared" si="58"/>
        <v>2012</v>
      </c>
      <c r="M234" s="64">
        <f t="shared" si="59"/>
        <v>7</v>
      </c>
      <c r="N234" s="63">
        <f t="shared" si="60"/>
        <v>42917</v>
      </c>
      <c r="O234" s="154" t="str">
        <f t="shared" si="61"/>
        <v/>
      </c>
      <c r="P234" s="155" t="str">
        <f t="shared" si="62"/>
        <v/>
      </c>
      <c r="Q234" s="155" t="str">
        <f t="shared" si="63"/>
        <v>No</v>
      </c>
      <c r="R234" s="156" t="str">
        <f t="shared" si="64"/>
        <v/>
      </c>
      <c r="S234" s="156" t="str">
        <f t="shared" si="65"/>
        <v/>
      </c>
      <c r="T234" s="157" t="str">
        <f t="shared" si="66"/>
        <v/>
      </c>
      <c r="U234" s="158" t="str">
        <f t="shared" si="67"/>
        <v/>
      </c>
      <c r="V234" s="158" t="str">
        <f t="shared" si="68"/>
        <v>No</v>
      </c>
      <c r="W234" s="159" t="str">
        <f t="shared" si="69"/>
        <v/>
      </c>
      <c r="X234" s="159" t="str">
        <f t="shared" si="70"/>
        <v/>
      </c>
      <c r="Y234" s="160" t="str">
        <f t="shared" si="71"/>
        <v/>
      </c>
      <c r="Z234" s="161" t="str">
        <f t="shared" si="72"/>
        <v/>
      </c>
      <c r="AA234" s="161" t="str">
        <f t="shared" si="73"/>
        <v>No</v>
      </c>
      <c r="AB234" s="162" t="str">
        <f t="shared" si="74"/>
        <v/>
      </c>
      <c r="AC234" s="162" t="str">
        <f t="shared" si="75"/>
        <v/>
      </c>
    </row>
    <row r="235" spans="1:29" ht="14">
      <c r="A235" s="62">
        <v>233</v>
      </c>
      <c r="B235" s="10">
        <v>6</v>
      </c>
      <c r="C235" s="14">
        <v>40970</v>
      </c>
      <c r="D235" s="15" t="s">
        <v>52</v>
      </c>
      <c r="E235" s="65" t="s">
        <v>9</v>
      </c>
      <c r="F235" s="15" t="s">
        <v>9</v>
      </c>
      <c r="G235" s="23" t="s">
        <v>16</v>
      </c>
      <c r="H235" s="17" t="s">
        <v>73</v>
      </c>
      <c r="I235" s="66">
        <v>5</v>
      </c>
      <c r="J235" s="12">
        <f>VLOOKUP(G235,'Default Parameters'!$A$10:$C$12,3,FALSE)</f>
        <v>5</v>
      </c>
      <c r="K235" s="63">
        <f t="shared" si="57"/>
        <v>41092</v>
      </c>
      <c r="L235" s="64">
        <f t="shared" si="58"/>
        <v>2012</v>
      </c>
      <c r="M235" s="64">
        <f t="shared" si="59"/>
        <v>7</v>
      </c>
      <c r="N235" s="63">
        <f t="shared" si="60"/>
        <v>42917</v>
      </c>
      <c r="O235" s="154" t="str">
        <f t="shared" si="61"/>
        <v/>
      </c>
      <c r="P235" s="155" t="str">
        <f t="shared" si="62"/>
        <v/>
      </c>
      <c r="Q235" s="155" t="str">
        <f t="shared" si="63"/>
        <v>No</v>
      </c>
      <c r="R235" s="156" t="str">
        <f t="shared" si="64"/>
        <v/>
      </c>
      <c r="S235" s="156" t="str">
        <f t="shared" si="65"/>
        <v/>
      </c>
      <c r="T235" s="157" t="str">
        <f t="shared" si="66"/>
        <v/>
      </c>
      <c r="U235" s="158" t="str">
        <f t="shared" si="67"/>
        <v/>
      </c>
      <c r="V235" s="158" t="str">
        <f t="shared" si="68"/>
        <v>No</v>
      </c>
      <c r="W235" s="159" t="str">
        <f t="shared" si="69"/>
        <v/>
      </c>
      <c r="X235" s="159" t="str">
        <f t="shared" si="70"/>
        <v/>
      </c>
      <c r="Y235" s="160" t="str">
        <f t="shared" si="71"/>
        <v/>
      </c>
      <c r="Z235" s="161" t="str">
        <f t="shared" si="72"/>
        <v/>
      </c>
      <c r="AA235" s="161" t="str">
        <f t="shared" si="73"/>
        <v>No</v>
      </c>
      <c r="AB235" s="162" t="str">
        <f t="shared" si="74"/>
        <v/>
      </c>
      <c r="AC235" s="162" t="str">
        <f t="shared" si="75"/>
        <v/>
      </c>
    </row>
    <row r="236" spans="1:29" ht="14">
      <c r="A236" s="62">
        <v>234</v>
      </c>
      <c r="B236" s="10">
        <v>6</v>
      </c>
      <c r="C236" s="14">
        <v>40970</v>
      </c>
      <c r="D236" s="15" t="s">
        <v>52</v>
      </c>
      <c r="E236" s="65" t="s">
        <v>9</v>
      </c>
      <c r="F236" s="15" t="s">
        <v>9</v>
      </c>
      <c r="G236" s="23" t="s">
        <v>16</v>
      </c>
      <c r="H236" s="17" t="s">
        <v>73</v>
      </c>
      <c r="I236" s="66">
        <v>5</v>
      </c>
      <c r="J236" s="12">
        <f>VLOOKUP(G236,'Default Parameters'!$A$10:$C$12,3,FALSE)</f>
        <v>5</v>
      </c>
      <c r="K236" s="63">
        <f t="shared" si="57"/>
        <v>41092</v>
      </c>
      <c r="L236" s="64">
        <f t="shared" si="58"/>
        <v>2012</v>
      </c>
      <c r="M236" s="64">
        <f t="shared" si="59"/>
        <v>7</v>
      </c>
      <c r="N236" s="63">
        <f t="shared" si="60"/>
        <v>42917</v>
      </c>
      <c r="O236" s="154" t="str">
        <f t="shared" si="61"/>
        <v/>
      </c>
      <c r="P236" s="155" t="str">
        <f t="shared" si="62"/>
        <v/>
      </c>
      <c r="Q236" s="155" t="str">
        <f t="shared" si="63"/>
        <v>No</v>
      </c>
      <c r="R236" s="156" t="str">
        <f t="shared" si="64"/>
        <v/>
      </c>
      <c r="S236" s="156" t="str">
        <f t="shared" si="65"/>
        <v/>
      </c>
      <c r="T236" s="157" t="str">
        <f t="shared" si="66"/>
        <v/>
      </c>
      <c r="U236" s="158" t="str">
        <f t="shared" si="67"/>
        <v/>
      </c>
      <c r="V236" s="158" t="str">
        <f t="shared" si="68"/>
        <v>No</v>
      </c>
      <c r="W236" s="159" t="str">
        <f t="shared" si="69"/>
        <v/>
      </c>
      <c r="X236" s="159" t="str">
        <f t="shared" si="70"/>
        <v/>
      </c>
      <c r="Y236" s="160" t="str">
        <f t="shared" si="71"/>
        <v/>
      </c>
      <c r="Z236" s="161" t="str">
        <f t="shared" si="72"/>
        <v/>
      </c>
      <c r="AA236" s="161" t="str">
        <f t="shared" si="73"/>
        <v>No</v>
      </c>
      <c r="AB236" s="162" t="str">
        <f t="shared" si="74"/>
        <v/>
      </c>
      <c r="AC236" s="162" t="str">
        <f t="shared" si="75"/>
        <v/>
      </c>
    </row>
    <row r="237" spans="1:29" ht="14">
      <c r="A237" s="62">
        <v>235</v>
      </c>
      <c r="B237" s="10">
        <v>6</v>
      </c>
      <c r="C237" s="14">
        <v>40970</v>
      </c>
      <c r="D237" s="15" t="s">
        <v>52</v>
      </c>
      <c r="E237" s="65" t="s">
        <v>9</v>
      </c>
      <c r="F237" s="15" t="s">
        <v>9</v>
      </c>
      <c r="G237" s="23" t="s">
        <v>16</v>
      </c>
      <c r="H237" s="17" t="s">
        <v>73</v>
      </c>
      <c r="I237" s="66">
        <v>5</v>
      </c>
      <c r="J237" s="12">
        <f>VLOOKUP(G237,'Default Parameters'!$A$10:$C$12,3,FALSE)</f>
        <v>5</v>
      </c>
      <c r="K237" s="63">
        <f t="shared" si="57"/>
        <v>41092</v>
      </c>
      <c r="L237" s="64">
        <f t="shared" si="58"/>
        <v>2012</v>
      </c>
      <c r="M237" s="64">
        <f t="shared" si="59"/>
        <v>7</v>
      </c>
      <c r="N237" s="63">
        <f t="shared" si="60"/>
        <v>42917</v>
      </c>
      <c r="O237" s="154" t="str">
        <f t="shared" si="61"/>
        <v/>
      </c>
      <c r="P237" s="155" t="str">
        <f t="shared" si="62"/>
        <v/>
      </c>
      <c r="Q237" s="155" t="str">
        <f t="shared" si="63"/>
        <v>No</v>
      </c>
      <c r="R237" s="156" t="str">
        <f t="shared" si="64"/>
        <v/>
      </c>
      <c r="S237" s="156" t="str">
        <f t="shared" si="65"/>
        <v/>
      </c>
      <c r="T237" s="157" t="str">
        <f t="shared" si="66"/>
        <v/>
      </c>
      <c r="U237" s="158" t="str">
        <f t="shared" si="67"/>
        <v/>
      </c>
      <c r="V237" s="158" t="str">
        <f t="shared" si="68"/>
        <v>No</v>
      </c>
      <c r="W237" s="159" t="str">
        <f t="shared" si="69"/>
        <v/>
      </c>
      <c r="X237" s="159" t="str">
        <f t="shared" si="70"/>
        <v/>
      </c>
      <c r="Y237" s="160" t="str">
        <f t="shared" si="71"/>
        <v/>
      </c>
      <c r="Z237" s="161" t="str">
        <f t="shared" si="72"/>
        <v/>
      </c>
      <c r="AA237" s="161" t="str">
        <f t="shared" si="73"/>
        <v>No</v>
      </c>
      <c r="AB237" s="162" t="str">
        <f t="shared" si="74"/>
        <v/>
      </c>
      <c r="AC237" s="162" t="str">
        <f t="shared" si="75"/>
        <v/>
      </c>
    </row>
    <row r="238" spans="1:29" ht="14">
      <c r="A238" s="62">
        <v>236</v>
      </c>
      <c r="B238" s="10">
        <v>6</v>
      </c>
      <c r="C238" s="14">
        <v>40970</v>
      </c>
      <c r="D238" s="15" t="s">
        <v>52</v>
      </c>
      <c r="E238" s="65" t="s">
        <v>9</v>
      </c>
      <c r="F238" s="15" t="s">
        <v>9</v>
      </c>
      <c r="G238" s="23" t="s">
        <v>16</v>
      </c>
      <c r="H238" s="17" t="s">
        <v>73</v>
      </c>
      <c r="I238" s="66">
        <v>11</v>
      </c>
      <c r="J238" s="12">
        <f>VLOOKUP(G238,'Default Parameters'!$A$10:$C$12,3,FALSE)</f>
        <v>5</v>
      </c>
      <c r="K238" s="63">
        <f t="shared" si="57"/>
        <v>41092</v>
      </c>
      <c r="L238" s="64">
        <f t="shared" si="58"/>
        <v>2012</v>
      </c>
      <c r="M238" s="64">
        <f t="shared" si="59"/>
        <v>7</v>
      </c>
      <c r="N238" s="63">
        <f t="shared" si="60"/>
        <v>42917</v>
      </c>
      <c r="O238" s="154" t="str">
        <f t="shared" si="61"/>
        <v/>
      </c>
      <c r="P238" s="155" t="str">
        <f t="shared" si="62"/>
        <v/>
      </c>
      <c r="Q238" s="155" t="str">
        <f t="shared" si="63"/>
        <v>No</v>
      </c>
      <c r="R238" s="156" t="str">
        <f t="shared" si="64"/>
        <v/>
      </c>
      <c r="S238" s="156" t="str">
        <f t="shared" si="65"/>
        <v/>
      </c>
      <c r="T238" s="157" t="str">
        <f t="shared" si="66"/>
        <v/>
      </c>
      <c r="U238" s="158" t="str">
        <f t="shared" si="67"/>
        <v/>
      </c>
      <c r="V238" s="158" t="str">
        <f t="shared" si="68"/>
        <v>No</v>
      </c>
      <c r="W238" s="159" t="str">
        <f t="shared" si="69"/>
        <v/>
      </c>
      <c r="X238" s="159" t="str">
        <f t="shared" si="70"/>
        <v/>
      </c>
      <c r="Y238" s="160" t="str">
        <f t="shared" si="71"/>
        <v/>
      </c>
      <c r="Z238" s="161" t="str">
        <f t="shared" si="72"/>
        <v/>
      </c>
      <c r="AA238" s="161" t="str">
        <f t="shared" si="73"/>
        <v>No</v>
      </c>
      <c r="AB238" s="162" t="str">
        <f t="shared" si="74"/>
        <v/>
      </c>
      <c r="AC238" s="162" t="str">
        <f t="shared" si="75"/>
        <v/>
      </c>
    </row>
    <row r="239" spans="1:29" ht="14">
      <c r="A239" s="62">
        <v>237</v>
      </c>
      <c r="B239" s="10">
        <v>6</v>
      </c>
      <c r="C239" s="14">
        <v>40970</v>
      </c>
      <c r="D239" s="15" t="s">
        <v>52</v>
      </c>
      <c r="E239" s="65" t="s">
        <v>9</v>
      </c>
      <c r="F239" s="15" t="s">
        <v>9</v>
      </c>
      <c r="G239" s="23" t="s">
        <v>16</v>
      </c>
      <c r="H239" s="17" t="s">
        <v>73</v>
      </c>
      <c r="I239" s="66">
        <v>15</v>
      </c>
      <c r="J239" s="12">
        <f>VLOOKUP(G239,'Default Parameters'!$A$10:$C$12,3,FALSE)</f>
        <v>5</v>
      </c>
      <c r="K239" s="63">
        <f t="shared" si="57"/>
        <v>41092</v>
      </c>
      <c r="L239" s="64">
        <f t="shared" si="58"/>
        <v>2012</v>
      </c>
      <c r="M239" s="64">
        <f t="shared" si="59"/>
        <v>7</v>
      </c>
      <c r="N239" s="63">
        <f t="shared" si="60"/>
        <v>42917</v>
      </c>
      <c r="O239" s="154" t="str">
        <f t="shared" si="61"/>
        <v/>
      </c>
      <c r="P239" s="155" t="str">
        <f t="shared" si="62"/>
        <v/>
      </c>
      <c r="Q239" s="155" t="str">
        <f t="shared" si="63"/>
        <v>No</v>
      </c>
      <c r="R239" s="156" t="str">
        <f t="shared" si="64"/>
        <v/>
      </c>
      <c r="S239" s="156" t="str">
        <f t="shared" si="65"/>
        <v/>
      </c>
      <c r="T239" s="157" t="str">
        <f t="shared" si="66"/>
        <v/>
      </c>
      <c r="U239" s="158" t="str">
        <f t="shared" si="67"/>
        <v/>
      </c>
      <c r="V239" s="158" t="str">
        <f t="shared" si="68"/>
        <v>No</v>
      </c>
      <c r="W239" s="159" t="str">
        <f t="shared" si="69"/>
        <v/>
      </c>
      <c r="X239" s="159" t="str">
        <f t="shared" si="70"/>
        <v/>
      </c>
      <c r="Y239" s="160" t="str">
        <f t="shared" si="71"/>
        <v/>
      </c>
      <c r="Z239" s="161" t="str">
        <f t="shared" si="72"/>
        <v/>
      </c>
      <c r="AA239" s="161" t="str">
        <f t="shared" si="73"/>
        <v>No</v>
      </c>
      <c r="AB239" s="162" t="str">
        <f t="shared" si="74"/>
        <v/>
      </c>
      <c r="AC239" s="162" t="str">
        <f t="shared" si="75"/>
        <v/>
      </c>
    </row>
    <row r="240" spans="1:29" ht="14">
      <c r="A240" s="62">
        <v>238</v>
      </c>
      <c r="B240" s="10">
        <v>6</v>
      </c>
      <c r="C240" s="14">
        <v>40974</v>
      </c>
      <c r="D240" s="15" t="s">
        <v>17</v>
      </c>
      <c r="E240" s="65" t="s">
        <v>8</v>
      </c>
      <c r="F240" s="15" t="s">
        <v>8</v>
      </c>
      <c r="G240" s="23" t="s">
        <v>16</v>
      </c>
      <c r="H240" s="17" t="s">
        <v>48</v>
      </c>
      <c r="I240" s="66">
        <v>1</v>
      </c>
      <c r="J240" s="12">
        <f>VLOOKUP(G240,'Default Parameters'!$A$10:$C$12,3,FALSE)</f>
        <v>5</v>
      </c>
      <c r="K240" s="63">
        <f t="shared" si="57"/>
        <v>41096</v>
      </c>
      <c r="L240" s="64">
        <f t="shared" si="58"/>
        <v>2012</v>
      </c>
      <c r="M240" s="64">
        <f t="shared" si="59"/>
        <v>7</v>
      </c>
      <c r="N240" s="63">
        <f t="shared" si="60"/>
        <v>42921</v>
      </c>
      <c r="O240" s="154" t="str">
        <f t="shared" si="61"/>
        <v/>
      </c>
      <c r="P240" s="155" t="str">
        <f t="shared" si="62"/>
        <v/>
      </c>
      <c r="Q240" s="155" t="str">
        <f t="shared" si="63"/>
        <v>No</v>
      </c>
      <c r="R240" s="156" t="str">
        <f t="shared" si="64"/>
        <v/>
      </c>
      <c r="S240" s="156" t="str">
        <f t="shared" si="65"/>
        <v/>
      </c>
      <c r="T240" s="157" t="str">
        <f t="shared" si="66"/>
        <v/>
      </c>
      <c r="U240" s="158" t="str">
        <f t="shared" si="67"/>
        <v/>
      </c>
      <c r="V240" s="158" t="str">
        <f t="shared" si="68"/>
        <v>No</v>
      </c>
      <c r="W240" s="159" t="str">
        <f t="shared" si="69"/>
        <v/>
      </c>
      <c r="X240" s="159" t="str">
        <f t="shared" si="70"/>
        <v/>
      </c>
      <c r="Y240" s="160" t="str">
        <f t="shared" si="71"/>
        <v/>
      </c>
      <c r="Z240" s="161" t="str">
        <f t="shared" si="72"/>
        <v/>
      </c>
      <c r="AA240" s="161" t="str">
        <f t="shared" si="73"/>
        <v>No</v>
      </c>
      <c r="AB240" s="162" t="str">
        <f t="shared" si="74"/>
        <v/>
      </c>
      <c r="AC240" s="162" t="str">
        <f t="shared" si="75"/>
        <v/>
      </c>
    </row>
    <row r="241" spans="1:29" ht="14">
      <c r="A241" s="62">
        <v>239</v>
      </c>
      <c r="B241" s="10">
        <v>6</v>
      </c>
      <c r="C241" s="14">
        <v>40975</v>
      </c>
      <c r="D241" s="15" t="s">
        <v>52</v>
      </c>
      <c r="E241" s="65" t="s">
        <v>8</v>
      </c>
      <c r="F241" s="15" t="s">
        <v>8</v>
      </c>
      <c r="G241" s="23" t="s">
        <v>16</v>
      </c>
      <c r="H241" s="17" t="s">
        <v>53</v>
      </c>
      <c r="I241" s="66">
        <v>39</v>
      </c>
      <c r="J241" s="12">
        <f>VLOOKUP(G241,'Default Parameters'!$A$10:$C$12,3,FALSE)</f>
        <v>5</v>
      </c>
      <c r="K241" s="63">
        <f t="shared" si="57"/>
        <v>41097</v>
      </c>
      <c r="L241" s="64">
        <f t="shared" si="58"/>
        <v>2012</v>
      </c>
      <c r="M241" s="64">
        <f t="shared" si="59"/>
        <v>7</v>
      </c>
      <c r="N241" s="63">
        <f t="shared" si="60"/>
        <v>42922</v>
      </c>
      <c r="O241" s="154" t="str">
        <f t="shared" si="61"/>
        <v/>
      </c>
      <c r="P241" s="155" t="str">
        <f t="shared" si="62"/>
        <v/>
      </c>
      <c r="Q241" s="155" t="str">
        <f t="shared" si="63"/>
        <v>No</v>
      </c>
      <c r="R241" s="156" t="str">
        <f t="shared" si="64"/>
        <v/>
      </c>
      <c r="S241" s="156" t="str">
        <f t="shared" si="65"/>
        <v/>
      </c>
      <c r="T241" s="157" t="str">
        <f t="shared" si="66"/>
        <v/>
      </c>
      <c r="U241" s="158" t="str">
        <f t="shared" si="67"/>
        <v/>
      </c>
      <c r="V241" s="158" t="str">
        <f t="shared" si="68"/>
        <v>No</v>
      </c>
      <c r="W241" s="159" t="str">
        <f t="shared" si="69"/>
        <v/>
      </c>
      <c r="X241" s="159" t="str">
        <f t="shared" si="70"/>
        <v/>
      </c>
      <c r="Y241" s="160" t="str">
        <f t="shared" si="71"/>
        <v/>
      </c>
      <c r="Z241" s="161" t="str">
        <f t="shared" si="72"/>
        <v/>
      </c>
      <c r="AA241" s="161" t="str">
        <f t="shared" si="73"/>
        <v>No</v>
      </c>
      <c r="AB241" s="162" t="str">
        <f t="shared" si="74"/>
        <v/>
      </c>
      <c r="AC241" s="162" t="str">
        <f t="shared" si="75"/>
        <v/>
      </c>
    </row>
    <row r="242" spans="1:29" ht="14">
      <c r="A242" s="62">
        <v>240</v>
      </c>
      <c r="B242" s="10">
        <v>6</v>
      </c>
      <c r="C242" s="14">
        <v>40975</v>
      </c>
      <c r="D242" s="15" t="s">
        <v>52</v>
      </c>
      <c r="E242" s="15" t="s">
        <v>11</v>
      </c>
      <c r="F242" s="15" t="s">
        <v>11</v>
      </c>
      <c r="G242" s="23" t="s">
        <v>16</v>
      </c>
      <c r="H242" s="17" t="s">
        <v>48</v>
      </c>
      <c r="I242" s="66">
        <v>24</v>
      </c>
      <c r="J242" s="12">
        <f>VLOOKUP(G242,'Default Parameters'!$A$10:$C$12,3,FALSE)</f>
        <v>5</v>
      </c>
      <c r="K242" s="63">
        <f t="shared" si="57"/>
        <v>41097</v>
      </c>
      <c r="L242" s="64">
        <f t="shared" si="58"/>
        <v>2012</v>
      </c>
      <c r="M242" s="64">
        <f t="shared" si="59"/>
        <v>7</v>
      </c>
      <c r="N242" s="63">
        <f t="shared" si="60"/>
        <v>42922</v>
      </c>
      <c r="O242" s="154" t="str">
        <f t="shared" si="61"/>
        <v/>
      </c>
      <c r="P242" s="155" t="str">
        <f t="shared" si="62"/>
        <v/>
      </c>
      <c r="Q242" s="155" t="str">
        <f t="shared" si="63"/>
        <v>No</v>
      </c>
      <c r="R242" s="156" t="str">
        <f t="shared" si="64"/>
        <v/>
      </c>
      <c r="S242" s="156" t="str">
        <f t="shared" si="65"/>
        <v/>
      </c>
      <c r="T242" s="157" t="str">
        <f t="shared" si="66"/>
        <v/>
      </c>
      <c r="U242" s="158" t="str">
        <f t="shared" si="67"/>
        <v/>
      </c>
      <c r="V242" s="158" t="str">
        <f t="shared" si="68"/>
        <v>No</v>
      </c>
      <c r="W242" s="159" t="str">
        <f t="shared" si="69"/>
        <v/>
      </c>
      <c r="X242" s="159" t="str">
        <f t="shared" si="70"/>
        <v/>
      </c>
      <c r="Y242" s="160" t="str">
        <f t="shared" si="71"/>
        <v/>
      </c>
      <c r="Z242" s="161" t="str">
        <f t="shared" si="72"/>
        <v/>
      </c>
      <c r="AA242" s="161" t="str">
        <f t="shared" si="73"/>
        <v>No</v>
      </c>
      <c r="AB242" s="162" t="str">
        <f t="shared" si="74"/>
        <v/>
      </c>
      <c r="AC242" s="162" t="str">
        <f t="shared" si="75"/>
        <v/>
      </c>
    </row>
    <row r="243" spans="1:29" ht="14">
      <c r="A243" s="62">
        <v>241</v>
      </c>
      <c r="B243" s="10">
        <v>6</v>
      </c>
      <c r="C243" s="14">
        <v>40977</v>
      </c>
      <c r="D243" s="15" t="s">
        <v>52</v>
      </c>
      <c r="E243" s="65" t="s">
        <v>8</v>
      </c>
      <c r="F243" s="15" t="s">
        <v>8</v>
      </c>
      <c r="G243" s="23" t="s">
        <v>16</v>
      </c>
      <c r="H243" s="17" t="s">
        <v>53</v>
      </c>
      <c r="I243" s="66">
        <v>11</v>
      </c>
      <c r="J243" s="12">
        <f>VLOOKUP(G243,'Default Parameters'!$A$10:$C$12,3,FALSE)</f>
        <v>5</v>
      </c>
      <c r="K243" s="63">
        <f t="shared" si="57"/>
        <v>41099</v>
      </c>
      <c r="L243" s="64">
        <f t="shared" si="58"/>
        <v>2012</v>
      </c>
      <c r="M243" s="64">
        <f t="shared" si="59"/>
        <v>7</v>
      </c>
      <c r="N243" s="63">
        <f t="shared" si="60"/>
        <v>42924</v>
      </c>
      <c r="O243" s="154" t="str">
        <f t="shared" si="61"/>
        <v/>
      </c>
      <c r="P243" s="155" t="str">
        <f t="shared" si="62"/>
        <v/>
      </c>
      <c r="Q243" s="155" t="str">
        <f t="shared" si="63"/>
        <v>No</v>
      </c>
      <c r="R243" s="156" t="str">
        <f t="shared" si="64"/>
        <v/>
      </c>
      <c r="S243" s="156" t="str">
        <f t="shared" si="65"/>
        <v/>
      </c>
      <c r="T243" s="157" t="str">
        <f t="shared" si="66"/>
        <v/>
      </c>
      <c r="U243" s="158" t="str">
        <f t="shared" si="67"/>
        <v/>
      </c>
      <c r="V243" s="158" t="str">
        <f t="shared" si="68"/>
        <v>No</v>
      </c>
      <c r="W243" s="159" t="str">
        <f t="shared" si="69"/>
        <v/>
      </c>
      <c r="X243" s="159" t="str">
        <f t="shared" si="70"/>
        <v/>
      </c>
      <c r="Y243" s="160" t="str">
        <f t="shared" si="71"/>
        <v/>
      </c>
      <c r="Z243" s="161" t="str">
        <f t="shared" si="72"/>
        <v/>
      </c>
      <c r="AA243" s="161" t="str">
        <f t="shared" si="73"/>
        <v>No</v>
      </c>
      <c r="AB243" s="162" t="str">
        <f t="shared" si="74"/>
        <v/>
      </c>
      <c r="AC243" s="162" t="str">
        <f t="shared" si="75"/>
        <v/>
      </c>
    </row>
    <row r="244" spans="1:29" ht="14">
      <c r="A244" s="62">
        <v>242</v>
      </c>
      <c r="B244" s="10">
        <v>6</v>
      </c>
      <c r="C244" s="14">
        <v>40977</v>
      </c>
      <c r="D244" s="15" t="s">
        <v>27</v>
      </c>
      <c r="E244" s="65" t="s">
        <v>8</v>
      </c>
      <c r="F244" s="15" t="s">
        <v>8</v>
      </c>
      <c r="G244" s="23" t="s">
        <v>16</v>
      </c>
      <c r="H244" s="17" t="s">
        <v>53</v>
      </c>
      <c r="I244" s="66">
        <v>14</v>
      </c>
      <c r="J244" s="12">
        <f>VLOOKUP(G244,'Default Parameters'!$A$10:$C$12,3,FALSE)</f>
        <v>5</v>
      </c>
      <c r="K244" s="63">
        <f t="shared" si="57"/>
        <v>41099</v>
      </c>
      <c r="L244" s="64">
        <f t="shared" si="58"/>
        <v>2012</v>
      </c>
      <c r="M244" s="64">
        <f t="shared" si="59"/>
        <v>7</v>
      </c>
      <c r="N244" s="63">
        <f t="shared" si="60"/>
        <v>42924</v>
      </c>
      <c r="O244" s="154" t="str">
        <f t="shared" si="61"/>
        <v/>
      </c>
      <c r="P244" s="155" t="str">
        <f t="shared" si="62"/>
        <v/>
      </c>
      <c r="Q244" s="155" t="str">
        <f t="shared" si="63"/>
        <v>No</v>
      </c>
      <c r="R244" s="156" t="str">
        <f t="shared" si="64"/>
        <v/>
      </c>
      <c r="S244" s="156" t="str">
        <f t="shared" si="65"/>
        <v/>
      </c>
      <c r="T244" s="157" t="str">
        <f t="shared" si="66"/>
        <v/>
      </c>
      <c r="U244" s="158" t="str">
        <f t="shared" si="67"/>
        <v/>
      </c>
      <c r="V244" s="158" t="str">
        <f t="shared" si="68"/>
        <v>No</v>
      </c>
      <c r="W244" s="159" t="str">
        <f t="shared" si="69"/>
        <v/>
      </c>
      <c r="X244" s="159" t="str">
        <f t="shared" si="70"/>
        <v/>
      </c>
      <c r="Y244" s="160" t="str">
        <f t="shared" si="71"/>
        <v/>
      </c>
      <c r="Z244" s="161" t="str">
        <f t="shared" si="72"/>
        <v/>
      </c>
      <c r="AA244" s="161" t="str">
        <f t="shared" si="73"/>
        <v>No</v>
      </c>
      <c r="AB244" s="162" t="str">
        <f t="shared" si="74"/>
        <v/>
      </c>
      <c r="AC244" s="162" t="str">
        <f t="shared" si="75"/>
        <v/>
      </c>
    </row>
    <row r="245" spans="1:29" ht="28">
      <c r="A245" s="62">
        <v>243</v>
      </c>
      <c r="B245" s="10">
        <v>6</v>
      </c>
      <c r="C245" s="14">
        <v>40977</v>
      </c>
      <c r="D245" s="15" t="s">
        <v>27</v>
      </c>
      <c r="E245" s="65" t="s">
        <v>8</v>
      </c>
      <c r="F245" s="15" t="s">
        <v>8</v>
      </c>
      <c r="G245" s="23" t="s">
        <v>16</v>
      </c>
      <c r="H245" s="17" t="s">
        <v>102</v>
      </c>
      <c r="I245" s="66">
        <v>44</v>
      </c>
      <c r="J245" s="12">
        <f>VLOOKUP(G245,'Default Parameters'!$A$10:$C$12,3,FALSE)</f>
        <v>5</v>
      </c>
      <c r="K245" s="63">
        <f t="shared" si="57"/>
        <v>41099</v>
      </c>
      <c r="L245" s="64">
        <f t="shared" si="58"/>
        <v>2012</v>
      </c>
      <c r="M245" s="64">
        <f t="shared" si="59"/>
        <v>7</v>
      </c>
      <c r="N245" s="63">
        <f t="shared" si="60"/>
        <v>42924</v>
      </c>
      <c r="O245" s="154" t="str">
        <f t="shared" si="61"/>
        <v/>
      </c>
      <c r="P245" s="155" t="str">
        <f t="shared" si="62"/>
        <v/>
      </c>
      <c r="Q245" s="155" t="str">
        <f t="shared" si="63"/>
        <v>No</v>
      </c>
      <c r="R245" s="156" t="str">
        <f t="shared" si="64"/>
        <v/>
      </c>
      <c r="S245" s="156" t="str">
        <f t="shared" si="65"/>
        <v/>
      </c>
      <c r="T245" s="157" t="str">
        <f t="shared" si="66"/>
        <v/>
      </c>
      <c r="U245" s="158" t="str">
        <f t="shared" si="67"/>
        <v/>
      </c>
      <c r="V245" s="158" t="str">
        <f t="shared" si="68"/>
        <v>No</v>
      </c>
      <c r="W245" s="159" t="str">
        <f t="shared" si="69"/>
        <v/>
      </c>
      <c r="X245" s="159" t="str">
        <f t="shared" si="70"/>
        <v/>
      </c>
      <c r="Y245" s="160" t="str">
        <f t="shared" si="71"/>
        <v/>
      </c>
      <c r="Z245" s="161" t="str">
        <f t="shared" si="72"/>
        <v/>
      </c>
      <c r="AA245" s="161" t="str">
        <f t="shared" si="73"/>
        <v>No</v>
      </c>
      <c r="AB245" s="162" t="str">
        <f t="shared" si="74"/>
        <v/>
      </c>
      <c r="AC245" s="162" t="str">
        <f t="shared" si="75"/>
        <v/>
      </c>
    </row>
    <row r="246" spans="1:29" ht="14">
      <c r="A246" s="62">
        <v>244</v>
      </c>
      <c r="B246" s="10">
        <v>6</v>
      </c>
      <c r="C246" s="14">
        <v>40977</v>
      </c>
      <c r="D246" s="15" t="s">
        <v>52</v>
      </c>
      <c r="E246" s="15" t="s">
        <v>11</v>
      </c>
      <c r="F246" s="15" t="s">
        <v>11</v>
      </c>
      <c r="G246" s="23" t="s">
        <v>16</v>
      </c>
      <c r="H246" s="17" t="s">
        <v>48</v>
      </c>
      <c r="I246" s="66">
        <v>24</v>
      </c>
      <c r="J246" s="12">
        <f>VLOOKUP(G246,'Default Parameters'!$A$10:$C$12,3,FALSE)</f>
        <v>5</v>
      </c>
      <c r="K246" s="63">
        <f t="shared" si="57"/>
        <v>41099</v>
      </c>
      <c r="L246" s="64">
        <f t="shared" si="58"/>
        <v>2012</v>
      </c>
      <c r="M246" s="64">
        <f t="shared" si="59"/>
        <v>7</v>
      </c>
      <c r="N246" s="63">
        <f t="shared" si="60"/>
        <v>42924</v>
      </c>
      <c r="O246" s="154" t="str">
        <f t="shared" si="61"/>
        <v/>
      </c>
      <c r="P246" s="155" t="str">
        <f t="shared" si="62"/>
        <v/>
      </c>
      <c r="Q246" s="155" t="str">
        <f t="shared" si="63"/>
        <v>No</v>
      </c>
      <c r="R246" s="156" t="str">
        <f t="shared" si="64"/>
        <v/>
      </c>
      <c r="S246" s="156" t="str">
        <f t="shared" si="65"/>
        <v/>
      </c>
      <c r="T246" s="157" t="str">
        <f t="shared" si="66"/>
        <v/>
      </c>
      <c r="U246" s="158" t="str">
        <f t="shared" si="67"/>
        <v/>
      </c>
      <c r="V246" s="158" t="str">
        <f t="shared" si="68"/>
        <v>No</v>
      </c>
      <c r="W246" s="159" t="str">
        <f t="shared" si="69"/>
        <v/>
      </c>
      <c r="X246" s="159" t="str">
        <f t="shared" si="70"/>
        <v/>
      </c>
      <c r="Y246" s="160" t="str">
        <f t="shared" si="71"/>
        <v/>
      </c>
      <c r="Z246" s="161" t="str">
        <f t="shared" si="72"/>
        <v/>
      </c>
      <c r="AA246" s="161" t="str">
        <f t="shared" si="73"/>
        <v>No</v>
      </c>
      <c r="AB246" s="162" t="str">
        <f t="shared" si="74"/>
        <v/>
      </c>
      <c r="AC246" s="162" t="str">
        <f t="shared" si="75"/>
        <v/>
      </c>
    </row>
    <row r="247" spans="1:29" ht="14">
      <c r="A247" s="62">
        <v>245</v>
      </c>
      <c r="B247" s="10">
        <v>6</v>
      </c>
      <c r="C247" s="14">
        <v>40978</v>
      </c>
      <c r="D247" s="15" t="s">
        <v>52</v>
      </c>
      <c r="E247" s="65" t="s">
        <v>8</v>
      </c>
      <c r="F247" s="15" t="s">
        <v>8</v>
      </c>
      <c r="G247" s="23" t="s">
        <v>16</v>
      </c>
      <c r="H247" s="17" t="s">
        <v>39</v>
      </c>
      <c r="I247" s="66">
        <v>1</v>
      </c>
      <c r="J247" s="12">
        <f>VLOOKUP(G247,'Default Parameters'!$A$10:$C$12,3,FALSE)</f>
        <v>5</v>
      </c>
      <c r="K247" s="63">
        <f t="shared" si="57"/>
        <v>41100</v>
      </c>
      <c r="L247" s="64">
        <f t="shared" si="58"/>
        <v>2012</v>
      </c>
      <c r="M247" s="64">
        <f t="shared" si="59"/>
        <v>7</v>
      </c>
      <c r="N247" s="63">
        <f t="shared" si="60"/>
        <v>42925</v>
      </c>
      <c r="O247" s="154" t="str">
        <f t="shared" si="61"/>
        <v/>
      </c>
      <c r="P247" s="155" t="str">
        <f t="shared" si="62"/>
        <v/>
      </c>
      <c r="Q247" s="155" t="str">
        <f t="shared" si="63"/>
        <v>No</v>
      </c>
      <c r="R247" s="156" t="str">
        <f t="shared" si="64"/>
        <v/>
      </c>
      <c r="S247" s="156" t="str">
        <f t="shared" si="65"/>
        <v/>
      </c>
      <c r="T247" s="157" t="str">
        <f t="shared" si="66"/>
        <v/>
      </c>
      <c r="U247" s="158" t="str">
        <f t="shared" si="67"/>
        <v/>
      </c>
      <c r="V247" s="158" t="str">
        <f t="shared" si="68"/>
        <v>No</v>
      </c>
      <c r="W247" s="159" t="str">
        <f t="shared" si="69"/>
        <v/>
      </c>
      <c r="X247" s="159" t="str">
        <f t="shared" si="70"/>
        <v/>
      </c>
      <c r="Y247" s="160" t="str">
        <f t="shared" si="71"/>
        <v/>
      </c>
      <c r="Z247" s="161" t="str">
        <f t="shared" si="72"/>
        <v/>
      </c>
      <c r="AA247" s="161" t="str">
        <f t="shared" si="73"/>
        <v>No</v>
      </c>
      <c r="AB247" s="162" t="str">
        <f t="shared" si="74"/>
        <v/>
      </c>
      <c r="AC247" s="162" t="str">
        <f t="shared" si="75"/>
        <v/>
      </c>
    </row>
    <row r="248" spans="1:29" ht="14">
      <c r="A248" s="62">
        <v>246</v>
      </c>
      <c r="B248" s="10">
        <v>6</v>
      </c>
      <c r="C248" s="14">
        <v>40978</v>
      </c>
      <c r="D248" s="15" t="s">
        <v>52</v>
      </c>
      <c r="E248" s="65" t="s">
        <v>8</v>
      </c>
      <c r="F248" s="15" t="s">
        <v>8</v>
      </c>
      <c r="G248" s="23" t="s">
        <v>16</v>
      </c>
      <c r="H248" s="17" t="s">
        <v>48</v>
      </c>
      <c r="I248" s="66">
        <v>40</v>
      </c>
      <c r="J248" s="12">
        <f>VLOOKUP(G248,'Default Parameters'!$A$10:$C$12,3,FALSE)</f>
        <v>5</v>
      </c>
      <c r="K248" s="63">
        <f t="shared" si="57"/>
        <v>41100</v>
      </c>
      <c r="L248" s="64">
        <f t="shared" si="58"/>
        <v>2012</v>
      </c>
      <c r="M248" s="64">
        <f t="shared" si="59"/>
        <v>7</v>
      </c>
      <c r="N248" s="63">
        <f t="shared" si="60"/>
        <v>42925</v>
      </c>
      <c r="O248" s="154" t="str">
        <f t="shared" si="61"/>
        <v/>
      </c>
      <c r="P248" s="155" t="str">
        <f t="shared" si="62"/>
        <v/>
      </c>
      <c r="Q248" s="155" t="str">
        <f t="shared" si="63"/>
        <v>No</v>
      </c>
      <c r="R248" s="156" t="str">
        <f t="shared" si="64"/>
        <v/>
      </c>
      <c r="S248" s="156" t="str">
        <f t="shared" si="65"/>
        <v/>
      </c>
      <c r="T248" s="157" t="str">
        <f t="shared" si="66"/>
        <v/>
      </c>
      <c r="U248" s="158" t="str">
        <f t="shared" si="67"/>
        <v/>
      </c>
      <c r="V248" s="158" t="str">
        <f t="shared" si="68"/>
        <v>No</v>
      </c>
      <c r="W248" s="159" t="str">
        <f t="shared" si="69"/>
        <v/>
      </c>
      <c r="X248" s="159" t="str">
        <f t="shared" si="70"/>
        <v/>
      </c>
      <c r="Y248" s="160" t="str">
        <f t="shared" si="71"/>
        <v/>
      </c>
      <c r="Z248" s="161" t="str">
        <f t="shared" si="72"/>
        <v/>
      </c>
      <c r="AA248" s="161" t="str">
        <f t="shared" si="73"/>
        <v>No</v>
      </c>
      <c r="AB248" s="162" t="str">
        <f t="shared" si="74"/>
        <v/>
      </c>
      <c r="AC248" s="162" t="str">
        <f t="shared" si="75"/>
        <v/>
      </c>
    </row>
    <row r="249" spans="1:29" ht="14">
      <c r="A249" s="62">
        <v>247</v>
      </c>
      <c r="B249" s="10">
        <v>6</v>
      </c>
      <c r="C249" s="14">
        <v>40981</v>
      </c>
      <c r="D249" s="15" t="s">
        <v>103</v>
      </c>
      <c r="E249" s="15" t="s">
        <v>12</v>
      </c>
      <c r="F249" s="15" t="s">
        <v>12</v>
      </c>
      <c r="G249" s="23" t="s">
        <v>16</v>
      </c>
      <c r="H249" s="17" t="s">
        <v>48</v>
      </c>
      <c r="I249" s="66">
        <v>325</v>
      </c>
      <c r="J249" s="12">
        <f>VLOOKUP(G249,'Default Parameters'!$A$10:$C$12,3,FALSE)</f>
        <v>5</v>
      </c>
      <c r="K249" s="63">
        <f t="shared" si="57"/>
        <v>41103</v>
      </c>
      <c r="L249" s="64">
        <f t="shared" si="58"/>
        <v>2012</v>
      </c>
      <c r="M249" s="64">
        <f t="shared" si="59"/>
        <v>7</v>
      </c>
      <c r="N249" s="63">
        <f t="shared" si="60"/>
        <v>42928</v>
      </c>
      <c r="O249" s="154" t="str">
        <f t="shared" si="61"/>
        <v/>
      </c>
      <c r="P249" s="155" t="str">
        <f t="shared" si="62"/>
        <v/>
      </c>
      <c r="Q249" s="155" t="str">
        <f t="shared" si="63"/>
        <v>No</v>
      </c>
      <c r="R249" s="156" t="str">
        <f t="shared" si="64"/>
        <v/>
      </c>
      <c r="S249" s="156" t="str">
        <f t="shared" si="65"/>
        <v/>
      </c>
      <c r="T249" s="157" t="str">
        <f t="shared" si="66"/>
        <v/>
      </c>
      <c r="U249" s="158" t="str">
        <f t="shared" si="67"/>
        <v/>
      </c>
      <c r="V249" s="158" t="str">
        <f t="shared" si="68"/>
        <v>No</v>
      </c>
      <c r="W249" s="159" t="str">
        <f t="shared" si="69"/>
        <v/>
      </c>
      <c r="X249" s="159" t="str">
        <f t="shared" si="70"/>
        <v/>
      </c>
      <c r="Y249" s="160" t="str">
        <f t="shared" si="71"/>
        <v/>
      </c>
      <c r="Z249" s="161" t="str">
        <f t="shared" si="72"/>
        <v/>
      </c>
      <c r="AA249" s="161" t="str">
        <f t="shared" si="73"/>
        <v>No</v>
      </c>
      <c r="AB249" s="162" t="str">
        <f t="shared" si="74"/>
        <v/>
      </c>
      <c r="AC249" s="162" t="str">
        <f t="shared" si="75"/>
        <v/>
      </c>
    </row>
    <row r="250" spans="1:29" ht="14">
      <c r="A250" s="62">
        <v>248</v>
      </c>
      <c r="B250" s="10">
        <v>6</v>
      </c>
      <c r="C250" s="14">
        <v>40981</v>
      </c>
      <c r="D250" s="15" t="s">
        <v>52</v>
      </c>
      <c r="E250" s="65" t="s">
        <v>8</v>
      </c>
      <c r="F250" s="15" t="s">
        <v>8</v>
      </c>
      <c r="G250" s="23" t="s">
        <v>16</v>
      </c>
      <c r="H250" s="17" t="s">
        <v>39</v>
      </c>
      <c r="I250" s="66">
        <v>6</v>
      </c>
      <c r="J250" s="12">
        <f>VLOOKUP(G250,'Default Parameters'!$A$10:$C$12,3,FALSE)</f>
        <v>5</v>
      </c>
      <c r="K250" s="63">
        <f t="shared" si="57"/>
        <v>41103</v>
      </c>
      <c r="L250" s="64">
        <f t="shared" si="58"/>
        <v>2012</v>
      </c>
      <c r="M250" s="64">
        <f t="shared" si="59"/>
        <v>7</v>
      </c>
      <c r="N250" s="63">
        <f t="shared" si="60"/>
        <v>42928</v>
      </c>
      <c r="O250" s="154" t="str">
        <f t="shared" si="61"/>
        <v/>
      </c>
      <c r="P250" s="155" t="str">
        <f t="shared" si="62"/>
        <v/>
      </c>
      <c r="Q250" s="155" t="str">
        <f t="shared" si="63"/>
        <v>No</v>
      </c>
      <c r="R250" s="156" t="str">
        <f t="shared" si="64"/>
        <v/>
      </c>
      <c r="S250" s="156" t="str">
        <f t="shared" si="65"/>
        <v/>
      </c>
      <c r="T250" s="157" t="str">
        <f t="shared" si="66"/>
        <v/>
      </c>
      <c r="U250" s="158" t="str">
        <f t="shared" si="67"/>
        <v/>
      </c>
      <c r="V250" s="158" t="str">
        <f t="shared" si="68"/>
        <v>No</v>
      </c>
      <c r="W250" s="159" t="str">
        <f t="shared" si="69"/>
        <v/>
      </c>
      <c r="X250" s="159" t="str">
        <f t="shared" si="70"/>
        <v/>
      </c>
      <c r="Y250" s="160" t="str">
        <f t="shared" si="71"/>
        <v/>
      </c>
      <c r="Z250" s="161" t="str">
        <f t="shared" si="72"/>
        <v/>
      </c>
      <c r="AA250" s="161" t="str">
        <f t="shared" si="73"/>
        <v>No</v>
      </c>
      <c r="AB250" s="162" t="str">
        <f t="shared" si="74"/>
        <v/>
      </c>
      <c r="AC250" s="162" t="str">
        <f t="shared" si="75"/>
        <v/>
      </c>
    </row>
    <row r="251" spans="1:29" ht="14">
      <c r="A251" s="62">
        <v>249</v>
      </c>
      <c r="B251" s="10">
        <v>6</v>
      </c>
      <c r="C251" s="14">
        <v>40981</v>
      </c>
      <c r="D251" s="15" t="s">
        <v>52</v>
      </c>
      <c r="E251" s="15" t="s">
        <v>11</v>
      </c>
      <c r="F251" s="15" t="s">
        <v>11</v>
      </c>
      <c r="G251" s="23" t="s">
        <v>16</v>
      </c>
      <c r="H251" s="17" t="s">
        <v>48</v>
      </c>
      <c r="I251" s="66">
        <v>24</v>
      </c>
      <c r="J251" s="12">
        <f>VLOOKUP(G251,'Default Parameters'!$A$10:$C$12,3,FALSE)</f>
        <v>5</v>
      </c>
      <c r="K251" s="63">
        <f t="shared" si="57"/>
        <v>41103</v>
      </c>
      <c r="L251" s="64">
        <f t="shared" si="58"/>
        <v>2012</v>
      </c>
      <c r="M251" s="64">
        <f t="shared" si="59"/>
        <v>7</v>
      </c>
      <c r="N251" s="63">
        <f t="shared" si="60"/>
        <v>42928</v>
      </c>
      <c r="O251" s="154" t="str">
        <f t="shared" si="61"/>
        <v/>
      </c>
      <c r="P251" s="155" t="str">
        <f t="shared" si="62"/>
        <v/>
      </c>
      <c r="Q251" s="155" t="str">
        <f t="shared" si="63"/>
        <v>No</v>
      </c>
      <c r="R251" s="156" t="str">
        <f t="shared" si="64"/>
        <v/>
      </c>
      <c r="S251" s="156" t="str">
        <f t="shared" si="65"/>
        <v/>
      </c>
      <c r="T251" s="157" t="str">
        <f t="shared" si="66"/>
        <v/>
      </c>
      <c r="U251" s="158" t="str">
        <f t="shared" si="67"/>
        <v/>
      </c>
      <c r="V251" s="158" t="str">
        <f t="shared" si="68"/>
        <v>No</v>
      </c>
      <c r="W251" s="159" t="str">
        <f t="shared" si="69"/>
        <v/>
      </c>
      <c r="X251" s="159" t="str">
        <f t="shared" si="70"/>
        <v/>
      </c>
      <c r="Y251" s="160" t="str">
        <f t="shared" si="71"/>
        <v/>
      </c>
      <c r="Z251" s="161" t="str">
        <f t="shared" si="72"/>
        <v/>
      </c>
      <c r="AA251" s="161" t="str">
        <f t="shared" si="73"/>
        <v>No</v>
      </c>
      <c r="AB251" s="162" t="str">
        <f t="shared" si="74"/>
        <v/>
      </c>
      <c r="AC251" s="162" t="str">
        <f t="shared" si="75"/>
        <v/>
      </c>
    </row>
    <row r="252" spans="1:29" ht="14">
      <c r="A252" s="62">
        <v>250</v>
      </c>
      <c r="B252" s="10">
        <v>6</v>
      </c>
      <c r="C252" s="14">
        <v>40983</v>
      </c>
      <c r="D252" s="15" t="s">
        <v>104</v>
      </c>
      <c r="E252" s="65" t="s">
        <v>8</v>
      </c>
      <c r="F252" s="15" t="s">
        <v>8</v>
      </c>
      <c r="G252" s="23" t="s">
        <v>16</v>
      </c>
      <c r="H252" s="17" t="s">
        <v>39</v>
      </c>
      <c r="I252" s="66">
        <v>1</v>
      </c>
      <c r="J252" s="12">
        <f>VLOOKUP(G252,'Default Parameters'!$A$10:$C$12,3,FALSE)</f>
        <v>5</v>
      </c>
      <c r="K252" s="63">
        <f t="shared" si="57"/>
        <v>41105</v>
      </c>
      <c r="L252" s="64">
        <f t="shared" si="58"/>
        <v>2012</v>
      </c>
      <c r="M252" s="64">
        <f t="shared" si="59"/>
        <v>7</v>
      </c>
      <c r="N252" s="63">
        <f t="shared" si="60"/>
        <v>42930</v>
      </c>
      <c r="O252" s="154" t="str">
        <f t="shared" si="61"/>
        <v/>
      </c>
      <c r="P252" s="155" t="str">
        <f t="shared" si="62"/>
        <v/>
      </c>
      <c r="Q252" s="155" t="str">
        <f t="shared" si="63"/>
        <v>No</v>
      </c>
      <c r="R252" s="156" t="str">
        <f t="shared" si="64"/>
        <v/>
      </c>
      <c r="S252" s="156" t="str">
        <f t="shared" si="65"/>
        <v/>
      </c>
      <c r="T252" s="157" t="str">
        <f t="shared" si="66"/>
        <v/>
      </c>
      <c r="U252" s="158" t="str">
        <f t="shared" si="67"/>
        <v/>
      </c>
      <c r="V252" s="158" t="str">
        <f t="shared" si="68"/>
        <v>No</v>
      </c>
      <c r="W252" s="159" t="str">
        <f t="shared" si="69"/>
        <v/>
      </c>
      <c r="X252" s="159" t="str">
        <f t="shared" si="70"/>
        <v/>
      </c>
      <c r="Y252" s="160" t="str">
        <f t="shared" si="71"/>
        <v/>
      </c>
      <c r="Z252" s="161" t="str">
        <f t="shared" si="72"/>
        <v/>
      </c>
      <c r="AA252" s="161" t="str">
        <f t="shared" si="73"/>
        <v>No</v>
      </c>
      <c r="AB252" s="162" t="str">
        <f t="shared" si="74"/>
        <v/>
      </c>
      <c r="AC252" s="162" t="str">
        <f t="shared" si="75"/>
        <v/>
      </c>
    </row>
    <row r="253" spans="1:29" ht="14">
      <c r="A253" s="62">
        <v>251</v>
      </c>
      <c r="B253" s="10">
        <v>6</v>
      </c>
      <c r="C253" s="14">
        <v>40984</v>
      </c>
      <c r="D253" s="15" t="s">
        <v>52</v>
      </c>
      <c r="E253" s="15" t="s">
        <v>11</v>
      </c>
      <c r="F253" s="15" t="s">
        <v>11</v>
      </c>
      <c r="G253" s="23" t="s">
        <v>16</v>
      </c>
      <c r="H253" s="17" t="s">
        <v>48</v>
      </c>
      <c r="I253" s="66">
        <v>1</v>
      </c>
      <c r="J253" s="12">
        <f>VLOOKUP(G253,'Default Parameters'!$A$10:$C$12,3,FALSE)</f>
        <v>5</v>
      </c>
      <c r="K253" s="63">
        <f t="shared" si="57"/>
        <v>41106</v>
      </c>
      <c r="L253" s="64">
        <f t="shared" si="58"/>
        <v>2012</v>
      </c>
      <c r="M253" s="64">
        <f t="shared" si="59"/>
        <v>7</v>
      </c>
      <c r="N253" s="63">
        <f t="shared" si="60"/>
        <v>42931</v>
      </c>
      <c r="O253" s="154" t="str">
        <f t="shared" si="61"/>
        <v/>
      </c>
      <c r="P253" s="155" t="str">
        <f t="shared" si="62"/>
        <v/>
      </c>
      <c r="Q253" s="155" t="str">
        <f t="shared" si="63"/>
        <v>No</v>
      </c>
      <c r="R253" s="156" t="str">
        <f t="shared" si="64"/>
        <v/>
      </c>
      <c r="S253" s="156" t="str">
        <f t="shared" si="65"/>
        <v/>
      </c>
      <c r="T253" s="157" t="str">
        <f t="shared" si="66"/>
        <v/>
      </c>
      <c r="U253" s="158" t="str">
        <f t="shared" si="67"/>
        <v/>
      </c>
      <c r="V253" s="158" t="str">
        <f t="shared" si="68"/>
        <v>No</v>
      </c>
      <c r="W253" s="159" t="str">
        <f t="shared" si="69"/>
        <v/>
      </c>
      <c r="X253" s="159" t="str">
        <f t="shared" si="70"/>
        <v/>
      </c>
      <c r="Y253" s="160" t="str">
        <f t="shared" si="71"/>
        <v/>
      </c>
      <c r="Z253" s="161" t="str">
        <f t="shared" si="72"/>
        <v/>
      </c>
      <c r="AA253" s="161" t="str">
        <f t="shared" si="73"/>
        <v>No</v>
      </c>
      <c r="AB253" s="162" t="str">
        <f t="shared" si="74"/>
        <v/>
      </c>
      <c r="AC253" s="162" t="str">
        <f t="shared" si="75"/>
        <v/>
      </c>
    </row>
    <row r="254" spans="1:29" ht="14">
      <c r="A254" s="62">
        <v>252</v>
      </c>
      <c r="B254" s="10">
        <v>6</v>
      </c>
      <c r="C254" s="14">
        <v>40984</v>
      </c>
      <c r="D254" s="15" t="s">
        <v>52</v>
      </c>
      <c r="E254" s="15" t="s">
        <v>11</v>
      </c>
      <c r="F254" s="15" t="s">
        <v>11</v>
      </c>
      <c r="G254" s="23" t="s">
        <v>16</v>
      </c>
      <c r="H254" s="17" t="s">
        <v>48</v>
      </c>
      <c r="I254" s="66">
        <v>15</v>
      </c>
      <c r="J254" s="12">
        <f>VLOOKUP(G254,'Default Parameters'!$A$10:$C$12,3,FALSE)</f>
        <v>5</v>
      </c>
      <c r="K254" s="63">
        <f t="shared" si="57"/>
        <v>41106</v>
      </c>
      <c r="L254" s="64">
        <f t="shared" si="58"/>
        <v>2012</v>
      </c>
      <c r="M254" s="64">
        <f t="shared" si="59"/>
        <v>7</v>
      </c>
      <c r="N254" s="63">
        <f t="shared" si="60"/>
        <v>42931</v>
      </c>
      <c r="O254" s="154" t="str">
        <f t="shared" si="61"/>
        <v/>
      </c>
      <c r="P254" s="155" t="str">
        <f t="shared" si="62"/>
        <v/>
      </c>
      <c r="Q254" s="155" t="str">
        <f t="shared" si="63"/>
        <v>No</v>
      </c>
      <c r="R254" s="156" t="str">
        <f t="shared" si="64"/>
        <v/>
      </c>
      <c r="S254" s="156" t="str">
        <f t="shared" si="65"/>
        <v/>
      </c>
      <c r="T254" s="157" t="str">
        <f t="shared" si="66"/>
        <v/>
      </c>
      <c r="U254" s="158" t="str">
        <f t="shared" si="67"/>
        <v/>
      </c>
      <c r="V254" s="158" t="str">
        <f t="shared" si="68"/>
        <v>No</v>
      </c>
      <c r="W254" s="159" t="str">
        <f t="shared" si="69"/>
        <v/>
      </c>
      <c r="X254" s="159" t="str">
        <f t="shared" si="70"/>
        <v/>
      </c>
      <c r="Y254" s="160" t="str">
        <f t="shared" si="71"/>
        <v/>
      </c>
      <c r="Z254" s="161" t="str">
        <f t="shared" si="72"/>
        <v/>
      </c>
      <c r="AA254" s="161" t="str">
        <f t="shared" si="73"/>
        <v>No</v>
      </c>
      <c r="AB254" s="162" t="str">
        <f t="shared" si="74"/>
        <v/>
      </c>
      <c r="AC254" s="162" t="str">
        <f t="shared" si="75"/>
        <v/>
      </c>
    </row>
    <row r="255" spans="1:29" ht="70">
      <c r="A255" s="62">
        <v>253</v>
      </c>
      <c r="B255" s="10">
        <v>6</v>
      </c>
      <c r="C255" s="14">
        <v>40985</v>
      </c>
      <c r="D255" s="15" t="s">
        <v>75</v>
      </c>
      <c r="E255" s="65" t="s">
        <v>8</v>
      </c>
      <c r="F255" s="15" t="s">
        <v>8</v>
      </c>
      <c r="G255" s="23" t="s">
        <v>16</v>
      </c>
      <c r="H255" s="17" t="s">
        <v>106</v>
      </c>
      <c r="I255" s="66">
        <v>849</v>
      </c>
      <c r="J255" s="12">
        <f>VLOOKUP(G255,'Default Parameters'!$A$10:$C$12,3,FALSE)</f>
        <v>5</v>
      </c>
      <c r="K255" s="63">
        <f t="shared" si="57"/>
        <v>41107</v>
      </c>
      <c r="L255" s="64">
        <f t="shared" si="58"/>
        <v>2012</v>
      </c>
      <c r="M255" s="64">
        <f t="shared" si="59"/>
        <v>7</v>
      </c>
      <c r="N255" s="63">
        <f t="shared" si="60"/>
        <v>42932</v>
      </c>
      <c r="O255" s="154" t="str">
        <f t="shared" si="61"/>
        <v/>
      </c>
      <c r="P255" s="155" t="str">
        <f t="shared" si="62"/>
        <v/>
      </c>
      <c r="Q255" s="155" t="str">
        <f t="shared" si="63"/>
        <v>No</v>
      </c>
      <c r="R255" s="156" t="str">
        <f t="shared" si="64"/>
        <v/>
      </c>
      <c r="S255" s="156" t="str">
        <f t="shared" si="65"/>
        <v/>
      </c>
      <c r="T255" s="157" t="str">
        <f t="shared" si="66"/>
        <v/>
      </c>
      <c r="U255" s="158" t="str">
        <f t="shared" si="67"/>
        <v/>
      </c>
      <c r="V255" s="158" t="str">
        <f t="shared" si="68"/>
        <v>No</v>
      </c>
      <c r="W255" s="159" t="str">
        <f t="shared" si="69"/>
        <v/>
      </c>
      <c r="X255" s="159" t="str">
        <f t="shared" si="70"/>
        <v/>
      </c>
      <c r="Y255" s="160" t="str">
        <f t="shared" si="71"/>
        <v/>
      </c>
      <c r="Z255" s="161" t="str">
        <f t="shared" si="72"/>
        <v/>
      </c>
      <c r="AA255" s="161" t="str">
        <f t="shared" si="73"/>
        <v>No</v>
      </c>
      <c r="AB255" s="162" t="str">
        <f t="shared" si="74"/>
        <v/>
      </c>
      <c r="AC255" s="162" t="str">
        <f t="shared" si="75"/>
        <v/>
      </c>
    </row>
    <row r="256" spans="1:29" ht="14">
      <c r="A256" s="62">
        <v>254</v>
      </c>
      <c r="B256" s="10">
        <v>6</v>
      </c>
      <c r="C256" s="14">
        <v>40985</v>
      </c>
      <c r="D256" s="15" t="s">
        <v>105</v>
      </c>
      <c r="E256" s="15" t="s">
        <v>11</v>
      </c>
      <c r="F256" s="15" t="s">
        <v>11</v>
      </c>
      <c r="G256" s="23" t="s">
        <v>16</v>
      </c>
      <c r="H256" s="17" t="s">
        <v>48</v>
      </c>
      <c r="I256" s="66">
        <v>500</v>
      </c>
      <c r="J256" s="12">
        <f>VLOOKUP(G256,'Default Parameters'!$A$10:$C$12,3,FALSE)</f>
        <v>5</v>
      </c>
      <c r="K256" s="63">
        <f t="shared" si="57"/>
        <v>41107</v>
      </c>
      <c r="L256" s="64">
        <f t="shared" si="58"/>
        <v>2012</v>
      </c>
      <c r="M256" s="64">
        <f t="shared" si="59"/>
        <v>7</v>
      </c>
      <c r="N256" s="63">
        <f t="shared" si="60"/>
        <v>42932</v>
      </c>
      <c r="O256" s="154" t="str">
        <f t="shared" si="61"/>
        <v/>
      </c>
      <c r="P256" s="155" t="str">
        <f t="shared" si="62"/>
        <v/>
      </c>
      <c r="Q256" s="155" t="str">
        <f t="shared" si="63"/>
        <v>No</v>
      </c>
      <c r="R256" s="156" t="str">
        <f t="shared" si="64"/>
        <v/>
      </c>
      <c r="S256" s="156" t="str">
        <f t="shared" si="65"/>
        <v/>
      </c>
      <c r="T256" s="157" t="str">
        <f t="shared" si="66"/>
        <v/>
      </c>
      <c r="U256" s="158" t="str">
        <f t="shared" si="67"/>
        <v/>
      </c>
      <c r="V256" s="158" t="str">
        <f t="shared" si="68"/>
        <v>No</v>
      </c>
      <c r="W256" s="159" t="str">
        <f t="shared" si="69"/>
        <v/>
      </c>
      <c r="X256" s="159" t="str">
        <f t="shared" si="70"/>
        <v/>
      </c>
      <c r="Y256" s="160" t="str">
        <f t="shared" si="71"/>
        <v/>
      </c>
      <c r="Z256" s="161" t="str">
        <f t="shared" si="72"/>
        <v/>
      </c>
      <c r="AA256" s="161" t="str">
        <f t="shared" si="73"/>
        <v>No</v>
      </c>
      <c r="AB256" s="162" t="str">
        <f t="shared" si="74"/>
        <v/>
      </c>
      <c r="AC256" s="162" t="str">
        <f t="shared" si="75"/>
        <v/>
      </c>
    </row>
    <row r="257" spans="1:29" ht="14">
      <c r="A257" s="62">
        <v>255</v>
      </c>
      <c r="B257" s="10">
        <v>6</v>
      </c>
      <c r="C257" s="14">
        <v>40987</v>
      </c>
      <c r="D257" s="15" t="s">
        <v>52</v>
      </c>
      <c r="E257" s="65" t="s">
        <v>8</v>
      </c>
      <c r="F257" s="15" t="s">
        <v>8</v>
      </c>
      <c r="G257" s="23" t="s">
        <v>16</v>
      </c>
      <c r="H257" s="17" t="s">
        <v>53</v>
      </c>
      <c r="I257" s="66">
        <v>15</v>
      </c>
      <c r="J257" s="12">
        <f>VLOOKUP(G257,'Default Parameters'!$A$10:$C$12,3,FALSE)</f>
        <v>5</v>
      </c>
      <c r="K257" s="63">
        <f t="shared" si="57"/>
        <v>41109</v>
      </c>
      <c r="L257" s="64">
        <f t="shared" si="58"/>
        <v>2012</v>
      </c>
      <c r="M257" s="64">
        <f t="shared" si="59"/>
        <v>7</v>
      </c>
      <c r="N257" s="63">
        <f t="shared" si="60"/>
        <v>42934</v>
      </c>
      <c r="O257" s="154" t="str">
        <f t="shared" si="61"/>
        <v/>
      </c>
      <c r="P257" s="155" t="str">
        <f t="shared" si="62"/>
        <v/>
      </c>
      <c r="Q257" s="155" t="str">
        <f t="shared" si="63"/>
        <v>No</v>
      </c>
      <c r="R257" s="156" t="str">
        <f t="shared" si="64"/>
        <v/>
      </c>
      <c r="S257" s="156" t="str">
        <f t="shared" si="65"/>
        <v/>
      </c>
      <c r="T257" s="157" t="str">
        <f t="shared" si="66"/>
        <v/>
      </c>
      <c r="U257" s="158" t="str">
        <f t="shared" si="67"/>
        <v/>
      </c>
      <c r="V257" s="158" t="str">
        <f t="shared" si="68"/>
        <v>No</v>
      </c>
      <c r="W257" s="159" t="str">
        <f t="shared" si="69"/>
        <v/>
      </c>
      <c r="X257" s="159" t="str">
        <f t="shared" si="70"/>
        <v/>
      </c>
      <c r="Y257" s="160" t="str">
        <f t="shared" si="71"/>
        <v/>
      </c>
      <c r="Z257" s="161" t="str">
        <f t="shared" si="72"/>
        <v/>
      </c>
      <c r="AA257" s="161" t="str">
        <f t="shared" si="73"/>
        <v>No</v>
      </c>
      <c r="AB257" s="162" t="str">
        <f t="shared" si="74"/>
        <v/>
      </c>
      <c r="AC257" s="162" t="str">
        <f t="shared" si="75"/>
        <v/>
      </c>
    </row>
    <row r="258" spans="1:29" ht="14">
      <c r="A258" s="62">
        <v>256</v>
      </c>
      <c r="B258" s="10">
        <v>6</v>
      </c>
      <c r="C258" s="14">
        <v>40987</v>
      </c>
      <c r="D258" s="15" t="s">
        <v>52</v>
      </c>
      <c r="E258" s="15" t="s">
        <v>11</v>
      </c>
      <c r="F258" s="15" t="s">
        <v>11</v>
      </c>
      <c r="G258" s="23" t="s">
        <v>16</v>
      </c>
      <c r="H258" s="17" t="s">
        <v>48</v>
      </c>
      <c r="I258" s="66">
        <v>5</v>
      </c>
      <c r="J258" s="12">
        <f>VLOOKUP(G258,'Default Parameters'!$A$10:$C$12,3,FALSE)</f>
        <v>5</v>
      </c>
      <c r="K258" s="63">
        <f t="shared" si="57"/>
        <v>41109</v>
      </c>
      <c r="L258" s="64">
        <f t="shared" si="58"/>
        <v>2012</v>
      </c>
      <c r="M258" s="64">
        <f t="shared" si="59"/>
        <v>7</v>
      </c>
      <c r="N258" s="63">
        <f t="shared" si="60"/>
        <v>42934</v>
      </c>
      <c r="O258" s="154" t="str">
        <f t="shared" si="61"/>
        <v/>
      </c>
      <c r="P258" s="155" t="str">
        <f t="shared" si="62"/>
        <v/>
      </c>
      <c r="Q258" s="155" t="str">
        <f t="shared" si="63"/>
        <v>No</v>
      </c>
      <c r="R258" s="156" t="str">
        <f t="shared" si="64"/>
        <v/>
      </c>
      <c r="S258" s="156" t="str">
        <f t="shared" si="65"/>
        <v/>
      </c>
      <c r="T258" s="157" t="str">
        <f t="shared" si="66"/>
        <v/>
      </c>
      <c r="U258" s="158" t="str">
        <f t="shared" si="67"/>
        <v/>
      </c>
      <c r="V258" s="158" t="str">
        <f t="shared" si="68"/>
        <v>No</v>
      </c>
      <c r="W258" s="159" t="str">
        <f t="shared" si="69"/>
        <v/>
      </c>
      <c r="X258" s="159" t="str">
        <f t="shared" si="70"/>
        <v/>
      </c>
      <c r="Y258" s="160" t="str">
        <f t="shared" si="71"/>
        <v/>
      </c>
      <c r="Z258" s="161" t="str">
        <f t="shared" si="72"/>
        <v/>
      </c>
      <c r="AA258" s="161" t="str">
        <f t="shared" si="73"/>
        <v>No</v>
      </c>
      <c r="AB258" s="162" t="str">
        <f t="shared" si="74"/>
        <v/>
      </c>
      <c r="AC258" s="162" t="str">
        <f t="shared" si="75"/>
        <v/>
      </c>
    </row>
    <row r="259" spans="1:29" ht="14">
      <c r="A259" s="62">
        <v>257</v>
      </c>
      <c r="B259" s="10">
        <v>6</v>
      </c>
      <c r="C259" s="14">
        <v>40987</v>
      </c>
      <c r="D259" s="15" t="s">
        <v>52</v>
      </c>
      <c r="E259" s="15" t="s">
        <v>11</v>
      </c>
      <c r="F259" s="15" t="s">
        <v>11</v>
      </c>
      <c r="G259" s="23" t="s">
        <v>16</v>
      </c>
      <c r="H259" s="17" t="s">
        <v>93</v>
      </c>
      <c r="I259" s="66">
        <v>7</v>
      </c>
      <c r="J259" s="12">
        <f>VLOOKUP(G259,'Default Parameters'!$A$10:$C$12,3,FALSE)</f>
        <v>5</v>
      </c>
      <c r="K259" s="63">
        <f t="shared" ref="K259:K322" si="76">EDATE(C259,4)</f>
        <v>41109</v>
      </c>
      <c r="L259" s="64">
        <f t="shared" ref="L259:L322" si="77">YEAR(K259)</f>
        <v>2012</v>
      </c>
      <c r="M259" s="64">
        <f t="shared" ref="M259:M322" si="78">MONTH(K259)</f>
        <v>7</v>
      </c>
      <c r="N259" s="63">
        <f t="shared" ref="N259:N322" si="79">EDATE(K259,J259*12)-1</f>
        <v>42934</v>
      </c>
      <c r="O259" s="154" t="str">
        <f t="shared" ref="O259:O322" si="80">IF($N259&lt;$AG$10,"",MAX($K259,$AG$10,VLOOKUP($B259,$AF$3:$AG$8,2,FALSE)))</f>
        <v/>
      </c>
      <c r="P259" s="155" t="str">
        <f t="shared" ref="P259:P322" si="81">IF(O259="","",MIN($N259,$AG$13,VLOOKUP($B259,$AF$3:$AH$8,3,FALSE)))</f>
        <v/>
      </c>
      <c r="Q259" s="155" t="str">
        <f t="shared" ref="Q259:Q322" si="82">IF(SUM(R259:S259)&gt;0,"Yes","No")</f>
        <v>No</v>
      </c>
      <c r="R259" s="156" t="str">
        <f t="shared" ref="R259:R322" si="83">IF(O259="","",MAX(MIN($AG$11,P259)-MAX($AG$10,O259)+1,0)*$I259/365)</f>
        <v/>
      </c>
      <c r="S259" s="156" t="str">
        <f t="shared" ref="S259:S322" si="84">IF(O259="","",MAX(MIN($AG$13,P259)-MAX($AG$12,O259)+1,0)*$I259/365)</f>
        <v/>
      </c>
      <c r="T259" s="157" t="str">
        <f t="shared" si="66"/>
        <v/>
      </c>
      <c r="U259" s="158" t="str">
        <f t="shared" si="67"/>
        <v/>
      </c>
      <c r="V259" s="158" t="str">
        <f t="shared" si="68"/>
        <v>No</v>
      </c>
      <c r="W259" s="159" t="str">
        <f t="shared" si="69"/>
        <v/>
      </c>
      <c r="X259" s="159" t="str">
        <f t="shared" si="70"/>
        <v/>
      </c>
      <c r="Y259" s="160" t="str">
        <f t="shared" si="71"/>
        <v/>
      </c>
      <c r="Z259" s="161" t="str">
        <f t="shared" si="72"/>
        <v/>
      </c>
      <c r="AA259" s="161" t="str">
        <f t="shared" si="73"/>
        <v>No</v>
      </c>
      <c r="AB259" s="162" t="str">
        <f t="shared" si="74"/>
        <v/>
      </c>
      <c r="AC259" s="162" t="str">
        <f t="shared" si="75"/>
        <v/>
      </c>
    </row>
    <row r="260" spans="1:29" ht="14">
      <c r="A260" s="62">
        <v>258</v>
      </c>
      <c r="B260" s="10">
        <v>6</v>
      </c>
      <c r="C260" s="14">
        <v>40987</v>
      </c>
      <c r="D260" s="15" t="s">
        <v>52</v>
      </c>
      <c r="E260" s="15" t="s">
        <v>11</v>
      </c>
      <c r="F260" s="15" t="s">
        <v>11</v>
      </c>
      <c r="G260" s="23" t="s">
        <v>16</v>
      </c>
      <c r="H260" s="17" t="s">
        <v>93</v>
      </c>
      <c r="I260" s="66">
        <v>11</v>
      </c>
      <c r="J260" s="12">
        <f>VLOOKUP(G260,'Default Parameters'!$A$10:$C$12,3,FALSE)</f>
        <v>5</v>
      </c>
      <c r="K260" s="63">
        <f t="shared" si="76"/>
        <v>41109</v>
      </c>
      <c r="L260" s="64">
        <f t="shared" si="77"/>
        <v>2012</v>
      </c>
      <c r="M260" s="64">
        <f t="shared" si="78"/>
        <v>7</v>
      </c>
      <c r="N260" s="63">
        <f t="shared" si="79"/>
        <v>42934</v>
      </c>
      <c r="O260" s="154" t="str">
        <f t="shared" si="80"/>
        <v/>
      </c>
      <c r="P260" s="155" t="str">
        <f t="shared" si="81"/>
        <v/>
      </c>
      <c r="Q260" s="155" t="str">
        <f t="shared" si="82"/>
        <v>No</v>
      </c>
      <c r="R260" s="156" t="str">
        <f t="shared" si="83"/>
        <v/>
      </c>
      <c r="S260" s="156" t="str">
        <f t="shared" si="84"/>
        <v/>
      </c>
      <c r="T260" s="157" t="str">
        <f t="shared" ref="T260:T323" si="85">IF($N260&lt;$AG$15,"",MAX($K260,$AG$15,VLOOKUP($B260,$AF$3:$AG$8,2,FALSE)))</f>
        <v/>
      </c>
      <c r="U260" s="158" t="str">
        <f t="shared" ref="U260:U323" si="86">IF(T260="","",MIN($N260,$AG$18,VLOOKUP($B260,$AF$3:$AH$8,3,FALSE)))</f>
        <v/>
      </c>
      <c r="V260" s="158" t="str">
        <f t="shared" ref="V260:V323" si="87">IF(SUM(W260:X260)&gt;0,"Yes","No")</f>
        <v>No</v>
      </c>
      <c r="W260" s="159" t="str">
        <f t="shared" ref="W260:W323" si="88">IF(T260="","",MAX(MIN($AG$16,U260)-MAX($AG$15,T260)+1,0)*$I260/365)</f>
        <v/>
      </c>
      <c r="X260" s="159" t="str">
        <f t="shared" ref="X260:X323" si="89">IF(T260="","",MAX(MIN($AG$18,U260)-MAX($AG$17,T260)+1,0)*$I260/365)</f>
        <v/>
      </c>
      <c r="Y260" s="160" t="str">
        <f t="shared" ref="Y260:Y323" si="90">IF($N260&lt;$AG$20,"",MAX($K260,$AG$20,VLOOKUP($B260,$AF$3:$AG$8,2,FALSE)))</f>
        <v/>
      </c>
      <c r="Z260" s="161" t="str">
        <f t="shared" ref="Z260:Z323" si="91">IF(Y260="","",MIN($N260,$AG$23,VLOOKUP($B260,$AF$3:$AH$8,3,FALSE)))</f>
        <v/>
      </c>
      <c r="AA260" s="161" t="str">
        <f t="shared" ref="AA260:AA323" si="92">IF(SUM(AB260:AC260)&gt;0,"Yes","No")</f>
        <v>No</v>
      </c>
      <c r="AB260" s="162" t="str">
        <f t="shared" ref="AB260:AB323" si="93">IF(Y260="","",MAX(MIN($AG$21,Z260)-MAX($AG$20,Y260)+1,0)*$I260/365)</f>
        <v/>
      </c>
      <c r="AC260" s="162" t="str">
        <f t="shared" ref="AC260:AC323" si="94">IF(Y260="","",MAX(MIN($AG$23,Z260)-MAX($AG$22,Y260)+1,0)*$I260/366)</f>
        <v/>
      </c>
    </row>
    <row r="261" spans="1:29" ht="14">
      <c r="A261" s="62">
        <v>259</v>
      </c>
      <c r="B261" s="10">
        <v>6</v>
      </c>
      <c r="C261" s="14">
        <v>40987</v>
      </c>
      <c r="D261" s="15" t="s">
        <v>52</v>
      </c>
      <c r="E261" s="15" t="s">
        <v>11</v>
      </c>
      <c r="F261" s="15" t="s">
        <v>11</v>
      </c>
      <c r="G261" s="23" t="s">
        <v>16</v>
      </c>
      <c r="H261" s="17" t="s">
        <v>93</v>
      </c>
      <c r="I261" s="66">
        <v>23</v>
      </c>
      <c r="J261" s="12">
        <f>VLOOKUP(G261,'Default Parameters'!$A$10:$C$12,3,FALSE)</f>
        <v>5</v>
      </c>
      <c r="K261" s="63">
        <f t="shared" si="76"/>
        <v>41109</v>
      </c>
      <c r="L261" s="64">
        <f t="shared" si="77"/>
        <v>2012</v>
      </c>
      <c r="M261" s="64">
        <f t="shared" si="78"/>
        <v>7</v>
      </c>
      <c r="N261" s="63">
        <f t="shared" si="79"/>
        <v>42934</v>
      </c>
      <c r="O261" s="154" t="str">
        <f t="shared" si="80"/>
        <v/>
      </c>
      <c r="P261" s="155" t="str">
        <f t="shared" si="81"/>
        <v/>
      </c>
      <c r="Q261" s="155" t="str">
        <f t="shared" si="82"/>
        <v>No</v>
      </c>
      <c r="R261" s="156" t="str">
        <f t="shared" si="83"/>
        <v/>
      </c>
      <c r="S261" s="156" t="str">
        <f t="shared" si="84"/>
        <v/>
      </c>
      <c r="T261" s="157" t="str">
        <f t="shared" si="85"/>
        <v/>
      </c>
      <c r="U261" s="158" t="str">
        <f t="shared" si="86"/>
        <v/>
      </c>
      <c r="V261" s="158" t="str">
        <f t="shared" si="87"/>
        <v>No</v>
      </c>
      <c r="W261" s="159" t="str">
        <f t="shared" si="88"/>
        <v/>
      </c>
      <c r="X261" s="159" t="str">
        <f t="shared" si="89"/>
        <v/>
      </c>
      <c r="Y261" s="160" t="str">
        <f t="shared" si="90"/>
        <v/>
      </c>
      <c r="Z261" s="161" t="str">
        <f t="shared" si="91"/>
        <v/>
      </c>
      <c r="AA261" s="161" t="str">
        <f t="shared" si="92"/>
        <v>No</v>
      </c>
      <c r="AB261" s="162" t="str">
        <f t="shared" si="93"/>
        <v/>
      </c>
      <c r="AC261" s="162" t="str">
        <f t="shared" si="94"/>
        <v/>
      </c>
    </row>
    <row r="262" spans="1:29" ht="14">
      <c r="A262" s="62">
        <v>260</v>
      </c>
      <c r="B262" s="10">
        <v>6</v>
      </c>
      <c r="C262" s="14">
        <v>40987</v>
      </c>
      <c r="D262" s="15" t="s">
        <v>52</v>
      </c>
      <c r="E262" s="65" t="s">
        <v>9</v>
      </c>
      <c r="F262" s="15" t="s">
        <v>9</v>
      </c>
      <c r="G262" s="23" t="s">
        <v>16</v>
      </c>
      <c r="H262" s="17" t="s">
        <v>93</v>
      </c>
      <c r="I262" s="66">
        <v>5</v>
      </c>
      <c r="J262" s="12">
        <f>VLOOKUP(G262,'Default Parameters'!$A$10:$C$12,3,FALSE)</f>
        <v>5</v>
      </c>
      <c r="K262" s="63">
        <f t="shared" si="76"/>
        <v>41109</v>
      </c>
      <c r="L262" s="64">
        <f t="shared" si="77"/>
        <v>2012</v>
      </c>
      <c r="M262" s="64">
        <f t="shared" si="78"/>
        <v>7</v>
      </c>
      <c r="N262" s="63">
        <f t="shared" si="79"/>
        <v>42934</v>
      </c>
      <c r="O262" s="154" t="str">
        <f t="shared" si="80"/>
        <v/>
      </c>
      <c r="P262" s="155" t="str">
        <f t="shared" si="81"/>
        <v/>
      </c>
      <c r="Q262" s="155" t="str">
        <f t="shared" si="82"/>
        <v>No</v>
      </c>
      <c r="R262" s="156" t="str">
        <f t="shared" si="83"/>
        <v/>
      </c>
      <c r="S262" s="156" t="str">
        <f t="shared" si="84"/>
        <v/>
      </c>
      <c r="T262" s="157" t="str">
        <f t="shared" si="85"/>
        <v/>
      </c>
      <c r="U262" s="158" t="str">
        <f t="shared" si="86"/>
        <v/>
      </c>
      <c r="V262" s="158" t="str">
        <f t="shared" si="87"/>
        <v>No</v>
      </c>
      <c r="W262" s="159" t="str">
        <f t="shared" si="88"/>
        <v/>
      </c>
      <c r="X262" s="159" t="str">
        <f t="shared" si="89"/>
        <v/>
      </c>
      <c r="Y262" s="160" t="str">
        <f t="shared" si="90"/>
        <v/>
      </c>
      <c r="Z262" s="161" t="str">
        <f t="shared" si="91"/>
        <v/>
      </c>
      <c r="AA262" s="161" t="str">
        <f t="shared" si="92"/>
        <v>No</v>
      </c>
      <c r="AB262" s="162" t="str">
        <f t="shared" si="93"/>
        <v/>
      </c>
      <c r="AC262" s="162" t="str">
        <f t="shared" si="94"/>
        <v/>
      </c>
    </row>
    <row r="263" spans="1:29" ht="14">
      <c r="A263" s="62">
        <v>261</v>
      </c>
      <c r="B263" s="10">
        <v>6</v>
      </c>
      <c r="C263" s="14">
        <v>40987</v>
      </c>
      <c r="D263" s="15" t="s">
        <v>52</v>
      </c>
      <c r="E263" s="65" t="s">
        <v>9</v>
      </c>
      <c r="F263" s="15" t="s">
        <v>9</v>
      </c>
      <c r="G263" s="23" t="s">
        <v>16</v>
      </c>
      <c r="H263" s="17" t="s">
        <v>48</v>
      </c>
      <c r="I263" s="66">
        <v>6</v>
      </c>
      <c r="J263" s="12">
        <f>VLOOKUP(G263,'Default Parameters'!$A$10:$C$12,3,FALSE)</f>
        <v>5</v>
      </c>
      <c r="K263" s="63">
        <f t="shared" si="76"/>
        <v>41109</v>
      </c>
      <c r="L263" s="64">
        <f t="shared" si="77"/>
        <v>2012</v>
      </c>
      <c r="M263" s="64">
        <f t="shared" si="78"/>
        <v>7</v>
      </c>
      <c r="N263" s="63">
        <f t="shared" si="79"/>
        <v>42934</v>
      </c>
      <c r="O263" s="154" t="str">
        <f t="shared" si="80"/>
        <v/>
      </c>
      <c r="P263" s="155" t="str">
        <f t="shared" si="81"/>
        <v/>
      </c>
      <c r="Q263" s="155" t="str">
        <f t="shared" si="82"/>
        <v>No</v>
      </c>
      <c r="R263" s="156" t="str">
        <f t="shared" si="83"/>
        <v/>
      </c>
      <c r="S263" s="156" t="str">
        <f t="shared" si="84"/>
        <v/>
      </c>
      <c r="T263" s="157" t="str">
        <f t="shared" si="85"/>
        <v/>
      </c>
      <c r="U263" s="158" t="str">
        <f t="shared" si="86"/>
        <v/>
      </c>
      <c r="V263" s="158" t="str">
        <f t="shared" si="87"/>
        <v>No</v>
      </c>
      <c r="W263" s="159" t="str">
        <f t="shared" si="88"/>
        <v/>
      </c>
      <c r="X263" s="159" t="str">
        <f t="shared" si="89"/>
        <v/>
      </c>
      <c r="Y263" s="160" t="str">
        <f t="shared" si="90"/>
        <v/>
      </c>
      <c r="Z263" s="161" t="str">
        <f t="shared" si="91"/>
        <v/>
      </c>
      <c r="AA263" s="161" t="str">
        <f t="shared" si="92"/>
        <v>No</v>
      </c>
      <c r="AB263" s="162" t="str">
        <f t="shared" si="93"/>
        <v/>
      </c>
      <c r="AC263" s="162" t="str">
        <f t="shared" si="94"/>
        <v/>
      </c>
    </row>
    <row r="264" spans="1:29" ht="14">
      <c r="A264" s="62">
        <v>262</v>
      </c>
      <c r="B264" s="10">
        <v>6</v>
      </c>
      <c r="C264" s="14">
        <v>40987</v>
      </c>
      <c r="D264" s="15" t="s">
        <v>52</v>
      </c>
      <c r="E264" s="65" t="s">
        <v>9</v>
      </c>
      <c r="F264" s="15" t="s">
        <v>9</v>
      </c>
      <c r="G264" s="23" t="s">
        <v>16</v>
      </c>
      <c r="H264" s="17" t="s">
        <v>48</v>
      </c>
      <c r="I264" s="66">
        <v>10</v>
      </c>
      <c r="J264" s="12">
        <f>VLOOKUP(G264,'Default Parameters'!$A$10:$C$12,3,FALSE)</f>
        <v>5</v>
      </c>
      <c r="K264" s="63">
        <f t="shared" si="76"/>
        <v>41109</v>
      </c>
      <c r="L264" s="64">
        <f t="shared" si="77"/>
        <v>2012</v>
      </c>
      <c r="M264" s="64">
        <f t="shared" si="78"/>
        <v>7</v>
      </c>
      <c r="N264" s="63">
        <f t="shared" si="79"/>
        <v>42934</v>
      </c>
      <c r="O264" s="154" t="str">
        <f t="shared" si="80"/>
        <v/>
      </c>
      <c r="P264" s="155" t="str">
        <f t="shared" si="81"/>
        <v/>
      </c>
      <c r="Q264" s="155" t="str">
        <f t="shared" si="82"/>
        <v>No</v>
      </c>
      <c r="R264" s="156" t="str">
        <f t="shared" si="83"/>
        <v/>
      </c>
      <c r="S264" s="156" t="str">
        <f t="shared" si="84"/>
        <v/>
      </c>
      <c r="T264" s="157" t="str">
        <f t="shared" si="85"/>
        <v/>
      </c>
      <c r="U264" s="158" t="str">
        <f t="shared" si="86"/>
        <v/>
      </c>
      <c r="V264" s="158" t="str">
        <f t="shared" si="87"/>
        <v>No</v>
      </c>
      <c r="W264" s="159" t="str">
        <f t="shared" si="88"/>
        <v/>
      </c>
      <c r="X264" s="159" t="str">
        <f t="shared" si="89"/>
        <v/>
      </c>
      <c r="Y264" s="160" t="str">
        <f t="shared" si="90"/>
        <v/>
      </c>
      <c r="Z264" s="161" t="str">
        <f t="shared" si="91"/>
        <v/>
      </c>
      <c r="AA264" s="161" t="str">
        <f t="shared" si="92"/>
        <v>No</v>
      </c>
      <c r="AB264" s="162" t="str">
        <f t="shared" si="93"/>
        <v/>
      </c>
      <c r="AC264" s="162" t="str">
        <f t="shared" si="94"/>
        <v/>
      </c>
    </row>
    <row r="265" spans="1:29" ht="14">
      <c r="A265" s="62">
        <v>263</v>
      </c>
      <c r="B265" s="10">
        <v>6</v>
      </c>
      <c r="C265" s="14">
        <v>40987</v>
      </c>
      <c r="D265" s="15" t="s">
        <v>52</v>
      </c>
      <c r="E265" s="65" t="s">
        <v>9</v>
      </c>
      <c r="F265" s="15" t="s">
        <v>9</v>
      </c>
      <c r="G265" s="23" t="s">
        <v>16</v>
      </c>
      <c r="H265" s="17" t="s">
        <v>48</v>
      </c>
      <c r="I265" s="66">
        <v>40</v>
      </c>
      <c r="J265" s="12">
        <f>VLOOKUP(G265,'Default Parameters'!$A$10:$C$12,3,FALSE)</f>
        <v>5</v>
      </c>
      <c r="K265" s="63">
        <f t="shared" si="76"/>
        <v>41109</v>
      </c>
      <c r="L265" s="64">
        <f t="shared" si="77"/>
        <v>2012</v>
      </c>
      <c r="M265" s="64">
        <f t="shared" si="78"/>
        <v>7</v>
      </c>
      <c r="N265" s="63">
        <f t="shared" si="79"/>
        <v>42934</v>
      </c>
      <c r="O265" s="154" t="str">
        <f t="shared" si="80"/>
        <v/>
      </c>
      <c r="P265" s="155" t="str">
        <f t="shared" si="81"/>
        <v/>
      </c>
      <c r="Q265" s="155" t="str">
        <f t="shared" si="82"/>
        <v>No</v>
      </c>
      <c r="R265" s="156" t="str">
        <f t="shared" si="83"/>
        <v/>
      </c>
      <c r="S265" s="156" t="str">
        <f t="shared" si="84"/>
        <v/>
      </c>
      <c r="T265" s="157" t="str">
        <f t="shared" si="85"/>
        <v/>
      </c>
      <c r="U265" s="158" t="str">
        <f t="shared" si="86"/>
        <v/>
      </c>
      <c r="V265" s="158" t="str">
        <f t="shared" si="87"/>
        <v>No</v>
      </c>
      <c r="W265" s="159" t="str">
        <f t="shared" si="88"/>
        <v/>
      </c>
      <c r="X265" s="159" t="str">
        <f t="shared" si="89"/>
        <v/>
      </c>
      <c r="Y265" s="160" t="str">
        <f t="shared" si="90"/>
        <v/>
      </c>
      <c r="Z265" s="161" t="str">
        <f t="shared" si="91"/>
        <v/>
      </c>
      <c r="AA265" s="161" t="str">
        <f t="shared" si="92"/>
        <v>No</v>
      </c>
      <c r="AB265" s="162" t="str">
        <f t="shared" si="93"/>
        <v/>
      </c>
      <c r="AC265" s="162" t="str">
        <f t="shared" si="94"/>
        <v/>
      </c>
    </row>
    <row r="266" spans="1:29" ht="14">
      <c r="A266" s="62">
        <v>264</v>
      </c>
      <c r="B266" s="10">
        <v>6</v>
      </c>
      <c r="C266" s="14">
        <v>40987</v>
      </c>
      <c r="D266" s="15" t="s">
        <v>52</v>
      </c>
      <c r="E266" s="65" t="s">
        <v>9</v>
      </c>
      <c r="F266" s="15" t="s">
        <v>9</v>
      </c>
      <c r="G266" s="23" t="s">
        <v>16</v>
      </c>
      <c r="H266" s="17" t="s">
        <v>48</v>
      </c>
      <c r="I266" s="66">
        <v>50</v>
      </c>
      <c r="J266" s="12">
        <f>VLOOKUP(G266,'Default Parameters'!$A$10:$C$12,3,FALSE)</f>
        <v>5</v>
      </c>
      <c r="K266" s="63">
        <f t="shared" si="76"/>
        <v>41109</v>
      </c>
      <c r="L266" s="64">
        <f t="shared" si="77"/>
        <v>2012</v>
      </c>
      <c r="M266" s="64">
        <f t="shared" si="78"/>
        <v>7</v>
      </c>
      <c r="N266" s="63">
        <f t="shared" si="79"/>
        <v>42934</v>
      </c>
      <c r="O266" s="154" t="str">
        <f t="shared" si="80"/>
        <v/>
      </c>
      <c r="P266" s="155" t="str">
        <f t="shared" si="81"/>
        <v/>
      </c>
      <c r="Q266" s="155" t="str">
        <f t="shared" si="82"/>
        <v>No</v>
      </c>
      <c r="R266" s="156" t="str">
        <f t="shared" si="83"/>
        <v/>
      </c>
      <c r="S266" s="156" t="str">
        <f t="shared" si="84"/>
        <v/>
      </c>
      <c r="T266" s="157" t="str">
        <f t="shared" si="85"/>
        <v/>
      </c>
      <c r="U266" s="158" t="str">
        <f t="shared" si="86"/>
        <v/>
      </c>
      <c r="V266" s="158" t="str">
        <f t="shared" si="87"/>
        <v>No</v>
      </c>
      <c r="W266" s="159" t="str">
        <f t="shared" si="88"/>
        <v/>
      </c>
      <c r="X266" s="159" t="str">
        <f t="shared" si="89"/>
        <v/>
      </c>
      <c r="Y266" s="160" t="str">
        <f t="shared" si="90"/>
        <v/>
      </c>
      <c r="Z266" s="161" t="str">
        <f t="shared" si="91"/>
        <v/>
      </c>
      <c r="AA266" s="161" t="str">
        <f t="shared" si="92"/>
        <v>No</v>
      </c>
      <c r="AB266" s="162" t="str">
        <f t="shared" si="93"/>
        <v/>
      </c>
      <c r="AC266" s="162" t="str">
        <f t="shared" si="94"/>
        <v/>
      </c>
    </row>
    <row r="267" spans="1:29" ht="14">
      <c r="A267" s="62">
        <v>265</v>
      </c>
      <c r="B267" s="10">
        <v>6</v>
      </c>
      <c r="C267" s="14">
        <v>40987</v>
      </c>
      <c r="D267" s="15" t="s">
        <v>107</v>
      </c>
      <c r="E267" s="15" t="s">
        <v>374</v>
      </c>
      <c r="F267" s="15" t="s">
        <v>374</v>
      </c>
      <c r="G267" s="23" t="s">
        <v>16</v>
      </c>
      <c r="H267" s="17" t="s">
        <v>48</v>
      </c>
      <c r="I267" s="66">
        <v>1</v>
      </c>
      <c r="J267" s="12">
        <f>VLOOKUP(G267,'Default Parameters'!$A$10:$C$12,3,FALSE)</f>
        <v>5</v>
      </c>
      <c r="K267" s="63">
        <f t="shared" si="76"/>
        <v>41109</v>
      </c>
      <c r="L267" s="64">
        <f t="shared" si="77"/>
        <v>2012</v>
      </c>
      <c r="M267" s="64">
        <f t="shared" si="78"/>
        <v>7</v>
      </c>
      <c r="N267" s="63">
        <f t="shared" si="79"/>
        <v>42934</v>
      </c>
      <c r="O267" s="154" t="str">
        <f t="shared" si="80"/>
        <v/>
      </c>
      <c r="P267" s="155" t="str">
        <f t="shared" si="81"/>
        <v/>
      </c>
      <c r="Q267" s="155" t="str">
        <f t="shared" si="82"/>
        <v>No</v>
      </c>
      <c r="R267" s="156" t="str">
        <f t="shared" si="83"/>
        <v/>
      </c>
      <c r="S267" s="156" t="str">
        <f t="shared" si="84"/>
        <v/>
      </c>
      <c r="T267" s="157" t="str">
        <f t="shared" si="85"/>
        <v/>
      </c>
      <c r="U267" s="158" t="str">
        <f t="shared" si="86"/>
        <v/>
      </c>
      <c r="V267" s="158" t="str">
        <f t="shared" si="87"/>
        <v>No</v>
      </c>
      <c r="W267" s="159" t="str">
        <f t="shared" si="88"/>
        <v/>
      </c>
      <c r="X267" s="159" t="str">
        <f t="shared" si="89"/>
        <v/>
      </c>
      <c r="Y267" s="160" t="str">
        <f t="shared" si="90"/>
        <v/>
      </c>
      <c r="Z267" s="161" t="str">
        <f t="shared" si="91"/>
        <v/>
      </c>
      <c r="AA267" s="161" t="str">
        <f t="shared" si="92"/>
        <v>No</v>
      </c>
      <c r="AB267" s="162" t="str">
        <f t="shared" si="93"/>
        <v/>
      </c>
      <c r="AC267" s="162" t="str">
        <f t="shared" si="94"/>
        <v/>
      </c>
    </row>
    <row r="268" spans="1:29" ht="14">
      <c r="A268" s="62">
        <v>266</v>
      </c>
      <c r="B268" s="10">
        <v>6</v>
      </c>
      <c r="C268" s="14">
        <v>40989</v>
      </c>
      <c r="D268" s="15" t="s">
        <v>52</v>
      </c>
      <c r="E268" s="65" t="s">
        <v>9</v>
      </c>
      <c r="F268" s="15" t="s">
        <v>9</v>
      </c>
      <c r="G268" s="23" t="s">
        <v>16</v>
      </c>
      <c r="H268" s="17" t="s">
        <v>48</v>
      </c>
      <c r="I268" s="66">
        <v>5</v>
      </c>
      <c r="J268" s="12">
        <f>VLOOKUP(G268,'Default Parameters'!$A$10:$C$12,3,FALSE)</f>
        <v>5</v>
      </c>
      <c r="K268" s="63">
        <f t="shared" si="76"/>
        <v>41111</v>
      </c>
      <c r="L268" s="64">
        <f t="shared" si="77"/>
        <v>2012</v>
      </c>
      <c r="M268" s="64">
        <f t="shared" si="78"/>
        <v>7</v>
      </c>
      <c r="N268" s="63">
        <f t="shared" si="79"/>
        <v>42936</v>
      </c>
      <c r="O268" s="154" t="str">
        <f t="shared" si="80"/>
        <v/>
      </c>
      <c r="P268" s="155" t="str">
        <f t="shared" si="81"/>
        <v/>
      </c>
      <c r="Q268" s="155" t="str">
        <f t="shared" si="82"/>
        <v>No</v>
      </c>
      <c r="R268" s="156" t="str">
        <f t="shared" si="83"/>
        <v/>
      </c>
      <c r="S268" s="156" t="str">
        <f t="shared" si="84"/>
        <v/>
      </c>
      <c r="T268" s="157" t="str">
        <f t="shared" si="85"/>
        <v/>
      </c>
      <c r="U268" s="158" t="str">
        <f t="shared" si="86"/>
        <v/>
      </c>
      <c r="V268" s="158" t="str">
        <f t="shared" si="87"/>
        <v>No</v>
      </c>
      <c r="W268" s="159" t="str">
        <f t="shared" si="88"/>
        <v/>
      </c>
      <c r="X268" s="159" t="str">
        <f t="shared" si="89"/>
        <v/>
      </c>
      <c r="Y268" s="160" t="str">
        <f t="shared" si="90"/>
        <v/>
      </c>
      <c r="Z268" s="161" t="str">
        <f t="shared" si="91"/>
        <v/>
      </c>
      <c r="AA268" s="161" t="str">
        <f t="shared" si="92"/>
        <v>No</v>
      </c>
      <c r="AB268" s="162" t="str">
        <f t="shared" si="93"/>
        <v/>
      </c>
      <c r="AC268" s="162" t="str">
        <f t="shared" si="94"/>
        <v/>
      </c>
    </row>
    <row r="269" spans="1:29" ht="14">
      <c r="A269" s="62">
        <v>267</v>
      </c>
      <c r="B269" s="10">
        <v>6</v>
      </c>
      <c r="C269" s="14">
        <v>40989</v>
      </c>
      <c r="D269" s="15" t="s">
        <v>52</v>
      </c>
      <c r="E269" s="65" t="s">
        <v>9</v>
      </c>
      <c r="F269" s="15" t="s">
        <v>9</v>
      </c>
      <c r="G269" s="23" t="s">
        <v>16</v>
      </c>
      <c r="H269" s="17" t="s">
        <v>48</v>
      </c>
      <c r="I269" s="66">
        <v>15</v>
      </c>
      <c r="J269" s="12">
        <f>VLOOKUP(G269,'Default Parameters'!$A$10:$C$12,3,FALSE)</f>
        <v>5</v>
      </c>
      <c r="K269" s="63">
        <f t="shared" si="76"/>
        <v>41111</v>
      </c>
      <c r="L269" s="64">
        <f t="shared" si="77"/>
        <v>2012</v>
      </c>
      <c r="M269" s="64">
        <f t="shared" si="78"/>
        <v>7</v>
      </c>
      <c r="N269" s="63">
        <f t="shared" si="79"/>
        <v>42936</v>
      </c>
      <c r="O269" s="154" t="str">
        <f t="shared" si="80"/>
        <v/>
      </c>
      <c r="P269" s="155" t="str">
        <f t="shared" si="81"/>
        <v/>
      </c>
      <c r="Q269" s="155" t="str">
        <f t="shared" si="82"/>
        <v>No</v>
      </c>
      <c r="R269" s="156" t="str">
        <f t="shared" si="83"/>
        <v/>
      </c>
      <c r="S269" s="156" t="str">
        <f t="shared" si="84"/>
        <v/>
      </c>
      <c r="T269" s="157" t="str">
        <f t="shared" si="85"/>
        <v/>
      </c>
      <c r="U269" s="158" t="str">
        <f t="shared" si="86"/>
        <v/>
      </c>
      <c r="V269" s="158" t="str">
        <f t="shared" si="87"/>
        <v>No</v>
      </c>
      <c r="W269" s="159" t="str">
        <f t="shared" si="88"/>
        <v/>
      </c>
      <c r="X269" s="159" t="str">
        <f t="shared" si="89"/>
        <v/>
      </c>
      <c r="Y269" s="160" t="str">
        <f t="shared" si="90"/>
        <v/>
      </c>
      <c r="Z269" s="161" t="str">
        <f t="shared" si="91"/>
        <v/>
      </c>
      <c r="AA269" s="161" t="str">
        <f t="shared" si="92"/>
        <v>No</v>
      </c>
      <c r="AB269" s="162" t="str">
        <f t="shared" si="93"/>
        <v/>
      </c>
      <c r="AC269" s="162" t="str">
        <f t="shared" si="94"/>
        <v/>
      </c>
    </row>
    <row r="270" spans="1:29" ht="14">
      <c r="A270" s="62">
        <v>268</v>
      </c>
      <c r="B270" s="10">
        <v>6</v>
      </c>
      <c r="C270" s="14">
        <v>40993</v>
      </c>
      <c r="D270" s="15" t="s">
        <v>52</v>
      </c>
      <c r="E270" s="15" t="s">
        <v>11</v>
      </c>
      <c r="F270" s="15" t="s">
        <v>11</v>
      </c>
      <c r="G270" s="23" t="s">
        <v>16</v>
      </c>
      <c r="H270" s="17" t="s">
        <v>93</v>
      </c>
      <c r="I270" s="66">
        <v>23</v>
      </c>
      <c r="J270" s="12">
        <f>VLOOKUP(G270,'Default Parameters'!$A$10:$C$12,3,FALSE)</f>
        <v>5</v>
      </c>
      <c r="K270" s="63">
        <f t="shared" si="76"/>
        <v>41115</v>
      </c>
      <c r="L270" s="64">
        <f t="shared" si="77"/>
        <v>2012</v>
      </c>
      <c r="M270" s="64">
        <f t="shared" si="78"/>
        <v>7</v>
      </c>
      <c r="N270" s="63">
        <f t="shared" si="79"/>
        <v>42940</v>
      </c>
      <c r="O270" s="154" t="str">
        <f t="shared" si="80"/>
        <v/>
      </c>
      <c r="P270" s="155" t="str">
        <f t="shared" si="81"/>
        <v/>
      </c>
      <c r="Q270" s="155" t="str">
        <f t="shared" si="82"/>
        <v>No</v>
      </c>
      <c r="R270" s="156" t="str">
        <f t="shared" si="83"/>
        <v/>
      </c>
      <c r="S270" s="156" t="str">
        <f t="shared" si="84"/>
        <v/>
      </c>
      <c r="T270" s="157" t="str">
        <f t="shared" si="85"/>
        <v/>
      </c>
      <c r="U270" s="158" t="str">
        <f t="shared" si="86"/>
        <v/>
      </c>
      <c r="V270" s="158" t="str">
        <f t="shared" si="87"/>
        <v>No</v>
      </c>
      <c r="W270" s="159" t="str">
        <f t="shared" si="88"/>
        <v/>
      </c>
      <c r="X270" s="159" t="str">
        <f t="shared" si="89"/>
        <v/>
      </c>
      <c r="Y270" s="160" t="str">
        <f t="shared" si="90"/>
        <v/>
      </c>
      <c r="Z270" s="161" t="str">
        <f t="shared" si="91"/>
        <v/>
      </c>
      <c r="AA270" s="161" t="str">
        <f t="shared" si="92"/>
        <v>No</v>
      </c>
      <c r="AB270" s="162" t="str">
        <f t="shared" si="93"/>
        <v/>
      </c>
      <c r="AC270" s="162" t="str">
        <f t="shared" si="94"/>
        <v/>
      </c>
    </row>
    <row r="271" spans="1:29" ht="14">
      <c r="A271" s="62">
        <v>269</v>
      </c>
      <c r="B271" s="10">
        <v>6</v>
      </c>
      <c r="C271" s="14">
        <v>40993</v>
      </c>
      <c r="D271" s="15" t="s">
        <v>52</v>
      </c>
      <c r="E271" s="65" t="s">
        <v>9</v>
      </c>
      <c r="F271" s="15" t="s">
        <v>9</v>
      </c>
      <c r="G271" s="23" t="s">
        <v>16</v>
      </c>
      <c r="H271" s="17" t="s">
        <v>48</v>
      </c>
      <c r="I271" s="66">
        <v>29</v>
      </c>
      <c r="J271" s="12">
        <f>VLOOKUP(G271,'Default Parameters'!$A$10:$C$12,3,FALSE)</f>
        <v>5</v>
      </c>
      <c r="K271" s="63">
        <f t="shared" si="76"/>
        <v>41115</v>
      </c>
      <c r="L271" s="64">
        <f t="shared" si="77"/>
        <v>2012</v>
      </c>
      <c r="M271" s="64">
        <f t="shared" si="78"/>
        <v>7</v>
      </c>
      <c r="N271" s="63">
        <f t="shared" si="79"/>
        <v>42940</v>
      </c>
      <c r="O271" s="154" t="str">
        <f t="shared" si="80"/>
        <v/>
      </c>
      <c r="P271" s="155" t="str">
        <f t="shared" si="81"/>
        <v/>
      </c>
      <c r="Q271" s="155" t="str">
        <f t="shared" si="82"/>
        <v>No</v>
      </c>
      <c r="R271" s="156" t="str">
        <f t="shared" si="83"/>
        <v/>
      </c>
      <c r="S271" s="156" t="str">
        <f t="shared" si="84"/>
        <v/>
      </c>
      <c r="T271" s="157" t="str">
        <f t="shared" si="85"/>
        <v/>
      </c>
      <c r="U271" s="158" t="str">
        <f t="shared" si="86"/>
        <v/>
      </c>
      <c r="V271" s="158" t="str">
        <f t="shared" si="87"/>
        <v>No</v>
      </c>
      <c r="W271" s="159" t="str">
        <f t="shared" si="88"/>
        <v/>
      </c>
      <c r="X271" s="159" t="str">
        <f t="shared" si="89"/>
        <v/>
      </c>
      <c r="Y271" s="160" t="str">
        <f t="shared" si="90"/>
        <v/>
      </c>
      <c r="Z271" s="161" t="str">
        <f t="shared" si="91"/>
        <v/>
      </c>
      <c r="AA271" s="161" t="str">
        <f t="shared" si="92"/>
        <v>No</v>
      </c>
      <c r="AB271" s="162" t="str">
        <f t="shared" si="93"/>
        <v/>
      </c>
      <c r="AC271" s="162" t="str">
        <f t="shared" si="94"/>
        <v/>
      </c>
    </row>
    <row r="272" spans="1:29" ht="14">
      <c r="A272" s="62">
        <v>270</v>
      </c>
      <c r="B272" s="10">
        <v>6</v>
      </c>
      <c r="C272" s="14">
        <v>40994</v>
      </c>
      <c r="D272" s="15" t="s">
        <v>52</v>
      </c>
      <c r="E272" s="65" t="s">
        <v>8</v>
      </c>
      <c r="F272" s="15" t="s">
        <v>8</v>
      </c>
      <c r="G272" s="23" t="s">
        <v>16</v>
      </c>
      <c r="H272" s="17" t="s">
        <v>48</v>
      </c>
      <c r="I272" s="66">
        <v>9</v>
      </c>
      <c r="J272" s="12">
        <f>VLOOKUP(G272,'Default Parameters'!$A$10:$C$12,3,FALSE)</f>
        <v>5</v>
      </c>
      <c r="K272" s="63">
        <f t="shared" si="76"/>
        <v>41116</v>
      </c>
      <c r="L272" s="64">
        <f t="shared" si="77"/>
        <v>2012</v>
      </c>
      <c r="M272" s="64">
        <f t="shared" si="78"/>
        <v>7</v>
      </c>
      <c r="N272" s="63">
        <f t="shared" si="79"/>
        <v>42941</v>
      </c>
      <c r="O272" s="154" t="str">
        <f t="shared" si="80"/>
        <v/>
      </c>
      <c r="P272" s="155" t="str">
        <f t="shared" si="81"/>
        <v/>
      </c>
      <c r="Q272" s="155" t="str">
        <f t="shared" si="82"/>
        <v>No</v>
      </c>
      <c r="R272" s="156" t="str">
        <f t="shared" si="83"/>
        <v/>
      </c>
      <c r="S272" s="156" t="str">
        <f t="shared" si="84"/>
        <v/>
      </c>
      <c r="T272" s="157" t="str">
        <f t="shared" si="85"/>
        <v/>
      </c>
      <c r="U272" s="158" t="str">
        <f t="shared" si="86"/>
        <v/>
      </c>
      <c r="V272" s="158" t="str">
        <f t="shared" si="87"/>
        <v>No</v>
      </c>
      <c r="W272" s="159" t="str">
        <f t="shared" si="88"/>
        <v/>
      </c>
      <c r="X272" s="159" t="str">
        <f t="shared" si="89"/>
        <v/>
      </c>
      <c r="Y272" s="160" t="str">
        <f t="shared" si="90"/>
        <v/>
      </c>
      <c r="Z272" s="161" t="str">
        <f t="shared" si="91"/>
        <v/>
      </c>
      <c r="AA272" s="161" t="str">
        <f t="shared" si="92"/>
        <v>No</v>
      </c>
      <c r="AB272" s="162" t="str">
        <f t="shared" si="93"/>
        <v/>
      </c>
      <c r="AC272" s="162" t="str">
        <f t="shared" si="94"/>
        <v/>
      </c>
    </row>
    <row r="273" spans="1:29" ht="14">
      <c r="A273" s="62">
        <v>271</v>
      </c>
      <c r="B273" s="10">
        <v>6</v>
      </c>
      <c r="C273" s="14">
        <v>40994</v>
      </c>
      <c r="D273" s="15" t="s">
        <v>108</v>
      </c>
      <c r="E273" s="15" t="s">
        <v>11</v>
      </c>
      <c r="F273" s="15" t="s">
        <v>11</v>
      </c>
      <c r="G273" s="23" t="s">
        <v>16</v>
      </c>
      <c r="H273" s="17" t="s">
        <v>93</v>
      </c>
      <c r="I273" s="66">
        <v>2</v>
      </c>
      <c r="J273" s="12">
        <f>VLOOKUP(G273,'Default Parameters'!$A$10:$C$12,3,FALSE)</f>
        <v>5</v>
      </c>
      <c r="K273" s="63">
        <f t="shared" si="76"/>
        <v>41116</v>
      </c>
      <c r="L273" s="64">
        <f t="shared" si="77"/>
        <v>2012</v>
      </c>
      <c r="M273" s="64">
        <f t="shared" si="78"/>
        <v>7</v>
      </c>
      <c r="N273" s="63">
        <f t="shared" si="79"/>
        <v>42941</v>
      </c>
      <c r="O273" s="154" t="str">
        <f t="shared" si="80"/>
        <v/>
      </c>
      <c r="P273" s="155" t="str">
        <f t="shared" si="81"/>
        <v/>
      </c>
      <c r="Q273" s="155" t="str">
        <f t="shared" si="82"/>
        <v>No</v>
      </c>
      <c r="R273" s="156" t="str">
        <f t="shared" si="83"/>
        <v/>
      </c>
      <c r="S273" s="156" t="str">
        <f t="shared" si="84"/>
        <v/>
      </c>
      <c r="T273" s="157" t="str">
        <f t="shared" si="85"/>
        <v/>
      </c>
      <c r="U273" s="158" t="str">
        <f t="shared" si="86"/>
        <v/>
      </c>
      <c r="V273" s="158" t="str">
        <f t="shared" si="87"/>
        <v>No</v>
      </c>
      <c r="W273" s="159" t="str">
        <f t="shared" si="88"/>
        <v/>
      </c>
      <c r="X273" s="159" t="str">
        <f t="shared" si="89"/>
        <v/>
      </c>
      <c r="Y273" s="160" t="str">
        <f t="shared" si="90"/>
        <v/>
      </c>
      <c r="Z273" s="161" t="str">
        <f t="shared" si="91"/>
        <v/>
      </c>
      <c r="AA273" s="161" t="str">
        <f t="shared" si="92"/>
        <v>No</v>
      </c>
      <c r="AB273" s="162" t="str">
        <f t="shared" si="93"/>
        <v/>
      </c>
      <c r="AC273" s="162" t="str">
        <f t="shared" si="94"/>
        <v/>
      </c>
    </row>
    <row r="274" spans="1:29" ht="14">
      <c r="A274" s="62">
        <v>272</v>
      </c>
      <c r="B274" s="10">
        <v>6</v>
      </c>
      <c r="C274" s="14">
        <v>40994</v>
      </c>
      <c r="D274" s="15" t="s">
        <v>52</v>
      </c>
      <c r="E274" s="15" t="s">
        <v>11</v>
      </c>
      <c r="F274" s="15" t="s">
        <v>11</v>
      </c>
      <c r="G274" s="23" t="s">
        <v>16</v>
      </c>
      <c r="H274" s="17" t="s">
        <v>93</v>
      </c>
      <c r="I274" s="66">
        <v>5</v>
      </c>
      <c r="J274" s="12">
        <f>VLOOKUP(G274,'Default Parameters'!$A$10:$C$12,3,FALSE)</f>
        <v>5</v>
      </c>
      <c r="K274" s="63">
        <f t="shared" si="76"/>
        <v>41116</v>
      </c>
      <c r="L274" s="64">
        <f t="shared" si="77"/>
        <v>2012</v>
      </c>
      <c r="M274" s="64">
        <f t="shared" si="78"/>
        <v>7</v>
      </c>
      <c r="N274" s="63">
        <f t="shared" si="79"/>
        <v>42941</v>
      </c>
      <c r="O274" s="154" t="str">
        <f t="shared" si="80"/>
        <v/>
      </c>
      <c r="P274" s="155" t="str">
        <f t="shared" si="81"/>
        <v/>
      </c>
      <c r="Q274" s="155" t="str">
        <f t="shared" si="82"/>
        <v>No</v>
      </c>
      <c r="R274" s="156" t="str">
        <f t="shared" si="83"/>
        <v/>
      </c>
      <c r="S274" s="156" t="str">
        <f t="shared" si="84"/>
        <v/>
      </c>
      <c r="T274" s="157" t="str">
        <f t="shared" si="85"/>
        <v/>
      </c>
      <c r="U274" s="158" t="str">
        <f t="shared" si="86"/>
        <v/>
      </c>
      <c r="V274" s="158" t="str">
        <f t="shared" si="87"/>
        <v>No</v>
      </c>
      <c r="W274" s="159" t="str">
        <f t="shared" si="88"/>
        <v/>
      </c>
      <c r="X274" s="159" t="str">
        <f t="shared" si="89"/>
        <v/>
      </c>
      <c r="Y274" s="160" t="str">
        <f t="shared" si="90"/>
        <v/>
      </c>
      <c r="Z274" s="161" t="str">
        <f t="shared" si="91"/>
        <v/>
      </c>
      <c r="AA274" s="161" t="str">
        <f t="shared" si="92"/>
        <v>No</v>
      </c>
      <c r="AB274" s="162" t="str">
        <f t="shared" si="93"/>
        <v/>
      </c>
      <c r="AC274" s="162" t="str">
        <f t="shared" si="94"/>
        <v/>
      </c>
    </row>
    <row r="275" spans="1:29" ht="14">
      <c r="A275" s="62">
        <v>273</v>
      </c>
      <c r="B275" s="10">
        <v>6</v>
      </c>
      <c r="C275" s="14">
        <v>40994</v>
      </c>
      <c r="D275" s="15" t="s">
        <v>52</v>
      </c>
      <c r="E275" s="15" t="s">
        <v>11</v>
      </c>
      <c r="F275" s="15" t="s">
        <v>11</v>
      </c>
      <c r="G275" s="23" t="s">
        <v>16</v>
      </c>
      <c r="H275" s="17" t="s">
        <v>93</v>
      </c>
      <c r="I275" s="66">
        <v>7</v>
      </c>
      <c r="J275" s="12">
        <f>VLOOKUP(G275,'Default Parameters'!$A$10:$C$12,3,FALSE)</f>
        <v>5</v>
      </c>
      <c r="K275" s="63">
        <f t="shared" si="76"/>
        <v>41116</v>
      </c>
      <c r="L275" s="64">
        <f t="shared" si="77"/>
        <v>2012</v>
      </c>
      <c r="M275" s="64">
        <f t="shared" si="78"/>
        <v>7</v>
      </c>
      <c r="N275" s="63">
        <f t="shared" si="79"/>
        <v>42941</v>
      </c>
      <c r="O275" s="154" t="str">
        <f t="shared" si="80"/>
        <v/>
      </c>
      <c r="P275" s="155" t="str">
        <f t="shared" si="81"/>
        <v/>
      </c>
      <c r="Q275" s="155" t="str">
        <f t="shared" si="82"/>
        <v>No</v>
      </c>
      <c r="R275" s="156" t="str">
        <f t="shared" si="83"/>
        <v/>
      </c>
      <c r="S275" s="156" t="str">
        <f t="shared" si="84"/>
        <v/>
      </c>
      <c r="T275" s="157" t="str">
        <f t="shared" si="85"/>
        <v/>
      </c>
      <c r="U275" s="158" t="str">
        <f t="shared" si="86"/>
        <v/>
      </c>
      <c r="V275" s="158" t="str">
        <f t="shared" si="87"/>
        <v>No</v>
      </c>
      <c r="W275" s="159" t="str">
        <f t="shared" si="88"/>
        <v/>
      </c>
      <c r="X275" s="159" t="str">
        <f t="shared" si="89"/>
        <v/>
      </c>
      <c r="Y275" s="160" t="str">
        <f t="shared" si="90"/>
        <v/>
      </c>
      <c r="Z275" s="161" t="str">
        <f t="shared" si="91"/>
        <v/>
      </c>
      <c r="AA275" s="161" t="str">
        <f t="shared" si="92"/>
        <v>No</v>
      </c>
      <c r="AB275" s="162" t="str">
        <f t="shared" si="93"/>
        <v/>
      </c>
      <c r="AC275" s="162" t="str">
        <f t="shared" si="94"/>
        <v/>
      </c>
    </row>
    <row r="276" spans="1:29" ht="14">
      <c r="A276" s="62">
        <v>274</v>
      </c>
      <c r="B276" s="10">
        <v>6</v>
      </c>
      <c r="C276" s="14">
        <v>40994</v>
      </c>
      <c r="D276" s="15" t="s">
        <v>52</v>
      </c>
      <c r="E276" s="15" t="s">
        <v>11</v>
      </c>
      <c r="F276" s="15" t="s">
        <v>11</v>
      </c>
      <c r="G276" s="23" t="s">
        <v>16</v>
      </c>
      <c r="H276" s="17" t="s">
        <v>93</v>
      </c>
      <c r="I276" s="66">
        <v>11</v>
      </c>
      <c r="J276" s="12">
        <f>VLOOKUP(G276,'Default Parameters'!$A$10:$C$12,3,FALSE)</f>
        <v>5</v>
      </c>
      <c r="K276" s="63">
        <f t="shared" si="76"/>
        <v>41116</v>
      </c>
      <c r="L276" s="64">
        <f t="shared" si="77"/>
        <v>2012</v>
      </c>
      <c r="M276" s="64">
        <f t="shared" si="78"/>
        <v>7</v>
      </c>
      <c r="N276" s="63">
        <f t="shared" si="79"/>
        <v>42941</v>
      </c>
      <c r="O276" s="154" t="str">
        <f t="shared" si="80"/>
        <v/>
      </c>
      <c r="P276" s="155" t="str">
        <f t="shared" si="81"/>
        <v/>
      </c>
      <c r="Q276" s="155" t="str">
        <f t="shared" si="82"/>
        <v>No</v>
      </c>
      <c r="R276" s="156" t="str">
        <f t="shared" si="83"/>
        <v/>
      </c>
      <c r="S276" s="156" t="str">
        <f t="shared" si="84"/>
        <v/>
      </c>
      <c r="T276" s="157" t="str">
        <f t="shared" si="85"/>
        <v/>
      </c>
      <c r="U276" s="158" t="str">
        <f t="shared" si="86"/>
        <v/>
      </c>
      <c r="V276" s="158" t="str">
        <f t="shared" si="87"/>
        <v>No</v>
      </c>
      <c r="W276" s="159" t="str">
        <f t="shared" si="88"/>
        <v/>
      </c>
      <c r="X276" s="159" t="str">
        <f t="shared" si="89"/>
        <v/>
      </c>
      <c r="Y276" s="160" t="str">
        <f t="shared" si="90"/>
        <v/>
      </c>
      <c r="Z276" s="161" t="str">
        <f t="shared" si="91"/>
        <v/>
      </c>
      <c r="AA276" s="161" t="str">
        <f t="shared" si="92"/>
        <v>No</v>
      </c>
      <c r="AB276" s="162" t="str">
        <f t="shared" si="93"/>
        <v/>
      </c>
      <c r="AC276" s="162" t="str">
        <f t="shared" si="94"/>
        <v/>
      </c>
    </row>
    <row r="277" spans="1:29" ht="14">
      <c r="A277" s="62">
        <v>275</v>
      </c>
      <c r="B277" s="10">
        <v>6</v>
      </c>
      <c r="C277" s="14">
        <v>40994</v>
      </c>
      <c r="D277" s="15" t="s">
        <v>52</v>
      </c>
      <c r="E277" s="15" t="s">
        <v>11</v>
      </c>
      <c r="F277" s="15" t="s">
        <v>11</v>
      </c>
      <c r="G277" s="23" t="s">
        <v>16</v>
      </c>
      <c r="H277" s="17" t="s">
        <v>93</v>
      </c>
      <c r="I277" s="66">
        <v>30</v>
      </c>
      <c r="J277" s="12">
        <f>VLOOKUP(G277,'Default Parameters'!$A$10:$C$12,3,FALSE)</f>
        <v>5</v>
      </c>
      <c r="K277" s="63">
        <f t="shared" si="76"/>
        <v>41116</v>
      </c>
      <c r="L277" s="64">
        <f t="shared" si="77"/>
        <v>2012</v>
      </c>
      <c r="M277" s="64">
        <f t="shared" si="78"/>
        <v>7</v>
      </c>
      <c r="N277" s="63">
        <f t="shared" si="79"/>
        <v>42941</v>
      </c>
      <c r="O277" s="154" t="str">
        <f t="shared" si="80"/>
        <v/>
      </c>
      <c r="P277" s="155" t="str">
        <f t="shared" si="81"/>
        <v/>
      </c>
      <c r="Q277" s="155" t="str">
        <f t="shared" si="82"/>
        <v>No</v>
      </c>
      <c r="R277" s="156" t="str">
        <f t="shared" si="83"/>
        <v/>
      </c>
      <c r="S277" s="156" t="str">
        <f t="shared" si="84"/>
        <v/>
      </c>
      <c r="T277" s="157" t="str">
        <f t="shared" si="85"/>
        <v/>
      </c>
      <c r="U277" s="158" t="str">
        <f t="shared" si="86"/>
        <v/>
      </c>
      <c r="V277" s="158" t="str">
        <f t="shared" si="87"/>
        <v>No</v>
      </c>
      <c r="W277" s="159" t="str">
        <f t="shared" si="88"/>
        <v/>
      </c>
      <c r="X277" s="159" t="str">
        <f t="shared" si="89"/>
        <v/>
      </c>
      <c r="Y277" s="160" t="str">
        <f t="shared" si="90"/>
        <v/>
      </c>
      <c r="Z277" s="161" t="str">
        <f t="shared" si="91"/>
        <v/>
      </c>
      <c r="AA277" s="161" t="str">
        <f t="shared" si="92"/>
        <v>No</v>
      </c>
      <c r="AB277" s="162" t="str">
        <f t="shared" si="93"/>
        <v/>
      </c>
      <c r="AC277" s="162" t="str">
        <f t="shared" si="94"/>
        <v/>
      </c>
    </row>
    <row r="278" spans="1:29" ht="14">
      <c r="A278" s="62">
        <v>276</v>
      </c>
      <c r="B278" s="10">
        <v>6</v>
      </c>
      <c r="C278" s="14">
        <v>40994</v>
      </c>
      <c r="D278" s="15" t="s">
        <v>52</v>
      </c>
      <c r="E278" s="65" t="s">
        <v>9</v>
      </c>
      <c r="F278" s="15" t="s">
        <v>9</v>
      </c>
      <c r="G278" s="23" t="s">
        <v>16</v>
      </c>
      <c r="H278" s="17" t="s">
        <v>48</v>
      </c>
      <c r="I278" s="66">
        <v>7</v>
      </c>
      <c r="J278" s="12">
        <f>VLOOKUP(G278,'Default Parameters'!$A$10:$C$12,3,FALSE)</f>
        <v>5</v>
      </c>
      <c r="K278" s="63">
        <f t="shared" si="76"/>
        <v>41116</v>
      </c>
      <c r="L278" s="64">
        <f t="shared" si="77"/>
        <v>2012</v>
      </c>
      <c r="M278" s="64">
        <f t="shared" si="78"/>
        <v>7</v>
      </c>
      <c r="N278" s="63">
        <f t="shared" si="79"/>
        <v>42941</v>
      </c>
      <c r="O278" s="154" t="str">
        <f t="shared" si="80"/>
        <v/>
      </c>
      <c r="P278" s="155" t="str">
        <f t="shared" si="81"/>
        <v/>
      </c>
      <c r="Q278" s="155" t="str">
        <f t="shared" si="82"/>
        <v>No</v>
      </c>
      <c r="R278" s="156" t="str">
        <f t="shared" si="83"/>
        <v/>
      </c>
      <c r="S278" s="156" t="str">
        <f t="shared" si="84"/>
        <v/>
      </c>
      <c r="T278" s="157" t="str">
        <f t="shared" si="85"/>
        <v/>
      </c>
      <c r="U278" s="158" t="str">
        <f t="shared" si="86"/>
        <v/>
      </c>
      <c r="V278" s="158" t="str">
        <f t="shared" si="87"/>
        <v>No</v>
      </c>
      <c r="W278" s="159" t="str">
        <f t="shared" si="88"/>
        <v/>
      </c>
      <c r="X278" s="159" t="str">
        <f t="shared" si="89"/>
        <v/>
      </c>
      <c r="Y278" s="160" t="str">
        <f t="shared" si="90"/>
        <v/>
      </c>
      <c r="Z278" s="161" t="str">
        <f t="shared" si="91"/>
        <v/>
      </c>
      <c r="AA278" s="161" t="str">
        <f t="shared" si="92"/>
        <v>No</v>
      </c>
      <c r="AB278" s="162" t="str">
        <f t="shared" si="93"/>
        <v/>
      </c>
      <c r="AC278" s="162" t="str">
        <f t="shared" si="94"/>
        <v/>
      </c>
    </row>
    <row r="279" spans="1:29" ht="14">
      <c r="A279" s="62">
        <v>277</v>
      </c>
      <c r="B279" s="10">
        <v>6</v>
      </c>
      <c r="C279" s="14">
        <v>40994</v>
      </c>
      <c r="D279" s="15" t="s">
        <v>52</v>
      </c>
      <c r="E279" s="65" t="s">
        <v>9</v>
      </c>
      <c r="F279" s="15" t="s">
        <v>9</v>
      </c>
      <c r="G279" s="23" t="s">
        <v>16</v>
      </c>
      <c r="H279" s="17" t="s">
        <v>48</v>
      </c>
      <c r="I279" s="66">
        <v>12</v>
      </c>
      <c r="J279" s="12">
        <f>VLOOKUP(G279,'Default Parameters'!$A$10:$C$12,3,FALSE)</f>
        <v>5</v>
      </c>
      <c r="K279" s="63">
        <f t="shared" si="76"/>
        <v>41116</v>
      </c>
      <c r="L279" s="64">
        <f t="shared" si="77"/>
        <v>2012</v>
      </c>
      <c r="M279" s="64">
        <f t="shared" si="78"/>
        <v>7</v>
      </c>
      <c r="N279" s="63">
        <f t="shared" si="79"/>
        <v>42941</v>
      </c>
      <c r="O279" s="154" t="str">
        <f t="shared" si="80"/>
        <v/>
      </c>
      <c r="P279" s="155" t="str">
        <f t="shared" si="81"/>
        <v/>
      </c>
      <c r="Q279" s="155" t="str">
        <f t="shared" si="82"/>
        <v>No</v>
      </c>
      <c r="R279" s="156" t="str">
        <f t="shared" si="83"/>
        <v/>
      </c>
      <c r="S279" s="156" t="str">
        <f t="shared" si="84"/>
        <v/>
      </c>
      <c r="T279" s="157" t="str">
        <f t="shared" si="85"/>
        <v/>
      </c>
      <c r="U279" s="158" t="str">
        <f t="shared" si="86"/>
        <v/>
      </c>
      <c r="V279" s="158" t="str">
        <f t="shared" si="87"/>
        <v>No</v>
      </c>
      <c r="W279" s="159" t="str">
        <f t="shared" si="88"/>
        <v/>
      </c>
      <c r="X279" s="159" t="str">
        <f t="shared" si="89"/>
        <v/>
      </c>
      <c r="Y279" s="160" t="str">
        <f t="shared" si="90"/>
        <v/>
      </c>
      <c r="Z279" s="161" t="str">
        <f t="shared" si="91"/>
        <v/>
      </c>
      <c r="AA279" s="161" t="str">
        <f t="shared" si="92"/>
        <v>No</v>
      </c>
      <c r="AB279" s="162" t="str">
        <f t="shared" si="93"/>
        <v/>
      </c>
      <c r="AC279" s="162" t="str">
        <f t="shared" si="94"/>
        <v/>
      </c>
    </row>
    <row r="280" spans="1:29" ht="14">
      <c r="A280" s="62">
        <v>278</v>
      </c>
      <c r="B280" s="10">
        <v>6</v>
      </c>
      <c r="C280" s="14">
        <v>40994</v>
      </c>
      <c r="D280" s="15" t="s">
        <v>52</v>
      </c>
      <c r="E280" s="65" t="s">
        <v>9</v>
      </c>
      <c r="F280" s="15" t="s">
        <v>9</v>
      </c>
      <c r="G280" s="23" t="s">
        <v>16</v>
      </c>
      <c r="H280" s="17" t="s">
        <v>48</v>
      </c>
      <c r="I280" s="66">
        <v>13</v>
      </c>
      <c r="J280" s="12">
        <f>VLOOKUP(G280,'Default Parameters'!$A$10:$C$12,3,FALSE)</f>
        <v>5</v>
      </c>
      <c r="K280" s="63">
        <f t="shared" si="76"/>
        <v>41116</v>
      </c>
      <c r="L280" s="64">
        <f t="shared" si="77"/>
        <v>2012</v>
      </c>
      <c r="M280" s="64">
        <f t="shared" si="78"/>
        <v>7</v>
      </c>
      <c r="N280" s="63">
        <f t="shared" si="79"/>
        <v>42941</v>
      </c>
      <c r="O280" s="154" t="str">
        <f t="shared" si="80"/>
        <v/>
      </c>
      <c r="P280" s="155" t="str">
        <f t="shared" si="81"/>
        <v/>
      </c>
      <c r="Q280" s="155" t="str">
        <f t="shared" si="82"/>
        <v>No</v>
      </c>
      <c r="R280" s="156" t="str">
        <f t="shared" si="83"/>
        <v/>
      </c>
      <c r="S280" s="156" t="str">
        <f t="shared" si="84"/>
        <v/>
      </c>
      <c r="T280" s="157" t="str">
        <f t="shared" si="85"/>
        <v/>
      </c>
      <c r="U280" s="158" t="str">
        <f t="shared" si="86"/>
        <v/>
      </c>
      <c r="V280" s="158" t="str">
        <f t="shared" si="87"/>
        <v>No</v>
      </c>
      <c r="W280" s="159" t="str">
        <f t="shared" si="88"/>
        <v/>
      </c>
      <c r="X280" s="159" t="str">
        <f t="shared" si="89"/>
        <v/>
      </c>
      <c r="Y280" s="160" t="str">
        <f t="shared" si="90"/>
        <v/>
      </c>
      <c r="Z280" s="161" t="str">
        <f t="shared" si="91"/>
        <v/>
      </c>
      <c r="AA280" s="161" t="str">
        <f t="shared" si="92"/>
        <v>No</v>
      </c>
      <c r="AB280" s="162" t="str">
        <f t="shared" si="93"/>
        <v/>
      </c>
      <c r="AC280" s="162" t="str">
        <f t="shared" si="94"/>
        <v/>
      </c>
    </row>
    <row r="281" spans="1:29" ht="14">
      <c r="A281" s="62">
        <v>279</v>
      </c>
      <c r="B281" s="10">
        <v>6</v>
      </c>
      <c r="C281" s="14">
        <v>40995</v>
      </c>
      <c r="D281" s="15" t="s">
        <v>32</v>
      </c>
      <c r="E281" s="65" t="s">
        <v>8</v>
      </c>
      <c r="F281" s="15" t="s">
        <v>8</v>
      </c>
      <c r="G281" s="23" t="s">
        <v>16</v>
      </c>
      <c r="H281" s="17" t="s">
        <v>53</v>
      </c>
      <c r="I281" s="66">
        <v>1</v>
      </c>
      <c r="J281" s="12">
        <f>VLOOKUP(G281,'Default Parameters'!$A$10:$C$12,3,FALSE)</f>
        <v>5</v>
      </c>
      <c r="K281" s="63">
        <f t="shared" si="76"/>
        <v>41117</v>
      </c>
      <c r="L281" s="64">
        <f t="shared" si="77"/>
        <v>2012</v>
      </c>
      <c r="M281" s="64">
        <f t="shared" si="78"/>
        <v>7</v>
      </c>
      <c r="N281" s="63">
        <f t="shared" si="79"/>
        <v>42942</v>
      </c>
      <c r="O281" s="154" t="str">
        <f t="shared" si="80"/>
        <v/>
      </c>
      <c r="P281" s="155" t="str">
        <f t="shared" si="81"/>
        <v/>
      </c>
      <c r="Q281" s="155" t="str">
        <f t="shared" si="82"/>
        <v>No</v>
      </c>
      <c r="R281" s="156" t="str">
        <f t="shared" si="83"/>
        <v/>
      </c>
      <c r="S281" s="156" t="str">
        <f t="shared" si="84"/>
        <v/>
      </c>
      <c r="T281" s="157" t="str">
        <f t="shared" si="85"/>
        <v/>
      </c>
      <c r="U281" s="158" t="str">
        <f t="shared" si="86"/>
        <v/>
      </c>
      <c r="V281" s="158" t="str">
        <f t="shared" si="87"/>
        <v>No</v>
      </c>
      <c r="W281" s="159" t="str">
        <f t="shared" si="88"/>
        <v/>
      </c>
      <c r="X281" s="159" t="str">
        <f t="shared" si="89"/>
        <v/>
      </c>
      <c r="Y281" s="160" t="str">
        <f t="shared" si="90"/>
        <v/>
      </c>
      <c r="Z281" s="161" t="str">
        <f t="shared" si="91"/>
        <v/>
      </c>
      <c r="AA281" s="161" t="str">
        <f t="shared" si="92"/>
        <v>No</v>
      </c>
      <c r="AB281" s="162" t="str">
        <f t="shared" si="93"/>
        <v/>
      </c>
      <c r="AC281" s="162" t="str">
        <f t="shared" si="94"/>
        <v/>
      </c>
    </row>
    <row r="282" spans="1:29" ht="14">
      <c r="A282" s="62">
        <v>280</v>
      </c>
      <c r="B282" s="10">
        <v>6</v>
      </c>
      <c r="C282" s="14">
        <v>40995</v>
      </c>
      <c r="D282" s="15" t="s">
        <v>52</v>
      </c>
      <c r="E282" s="65" t="s">
        <v>8</v>
      </c>
      <c r="F282" s="15" t="s">
        <v>8</v>
      </c>
      <c r="G282" s="23" t="s">
        <v>16</v>
      </c>
      <c r="H282" s="17" t="s">
        <v>50</v>
      </c>
      <c r="I282" s="66">
        <v>4</v>
      </c>
      <c r="J282" s="12">
        <f>VLOOKUP(G282,'Default Parameters'!$A$10:$C$12,3,FALSE)</f>
        <v>5</v>
      </c>
      <c r="K282" s="63">
        <f t="shared" si="76"/>
        <v>41117</v>
      </c>
      <c r="L282" s="64">
        <f t="shared" si="77"/>
        <v>2012</v>
      </c>
      <c r="M282" s="64">
        <f t="shared" si="78"/>
        <v>7</v>
      </c>
      <c r="N282" s="63">
        <f t="shared" si="79"/>
        <v>42942</v>
      </c>
      <c r="O282" s="154" t="str">
        <f t="shared" si="80"/>
        <v/>
      </c>
      <c r="P282" s="155" t="str">
        <f t="shared" si="81"/>
        <v/>
      </c>
      <c r="Q282" s="155" t="str">
        <f t="shared" si="82"/>
        <v>No</v>
      </c>
      <c r="R282" s="156" t="str">
        <f t="shared" si="83"/>
        <v/>
      </c>
      <c r="S282" s="156" t="str">
        <f t="shared" si="84"/>
        <v/>
      </c>
      <c r="T282" s="157" t="str">
        <f t="shared" si="85"/>
        <v/>
      </c>
      <c r="U282" s="158" t="str">
        <f t="shared" si="86"/>
        <v/>
      </c>
      <c r="V282" s="158" t="str">
        <f t="shared" si="87"/>
        <v>No</v>
      </c>
      <c r="W282" s="159" t="str">
        <f t="shared" si="88"/>
        <v/>
      </c>
      <c r="X282" s="159" t="str">
        <f t="shared" si="89"/>
        <v/>
      </c>
      <c r="Y282" s="160" t="str">
        <f t="shared" si="90"/>
        <v/>
      </c>
      <c r="Z282" s="161" t="str">
        <f t="shared" si="91"/>
        <v/>
      </c>
      <c r="AA282" s="161" t="str">
        <f t="shared" si="92"/>
        <v>No</v>
      </c>
      <c r="AB282" s="162" t="str">
        <f t="shared" si="93"/>
        <v/>
      </c>
      <c r="AC282" s="162" t="str">
        <f t="shared" si="94"/>
        <v/>
      </c>
    </row>
    <row r="283" spans="1:29" ht="14">
      <c r="A283" s="62">
        <v>281</v>
      </c>
      <c r="B283" s="10">
        <v>6</v>
      </c>
      <c r="C283" s="14">
        <v>40995</v>
      </c>
      <c r="D283" s="15" t="s">
        <v>52</v>
      </c>
      <c r="E283" s="65" t="s">
        <v>8</v>
      </c>
      <c r="F283" s="15" t="s">
        <v>8</v>
      </c>
      <c r="G283" s="23" t="s">
        <v>16</v>
      </c>
      <c r="H283" s="17" t="s">
        <v>48</v>
      </c>
      <c r="I283" s="66">
        <v>4</v>
      </c>
      <c r="J283" s="12">
        <f>VLOOKUP(G283,'Default Parameters'!$A$10:$C$12,3,FALSE)</f>
        <v>5</v>
      </c>
      <c r="K283" s="63">
        <f t="shared" si="76"/>
        <v>41117</v>
      </c>
      <c r="L283" s="64">
        <f t="shared" si="77"/>
        <v>2012</v>
      </c>
      <c r="M283" s="64">
        <f t="shared" si="78"/>
        <v>7</v>
      </c>
      <c r="N283" s="63">
        <f t="shared" si="79"/>
        <v>42942</v>
      </c>
      <c r="O283" s="154" t="str">
        <f t="shared" si="80"/>
        <v/>
      </c>
      <c r="P283" s="155" t="str">
        <f t="shared" si="81"/>
        <v/>
      </c>
      <c r="Q283" s="155" t="str">
        <f t="shared" si="82"/>
        <v>No</v>
      </c>
      <c r="R283" s="156" t="str">
        <f t="shared" si="83"/>
        <v/>
      </c>
      <c r="S283" s="156" t="str">
        <f t="shared" si="84"/>
        <v/>
      </c>
      <c r="T283" s="157" t="str">
        <f t="shared" si="85"/>
        <v/>
      </c>
      <c r="U283" s="158" t="str">
        <f t="shared" si="86"/>
        <v/>
      </c>
      <c r="V283" s="158" t="str">
        <f t="shared" si="87"/>
        <v>No</v>
      </c>
      <c r="W283" s="159" t="str">
        <f t="shared" si="88"/>
        <v/>
      </c>
      <c r="X283" s="159" t="str">
        <f t="shared" si="89"/>
        <v/>
      </c>
      <c r="Y283" s="160" t="str">
        <f t="shared" si="90"/>
        <v/>
      </c>
      <c r="Z283" s="161" t="str">
        <f t="shared" si="91"/>
        <v/>
      </c>
      <c r="AA283" s="161" t="str">
        <f t="shared" si="92"/>
        <v>No</v>
      </c>
      <c r="AB283" s="162" t="str">
        <f t="shared" si="93"/>
        <v/>
      </c>
      <c r="AC283" s="162" t="str">
        <f t="shared" si="94"/>
        <v/>
      </c>
    </row>
    <row r="284" spans="1:29" ht="14">
      <c r="A284" s="62">
        <v>282</v>
      </c>
      <c r="B284" s="10">
        <v>6</v>
      </c>
      <c r="C284" s="14">
        <v>40995</v>
      </c>
      <c r="D284" s="15" t="s">
        <v>52</v>
      </c>
      <c r="E284" s="65" t="s">
        <v>8</v>
      </c>
      <c r="F284" s="15" t="s">
        <v>8</v>
      </c>
      <c r="G284" s="23" t="s">
        <v>16</v>
      </c>
      <c r="H284" s="17" t="s">
        <v>109</v>
      </c>
      <c r="I284" s="66">
        <v>14</v>
      </c>
      <c r="J284" s="12">
        <f>VLOOKUP(G284,'Default Parameters'!$A$10:$C$12,3,FALSE)</f>
        <v>5</v>
      </c>
      <c r="K284" s="63">
        <f t="shared" si="76"/>
        <v>41117</v>
      </c>
      <c r="L284" s="64">
        <f t="shared" si="77"/>
        <v>2012</v>
      </c>
      <c r="M284" s="64">
        <f t="shared" si="78"/>
        <v>7</v>
      </c>
      <c r="N284" s="63">
        <f t="shared" si="79"/>
        <v>42942</v>
      </c>
      <c r="O284" s="154" t="str">
        <f t="shared" si="80"/>
        <v/>
      </c>
      <c r="P284" s="155" t="str">
        <f t="shared" si="81"/>
        <v/>
      </c>
      <c r="Q284" s="155" t="str">
        <f t="shared" si="82"/>
        <v>No</v>
      </c>
      <c r="R284" s="156" t="str">
        <f t="shared" si="83"/>
        <v/>
      </c>
      <c r="S284" s="156" t="str">
        <f t="shared" si="84"/>
        <v/>
      </c>
      <c r="T284" s="157" t="str">
        <f t="shared" si="85"/>
        <v/>
      </c>
      <c r="U284" s="158" t="str">
        <f t="shared" si="86"/>
        <v/>
      </c>
      <c r="V284" s="158" t="str">
        <f t="shared" si="87"/>
        <v>No</v>
      </c>
      <c r="W284" s="159" t="str">
        <f t="shared" si="88"/>
        <v/>
      </c>
      <c r="X284" s="159" t="str">
        <f t="shared" si="89"/>
        <v/>
      </c>
      <c r="Y284" s="160" t="str">
        <f t="shared" si="90"/>
        <v/>
      </c>
      <c r="Z284" s="161" t="str">
        <f t="shared" si="91"/>
        <v/>
      </c>
      <c r="AA284" s="161" t="str">
        <f t="shared" si="92"/>
        <v>No</v>
      </c>
      <c r="AB284" s="162" t="str">
        <f t="shared" si="93"/>
        <v/>
      </c>
      <c r="AC284" s="162" t="str">
        <f t="shared" si="94"/>
        <v/>
      </c>
    </row>
    <row r="285" spans="1:29" ht="14">
      <c r="A285" s="62">
        <v>283</v>
      </c>
      <c r="B285" s="10">
        <v>6</v>
      </c>
      <c r="C285" s="14">
        <v>40995</v>
      </c>
      <c r="D285" s="15" t="s">
        <v>52</v>
      </c>
      <c r="E285" s="15" t="s">
        <v>11</v>
      </c>
      <c r="F285" s="15" t="s">
        <v>11</v>
      </c>
      <c r="G285" s="23" t="s">
        <v>16</v>
      </c>
      <c r="H285" s="17" t="s">
        <v>93</v>
      </c>
      <c r="I285" s="66">
        <v>6</v>
      </c>
      <c r="J285" s="12">
        <f>VLOOKUP(G285,'Default Parameters'!$A$10:$C$12,3,FALSE)</f>
        <v>5</v>
      </c>
      <c r="K285" s="63">
        <f t="shared" si="76"/>
        <v>41117</v>
      </c>
      <c r="L285" s="64">
        <f t="shared" si="77"/>
        <v>2012</v>
      </c>
      <c r="M285" s="64">
        <f t="shared" si="78"/>
        <v>7</v>
      </c>
      <c r="N285" s="63">
        <f t="shared" si="79"/>
        <v>42942</v>
      </c>
      <c r="O285" s="154" t="str">
        <f t="shared" si="80"/>
        <v/>
      </c>
      <c r="P285" s="155" t="str">
        <f t="shared" si="81"/>
        <v/>
      </c>
      <c r="Q285" s="155" t="str">
        <f t="shared" si="82"/>
        <v>No</v>
      </c>
      <c r="R285" s="156" t="str">
        <f t="shared" si="83"/>
        <v/>
      </c>
      <c r="S285" s="156" t="str">
        <f t="shared" si="84"/>
        <v/>
      </c>
      <c r="T285" s="157" t="str">
        <f t="shared" si="85"/>
        <v/>
      </c>
      <c r="U285" s="158" t="str">
        <f t="shared" si="86"/>
        <v/>
      </c>
      <c r="V285" s="158" t="str">
        <f t="shared" si="87"/>
        <v>No</v>
      </c>
      <c r="W285" s="159" t="str">
        <f t="shared" si="88"/>
        <v/>
      </c>
      <c r="X285" s="159" t="str">
        <f t="shared" si="89"/>
        <v/>
      </c>
      <c r="Y285" s="160" t="str">
        <f t="shared" si="90"/>
        <v/>
      </c>
      <c r="Z285" s="161" t="str">
        <f t="shared" si="91"/>
        <v/>
      </c>
      <c r="AA285" s="161" t="str">
        <f t="shared" si="92"/>
        <v>No</v>
      </c>
      <c r="AB285" s="162" t="str">
        <f t="shared" si="93"/>
        <v/>
      </c>
      <c r="AC285" s="162" t="str">
        <f t="shared" si="94"/>
        <v/>
      </c>
    </row>
    <row r="286" spans="1:29" ht="14">
      <c r="A286" s="62">
        <v>284</v>
      </c>
      <c r="B286" s="10">
        <v>6</v>
      </c>
      <c r="C286" s="14">
        <v>40995</v>
      </c>
      <c r="D286" s="15" t="s">
        <v>52</v>
      </c>
      <c r="E286" s="15" t="s">
        <v>11</v>
      </c>
      <c r="F286" s="15" t="s">
        <v>11</v>
      </c>
      <c r="G286" s="23" t="s">
        <v>16</v>
      </c>
      <c r="H286" s="17" t="s">
        <v>93</v>
      </c>
      <c r="I286" s="66">
        <v>16</v>
      </c>
      <c r="J286" s="12">
        <f>VLOOKUP(G286,'Default Parameters'!$A$10:$C$12,3,FALSE)</f>
        <v>5</v>
      </c>
      <c r="K286" s="63">
        <f t="shared" si="76"/>
        <v>41117</v>
      </c>
      <c r="L286" s="64">
        <f t="shared" si="77"/>
        <v>2012</v>
      </c>
      <c r="M286" s="64">
        <f t="shared" si="78"/>
        <v>7</v>
      </c>
      <c r="N286" s="63">
        <f t="shared" si="79"/>
        <v>42942</v>
      </c>
      <c r="O286" s="154" t="str">
        <f t="shared" si="80"/>
        <v/>
      </c>
      <c r="P286" s="155" t="str">
        <f t="shared" si="81"/>
        <v/>
      </c>
      <c r="Q286" s="155" t="str">
        <f t="shared" si="82"/>
        <v>No</v>
      </c>
      <c r="R286" s="156" t="str">
        <f t="shared" si="83"/>
        <v/>
      </c>
      <c r="S286" s="156" t="str">
        <f t="shared" si="84"/>
        <v/>
      </c>
      <c r="T286" s="157" t="str">
        <f t="shared" si="85"/>
        <v/>
      </c>
      <c r="U286" s="158" t="str">
        <f t="shared" si="86"/>
        <v/>
      </c>
      <c r="V286" s="158" t="str">
        <f t="shared" si="87"/>
        <v>No</v>
      </c>
      <c r="W286" s="159" t="str">
        <f t="shared" si="88"/>
        <v/>
      </c>
      <c r="X286" s="159" t="str">
        <f t="shared" si="89"/>
        <v/>
      </c>
      <c r="Y286" s="160" t="str">
        <f t="shared" si="90"/>
        <v/>
      </c>
      <c r="Z286" s="161" t="str">
        <f t="shared" si="91"/>
        <v/>
      </c>
      <c r="AA286" s="161" t="str">
        <f t="shared" si="92"/>
        <v>No</v>
      </c>
      <c r="AB286" s="162" t="str">
        <f t="shared" si="93"/>
        <v/>
      </c>
      <c r="AC286" s="162" t="str">
        <f t="shared" si="94"/>
        <v/>
      </c>
    </row>
    <row r="287" spans="1:29" ht="14">
      <c r="A287" s="62">
        <v>285</v>
      </c>
      <c r="B287" s="10">
        <v>6</v>
      </c>
      <c r="C287" s="14">
        <v>40995</v>
      </c>
      <c r="D287" s="15" t="s">
        <v>52</v>
      </c>
      <c r="E287" s="15" t="s">
        <v>11</v>
      </c>
      <c r="F287" s="15" t="s">
        <v>11</v>
      </c>
      <c r="G287" s="23" t="s">
        <v>16</v>
      </c>
      <c r="H287" s="17" t="s">
        <v>93</v>
      </c>
      <c r="I287" s="66">
        <v>18</v>
      </c>
      <c r="J287" s="12">
        <f>VLOOKUP(G287,'Default Parameters'!$A$10:$C$12,3,FALSE)</f>
        <v>5</v>
      </c>
      <c r="K287" s="63">
        <f t="shared" si="76"/>
        <v>41117</v>
      </c>
      <c r="L287" s="64">
        <f t="shared" si="77"/>
        <v>2012</v>
      </c>
      <c r="M287" s="64">
        <f t="shared" si="78"/>
        <v>7</v>
      </c>
      <c r="N287" s="63">
        <f t="shared" si="79"/>
        <v>42942</v>
      </c>
      <c r="O287" s="154" t="str">
        <f t="shared" si="80"/>
        <v/>
      </c>
      <c r="P287" s="155" t="str">
        <f t="shared" si="81"/>
        <v/>
      </c>
      <c r="Q287" s="155" t="str">
        <f t="shared" si="82"/>
        <v>No</v>
      </c>
      <c r="R287" s="156" t="str">
        <f t="shared" si="83"/>
        <v/>
      </c>
      <c r="S287" s="156" t="str">
        <f t="shared" si="84"/>
        <v/>
      </c>
      <c r="T287" s="157" t="str">
        <f t="shared" si="85"/>
        <v/>
      </c>
      <c r="U287" s="158" t="str">
        <f t="shared" si="86"/>
        <v/>
      </c>
      <c r="V287" s="158" t="str">
        <f t="shared" si="87"/>
        <v>No</v>
      </c>
      <c r="W287" s="159" t="str">
        <f t="shared" si="88"/>
        <v/>
      </c>
      <c r="X287" s="159" t="str">
        <f t="shared" si="89"/>
        <v/>
      </c>
      <c r="Y287" s="160" t="str">
        <f t="shared" si="90"/>
        <v/>
      </c>
      <c r="Z287" s="161" t="str">
        <f t="shared" si="91"/>
        <v/>
      </c>
      <c r="AA287" s="161" t="str">
        <f t="shared" si="92"/>
        <v>No</v>
      </c>
      <c r="AB287" s="162" t="str">
        <f t="shared" si="93"/>
        <v/>
      </c>
      <c r="AC287" s="162" t="str">
        <f t="shared" si="94"/>
        <v/>
      </c>
    </row>
    <row r="288" spans="1:29" ht="14">
      <c r="A288" s="62">
        <v>286</v>
      </c>
      <c r="B288" s="10">
        <v>6</v>
      </c>
      <c r="C288" s="14">
        <v>40995</v>
      </c>
      <c r="D288" s="15" t="s">
        <v>52</v>
      </c>
      <c r="E288" s="15" t="s">
        <v>11</v>
      </c>
      <c r="F288" s="15" t="s">
        <v>11</v>
      </c>
      <c r="G288" s="23" t="s">
        <v>16</v>
      </c>
      <c r="H288" s="17" t="s">
        <v>93</v>
      </c>
      <c r="I288" s="66">
        <v>52</v>
      </c>
      <c r="J288" s="12">
        <f>VLOOKUP(G288,'Default Parameters'!$A$10:$C$12,3,FALSE)</f>
        <v>5</v>
      </c>
      <c r="K288" s="63">
        <f t="shared" si="76"/>
        <v>41117</v>
      </c>
      <c r="L288" s="64">
        <f t="shared" si="77"/>
        <v>2012</v>
      </c>
      <c r="M288" s="64">
        <f t="shared" si="78"/>
        <v>7</v>
      </c>
      <c r="N288" s="63">
        <f t="shared" si="79"/>
        <v>42942</v>
      </c>
      <c r="O288" s="154" t="str">
        <f t="shared" si="80"/>
        <v/>
      </c>
      <c r="P288" s="155" t="str">
        <f t="shared" si="81"/>
        <v/>
      </c>
      <c r="Q288" s="155" t="str">
        <f t="shared" si="82"/>
        <v>No</v>
      </c>
      <c r="R288" s="156" t="str">
        <f t="shared" si="83"/>
        <v/>
      </c>
      <c r="S288" s="156" t="str">
        <f t="shared" si="84"/>
        <v/>
      </c>
      <c r="T288" s="157" t="str">
        <f t="shared" si="85"/>
        <v/>
      </c>
      <c r="U288" s="158" t="str">
        <f t="shared" si="86"/>
        <v/>
      </c>
      <c r="V288" s="158" t="str">
        <f t="shared" si="87"/>
        <v>No</v>
      </c>
      <c r="W288" s="159" t="str">
        <f t="shared" si="88"/>
        <v/>
      </c>
      <c r="X288" s="159" t="str">
        <f t="shared" si="89"/>
        <v/>
      </c>
      <c r="Y288" s="160" t="str">
        <f t="shared" si="90"/>
        <v/>
      </c>
      <c r="Z288" s="161" t="str">
        <f t="shared" si="91"/>
        <v/>
      </c>
      <c r="AA288" s="161" t="str">
        <f t="shared" si="92"/>
        <v>No</v>
      </c>
      <c r="AB288" s="162" t="str">
        <f t="shared" si="93"/>
        <v/>
      </c>
      <c r="AC288" s="162" t="str">
        <f t="shared" si="94"/>
        <v/>
      </c>
    </row>
    <row r="289" spans="1:29" ht="14">
      <c r="A289" s="62">
        <v>287</v>
      </c>
      <c r="B289" s="10">
        <v>6</v>
      </c>
      <c r="C289" s="14">
        <v>40995</v>
      </c>
      <c r="D289" s="15" t="s">
        <v>52</v>
      </c>
      <c r="E289" s="65" t="s">
        <v>9</v>
      </c>
      <c r="F289" s="15" t="s">
        <v>9</v>
      </c>
      <c r="G289" s="23" t="s">
        <v>16</v>
      </c>
      <c r="H289" s="17" t="s">
        <v>48</v>
      </c>
      <c r="I289" s="66">
        <v>5</v>
      </c>
      <c r="J289" s="12">
        <f>VLOOKUP(G289,'Default Parameters'!$A$10:$C$12,3,FALSE)</f>
        <v>5</v>
      </c>
      <c r="K289" s="63">
        <f t="shared" si="76"/>
        <v>41117</v>
      </c>
      <c r="L289" s="64">
        <f t="shared" si="77"/>
        <v>2012</v>
      </c>
      <c r="M289" s="64">
        <f t="shared" si="78"/>
        <v>7</v>
      </c>
      <c r="N289" s="63">
        <f t="shared" si="79"/>
        <v>42942</v>
      </c>
      <c r="O289" s="154" t="str">
        <f t="shared" si="80"/>
        <v/>
      </c>
      <c r="P289" s="155" t="str">
        <f t="shared" si="81"/>
        <v/>
      </c>
      <c r="Q289" s="155" t="str">
        <f t="shared" si="82"/>
        <v>No</v>
      </c>
      <c r="R289" s="156" t="str">
        <f t="shared" si="83"/>
        <v/>
      </c>
      <c r="S289" s="156" t="str">
        <f t="shared" si="84"/>
        <v/>
      </c>
      <c r="T289" s="157" t="str">
        <f t="shared" si="85"/>
        <v/>
      </c>
      <c r="U289" s="158" t="str">
        <f t="shared" si="86"/>
        <v/>
      </c>
      <c r="V289" s="158" t="str">
        <f t="shared" si="87"/>
        <v>No</v>
      </c>
      <c r="W289" s="159" t="str">
        <f t="shared" si="88"/>
        <v/>
      </c>
      <c r="X289" s="159" t="str">
        <f t="shared" si="89"/>
        <v/>
      </c>
      <c r="Y289" s="160" t="str">
        <f t="shared" si="90"/>
        <v/>
      </c>
      <c r="Z289" s="161" t="str">
        <f t="shared" si="91"/>
        <v/>
      </c>
      <c r="AA289" s="161" t="str">
        <f t="shared" si="92"/>
        <v>No</v>
      </c>
      <c r="AB289" s="162" t="str">
        <f t="shared" si="93"/>
        <v/>
      </c>
      <c r="AC289" s="162" t="str">
        <f t="shared" si="94"/>
        <v/>
      </c>
    </row>
    <row r="290" spans="1:29" ht="14">
      <c r="A290" s="62">
        <v>288</v>
      </c>
      <c r="B290" s="10">
        <v>6</v>
      </c>
      <c r="C290" s="14">
        <v>40995</v>
      </c>
      <c r="D290" s="15" t="s">
        <v>52</v>
      </c>
      <c r="E290" s="65" t="s">
        <v>9</v>
      </c>
      <c r="F290" s="15" t="s">
        <v>9</v>
      </c>
      <c r="G290" s="23" t="s">
        <v>16</v>
      </c>
      <c r="H290" s="17" t="s">
        <v>48</v>
      </c>
      <c r="I290" s="66">
        <v>5</v>
      </c>
      <c r="J290" s="12">
        <f>VLOOKUP(G290,'Default Parameters'!$A$10:$C$12,3,FALSE)</f>
        <v>5</v>
      </c>
      <c r="K290" s="63">
        <f t="shared" si="76"/>
        <v>41117</v>
      </c>
      <c r="L290" s="64">
        <f t="shared" si="77"/>
        <v>2012</v>
      </c>
      <c r="M290" s="64">
        <f t="shared" si="78"/>
        <v>7</v>
      </c>
      <c r="N290" s="63">
        <f t="shared" si="79"/>
        <v>42942</v>
      </c>
      <c r="O290" s="154" t="str">
        <f t="shared" si="80"/>
        <v/>
      </c>
      <c r="P290" s="155" t="str">
        <f t="shared" si="81"/>
        <v/>
      </c>
      <c r="Q290" s="155" t="str">
        <f t="shared" si="82"/>
        <v>No</v>
      </c>
      <c r="R290" s="156" t="str">
        <f t="shared" si="83"/>
        <v/>
      </c>
      <c r="S290" s="156" t="str">
        <f t="shared" si="84"/>
        <v/>
      </c>
      <c r="T290" s="157" t="str">
        <f t="shared" si="85"/>
        <v/>
      </c>
      <c r="U290" s="158" t="str">
        <f t="shared" si="86"/>
        <v/>
      </c>
      <c r="V290" s="158" t="str">
        <f t="shared" si="87"/>
        <v>No</v>
      </c>
      <c r="W290" s="159" t="str">
        <f t="shared" si="88"/>
        <v/>
      </c>
      <c r="X290" s="159" t="str">
        <f t="shared" si="89"/>
        <v/>
      </c>
      <c r="Y290" s="160" t="str">
        <f t="shared" si="90"/>
        <v/>
      </c>
      <c r="Z290" s="161" t="str">
        <f t="shared" si="91"/>
        <v/>
      </c>
      <c r="AA290" s="161" t="str">
        <f t="shared" si="92"/>
        <v>No</v>
      </c>
      <c r="AB290" s="162" t="str">
        <f t="shared" si="93"/>
        <v/>
      </c>
      <c r="AC290" s="162" t="str">
        <f t="shared" si="94"/>
        <v/>
      </c>
    </row>
    <row r="291" spans="1:29" ht="15" customHeight="1">
      <c r="A291" s="62">
        <v>289</v>
      </c>
      <c r="B291" s="10">
        <v>6</v>
      </c>
      <c r="C291" s="14">
        <v>40996</v>
      </c>
      <c r="D291" s="15" t="s">
        <v>110</v>
      </c>
      <c r="E291" s="44" t="s">
        <v>410</v>
      </c>
      <c r="F291" s="15" t="s">
        <v>410</v>
      </c>
      <c r="G291" s="23" t="s">
        <v>16</v>
      </c>
      <c r="H291" s="17" t="s">
        <v>93</v>
      </c>
      <c r="I291" s="66">
        <v>900</v>
      </c>
      <c r="J291" s="12">
        <f>VLOOKUP(G291,'Default Parameters'!$A$10:$C$12,3,FALSE)</f>
        <v>5</v>
      </c>
      <c r="K291" s="63">
        <f t="shared" si="76"/>
        <v>41118</v>
      </c>
      <c r="L291" s="64">
        <f t="shared" si="77"/>
        <v>2012</v>
      </c>
      <c r="M291" s="64">
        <f t="shared" si="78"/>
        <v>7</v>
      </c>
      <c r="N291" s="63">
        <f t="shared" si="79"/>
        <v>42943</v>
      </c>
      <c r="O291" s="154" t="str">
        <f t="shared" si="80"/>
        <v/>
      </c>
      <c r="P291" s="155" t="str">
        <f t="shared" si="81"/>
        <v/>
      </c>
      <c r="Q291" s="155" t="str">
        <f t="shared" si="82"/>
        <v>No</v>
      </c>
      <c r="R291" s="156" t="str">
        <f t="shared" si="83"/>
        <v/>
      </c>
      <c r="S291" s="156" t="str">
        <f t="shared" si="84"/>
        <v/>
      </c>
      <c r="T291" s="157" t="str">
        <f t="shared" si="85"/>
        <v/>
      </c>
      <c r="U291" s="158" t="str">
        <f t="shared" si="86"/>
        <v/>
      </c>
      <c r="V291" s="158" t="str">
        <f t="shared" si="87"/>
        <v>No</v>
      </c>
      <c r="W291" s="159" t="str">
        <f t="shared" si="88"/>
        <v/>
      </c>
      <c r="X291" s="159" t="str">
        <f t="shared" si="89"/>
        <v/>
      </c>
      <c r="Y291" s="160" t="str">
        <f t="shared" si="90"/>
        <v/>
      </c>
      <c r="Z291" s="161" t="str">
        <f t="shared" si="91"/>
        <v/>
      </c>
      <c r="AA291" s="161" t="str">
        <f t="shared" si="92"/>
        <v>No</v>
      </c>
      <c r="AB291" s="162" t="str">
        <f t="shared" si="93"/>
        <v/>
      </c>
      <c r="AC291" s="162" t="str">
        <f t="shared" si="94"/>
        <v/>
      </c>
    </row>
    <row r="292" spans="1:29" ht="15" customHeight="1">
      <c r="A292" s="62">
        <v>290</v>
      </c>
      <c r="B292" s="10">
        <v>6</v>
      </c>
      <c r="C292" s="14">
        <v>40996</v>
      </c>
      <c r="D292" s="15" t="s">
        <v>110</v>
      </c>
      <c r="E292" s="44" t="s">
        <v>410</v>
      </c>
      <c r="F292" s="15" t="s">
        <v>410</v>
      </c>
      <c r="G292" s="23" t="s">
        <v>16</v>
      </c>
      <c r="H292" s="17" t="s">
        <v>93</v>
      </c>
      <c r="I292" s="66">
        <v>900</v>
      </c>
      <c r="J292" s="12">
        <f>VLOOKUP(G292,'Default Parameters'!$A$10:$C$12,3,FALSE)</f>
        <v>5</v>
      </c>
      <c r="K292" s="63">
        <f t="shared" si="76"/>
        <v>41118</v>
      </c>
      <c r="L292" s="64">
        <f t="shared" si="77"/>
        <v>2012</v>
      </c>
      <c r="M292" s="64">
        <f t="shared" si="78"/>
        <v>7</v>
      </c>
      <c r="N292" s="63">
        <f t="shared" si="79"/>
        <v>42943</v>
      </c>
      <c r="O292" s="154" t="str">
        <f t="shared" si="80"/>
        <v/>
      </c>
      <c r="P292" s="155" t="str">
        <f t="shared" si="81"/>
        <v/>
      </c>
      <c r="Q292" s="155" t="str">
        <f t="shared" si="82"/>
        <v>No</v>
      </c>
      <c r="R292" s="156" t="str">
        <f t="shared" si="83"/>
        <v/>
      </c>
      <c r="S292" s="156" t="str">
        <f t="shared" si="84"/>
        <v/>
      </c>
      <c r="T292" s="157" t="str">
        <f t="shared" si="85"/>
        <v/>
      </c>
      <c r="U292" s="158" t="str">
        <f t="shared" si="86"/>
        <v/>
      </c>
      <c r="V292" s="158" t="str">
        <f t="shared" si="87"/>
        <v>No</v>
      </c>
      <c r="W292" s="159" t="str">
        <f t="shared" si="88"/>
        <v/>
      </c>
      <c r="X292" s="159" t="str">
        <f t="shared" si="89"/>
        <v/>
      </c>
      <c r="Y292" s="160" t="str">
        <f t="shared" si="90"/>
        <v/>
      </c>
      <c r="Z292" s="161" t="str">
        <f t="shared" si="91"/>
        <v/>
      </c>
      <c r="AA292" s="161" t="str">
        <f t="shared" si="92"/>
        <v>No</v>
      </c>
      <c r="AB292" s="162" t="str">
        <f t="shared" si="93"/>
        <v/>
      </c>
      <c r="AC292" s="162" t="str">
        <f t="shared" si="94"/>
        <v/>
      </c>
    </row>
    <row r="293" spans="1:29" ht="14">
      <c r="A293" s="62">
        <v>291</v>
      </c>
      <c r="B293" s="10">
        <v>6</v>
      </c>
      <c r="C293" s="14">
        <v>40997</v>
      </c>
      <c r="D293" s="15" t="s">
        <v>52</v>
      </c>
      <c r="E293" s="65" t="s">
        <v>8</v>
      </c>
      <c r="F293" s="15" t="s">
        <v>8</v>
      </c>
      <c r="G293" s="23" t="s">
        <v>16</v>
      </c>
      <c r="H293" s="17" t="s">
        <v>111</v>
      </c>
      <c r="I293" s="66">
        <v>11</v>
      </c>
      <c r="J293" s="12">
        <f>VLOOKUP(G293,'Default Parameters'!$A$10:$C$12,3,FALSE)</f>
        <v>5</v>
      </c>
      <c r="K293" s="63">
        <f t="shared" si="76"/>
        <v>41119</v>
      </c>
      <c r="L293" s="64">
        <f t="shared" si="77"/>
        <v>2012</v>
      </c>
      <c r="M293" s="64">
        <f t="shared" si="78"/>
        <v>7</v>
      </c>
      <c r="N293" s="63">
        <f t="shared" si="79"/>
        <v>42944</v>
      </c>
      <c r="O293" s="154" t="str">
        <f t="shared" si="80"/>
        <v/>
      </c>
      <c r="P293" s="155" t="str">
        <f t="shared" si="81"/>
        <v/>
      </c>
      <c r="Q293" s="155" t="str">
        <f t="shared" si="82"/>
        <v>No</v>
      </c>
      <c r="R293" s="156" t="str">
        <f t="shared" si="83"/>
        <v/>
      </c>
      <c r="S293" s="156" t="str">
        <f t="shared" si="84"/>
        <v/>
      </c>
      <c r="T293" s="157" t="str">
        <f t="shared" si="85"/>
        <v/>
      </c>
      <c r="U293" s="158" t="str">
        <f t="shared" si="86"/>
        <v/>
      </c>
      <c r="V293" s="158" t="str">
        <f t="shared" si="87"/>
        <v>No</v>
      </c>
      <c r="W293" s="159" t="str">
        <f t="shared" si="88"/>
        <v/>
      </c>
      <c r="X293" s="159" t="str">
        <f t="shared" si="89"/>
        <v/>
      </c>
      <c r="Y293" s="160" t="str">
        <f t="shared" si="90"/>
        <v/>
      </c>
      <c r="Z293" s="161" t="str">
        <f t="shared" si="91"/>
        <v/>
      </c>
      <c r="AA293" s="161" t="str">
        <f t="shared" si="92"/>
        <v>No</v>
      </c>
      <c r="AB293" s="162" t="str">
        <f t="shared" si="93"/>
        <v/>
      </c>
      <c r="AC293" s="162" t="str">
        <f t="shared" si="94"/>
        <v/>
      </c>
    </row>
    <row r="294" spans="1:29" ht="14">
      <c r="A294" s="62">
        <v>292</v>
      </c>
      <c r="B294" s="10">
        <v>6</v>
      </c>
      <c r="C294" s="14">
        <v>40997</v>
      </c>
      <c r="D294" s="15" t="s">
        <v>52</v>
      </c>
      <c r="E294" s="15" t="s">
        <v>11</v>
      </c>
      <c r="F294" s="15" t="s">
        <v>11</v>
      </c>
      <c r="G294" s="23" t="s">
        <v>16</v>
      </c>
      <c r="H294" s="17" t="s">
        <v>93</v>
      </c>
      <c r="I294" s="66">
        <v>24</v>
      </c>
      <c r="J294" s="12">
        <f>VLOOKUP(G294,'Default Parameters'!$A$10:$C$12,3,FALSE)</f>
        <v>5</v>
      </c>
      <c r="K294" s="63">
        <f t="shared" si="76"/>
        <v>41119</v>
      </c>
      <c r="L294" s="64">
        <f t="shared" si="77"/>
        <v>2012</v>
      </c>
      <c r="M294" s="64">
        <f t="shared" si="78"/>
        <v>7</v>
      </c>
      <c r="N294" s="63">
        <f t="shared" si="79"/>
        <v>42944</v>
      </c>
      <c r="O294" s="154" t="str">
        <f t="shared" si="80"/>
        <v/>
      </c>
      <c r="P294" s="155" t="str">
        <f t="shared" si="81"/>
        <v/>
      </c>
      <c r="Q294" s="155" t="str">
        <f t="shared" si="82"/>
        <v>No</v>
      </c>
      <c r="R294" s="156" t="str">
        <f t="shared" si="83"/>
        <v/>
      </c>
      <c r="S294" s="156" t="str">
        <f t="shared" si="84"/>
        <v/>
      </c>
      <c r="T294" s="157" t="str">
        <f t="shared" si="85"/>
        <v/>
      </c>
      <c r="U294" s="158" t="str">
        <f t="shared" si="86"/>
        <v/>
      </c>
      <c r="V294" s="158" t="str">
        <f t="shared" si="87"/>
        <v>No</v>
      </c>
      <c r="W294" s="159" t="str">
        <f t="shared" si="88"/>
        <v/>
      </c>
      <c r="X294" s="159" t="str">
        <f t="shared" si="89"/>
        <v/>
      </c>
      <c r="Y294" s="160" t="str">
        <f t="shared" si="90"/>
        <v/>
      </c>
      <c r="Z294" s="161" t="str">
        <f t="shared" si="91"/>
        <v/>
      </c>
      <c r="AA294" s="161" t="str">
        <f t="shared" si="92"/>
        <v>No</v>
      </c>
      <c r="AB294" s="162" t="str">
        <f t="shared" si="93"/>
        <v/>
      </c>
      <c r="AC294" s="162" t="str">
        <f t="shared" si="94"/>
        <v/>
      </c>
    </row>
    <row r="295" spans="1:29" ht="14">
      <c r="A295" s="62">
        <v>293</v>
      </c>
      <c r="B295" s="10">
        <v>6</v>
      </c>
      <c r="C295" s="14">
        <v>40997</v>
      </c>
      <c r="D295" s="15" t="s">
        <v>52</v>
      </c>
      <c r="E295" s="65" t="s">
        <v>9</v>
      </c>
      <c r="F295" s="15" t="s">
        <v>9</v>
      </c>
      <c r="G295" s="23" t="s">
        <v>16</v>
      </c>
      <c r="H295" s="17" t="s">
        <v>48</v>
      </c>
      <c r="I295" s="66">
        <v>7</v>
      </c>
      <c r="J295" s="12">
        <f>VLOOKUP(G295,'Default Parameters'!$A$10:$C$12,3,FALSE)</f>
        <v>5</v>
      </c>
      <c r="K295" s="63">
        <f t="shared" si="76"/>
        <v>41119</v>
      </c>
      <c r="L295" s="64">
        <f t="shared" si="77"/>
        <v>2012</v>
      </c>
      <c r="M295" s="64">
        <f t="shared" si="78"/>
        <v>7</v>
      </c>
      <c r="N295" s="63">
        <f t="shared" si="79"/>
        <v>42944</v>
      </c>
      <c r="O295" s="154" t="str">
        <f t="shared" si="80"/>
        <v/>
      </c>
      <c r="P295" s="155" t="str">
        <f t="shared" si="81"/>
        <v/>
      </c>
      <c r="Q295" s="155" t="str">
        <f t="shared" si="82"/>
        <v>No</v>
      </c>
      <c r="R295" s="156" t="str">
        <f t="shared" si="83"/>
        <v/>
      </c>
      <c r="S295" s="156" t="str">
        <f t="shared" si="84"/>
        <v/>
      </c>
      <c r="T295" s="157" t="str">
        <f t="shared" si="85"/>
        <v/>
      </c>
      <c r="U295" s="158" t="str">
        <f t="shared" si="86"/>
        <v/>
      </c>
      <c r="V295" s="158" t="str">
        <f t="shared" si="87"/>
        <v>No</v>
      </c>
      <c r="W295" s="159" t="str">
        <f t="shared" si="88"/>
        <v/>
      </c>
      <c r="X295" s="159" t="str">
        <f t="shared" si="89"/>
        <v/>
      </c>
      <c r="Y295" s="160" t="str">
        <f t="shared" si="90"/>
        <v/>
      </c>
      <c r="Z295" s="161" t="str">
        <f t="shared" si="91"/>
        <v/>
      </c>
      <c r="AA295" s="161" t="str">
        <f t="shared" si="92"/>
        <v>No</v>
      </c>
      <c r="AB295" s="162" t="str">
        <f t="shared" si="93"/>
        <v/>
      </c>
      <c r="AC295" s="162" t="str">
        <f t="shared" si="94"/>
        <v/>
      </c>
    </row>
    <row r="296" spans="1:29" ht="14">
      <c r="A296" s="62">
        <v>294</v>
      </c>
      <c r="B296" s="10">
        <v>6</v>
      </c>
      <c r="C296" s="14">
        <v>40997</v>
      </c>
      <c r="D296" s="15" t="s">
        <v>52</v>
      </c>
      <c r="E296" s="65" t="s">
        <v>9</v>
      </c>
      <c r="F296" s="15" t="s">
        <v>9</v>
      </c>
      <c r="G296" s="23" t="s">
        <v>16</v>
      </c>
      <c r="H296" s="17" t="s">
        <v>48</v>
      </c>
      <c r="I296" s="66">
        <v>16</v>
      </c>
      <c r="J296" s="12">
        <f>VLOOKUP(G296,'Default Parameters'!$A$10:$C$12,3,FALSE)</f>
        <v>5</v>
      </c>
      <c r="K296" s="63">
        <f t="shared" si="76"/>
        <v>41119</v>
      </c>
      <c r="L296" s="64">
        <f t="shared" si="77"/>
        <v>2012</v>
      </c>
      <c r="M296" s="64">
        <f t="shared" si="78"/>
        <v>7</v>
      </c>
      <c r="N296" s="63">
        <f t="shared" si="79"/>
        <v>42944</v>
      </c>
      <c r="O296" s="154" t="str">
        <f t="shared" si="80"/>
        <v/>
      </c>
      <c r="P296" s="155" t="str">
        <f t="shared" si="81"/>
        <v/>
      </c>
      <c r="Q296" s="155" t="str">
        <f t="shared" si="82"/>
        <v>No</v>
      </c>
      <c r="R296" s="156" t="str">
        <f t="shared" si="83"/>
        <v/>
      </c>
      <c r="S296" s="156" t="str">
        <f t="shared" si="84"/>
        <v/>
      </c>
      <c r="T296" s="157" t="str">
        <f t="shared" si="85"/>
        <v/>
      </c>
      <c r="U296" s="158" t="str">
        <f t="shared" si="86"/>
        <v/>
      </c>
      <c r="V296" s="158" t="str">
        <f t="shared" si="87"/>
        <v>No</v>
      </c>
      <c r="W296" s="159" t="str">
        <f t="shared" si="88"/>
        <v/>
      </c>
      <c r="X296" s="159" t="str">
        <f t="shared" si="89"/>
        <v/>
      </c>
      <c r="Y296" s="160" t="str">
        <f t="shared" si="90"/>
        <v/>
      </c>
      <c r="Z296" s="161" t="str">
        <f t="shared" si="91"/>
        <v/>
      </c>
      <c r="AA296" s="161" t="str">
        <f t="shared" si="92"/>
        <v>No</v>
      </c>
      <c r="AB296" s="162" t="str">
        <f t="shared" si="93"/>
        <v/>
      </c>
      <c r="AC296" s="162" t="str">
        <f t="shared" si="94"/>
        <v/>
      </c>
    </row>
    <row r="297" spans="1:29" ht="14">
      <c r="A297" s="62">
        <v>295</v>
      </c>
      <c r="B297" s="10">
        <v>6</v>
      </c>
      <c r="C297" s="14">
        <v>40997</v>
      </c>
      <c r="D297" s="15" t="s">
        <v>88</v>
      </c>
      <c r="E297" s="15" t="s">
        <v>785</v>
      </c>
      <c r="F297" s="15" t="s">
        <v>785</v>
      </c>
      <c r="G297" s="23" t="s">
        <v>16</v>
      </c>
      <c r="H297" s="17" t="s">
        <v>93</v>
      </c>
      <c r="I297" s="66">
        <v>100</v>
      </c>
      <c r="J297" s="12">
        <f>VLOOKUP(G297,'Default Parameters'!$A$10:$C$12,3,FALSE)</f>
        <v>5</v>
      </c>
      <c r="K297" s="63">
        <f t="shared" si="76"/>
        <v>41119</v>
      </c>
      <c r="L297" s="64">
        <f t="shared" si="77"/>
        <v>2012</v>
      </c>
      <c r="M297" s="64">
        <f t="shared" si="78"/>
        <v>7</v>
      </c>
      <c r="N297" s="63">
        <f t="shared" si="79"/>
        <v>42944</v>
      </c>
      <c r="O297" s="154" t="str">
        <f t="shared" si="80"/>
        <v/>
      </c>
      <c r="P297" s="155" t="str">
        <f t="shared" si="81"/>
        <v/>
      </c>
      <c r="Q297" s="155" t="str">
        <f t="shared" si="82"/>
        <v>No</v>
      </c>
      <c r="R297" s="156" t="str">
        <f t="shared" si="83"/>
        <v/>
      </c>
      <c r="S297" s="156" t="str">
        <f t="shared" si="84"/>
        <v/>
      </c>
      <c r="T297" s="157" t="str">
        <f t="shared" si="85"/>
        <v/>
      </c>
      <c r="U297" s="158" t="str">
        <f t="shared" si="86"/>
        <v/>
      </c>
      <c r="V297" s="158" t="str">
        <f t="shared" si="87"/>
        <v>No</v>
      </c>
      <c r="W297" s="159" t="str">
        <f t="shared" si="88"/>
        <v/>
      </c>
      <c r="X297" s="159" t="str">
        <f t="shared" si="89"/>
        <v/>
      </c>
      <c r="Y297" s="160" t="str">
        <f t="shared" si="90"/>
        <v/>
      </c>
      <c r="Z297" s="161" t="str">
        <f t="shared" si="91"/>
        <v/>
      </c>
      <c r="AA297" s="161" t="str">
        <f t="shared" si="92"/>
        <v>No</v>
      </c>
      <c r="AB297" s="162" t="str">
        <f t="shared" si="93"/>
        <v/>
      </c>
      <c r="AC297" s="162" t="str">
        <f t="shared" si="94"/>
        <v/>
      </c>
    </row>
    <row r="298" spans="1:29" ht="14">
      <c r="A298" s="62">
        <v>296</v>
      </c>
      <c r="B298" s="10">
        <v>6</v>
      </c>
      <c r="C298" s="14">
        <v>41016</v>
      </c>
      <c r="D298" s="15" t="s">
        <v>113</v>
      </c>
      <c r="E298" s="65" t="s">
        <v>8</v>
      </c>
      <c r="F298" s="15" t="s">
        <v>8</v>
      </c>
      <c r="G298" s="23" t="s">
        <v>16</v>
      </c>
      <c r="H298" s="17" t="s">
        <v>53</v>
      </c>
      <c r="I298" s="66">
        <v>1</v>
      </c>
      <c r="J298" s="12">
        <f>VLOOKUP(G298,'Default Parameters'!$A$10:$C$12,3,FALSE)</f>
        <v>5</v>
      </c>
      <c r="K298" s="63">
        <f t="shared" si="76"/>
        <v>41138</v>
      </c>
      <c r="L298" s="64">
        <f t="shared" si="77"/>
        <v>2012</v>
      </c>
      <c r="M298" s="64">
        <f t="shared" si="78"/>
        <v>8</v>
      </c>
      <c r="N298" s="63">
        <f t="shared" si="79"/>
        <v>42963</v>
      </c>
      <c r="O298" s="154">
        <f t="shared" si="80"/>
        <v>42948</v>
      </c>
      <c r="P298" s="155">
        <f t="shared" si="81"/>
        <v>42963</v>
      </c>
      <c r="Q298" s="155" t="str">
        <f t="shared" si="82"/>
        <v>Yes</v>
      </c>
      <c r="R298" s="156">
        <f t="shared" si="83"/>
        <v>4.3835616438356165E-2</v>
      </c>
      <c r="S298" s="156">
        <f t="shared" si="84"/>
        <v>0</v>
      </c>
      <c r="T298" s="157" t="str">
        <f t="shared" si="85"/>
        <v/>
      </c>
      <c r="U298" s="158" t="str">
        <f t="shared" si="86"/>
        <v/>
      </c>
      <c r="V298" s="158" t="str">
        <f t="shared" si="87"/>
        <v>No</v>
      </c>
      <c r="W298" s="159" t="str">
        <f t="shared" si="88"/>
        <v/>
      </c>
      <c r="X298" s="159" t="str">
        <f t="shared" si="89"/>
        <v/>
      </c>
      <c r="Y298" s="160" t="str">
        <f t="shared" si="90"/>
        <v/>
      </c>
      <c r="Z298" s="161" t="str">
        <f t="shared" si="91"/>
        <v/>
      </c>
      <c r="AA298" s="161" t="str">
        <f t="shared" si="92"/>
        <v>No</v>
      </c>
      <c r="AB298" s="162" t="str">
        <f t="shared" si="93"/>
        <v/>
      </c>
      <c r="AC298" s="162" t="str">
        <f t="shared" si="94"/>
        <v/>
      </c>
    </row>
    <row r="299" spans="1:29" ht="14">
      <c r="A299" s="62">
        <v>297</v>
      </c>
      <c r="B299" s="10">
        <v>6</v>
      </c>
      <c r="C299" s="14">
        <v>41016</v>
      </c>
      <c r="D299" s="15" t="s">
        <v>112</v>
      </c>
      <c r="E299" s="65" t="s">
        <v>9</v>
      </c>
      <c r="F299" s="15" t="s">
        <v>9</v>
      </c>
      <c r="G299" s="23" t="s">
        <v>16</v>
      </c>
      <c r="H299" s="18" t="s">
        <v>53</v>
      </c>
      <c r="I299" s="67">
        <v>1</v>
      </c>
      <c r="J299" s="12">
        <f>VLOOKUP(G299,'Default Parameters'!$A$10:$C$12,3,FALSE)</f>
        <v>5</v>
      </c>
      <c r="K299" s="63">
        <f t="shared" si="76"/>
        <v>41138</v>
      </c>
      <c r="L299" s="64">
        <f t="shared" si="77"/>
        <v>2012</v>
      </c>
      <c r="M299" s="64">
        <f t="shared" si="78"/>
        <v>8</v>
      </c>
      <c r="N299" s="63">
        <f t="shared" si="79"/>
        <v>42963</v>
      </c>
      <c r="O299" s="154">
        <f t="shared" si="80"/>
        <v>42948</v>
      </c>
      <c r="P299" s="155">
        <f t="shared" si="81"/>
        <v>42963</v>
      </c>
      <c r="Q299" s="155" t="str">
        <f t="shared" si="82"/>
        <v>Yes</v>
      </c>
      <c r="R299" s="156">
        <f t="shared" si="83"/>
        <v>4.3835616438356165E-2</v>
      </c>
      <c r="S299" s="156">
        <f t="shared" si="84"/>
        <v>0</v>
      </c>
      <c r="T299" s="157" t="str">
        <f t="shared" si="85"/>
        <v/>
      </c>
      <c r="U299" s="158" t="str">
        <f t="shared" si="86"/>
        <v/>
      </c>
      <c r="V299" s="158" t="str">
        <f t="shared" si="87"/>
        <v>No</v>
      </c>
      <c r="W299" s="159" t="str">
        <f t="shared" si="88"/>
        <v/>
      </c>
      <c r="X299" s="159" t="str">
        <f t="shared" si="89"/>
        <v/>
      </c>
      <c r="Y299" s="160" t="str">
        <f t="shared" si="90"/>
        <v/>
      </c>
      <c r="Z299" s="161" t="str">
        <f t="shared" si="91"/>
        <v/>
      </c>
      <c r="AA299" s="161" t="str">
        <f t="shared" si="92"/>
        <v>No</v>
      </c>
      <c r="AB299" s="162" t="str">
        <f t="shared" si="93"/>
        <v/>
      </c>
      <c r="AC299" s="162" t="str">
        <f t="shared" si="94"/>
        <v/>
      </c>
    </row>
    <row r="300" spans="1:29" ht="14">
      <c r="A300" s="62">
        <v>298</v>
      </c>
      <c r="B300" s="10">
        <v>6</v>
      </c>
      <c r="C300" s="14">
        <v>41019</v>
      </c>
      <c r="D300" s="15" t="s">
        <v>114</v>
      </c>
      <c r="E300" s="15" t="s">
        <v>375</v>
      </c>
      <c r="F300" s="15" t="s">
        <v>375</v>
      </c>
      <c r="G300" s="23" t="s">
        <v>16</v>
      </c>
      <c r="H300" s="17" t="s">
        <v>93</v>
      </c>
      <c r="I300" s="66">
        <v>100</v>
      </c>
      <c r="J300" s="12">
        <f>VLOOKUP(G300,'Default Parameters'!$A$10:$C$12,3,FALSE)</f>
        <v>5</v>
      </c>
      <c r="K300" s="63">
        <f t="shared" si="76"/>
        <v>41141</v>
      </c>
      <c r="L300" s="64">
        <f t="shared" si="77"/>
        <v>2012</v>
      </c>
      <c r="M300" s="64">
        <f t="shared" si="78"/>
        <v>8</v>
      </c>
      <c r="N300" s="63">
        <f t="shared" si="79"/>
        <v>42966</v>
      </c>
      <c r="O300" s="154">
        <f t="shared" si="80"/>
        <v>42948</v>
      </c>
      <c r="P300" s="155">
        <f t="shared" si="81"/>
        <v>42966</v>
      </c>
      <c r="Q300" s="155" t="str">
        <f t="shared" si="82"/>
        <v>Yes</v>
      </c>
      <c r="R300" s="156">
        <f t="shared" si="83"/>
        <v>5.2054794520547949</v>
      </c>
      <c r="S300" s="156">
        <f t="shared" si="84"/>
        <v>0</v>
      </c>
      <c r="T300" s="157" t="str">
        <f t="shared" si="85"/>
        <v/>
      </c>
      <c r="U300" s="158" t="str">
        <f t="shared" si="86"/>
        <v/>
      </c>
      <c r="V300" s="158" t="str">
        <f t="shared" si="87"/>
        <v>No</v>
      </c>
      <c r="W300" s="159" t="str">
        <f t="shared" si="88"/>
        <v/>
      </c>
      <c r="X300" s="159" t="str">
        <f t="shared" si="89"/>
        <v/>
      </c>
      <c r="Y300" s="160" t="str">
        <f t="shared" si="90"/>
        <v/>
      </c>
      <c r="Z300" s="161" t="str">
        <f t="shared" si="91"/>
        <v/>
      </c>
      <c r="AA300" s="161" t="str">
        <f t="shared" si="92"/>
        <v>No</v>
      </c>
      <c r="AB300" s="162" t="str">
        <f t="shared" si="93"/>
        <v/>
      </c>
      <c r="AC300" s="162" t="str">
        <f t="shared" si="94"/>
        <v/>
      </c>
    </row>
    <row r="301" spans="1:29" ht="14">
      <c r="A301" s="62">
        <v>299</v>
      </c>
      <c r="B301" s="10">
        <v>6</v>
      </c>
      <c r="C301" s="14">
        <v>41019</v>
      </c>
      <c r="D301" s="15" t="s">
        <v>115</v>
      </c>
      <c r="E301" s="65" t="s">
        <v>9</v>
      </c>
      <c r="F301" s="15" t="s">
        <v>9</v>
      </c>
      <c r="G301" s="23" t="s">
        <v>16</v>
      </c>
      <c r="H301" s="17" t="s">
        <v>48</v>
      </c>
      <c r="I301" s="66">
        <v>1</v>
      </c>
      <c r="J301" s="12">
        <f>VLOOKUP(G301,'Default Parameters'!$A$10:$C$12,3,FALSE)</f>
        <v>5</v>
      </c>
      <c r="K301" s="63">
        <f t="shared" si="76"/>
        <v>41141</v>
      </c>
      <c r="L301" s="64">
        <f t="shared" si="77"/>
        <v>2012</v>
      </c>
      <c r="M301" s="64">
        <f t="shared" si="78"/>
        <v>8</v>
      </c>
      <c r="N301" s="63">
        <f t="shared" si="79"/>
        <v>42966</v>
      </c>
      <c r="O301" s="154">
        <f t="shared" si="80"/>
        <v>42948</v>
      </c>
      <c r="P301" s="155">
        <f t="shared" si="81"/>
        <v>42966</v>
      </c>
      <c r="Q301" s="155" t="str">
        <f t="shared" si="82"/>
        <v>Yes</v>
      </c>
      <c r="R301" s="156">
        <f t="shared" si="83"/>
        <v>5.2054794520547946E-2</v>
      </c>
      <c r="S301" s="156">
        <f t="shared" si="84"/>
        <v>0</v>
      </c>
      <c r="T301" s="157" t="str">
        <f t="shared" si="85"/>
        <v/>
      </c>
      <c r="U301" s="158" t="str">
        <f t="shared" si="86"/>
        <v/>
      </c>
      <c r="V301" s="158" t="str">
        <f t="shared" si="87"/>
        <v>No</v>
      </c>
      <c r="W301" s="159" t="str">
        <f t="shared" si="88"/>
        <v/>
      </c>
      <c r="X301" s="159" t="str">
        <f t="shared" si="89"/>
        <v/>
      </c>
      <c r="Y301" s="160" t="str">
        <f t="shared" si="90"/>
        <v/>
      </c>
      <c r="Z301" s="161" t="str">
        <f t="shared" si="91"/>
        <v/>
      </c>
      <c r="AA301" s="161" t="str">
        <f t="shared" si="92"/>
        <v>No</v>
      </c>
      <c r="AB301" s="162" t="str">
        <f t="shared" si="93"/>
        <v/>
      </c>
      <c r="AC301" s="162" t="str">
        <f t="shared" si="94"/>
        <v/>
      </c>
    </row>
    <row r="302" spans="1:29" ht="14">
      <c r="A302" s="62">
        <v>300</v>
      </c>
      <c r="B302" s="10">
        <v>6</v>
      </c>
      <c r="C302" s="14">
        <v>41022</v>
      </c>
      <c r="D302" s="15" t="s">
        <v>116</v>
      </c>
      <c r="E302" s="65" t="s">
        <v>8</v>
      </c>
      <c r="F302" s="15" t="s">
        <v>8</v>
      </c>
      <c r="G302" s="23" t="s">
        <v>16</v>
      </c>
      <c r="H302" s="17" t="s">
        <v>93</v>
      </c>
      <c r="I302" s="66">
        <v>7</v>
      </c>
      <c r="J302" s="12">
        <f>VLOOKUP(G302,'Default Parameters'!$A$10:$C$12,3,FALSE)</f>
        <v>5</v>
      </c>
      <c r="K302" s="63">
        <f t="shared" si="76"/>
        <v>41144</v>
      </c>
      <c r="L302" s="64">
        <f t="shared" si="77"/>
        <v>2012</v>
      </c>
      <c r="M302" s="64">
        <f t="shared" si="78"/>
        <v>8</v>
      </c>
      <c r="N302" s="63">
        <f t="shared" si="79"/>
        <v>42969</v>
      </c>
      <c r="O302" s="154">
        <f t="shared" si="80"/>
        <v>42948</v>
      </c>
      <c r="P302" s="155">
        <f t="shared" si="81"/>
        <v>42969</v>
      </c>
      <c r="Q302" s="155" t="str">
        <f t="shared" si="82"/>
        <v>Yes</v>
      </c>
      <c r="R302" s="156">
        <f t="shared" si="83"/>
        <v>0.42191780821917807</v>
      </c>
      <c r="S302" s="156">
        <f t="shared" si="84"/>
        <v>0</v>
      </c>
      <c r="T302" s="157" t="str">
        <f t="shared" si="85"/>
        <v/>
      </c>
      <c r="U302" s="158" t="str">
        <f t="shared" si="86"/>
        <v/>
      </c>
      <c r="V302" s="158" t="str">
        <f t="shared" si="87"/>
        <v>No</v>
      </c>
      <c r="W302" s="159" t="str">
        <f t="shared" si="88"/>
        <v/>
      </c>
      <c r="X302" s="159" t="str">
        <f t="shared" si="89"/>
        <v/>
      </c>
      <c r="Y302" s="160" t="str">
        <f t="shared" si="90"/>
        <v/>
      </c>
      <c r="Z302" s="161" t="str">
        <f t="shared" si="91"/>
        <v/>
      </c>
      <c r="AA302" s="161" t="str">
        <f t="shared" si="92"/>
        <v>No</v>
      </c>
      <c r="AB302" s="162" t="str">
        <f t="shared" si="93"/>
        <v/>
      </c>
      <c r="AC302" s="162" t="str">
        <f t="shared" si="94"/>
        <v/>
      </c>
    </row>
    <row r="303" spans="1:29" ht="14">
      <c r="A303" s="62">
        <v>301</v>
      </c>
      <c r="B303" s="10">
        <v>6</v>
      </c>
      <c r="C303" s="14">
        <v>41022</v>
      </c>
      <c r="D303" s="15" t="s">
        <v>117</v>
      </c>
      <c r="E303" s="65" t="s">
        <v>9</v>
      </c>
      <c r="F303" s="15" t="s">
        <v>9</v>
      </c>
      <c r="G303" s="23" t="s">
        <v>16</v>
      </c>
      <c r="H303" s="17" t="s">
        <v>93</v>
      </c>
      <c r="I303" s="66">
        <v>3</v>
      </c>
      <c r="J303" s="12">
        <f>VLOOKUP(G303,'Default Parameters'!$A$10:$C$12,3,FALSE)</f>
        <v>5</v>
      </c>
      <c r="K303" s="63">
        <f t="shared" si="76"/>
        <v>41144</v>
      </c>
      <c r="L303" s="64">
        <f t="shared" si="77"/>
        <v>2012</v>
      </c>
      <c r="M303" s="64">
        <f t="shared" si="78"/>
        <v>8</v>
      </c>
      <c r="N303" s="63">
        <f t="shared" si="79"/>
        <v>42969</v>
      </c>
      <c r="O303" s="154">
        <f t="shared" si="80"/>
        <v>42948</v>
      </c>
      <c r="P303" s="155">
        <f t="shared" si="81"/>
        <v>42969</v>
      </c>
      <c r="Q303" s="155" t="str">
        <f t="shared" si="82"/>
        <v>Yes</v>
      </c>
      <c r="R303" s="156">
        <f t="shared" si="83"/>
        <v>0.18082191780821918</v>
      </c>
      <c r="S303" s="156">
        <f t="shared" si="84"/>
        <v>0</v>
      </c>
      <c r="T303" s="157" t="str">
        <f t="shared" si="85"/>
        <v/>
      </c>
      <c r="U303" s="158" t="str">
        <f t="shared" si="86"/>
        <v/>
      </c>
      <c r="V303" s="158" t="str">
        <f t="shared" si="87"/>
        <v>No</v>
      </c>
      <c r="W303" s="159" t="str">
        <f t="shared" si="88"/>
        <v/>
      </c>
      <c r="X303" s="159" t="str">
        <f t="shared" si="89"/>
        <v/>
      </c>
      <c r="Y303" s="160" t="str">
        <f t="shared" si="90"/>
        <v/>
      </c>
      <c r="Z303" s="161" t="str">
        <f t="shared" si="91"/>
        <v/>
      </c>
      <c r="AA303" s="161" t="str">
        <f t="shared" si="92"/>
        <v>No</v>
      </c>
      <c r="AB303" s="162" t="str">
        <f t="shared" si="93"/>
        <v/>
      </c>
      <c r="AC303" s="162" t="str">
        <f t="shared" si="94"/>
        <v/>
      </c>
    </row>
    <row r="304" spans="1:29" ht="14">
      <c r="A304" s="62">
        <v>302</v>
      </c>
      <c r="B304" s="10">
        <v>6</v>
      </c>
      <c r="C304" s="14">
        <v>41023</v>
      </c>
      <c r="D304" s="15" t="s">
        <v>118</v>
      </c>
      <c r="E304" s="15" t="s">
        <v>11</v>
      </c>
      <c r="F304" s="15" t="s">
        <v>11</v>
      </c>
      <c r="G304" s="23" t="s">
        <v>16</v>
      </c>
      <c r="H304" s="17" t="s">
        <v>53</v>
      </c>
      <c r="I304" s="66">
        <v>1</v>
      </c>
      <c r="J304" s="12">
        <f>VLOOKUP(G304,'Default Parameters'!$A$10:$C$12,3,FALSE)</f>
        <v>5</v>
      </c>
      <c r="K304" s="63">
        <f t="shared" si="76"/>
        <v>41145</v>
      </c>
      <c r="L304" s="64">
        <f t="shared" si="77"/>
        <v>2012</v>
      </c>
      <c r="M304" s="64">
        <f t="shared" si="78"/>
        <v>8</v>
      </c>
      <c r="N304" s="63">
        <f t="shared" si="79"/>
        <v>42970</v>
      </c>
      <c r="O304" s="154">
        <f t="shared" si="80"/>
        <v>42948</v>
      </c>
      <c r="P304" s="155">
        <f t="shared" si="81"/>
        <v>42970</v>
      </c>
      <c r="Q304" s="155" t="str">
        <f t="shared" si="82"/>
        <v>Yes</v>
      </c>
      <c r="R304" s="156">
        <f t="shared" si="83"/>
        <v>6.3013698630136991E-2</v>
      </c>
      <c r="S304" s="156">
        <f t="shared" si="84"/>
        <v>0</v>
      </c>
      <c r="T304" s="157" t="str">
        <f t="shared" si="85"/>
        <v/>
      </c>
      <c r="U304" s="158" t="str">
        <f t="shared" si="86"/>
        <v/>
      </c>
      <c r="V304" s="158" t="str">
        <f t="shared" si="87"/>
        <v>No</v>
      </c>
      <c r="W304" s="159" t="str">
        <f t="shared" si="88"/>
        <v/>
      </c>
      <c r="X304" s="159" t="str">
        <f t="shared" si="89"/>
        <v/>
      </c>
      <c r="Y304" s="160" t="str">
        <f t="shared" si="90"/>
        <v/>
      </c>
      <c r="Z304" s="161" t="str">
        <f t="shared" si="91"/>
        <v/>
      </c>
      <c r="AA304" s="161" t="str">
        <f t="shared" si="92"/>
        <v>No</v>
      </c>
      <c r="AB304" s="162" t="str">
        <f t="shared" si="93"/>
        <v/>
      </c>
      <c r="AC304" s="162" t="str">
        <f t="shared" si="94"/>
        <v/>
      </c>
    </row>
    <row r="305" spans="1:29" ht="14">
      <c r="A305" s="62">
        <v>303</v>
      </c>
      <c r="B305" s="10">
        <v>6</v>
      </c>
      <c r="C305" s="14">
        <v>41024</v>
      </c>
      <c r="D305" s="15" t="s">
        <v>112</v>
      </c>
      <c r="E305" s="65" t="s">
        <v>9</v>
      </c>
      <c r="F305" s="15" t="s">
        <v>9</v>
      </c>
      <c r="G305" s="23" t="s">
        <v>16</v>
      </c>
      <c r="H305" s="18" t="s">
        <v>48</v>
      </c>
      <c r="I305" s="67">
        <v>3</v>
      </c>
      <c r="J305" s="12">
        <f>VLOOKUP(G305,'Default Parameters'!$A$10:$C$12,3,FALSE)</f>
        <v>5</v>
      </c>
      <c r="K305" s="63">
        <f t="shared" si="76"/>
        <v>41146</v>
      </c>
      <c r="L305" s="64">
        <f t="shared" si="77"/>
        <v>2012</v>
      </c>
      <c r="M305" s="64">
        <f t="shared" si="78"/>
        <v>8</v>
      </c>
      <c r="N305" s="63">
        <f t="shared" si="79"/>
        <v>42971</v>
      </c>
      <c r="O305" s="154">
        <f t="shared" si="80"/>
        <v>42948</v>
      </c>
      <c r="P305" s="155">
        <f t="shared" si="81"/>
        <v>42971</v>
      </c>
      <c r="Q305" s="155" t="str">
        <f t="shared" si="82"/>
        <v>Yes</v>
      </c>
      <c r="R305" s="156">
        <f t="shared" si="83"/>
        <v>0.19726027397260273</v>
      </c>
      <c r="S305" s="156">
        <f t="shared" si="84"/>
        <v>0</v>
      </c>
      <c r="T305" s="157" t="str">
        <f t="shared" si="85"/>
        <v/>
      </c>
      <c r="U305" s="158" t="str">
        <f t="shared" si="86"/>
        <v/>
      </c>
      <c r="V305" s="158" t="str">
        <f t="shared" si="87"/>
        <v>No</v>
      </c>
      <c r="W305" s="159" t="str">
        <f t="shared" si="88"/>
        <v/>
      </c>
      <c r="X305" s="159" t="str">
        <f t="shared" si="89"/>
        <v/>
      </c>
      <c r="Y305" s="160" t="str">
        <f t="shared" si="90"/>
        <v/>
      </c>
      <c r="Z305" s="161" t="str">
        <f t="shared" si="91"/>
        <v/>
      </c>
      <c r="AA305" s="161" t="str">
        <f t="shared" si="92"/>
        <v>No</v>
      </c>
      <c r="AB305" s="162" t="str">
        <f t="shared" si="93"/>
        <v/>
      </c>
      <c r="AC305" s="162" t="str">
        <f t="shared" si="94"/>
        <v/>
      </c>
    </row>
    <row r="306" spans="1:29" ht="14">
      <c r="A306" s="62">
        <v>304</v>
      </c>
      <c r="B306" s="10">
        <v>6</v>
      </c>
      <c r="C306" s="14">
        <v>41027</v>
      </c>
      <c r="D306" s="15" t="s">
        <v>52</v>
      </c>
      <c r="E306" s="65" t="s">
        <v>8</v>
      </c>
      <c r="F306" s="15" t="s">
        <v>8</v>
      </c>
      <c r="G306" s="23" t="s">
        <v>16</v>
      </c>
      <c r="H306" s="17" t="s">
        <v>119</v>
      </c>
      <c r="I306" s="66">
        <v>4</v>
      </c>
      <c r="J306" s="12">
        <f>VLOOKUP(G306,'Default Parameters'!$A$10:$C$12,3,FALSE)</f>
        <v>5</v>
      </c>
      <c r="K306" s="63">
        <f t="shared" si="76"/>
        <v>41149</v>
      </c>
      <c r="L306" s="64">
        <f t="shared" si="77"/>
        <v>2012</v>
      </c>
      <c r="M306" s="64">
        <f t="shared" si="78"/>
        <v>8</v>
      </c>
      <c r="N306" s="63">
        <f t="shared" si="79"/>
        <v>42974</v>
      </c>
      <c r="O306" s="154">
        <f t="shared" si="80"/>
        <v>42948</v>
      </c>
      <c r="P306" s="155">
        <f t="shared" si="81"/>
        <v>42974</v>
      </c>
      <c r="Q306" s="155" t="str">
        <f t="shared" si="82"/>
        <v>Yes</v>
      </c>
      <c r="R306" s="156">
        <f t="shared" si="83"/>
        <v>0.29589041095890412</v>
      </c>
      <c r="S306" s="156">
        <f t="shared" si="84"/>
        <v>0</v>
      </c>
      <c r="T306" s="157" t="str">
        <f t="shared" si="85"/>
        <v/>
      </c>
      <c r="U306" s="158" t="str">
        <f t="shared" si="86"/>
        <v/>
      </c>
      <c r="V306" s="158" t="str">
        <f t="shared" si="87"/>
        <v>No</v>
      </c>
      <c r="W306" s="159" t="str">
        <f t="shared" si="88"/>
        <v/>
      </c>
      <c r="X306" s="159" t="str">
        <f t="shared" si="89"/>
        <v/>
      </c>
      <c r="Y306" s="160" t="str">
        <f t="shared" si="90"/>
        <v/>
      </c>
      <c r="Z306" s="161" t="str">
        <f t="shared" si="91"/>
        <v/>
      </c>
      <c r="AA306" s="161" t="str">
        <f t="shared" si="92"/>
        <v>No</v>
      </c>
      <c r="AB306" s="162" t="str">
        <f t="shared" si="93"/>
        <v/>
      </c>
      <c r="AC306" s="162" t="str">
        <f t="shared" si="94"/>
        <v/>
      </c>
    </row>
    <row r="307" spans="1:29" ht="14">
      <c r="A307" s="62">
        <v>305</v>
      </c>
      <c r="B307" s="10">
        <v>6</v>
      </c>
      <c r="C307" s="14">
        <v>41027</v>
      </c>
      <c r="D307" s="15" t="s">
        <v>52</v>
      </c>
      <c r="E307" s="15" t="s">
        <v>11</v>
      </c>
      <c r="F307" s="15" t="s">
        <v>11</v>
      </c>
      <c r="G307" s="23" t="s">
        <v>16</v>
      </c>
      <c r="H307" s="17" t="s">
        <v>119</v>
      </c>
      <c r="I307" s="66">
        <v>9</v>
      </c>
      <c r="J307" s="12">
        <f>VLOOKUP(G307,'Default Parameters'!$A$10:$C$12,3,FALSE)</f>
        <v>5</v>
      </c>
      <c r="K307" s="63">
        <f t="shared" si="76"/>
        <v>41149</v>
      </c>
      <c r="L307" s="64">
        <f t="shared" si="77"/>
        <v>2012</v>
      </c>
      <c r="M307" s="64">
        <f t="shared" si="78"/>
        <v>8</v>
      </c>
      <c r="N307" s="63">
        <f t="shared" si="79"/>
        <v>42974</v>
      </c>
      <c r="O307" s="154">
        <f t="shared" si="80"/>
        <v>42948</v>
      </c>
      <c r="P307" s="155">
        <f t="shared" si="81"/>
        <v>42974</v>
      </c>
      <c r="Q307" s="155" t="str">
        <f t="shared" si="82"/>
        <v>Yes</v>
      </c>
      <c r="R307" s="156">
        <f t="shared" si="83"/>
        <v>0.66575342465753429</v>
      </c>
      <c r="S307" s="156">
        <f t="shared" si="84"/>
        <v>0</v>
      </c>
      <c r="T307" s="157" t="str">
        <f t="shared" si="85"/>
        <v/>
      </c>
      <c r="U307" s="158" t="str">
        <f t="shared" si="86"/>
        <v/>
      </c>
      <c r="V307" s="158" t="str">
        <f t="shared" si="87"/>
        <v>No</v>
      </c>
      <c r="W307" s="159" t="str">
        <f t="shared" si="88"/>
        <v/>
      </c>
      <c r="X307" s="159" t="str">
        <f t="shared" si="89"/>
        <v/>
      </c>
      <c r="Y307" s="160" t="str">
        <f t="shared" si="90"/>
        <v/>
      </c>
      <c r="Z307" s="161" t="str">
        <f t="shared" si="91"/>
        <v/>
      </c>
      <c r="AA307" s="161" t="str">
        <f t="shared" si="92"/>
        <v>No</v>
      </c>
      <c r="AB307" s="162" t="str">
        <f t="shared" si="93"/>
        <v/>
      </c>
      <c r="AC307" s="162" t="str">
        <f t="shared" si="94"/>
        <v/>
      </c>
    </row>
    <row r="308" spans="1:29" ht="14">
      <c r="A308" s="62">
        <v>306</v>
      </c>
      <c r="B308" s="10">
        <v>6</v>
      </c>
      <c r="C308" s="14">
        <v>41027</v>
      </c>
      <c r="D308" s="15" t="s">
        <v>52</v>
      </c>
      <c r="E308" s="15" t="s">
        <v>11</v>
      </c>
      <c r="F308" s="15" t="s">
        <v>11</v>
      </c>
      <c r="G308" s="23" t="s">
        <v>16</v>
      </c>
      <c r="H308" s="17" t="s">
        <v>119</v>
      </c>
      <c r="I308" s="66">
        <v>24</v>
      </c>
      <c r="J308" s="12">
        <f>VLOOKUP(G308,'Default Parameters'!$A$10:$C$12,3,FALSE)</f>
        <v>5</v>
      </c>
      <c r="K308" s="63">
        <f t="shared" si="76"/>
        <v>41149</v>
      </c>
      <c r="L308" s="64">
        <f t="shared" si="77"/>
        <v>2012</v>
      </c>
      <c r="M308" s="64">
        <f t="shared" si="78"/>
        <v>8</v>
      </c>
      <c r="N308" s="63">
        <f t="shared" si="79"/>
        <v>42974</v>
      </c>
      <c r="O308" s="154">
        <f t="shared" si="80"/>
        <v>42948</v>
      </c>
      <c r="P308" s="155">
        <f t="shared" si="81"/>
        <v>42974</v>
      </c>
      <c r="Q308" s="155" t="str">
        <f t="shared" si="82"/>
        <v>Yes</v>
      </c>
      <c r="R308" s="156">
        <f t="shared" si="83"/>
        <v>1.7753424657534247</v>
      </c>
      <c r="S308" s="156">
        <f t="shared" si="84"/>
        <v>0</v>
      </c>
      <c r="T308" s="157" t="str">
        <f t="shared" si="85"/>
        <v/>
      </c>
      <c r="U308" s="158" t="str">
        <f t="shared" si="86"/>
        <v/>
      </c>
      <c r="V308" s="158" t="str">
        <f t="shared" si="87"/>
        <v>No</v>
      </c>
      <c r="W308" s="159" t="str">
        <f t="shared" si="88"/>
        <v/>
      </c>
      <c r="X308" s="159" t="str">
        <f t="shared" si="89"/>
        <v/>
      </c>
      <c r="Y308" s="160" t="str">
        <f t="shared" si="90"/>
        <v/>
      </c>
      <c r="Z308" s="161" t="str">
        <f t="shared" si="91"/>
        <v/>
      </c>
      <c r="AA308" s="161" t="str">
        <f t="shared" si="92"/>
        <v>No</v>
      </c>
      <c r="AB308" s="162" t="str">
        <f t="shared" si="93"/>
        <v/>
      </c>
      <c r="AC308" s="162" t="str">
        <f t="shared" si="94"/>
        <v/>
      </c>
    </row>
    <row r="309" spans="1:29" ht="14" customHeight="1">
      <c r="A309" s="62">
        <v>307</v>
      </c>
      <c r="B309" s="10">
        <v>6</v>
      </c>
      <c r="C309" s="14">
        <v>41027</v>
      </c>
      <c r="D309" s="15" t="s">
        <v>52</v>
      </c>
      <c r="E309" s="65" t="s">
        <v>9</v>
      </c>
      <c r="F309" s="15" t="s">
        <v>9</v>
      </c>
      <c r="G309" s="23" t="s">
        <v>16</v>
      </c>
      <c r="H309" s="17" t="s">
        <v>119</v>
      </c>
      <c r="I309" s="66">
        <v>3</v>
      </c>
      <c r="J309" s="12">
        <f>VLOOKUP(G309,'Default Parameters'!$A$10:$C$12,3,FALSE)</f>
        <v>5</v>
      </c>
      <c r="K309" s="63">
        <f t="shared" si="76"/>
        <v>41149</v>
      </c>
      <c r="L309" s="64">
        <f t="shared" si="77"/>
        <v>2012</v>
      </c>
      <c r="M309" s="64">
        <f t="shared" si="78"/>
        <v>8</v>
      </c>
      <c r="N309" s="63">
        <f t="shared" si="79"/>
        <v>42974</v>
      </c>
      <c r="O309" s="154">
        <f t="shared" si="80"/>
        <v>42948</v>
      </c>
      <c r="P309" s="155">
        <f t="shared" si="81"/>
        <v>42974</v>
      </c>
      <c r="Q309" s="155" t="str">
        <f t="shared" si="82"/>
        <v>Yes</v>
      </c>
      <c r="R309" s="156">
        <f t="shared" si="83"/>
        <v>0.22191780821917809</v>
      </c>
      <c r="S309" s="156">
        <f t="shared" si="84"/>
        <v>0</v>
      </c>
      <c r="T309" s="157" t="str">
        <f t="shared" si="85"/>
        <v/>
      </c>
      <c r="U309" s="158" t="str">
        <f t="shared" si="86"/>
        <v/>
      </c>
      <c r="V309" s="158" t="str">
        <f t="shared" si="87"/>
        <v>No</v>
      </c>
      <c r="W309" s="159" t="str">
        <f t="shared" si="88"/>
        <v/>
      </c>
      <c r="X309" s="159" t="str">
        <f t="shared" si="89"/>
        <v/>
      </c>
      <c r="Y309" s="160" t="str">
        <f t="shared" si="90"/>
        <v/>
      </c>
      <c r="Z309" s="161" t="str">
        <f t="shared" si="91"/>
        <v/>
      </c>
      <c r="AA309" s="161" t="str">
        <f t="shared" si="92"/>
        <v>No</v>
      </c>
      <c r="AB309" s="162" t="str">
        <f t="shared" si="93"/>
        <v/>
      </c>
      <c r="AC309" s="162" t="str">
        <f t="shared" si="94"/>
        <v/>
      </c>
    </row>
    <row r="310" spans="1:29" ht="14" customHeight="1">
      <c r="A310" s="62">
        <v>308</v>
      </c>
      <c r="B310" s="10">
        <v>6</v>
      </c>
      <c r="C310" s="14">
        <v>41027</v>
      </c>
      <c r="D310" s="15" t="s">
        <v>52</v>
      </c>
      <c r="E310" s="65" t="s">
        <v>9</v>
      </c>
      <c r="F310" s="15" t="s">
        <v>9</v>
      </c>
      <c r="G310" s="23" t="s">
        <v>16</v>
      </c>
      <c r="H310" s="17" t="s">
        <v>119</v>
      </c>
      <c r="I310" s="66">
        <v>36</v>
      </c>
      <c r="J310" s="12">
        <f>VLOOKUP(G310,'Default Parameters'!$A$10:$C$12,3,FALSE)</f>
        <v>5</v>
      </c>
      <c r="K310" s="63">
        <f t="shared" si="76"/>
        <v>41149</v>
      </c>
      <c r="L310" s="64">
        <f t="shared" si="77"/>
        <v>2012</v>
      </c>
      <c r="M310" s="64">
        <f t="shared" si="78"/>
        <v>8</v>
      </c>
      <c r="N310" s="63">
        <f t="shared" si="79"/>
        <v>42974</v>
      </c>
      <c r="O310" s="154">
        <f t="shared" si="80"/>
        <v>42948</v>
      </c>
      <c r="P310" s="155">
        <f t="shared" si="81"/>
        <v>42974</v>
      </c>
      <c r="Q310" s="155" t="str">
        <f t="shared" si="82"/>
        <v>Yes</v>
      </c>
      <c r="R310" s="156">
        <f t="shared" si="83"/>
        <v>2.6630136986301371</v>
      </c>
      <c r="S310" s="156">
        <f t="shared" si="84"/>
        <v>0</v>
      </c>
      <c r="T310" s="157" t="str">
        <f t="shared" si="85"/>
        <v/>
      </c>
      <c r="U310" s="158" t="str">
        <f t="shared" si="86"/>
        <v/>
      </c>
      <c r="V310" s="158" t="str">
        <f t="shared" si="87"/>
        <v>No</v>
      </c>
      <c r="W310" s="159" t="str">
        <f t="shared" si="88"/>
        <v/>
      </c>
      <c r="X310" s="159" t="str">
        <f t="shared" si="89"/>
        <v/>
      </c>
      <c r="Y310" s="160" t="str">
        <f t="shared" si="90"/>
        <v/>
      </c>
      <c r="Z310" s="161" t="str">
        <f t="shared" si="91"/>
        <v/>
      </c>
      <c r="AA310" s="161" t="str">
        <f t="shared" si="92"/>
        <v>No</v>
      </c>
      <c r="AB310" s="162" t="str">
        <f t="shared" si="93"/>
        <v/>
      </c>
      <c r="AC310" s="162" t="str">
        <f t="shared" si="94"/>
        <v/>
      </c>
    </row>
    <row r="311" spans="1:29" ht="14">
      <c r="A311" s="62">
        <v>309</v>
      </c>
      <c r="B311" s="10">
        <v>6</v>
      </c>
      <c r="C311" s="14">
        <v>41029</v>
      </c>
      <c r="D311" s="15" t="s">
        <v>52</v>
      </c>
      <c r="E311" s="65" t="s">
        <v>8</v>
      </c>
      <c r="F311" s="15" t="s">
        <v>8</v>
      </c>
      <c r="G311" s="23" t="s">
        <v>16</v>
      </c>
      <c r="H311" s="17" t="s">
        <v>119</v>
      </c>
      <c r="I311" s="66">
        <v>3</v>
      </c>
      <c r="J311" s="12">
        <f>VLOOKUP(G311,'Default Parameters'!$A$10:$C$12,3,FALSE)</f>
        <v>5</v>
      </c>
      <c r="K311" s="63">
        <f t="shared" si="76"/>
        <v>41151</v>
      </c>
      <c r="L311" s="64">
        <f t="shared" si="77"/>
        <v>2012</v>
      </c>
      <c r="M311" s="64">
        <f t="shared" si="78"/>
        <v>8</v>
      </c>
      <c r="N311" s="63">
        <f t="shared" si="79"/>
        <v>42976</v>
      </c>
      <c r="O311" s="154">
        <f t="shared" si="80"/>
        <v>42948</v>
      </c>
      <c r="P311" s="155">
        <f t="shared" si="81"/>
        <v>42976</v>
      </c>
      <c r="Q311" s="155" t="str">
        <f t="shared" si="82"/>
        <v>Yes</v>
      </c>
      <c r="R311" s="156">
        <f t="shared" si="83"/>
        <v>0.23835616438356164</v>
      </c>
      <c r="S311" s="156">
        <f t="shared" si="84"/>
        <v>0</v>
      </c>
      <c r="T311" s="157" t="str">
        <f t="shared" si="85"/>
        <v/>
      </c>
      <c r="U311" s="158" t="str">
        <f t="shared" si="86"/>
        <v/>
      </c>
      <c r="V311" s="158" t="str">
        <f t="shared" si="87"/>
        <v>No</v>
      </c>
      <c r="W311" s="159" t="str">
        <f t="shared" si="88"/>
        <v/>
      </c>
      <c r="X311" s="159" t="str">
        <f t="shared" si="89"/>
        <v/>
      </c>
      <c r="Y311" s="160" t="str">
        <f t="shared" si="90"/>
        <v/>
      </c>
      <c r="Z311" s="161" t="str">
        <f t="shared" si="91"/>
        <v/>
      </c>
      <c r="AA311" s="161" t="str">
        <f t="shared" si="92"/>
        <v>No</v>
      </c>
      <c r="AB311" s="162" t="str">
        <f t="shared" si="93"/>
        <v/>
      </c>
      <c r="AC311" s="162" t="str">
        <f t="shared" si="94"/>
        <v/>
      </c>
    </row>
    <row r="312" spans="1:29" ht="14">
      <c r="A312" s="62">
        <v>310</v>
      </c>
      <c r="B312" s="10">
        <v>6</v>
      </c>
      <c r="C312" s="14">
        <v>41029</v>
      </c>
      <c r="D312" s="15" t="s">
        <v>52</v>
      </c>
      <c r="E312" s="65" t="s">
        <v>8</v>
      </c>
      <c r="F312" s="15" t="s">
        <v>8</v>
      </c>
      <c r="G312" s="23" t="s">
        <v>16</v>
      </c>
      <c r="H312" s="17" t="s">
        <v>119</v>
      </c>
      <c r="I312" s="66">
        <v>3</v>
      </c>
      <c r="J312" s="12">
        <f>VLOOKUP(G312,'Default Parameters'!$A$10:$C$12,3,FALSE)</f>
        <v>5</v>
      </c>
      <c r="K312" s="63">
        <f t="shared" si="76"/>
        <v>41151</v>
      </c>
      <c r="L312" s="64">
        <f t="shared" si="77"/>
        <v>2012</v>
      </c>
      <c r="M312" s="64">
        <f t="shared" si="78"/>
        <v>8</v>
      </c>
      <c r="N312" s="63">
        <f t="shared" si="79"/>
        <v>42976</v>
      </c>
      <c r="O312" s="154">
        <f t="shared" si="80"/>
        <v>42948</v>
      </c>
      <c r="P312" s="155">
        <f t="shared" si="81"/>
        <v>42976</v>
      </c>
      <c r="Q312" s="155" t="str">
        <f t="shared" si="82"/>
        <v>Yes</v>
      </c>
      <c r="R312" s="156">
        <f t="shared" si="83"/>
        <v>0.23835616438356164</v>
      </c>
      <c r="S312" s="156">
        <f t="shared" si="84"/>
        <v>0</v>
      </c>
      <c r="T312" s="157" t="str">
        <f t="shared" si="85"/>
        <v/>
      </c>
      <c r="U312" s="158" t="str">
        <f t="shared" si="86"/>
        <v/>
      </c>
      <c r="V312" s="158" t="str">
        <f t="shared" si="87"/>
        <v>No</v>
      </c>
      <c r="W312" s="159" t="str">
        <f t="shared" si="88"/>
        <v/>
      </c>
      <c r="X312" s="159" t="str">
        <f t="shared" si="89"/>
        <v/>
      </c>
      <c r="Y312" s="160" t="str">
        <f t="shared" si="90"/>
        <v/>
      </c>
      <c r="Z312" s="161" t="str">
        <f t="shared" si="91"/>
        <v/>
      </c>
      <c r="AA312" s="161" t="str">
        <f t="shared" si="92"/>
        <v>No</v>
      </c>
      <c r="AB312" s="162" t="str">
        <f t="shared" si="93"/>
        <v/>
      </c>
      <c r="AC312" s="162" t="str">
        <f t="shared" si="94"/>
        <v/>
      </c>
    </row>
    <row r="313" spans="1:29" ht="14">
      <c r="A313" s="62">
        <v>311</v>
      </c>
      <c r="B313" s="10">
        <v>6</v>
      </c>
      <c r="C313" s="14">
        <v>41029</v>
      </c>
      <c r="D313" s="15" t="s">
        <v>122</v>
      </c>
      <c r="E313" s="15" t="s">
        <v>11</v>
      </c>
      <c r="F313" s="15" t="s">
        <v>11</v>
      </c>
      <c r="G313" s="23" t="s">
        <v>16</v>
      </c>
      <c r="H313" s="17" t="s">
        <v>119</v>
      </c>
      <c r="I313" s="66">
        <v>1</v>
      </c>
      <c r="J313" s="12">
        <f>VLOOKUP(G313,'Default Parameters'!$A$10:$C$12,3,FALSE)</f>
        <v>5</v>
      </c>
      <c r="K313" s="63">
        <f t="shared" si="76"/>
        <v>41151</v>
      </c>
      <c r="L313" s="64">
        <f t="shared" si="77"/>
        <v>2012</v>
      </c>
      <c r="M313" s="64">
        <f t="shared" si="78"/>
        <v>8</v>
      </c>
      <c r="N313" s="63">
        <f t="shared" si="79"/>
        <v>42976</v>
      </c>
      <c r="O313" s="154">
        <f t="shared" si="80"/>
        <v>42948</v>
      </c>
      <c r="P313" s="155">
        <f t="shared" si="81"/>
        <v>42976</v>
      </c>
      <c r="Q313" s="155" t="str">
        <f t="shared" si="82"/>
        <v>Yes</v>
      </c>
      <c r="R313" s="156">
        <f t="shared" si="83"/>
        <v>7.9452054794520555E-2</v>
      </c>
      <c r="S313" s="156">
        <f t="shared" si="84"/>
        <v>0</v>
      </c>
      <c r="T313" s="157" t="str">
        <f t="shared" si="85"/>
        <v/>
      </c>
      <c r="U313" s="158" t="str">
        <f t="shared" si="86"/>
        <v/>
      </c>
      <c r="V313" s="158" t="str">
        <f t="shared" si="87"/>
        <v>No</v>
      </c>
      <c r="W313" s="159" t="str">
        <f t="shared" si="88"/>
        <v/>
      </c>
      <c r="X313" s="159" t="str">
        <f t="shared" si="89"/>
        <v/>
      </c>
      <c r="Y313" s="160" t="str">
        <f t="shared" si="90"/>
        <v/>
      </c>
      <c r="Z313" s="161" t="str">
        <f t="shared" si="91"/>
        <v/>
      </c>
      <c r="AA313" s="161" t="str">
        <f t="shared" si="92"/>
        <v>No</v>
      </c>
      <c r="AB313" s="162" t="str">
        <f t="shared" si="93"/>
        <v/>
      </c>
      <c r="AC313" s="162" t="str">
        <f t="shared" si="94"/>
        <v/>
      </c>
    </row>
    <row r="314" spans="1:29" ht="14">
      <c r="A314" s="62">
        <v>312</v>
      </c>
      <c r="B314" s="10">
        <v>6</v>
      </c>
      <c r="C314" s="14">
        <v>41029</v>
      </c>
      <c r="D314" s="15" t="s">
        <v>52</v>
      </c>
      <c r="E314" s="15" t="s">
        <v>11</v>
      </c>
      <c r="F314" s="15" t="s">
        <v>11</v>
      </c>
      <c r="G314" s="23" t="s">
        <v>16</v>
      </c>
      <c r="H314" s="17" t="s">
        <v>119</v>
      </c>
      <c r="I314" s="66">
        <v>4</v>
      </c>
      <c r="J314" s="12">
        <f>VLOOKUP(G314,'Default Parameters'!$A$10:$C$12,3,FALSE)</f>
        <v>5</v>
      </c>
      <c r="K314" s="63">
        <f t="shared" si="76"/>
        <v>41151</v>
      </c>
      <c r="L314" s="64">
        <f t="shared" si="77"/>
        <v>2012</v>
      </c>
      <c r="M314" s="64">
        <f t="shared" si="78"/>
        <v>8</v>
      </c>
      <c r="N314" s="63">
        <f t="shared" si="79"/>
        <v>42976</v>
      </c>
      <c r="O314" s="154">
        <f t="shared" si="80"/>
        <v>42948</v>
      </c>
      <c r="P314" s="155">
        <f t="shared" si="81"/>
        <v>42976</v>
      </c>
      <c r="Q314" s="155" t="str">
        <f t="shared" si="82"/>
        <v>Yes</v>
      </c>
      <c r="R314" s="156">
        <f t="shared" si="83"/>
        <v>0.31780821917808222</v>
      </c>
      <c r="S314" s="156">
        <f t="shared" si="84"/>
        <v>0</v>
      </c>
      <c r="T314" s="157" t="str">
        <f t="shared" si="85"/>
        <v/>
      </c>
      <c r="U314" s="158" t="str">
        <f t="shared" si="86"/>
        <v/>
      </c>
      <c r="V314" s="158" t="str">
        <f t="shared" si="87"/>
        <v>No</v>
      </c>
      <c r="W314" s="159" t="str">
        <f t="shared" si="88"/>
        <v/>
      </c>
      <c r="X314" s="159" t="str">
        <f t="shared" si="89"/>
        <v/>
      </c>
      <c r="Y314" s="160" t="str">
        <f t="shared" si="90"/>
        <v/>
      </c>
      <c r="Z314" s="161" t="str">
        <f t="shared" si="91"/>
        <v/>
      </c>
      <c r="AA314" s="161" t="str">
        <f t="shared" si="92"/>
        <v>No</v>
      </c>
      <c r="AB314" s="162" t="str">
        <f t="shared" si="93"/>
        <v/>
      </c>
      <c r="AC314" s="162" t="str">
        <f t="shared" si="94"/>
        <v/>
      </c>
    </row>
    <row r="315" spans="1:29" ht="14">
      <c r="A315" s="62">
        <v>313</v>
      </c>
      <c r="B315" s="10">
        <v>6</v>
      </c>
      <c r="C315" s="14">
        <v>41029</v>
      </c>
      <c r="D315" s="15" t="s">
        <v>52</v>
      </c>
      <c r="E315" s="15" t="s">
        <v>11</v>
      </c>
      <c r="F315" s="15" t="s">
        <v>11</v>
      </c>
      <c r="G315" s="23" t="s">
        <v>16</v>
      </c>
      <c r="H315" s="17" t="s">
        <v>119</v>
      </c>
      <c r="I315" s="66">
        <v>7</v>
      </c>
      <c r="J315" s="12">
        <f>VLOOKUP(G315,'Default Parameters'!$A$10:$C$12,3,FALSE)</f>
        <v>5</v>
      </c>
      <c r="K315" s="63">
        <f t="shared" si="76"/>
        <v>41151</v>
      </c>
      <c r="L315" s="64">
        <f t="shared" si="77"/>
        <v>2012</v>
      </c>
      <c r="M315" s="64">
        <f t="shared" si="78"/>
        <v>8</v>
      </c>
      <c r="N315" s="63">
        <f t="shared" si="79"/>
        <v>42976</v>
      </c>
      <c r="O315" s="154">
        <f t="shared" si="80"/>
        <v>42948</v>
      </c>
      <c r="P315" s="155">
        <f t="shared" si="81"/>
        <v>42976</v>
      </c>
      <c r="Q315" s="155" t="str">
        <f t="shared" si="82"/>
        <v>Yes</v>
      </c>
      <c r="R315" s="156">
        <f t="shared" si="83"/>
        <v>0.55616438356164388</v>
      </c>
      <c r="S315" s="156">
        <f t="shared" si="84"/>
        <v>0</v>
      </c>
      <c r="T315" s="157" t="str">
        <f t="shared" si="85"/>
        <v/>
      </c>
      <c r="U315" s="158" t="str">
        <f t="shared" si="86"/>
        <v/>
      </c>
      <c r="V315" s="158" t="str">
        <f t="shared" si="87"/>
        <v>No</v>
      </c>
      <c r="W315" s="159" t="str">
        <f t="shared" si="88"/>
        <v/>
      </c>
      <c r="X315" s="159" t="str">
        <f t="shared" si="89"/>
        <v/>
      </c>
      <c r="Y315" s="160" t="str">
        <f t="shared" si="90"/>
        <v/>
      </c>
      <c r="Z315" s="161" t="str">
        <f t="shared" si="91"/>
        <v/>
      </c>
      <c r="AA315" s="161" t="str">
        <f t="shared" si="92"/>
        <v>No</v>
      </c>
      <c r="AB315" s="162" t="str">
        <f t="shared" si="93"/>
        <v/>
      </c>
      <c r="AC315" s="162" t="str">
        <f t="shared" si="94"/>
        <v/>
      </c>
    </row>
    <row r="316" spans="1:29" ht="14">
      <c r="A316" s="62">
        <v>314</v>
      </c>
      <c r="B316" s="10">
        <v>6</v>
      </c>
      <c r="C316" s="14">
        <v>41029</v>
      </c>
      <c r="D316" s="15" t="s">
        <v>52</v>
      </c>
      <c r="E316" s="15" t="s">
        <v>11</v>
      </c>
      <c r="F316" s="15" t="s">
        <v>11</v>
      </c>
      <c r="G316" s="23" t="s">
        <v>16</v>
      </c>
      <c r="H316" s="17" t="s">
        <v>119</v>
      </c>
      <c r="I316" s="66">
        <v>7</v>
      </c>
      <c r="J316" s="12">
        <f>VLOOKUP(G316,'Default Parameters'!$A$10:$C$12,3,FALSE)</f>
        <v>5</v>
      </c>
      <c r="K316" s="63">
        <f t="shared" si="76"/>
        <v>41151</v>
      </c>
      <c r="L316" s="64">
        <f t="shared" si="77"/>
        <v>2012</v>
      </c>
      <c r="M316" s="64">
        <f t="shared" si="78"/>
        <v>8</v>
      </c>
      <c r="N316" s="63">
        <f t="shared" si="79"/>
        <v>42976</v>
      </c>
      <c r="O316" s="154">
        <f t="shared" si="80"/>
        <v>42948</v>
      </c>
      <c r="P316" s="155">
        <f t="shared" si="81"/>
        <v>42976</v>
      </c>
      <c r="Q316" s="155" t="str">
        <f t="shared" si="82"/>
        <v>Yes</v>
      </c>
      <c r="R316" s="156">
        <f t="shared" si="83"/>
        <v>0.55616438356164388</v>
      </c>
      <c r="S316" s="156">
        <f t="shared" si="84"/>
        <v>0</v>
      </c>
      <c r="T316" s="157" t="str">
        <f t="shared" si="85"/>
        <v/>
      </c>
      <c r="U316" s="158" t="str">
        <f t="shared" si="86"/>
        <v/>
      </c>
      <c r="V316" s="158" t="str">
        <f t="shared" si="87"/>
        <v>No</v>
      </c>
      <c r="W316" s="159" t="str">
        <f t="shared" si="88"/>
        <v/>
      </c>
      <c r="X316" s="159" t="str">
        <f t="shared" si="89"/>
        <v/>
      </c>
      <c r="Y316" s="160" t="str">
        <f t="shared" si="90"/>
        <v/>
      </c>
      <c r="Z316" s="161" t="str">
        <f t="shared" si="91"/>
        <v/>
      </c>
      <c r="AA316" s="161" t="str">
        <f t="shared" si="92"/>
        <v>No</v>
      </c>
      <c r="AB316" s="162" t="str">
        <f t="shared" si="93"/>
        <v/>
      </c>
      <c r="AC316" s="162" t="str">
        <f t="shared" si="94"/>
        <v/>
      </c>
    </row>
    <row r="317" spans="1:29" ht="14">
      <c r="A317" s="62">
        <v>315</v>
      </c>
      <c r="B317" s="10">
        <v>6</v>
      </c>
      <c r="C317" s="14">
        <v>41029</v>
      </c>
      <c r="D317" s="15" t="s">
        <v>52</v>
      </c>
      <c r="E317" s="15" t="s">
        <v>11</v>
      </c>
      <c r="F317" s="15" t="s">
        <v>11</v>
      </c>
      <c r="G317" s="23" t="s">
        <v>16</v>
      </c>
      <c r="H317" s="17" t="s">
        <v>119</v>
      </c>
      <c r="I317" s="66">
        <v>9</v>
      </c>
      <c r="J317" s="12">
        <f>VLOOKUP(G317,'Default Parameters'!$A$10:$C$12,3,FALSE)</f>
        <v>5</v>
      </c>
      <c r="K317" s="63">
        <f t="shared" si="76"/>
        <v>41151</v>
      </c>
      <c r="L317" s="64">
        <f t="shared" si="77"/>
        <v>2012</v>
      </c>
      <c r="M317" s="64">
        <f t="shared" si="78"/>
        <v>8</v>
      </c>
      <c r="N317" s="63">
        <f t="shared" si="79"/>
        <v>42976</v>
      </c>
      <c r="O317" s="154">
        <f t="shared" si="80"/>
        <v>42948</v>
      </c>
      <c r="P317" s="155">
        <f t="shared" si="81"/>
        <v>42976</v>
      </c>
      <c r="Q317" s="155" t="str">
        <f t="shared" si="82"/>
        <v>Yes</v>
      </c>
      <c r="R317" s="156">
        <f t="shared" si="83"/>
        <v>0.71506849315068488</v>
      </c>
      <c r="S317" s="156">
        <f t="shared" si="84"/>
        <v>0</v>
      </c>
      <c r="T317" s="157" t="str">
        <f t="shared" si="85"/>
        <v/>
      </c>
      <c r="U317" s="158" t="str">
        <f t="shared" si="86"/>
        <v/>
      </c>
      <c r="V317" s="158" t="str">
        <f t="shared" si="87"/>
        <v>No</v>
      </c>
      <c r="W317" s="159" t="str">
        <f t="shared" si="88"/>
        <v/>
      </c>
      <c r="X317" s="159" t="str">
        <f t="shared" si="89"/>
        <v/>
      </c>
      <c r="Y317" s="160" t="str">
        <f t="shared" si="90"/>
        <v/>
      </c>
      <c r="Z317" s="161" t="str">
        <f t="shared" si="91"/>
        <v/>
      </c>
      <c r="AA317" s="161" t="str">
        <f t="shared" si="92"/>
        <v>No</v>
      </c>
      <c r="AB317" s="162" t="str">
        <f t="shared" si="93"/>
        <v/>
      </c>
      <c r="AC317" s="162" t="str">
        <f t="shared" si="94"/>
        <v/>
      </c>
    </row>
    <row r="318" spans="1:29" ht="14">
      <c r="A318" s="62">
        <v>316</v>
      </c>
      <c r="B318" s="10">
        <v>6</v>
      </c>
      <c r="C318" s="14">
        <v>41029</v>
      </c>
      <c r="D318" s="15" t="s">
        <v>52</v>
      </c>
      <c r="E318" s="15" t="s">
        <v>11</v>
      </c>
      <c r="F318" s="15" t="s">
        <v>11</v>
      </c>
      <c r="G318" s="23" t="s">
        <v>16</v>
      </c>
      <c r="H318" s="17" t="s">
        <v>119</v>
      </c>
      <c r="I318" s="66">
        <v>11</v>
      </c>
      <c r="J318" s="12">
        <f>VLOOKUP(G318,'Default Parameters'!$A$10:$C$12,3,FALSE)</f>
        <v>5</v>
      </c>
      <c r="K318" s="63">
        <f t="shared" si="76"/>
        <v>41151</v>
      </c>
      <c r="L318" s="64">
        <f t="shared" si="77"/>
        <v>2012</v>
      </c>
      <c r="M318" s="64">
        <f t="shared" si="78"/>
        <v>8</v>
      </c>
      <c r="N318" s="63">
        <f t="shared" si="79"/>
        <v>42976</v>
      </c>
      <c r="O318" s="154">
        <f t="shared" si="80"/>
        <v>42948</v>
      </c>
      <c r="P318" s="155">
        <f t="shared" si="81"/>
        <v>42976</v>
      </c>
      <c r="Q318" s="155" t="str">
        <f t="shared" si="82"/>
        <v>Yes</v>
      </c>
      <c r="R318" s="156">
        <f t="shared" si="83"/>
        <v>0.87397260273972599</v>
      </c>
      <c r="S318" s="156">
        <f t="shared" si="84"/>
        <v>0</v>
      </c>
      <c r="T318" s="157" t="str">
        <f t="shared" si="85"/>
        <v/>
      </c>
      <c r="U318" s="158" t="str">
        <f t="shared" si="86"/>
        <v/>
      </c>
      <c r="V318" s="158" t="str">
        <f t="shared" si="87"/>
        <v>No</v>
      </c>
      <c r="W318" s="159" t="str">
        <f t="shared" si="88"/>
        <v/>
      </c>
      <c r="X318" s="159" t="str">
        <f t="shared" si="89"/>
        <v/>
      </c>
      <c r="Y318" s="160" t="str">
        <f t="shared" si="90"/>
        <v/>
      </c>
      <c r="Z318" s="161" t="str">
        <f t="shared" si="91"/>
        <v/>
      </c>
      <c r="AA318" s="161" t="str">
        <f t="shared" si="92"/>
        <v>No</v>
      </c>
      <c r="AB318" s="162" t="str">
        <f t="shared" si="93"/>
        <v/>
      </c>
      <c r="AC318" s="162" t="str">
        <f t="shared" si="94"/>
        <v/>
      </c>
    </row>
    <row r="319" spans="1:29" ht="14">
      <c r="A319" s="62">
        <v>317</v>
      </c>
      <c r="B319" s="10">
        <v>6</v>
      </c>
      <c r="C319" s="14">
        <v>41029</v>
      </c>
      <c r="D319" s="15" t="s">
        <v>52</v>
      </c>
      <c r="E319" s="15" t="s">
        <v>11</v>
      </c>
      <c r="F319" s="15" t="s">
        <v>11</v>
      </c>
      <c r="G319" s="23" t="s">
        <v>16</v>
      </c>
      <c r="H319" s="17" t="s">
        <v>119</v>
      </c>
      <c r="I319" s="66">
        <v>11</v>
      </c>
      <c r="J319" s="12">
        <f>VLOOKUP(G319,'Default Parameters'!$A$10:$C$12,3,FALSE)</f>
        <v>5</v>
      </c>
      <c r="K319" s="63">
        <f t="shared" si="76"/>
        <v>41151</v>
      </c>
      <c r="L319" s="64">
        <f t="shared" si="77"/>
        <v>2012</v>
      </c>
      <c r="M319" s="64">
        <f t="shared" si="78"/>
        <v>8</v>
      </c>
      <c r="N319" s="63">
        <f t="shared" si="79"/>
        <v>42976</v>
      </c>
      <c r="O319" s="154">
        <f t="shared" si="80"/>
        <v>42948</v>
      </c>
      <c r="P319" s="155">
        <f t="shared" si="81"/>
        <v>42976</v>
      </c>
      <c r="Q319" s="155" t="str">
        <f t="shared" si="82"/>
        <v>Yes</v>
      </c>
      <c r="R319" s="156">
        <f t="shared" si="83"/>
        <v>0.87397260273972599</v>
      </c>
      <c r="S319" s="156">
        <f t="shared" si="84"/>
        <v>0</v>
      </c>
      <c r="T319" s="157" t="str">
        <f t="shared" si="85"/>
        <v/>
      </c>
      <c r="U319" s="158" t="str">
        <f t="shared" si="86"/>
        <v/>
      </c>
      <c r="V319" s="158" t="str">
        <f t="shared" si="87"/>
        <v>No</v>
      </c>
      <c r="W319" s="159" t="str">
        <f t="shared" si="88"/>
        <v/>
      </c>
      <c r="X319" s="159" t="str">
        <f t="shared" si="89"/>
        <v/>
      </c>
      <c r="Y319" s="160" t="str">
        <f t="shared" si="90"/>
        <v/>
      </c>
      <c r="Z319" s="161" t="str">
        <f t="shared" si="91"/>
        <v/>
      </c>
      <c r="AA319" s="161" t="str">
        <f t="shared" si="92"/>
        <v>No</v>
      </c>
      <c r="AB319" s="162" t="str">
        <f t="shared" si="93"/>
        <v/>
      </c>
      <c r="AC319" s="162" t="str">
        <f t="shared" si="94"/>
        <v/>
      </c>
    </row>
    <row r="320" spans="1:29" ht="14">
      <c r="A320" s="62">
        <v>318</v>
      </c>
      <c r="B320" s="10">
        <v>6</v>
      </c>
      <c r="C320" s="14">
        <v>41029</v>
      </c>
      <c r="D320" s="15" t="s">
        <v>52</v>
      </c>
      <c r="E320" s="15" t="s">
        <v>11</v>
      </c>
      <c r="F320" s="15" t="s">
        <v>11</v>
      </c>
      <c r="G320" s="23" t="s">
        <v>16</v>
      </c>
      <c r="H320" s="17" t="s">
        <v>121</v>
      </c>
      <c r="I320" s="66">
        <v>16</v>
      </c>
      <c r="J320" s="12">
        <f>VLOOKUP(G320,'Default Parameters'!$A$10:$C$12,3,FALSE)</f>
        <v>5</v>
      </c>
      <c r="K320" s="63">
        <f t="shared" si="76"/>
        <v>41151</v>
      </c>
      <c r="L320" s="64">
        <f t="shared" si="77"/>
        <v>2012</v>
      </c>
      <c r="M320" s="64">
        <f t="shared" si="78"/>
        <v>8</v>
      </c>
      <c r="N320" s="63">
        <f t="shared" si="79"/>
        <v>42976</v>
      </c>
      <c r="O320" s="154">
        <f t="shared" si="80"/>
        <v>42948</v>
      </c>
      <c r="P320" s="155">
        <f t="shared" si="81"/>
        <v>42976</v>
      </c>
      <c r="Q320" s="155" t="str">
        <f t="shared" si="82"/>
        <v>Yes</v>
      </c>
      <c r="R320" s="156">
        <f t="shared" si="83"/>
        <v>1.2712328767123289</v>
      </c>
      <c r="S320" s="156">
        <f t="shared" si="84"/>
        <v>0</v>
      </c>
      <c r="T320" s="157" t="str">
        <f t="shared" si="85"/>
        <v/>
      </c>
      <c r="U320" s="158" t="str">
        <f t="shared" si="86"/>
        <v/>
      </c>
      <c r="V320" s="158" t="str">
        <f t="shared" si="87"/>
        <v>No</v>
      </c>
      <c r="W320" s="159" t="str">
        <f t="shared" si="88"/>
        <v/>
      </c>
      <c r="X320" s="159" t="str">
        <f t="shared" si="89"/>
        <v/>
      </c>
      <c r="Y320" s="160" t="str">
        <f t="shared" si="90"/>
        <v/>
      </c>
      <c r="Z320" s="161" t="str">
        <f t="shared" si="91"/>
        <v/>
      </c>
      <c r="AA320" s="161" t="str">
        <f t="shared" si="92"/>
        <v>No</v>
      </c>
      <c r="AB320" s="162" t="str">
        <f t="shared" si="93"/>
        <v/>
      </c>
      <c r="AC320" s="162" t="str">
        <f t="shared" si="94"/>
        <v/>
      </c>
    </row>
    <row r="321" spans="1:29" ht="14">
      <c r="A321" s="62">
        <v>319</v>
      </c>
      <c r="B321" s="10">
        <v>6</v>
      </c>
      <c r="C321" s="14">
        <v>41029</v>
      </c>
      <c r="D321" s="15" t="s">
        <v>52</v>
      </c>
      <c r="E321" s="15" t="s">
        <v>11</v>
      </c>
      <c r="F321" s="15" t="s">
        <v>11</v>
      </c>
      <c r="G321" s="23" t="s">
        <v>16</v>
      </c>
      <c r="H321" s="17" t="s">
        <v>119</v>
      </c>
      <c r="I321" s="66">
        <v>40</v>
      </c>
      <c r="J321" s="12">
        <f>VLOOKUP(G321,'Default Parameters'!$A$10:$C$12,3,FALSE)</f>
        <v>5</v>
      </c>
      <c r="K321" s="63">
        <f t="shared" si="76"/>
        <v>41151</v>
      </c>
      <c r="L321" s="64">
        <f t="shared" si="77"/>
        <v>2012</v>
      </c>
      <c r="M321" s="64">
        <f t="shared" si="78"/>
        <v>8</v>
      </c>
      <c r="N321" s="63">
        <f t="shared" si="79"/>
        <v>42976</v>
      </c>
      <c r="O321" s="154">
        <f t="shared" si="80"/>
        <v>42948</v>
      </c>
      <c r="P321" s="155">
        <f t="shared" si="81"/>
        <v>42976</v>
      </c>
      <c r="Q321" s="155" t="str">
        <f t="shared" si="82"/>
        <v>Yes</v>
      </c>
      <c r="R321" s="156">
        <f t="shared" si="83"/>
        <v>3.1780821917808217</v>
      </c>
      <c r="S321" s="156">
        <f t="shared" si="84"/>
        <v>0</v>
      </c>
      <c r="T321" s="157" t="str">
        <f t="shared" si="85"/>
        <v/>
      </c>
      <c r="U321" s="158" t="str">
        <f t="shared" si="86"/>
        <v/>
      </c>
      <c r="V321" s="158" t="str">
        <f t="shared" si="87"/>
        <v>No</v>
      </c>
      <c r="W321" s="159" t="str">
        <f t="shared" si="88"/>
        <v/>
      </c>
      <c r="X321" s="159" t="str">
        <f t="shared" si="89"/>
        <v/>
      </c>
      <c r="Y321" s="160" t="str">
        <f t="shared" si="90"/>
        <v/>
      </c>
      <c r="Z321" s="161" t="str">
        <f t="shared" si="91"/>
        <v/>
      </c>
      <c r="AA321" s="161" t="str">
        <f t="shared" si="92"/>
        <v>No</v>
      </c>
      <c r="AB321" s="162" t="str">
        <f t="shared" si="93"/>
        <v/>
      </c>
      <c r="AC321" s="162" t="str">
        <f t="shared" si="94"/>
        <v/>
      </c>
    </row>
    <row r="322" spans="1:29" ht="15" customHeight="1">
      <c r="A322" s="62">
        <v>320</v>
      </c>
      <c r="B322" s="10">
        <v>6</v>
      </c>
      <c r="C322" s="14">
        <v>41029</v>
      </c>
      <c r="D322" s="15" t="s">
        <v>110</v>
      </c>
      <c r="E322" s="44" t="s">
        <v>410</v>
      </c>
      <c r="F322" s="15" t="s">
        <v>410</v>
      </c>
      <c r="G322" s="23" t="s">
        <v>16</v>
      </c>
      <c r="H322" s="17" t="s">
        <v>119</v>
      </c>
      <c r="I322" s="66">
        <v>790</v>
      </c>
      <c r="J322" s="12">
        <f>VLOOKUP(G322,'Default Parameters'!$A$10:$C$12,3,FALSE)</f>
        <v>5</v>
      </c>
      <c r="K322" s="63">
        <f t="shared" si="76"/>
        <v>41151</v>
      </c>
      <c r="L322" s="64">
        <f t="shared" si="77"/>
        <v>2012</v>
      </c>
      <c r="M322" s="64">
        <f t="shared" si="78"/>
        <v>8</v>
      </c>
      <c r="N322" s="63">
        <f t="shared" si="79"/>
        <v>42976</v>
      </c>
      <c r="O322" s="154">
        <f t="shared" si="80"/>
        <v>42948</v>
      </c>
      <c r="P322" s="155">
        <f t="shared" si="81"/>
        <v>42976</v>
      </c>
      <c r="Q322" s="155" t="str">
        <f t="shared" si="82"/>
        <v>Yes</v>
      </c>
      <c r="R322" s="156">
        <f t="shared" si="83"/>
        <v>62.767123287671232</v>
      </c>
      <c r="S322" s="156">
        <f t="shared" si="84"/>
        <v>0</v>
      </c>
      <c r="T322" s="157" t="str">
        <f t="shared" si="85"/>
        <v/>
      </c>
      <c r="U322" s="158" t="str">
        <f t="shared" si="86"/>
        <v/>
      </c>
      <c r="V322" s="158" t="str">
        <f t="shared" si="87"/>
        <v>No</v>
      </c>
      <c r="W322" s="159" t="str">
        <f t="shared" si="88"/>
        <v/>
      </c>
      <c r="X322" s="159" t="str">
        <f t="shared" si="89"/>
        <v/>
      </c>
      <c r="Y322" s="160" t="str">
        <f t="shared" si="90"/>
        <v/>
      </c>
      <c r="Z322" s="161" t="str">
        <f t="shared" si="91"/>
        <v/>
      </c>
      <c r="AA322" s="161" t="str">
        <f t="shared" si="92"/>
        <v>No</v>
      </c>
      <c r="AB322" s="162" t="str">
        <f t="shared" si="93"/>
        <v/>
      </c>
      <c r="AC322" s="162" t="str">
        <f t="shared" si="94"/>
        <v/>
      </c>
    </row>
    <row r="323" spans="1:29" ht="14">
      <c r="A323" s="62">
        <v>321</v>
      </c>
      <c r="B323" s="10">
        <v>6</v>
      </c>
      <c r="C323" s="14">
        <v>41029</v>
      </c>
      <c r="D323" s="15" t="s">
        <v>52</v>
      </c>
      <c r="E323" s="65" t="s">
        <v>9</v>
      </c>
      <c r="F323" s="15" t="s">
        <v>9</v>
      </c>
      <c r="G323" s="23" t="s">
        <v>16</v>
      </c>
      <c r="H323" s="17" t="s">
        <v>119</v>
      </c>
      <c r="I323" s="66">
        <v>1</v>
      </c>
      <c r="J323" s="12">
        <f>VLOOKUP(G323,'Default Parameters'!$A$10:$C$12,3,FALSE)</f>
        <v>5</v>
      </c>
      <c r="K323" s="63">
        <f t="shared" ref="K323:K386" si="95">EDATE(C323,4)</f>
        <v>41151</v>
      </c>
      <c r="L323" s="64">
        <f t="shared" ref="L323:L386" si="96">YEAR(K323)</f>
        <v>2012</v>
      </c>
      <c r="M323" s="64">
        <f t="shared" ref="M323:M386" si="97">MONTH(K323)</f>
        <v>8</v>
      </c>
      <c r="N323" s="63">
        <f t="shared" ref="N323:N386" si="98">EDATE(K323,J323*12)-1</f>
        <v>42976</v>
      </c>
      <c r="O323" s="154">
        <f t="shared" ref="O323:O386" si="99">IF($N323&lt;$AG$10,"",MAX($K323,$AG$10,VLOOKUP($B323,$AF$3:$AG$8,2,FALSE)))</f>
        <v>42948</v>
      </c>
      <c r="P323" s="155">
        <f t="shared" ref="P323:P386" si="100">IF(O323="","",MIN($N323,$AG$13,VLOOKUP($B323,$AF$3:$AH$8,3,FALSE)))</f>
        <v>42976</v>
      </c>
      <c r="Q323" s="155" t="str">
        <f t="shared" ref="Q323:Q386" si="101">IF(SUM(R323:S323)&gt;0,"Yes","No")</f>
        <v>Yes</v>
      </c>
      <c r="R323" s="156">
        <f t="shared" ref="R323:R386" si="102">IF(O323="","",MAX(MIN($AG$11,P323)-MAX($AG$10,O323)+1,0)*$I323/365)</f>
        <v>7.9452054794520555E-2</v>
      </c>
      <c r="S323" s="156">
        <f t="shared" ref="S323:S386" si="103">IF(O323="","",MAX(MIN($AG$13,P323)-MAX($AG$12,O323)+1,0)*$I323/365)</f>
        <v>0</v>
      </c>
      <c r="T323" s="157" t="str">
        <f t="shared" si="85"/>
        <v/>
      </c>
      <c r="U323" s="158" t="str">
        <f t="shared" si="86"/>
        <v/>
      </c>
      <c r="V323" s="158" t="str">
        <f t="shared" si="87"/>
        <v>No</v>
      </c>
      <c r="W323" s="159" t="str">
        <f t="shared" si="88"/>
        <v/>
      </c>
      <c r="X323" s="159" t="str">
        <f t="shared" si="89"/>
        <v/>
      </c>
      <c r="Y323" s="160" t="str">
        <f t="shared" si="90"/>
        <v/>
      </c>
      <c r="Z323" s="161" t="str">
        <f t="shared" si="91"/>
        <v/>
      </c>
      <c r="AA323" s="161" t="str">
        <f t="shared" si="92"/>
        <v>No</v>
      </c>
      <c r="AB323" s="162" t="str">
        <f t="shared" si="93"/>
        <v/>
      </c>
      <c r="AC323" s="162" t="str">
        <f t="shared" si="94"/>
        <v/>
      </c>
    </row>
    <row r="324" spans="1:29" ht="14">
      <c r="A324" s="62">
        <v>322</v>
      </c>
      <c r="B324" s="10">
        <v>6</v>
      </c>
      <c r="C324" s="14">
        <v>41029</v>
      </c>
      <c r="D324" s="15" t="s">
        <v>52</v>
      </c>
      <c r="E324" s="65" t="s">
        <v>9</v>
      </c>
      <c r="F324" s="15" t="s">
        <v>9</v>
      </c>
      <c r="G324" s="23" t="s">
        <v>16</v>
      </c>
      <c r="H324" s="17" t="s">
        <v>119</v>
      </c>
      <c r="I324" s="66">
        <v>1</v>
      </c>
      <c r="J324" s="12">
        <f>VLOOKUP(G324,'Default Parameters'!$A$10:$C$12,3,FALSE)</f>
        <v>5</v>
      </c>
      <c r="K324" s="63">
        <f t="shared" si="95"/>
        <v>41151</v>
      </c>
      <c r="L324" s="64">
        <f t="shared" si="96"/>
        <v>2012</v>
      </c>
      <c r="M324" s="64">
        <f t="shared" si="97"/>
        <v>8</v>
      </c>
      <c r="N324" s="63">
        <f t="shared" si="98"/>
        <v>42976</v>
      </c>
      <c r="O324" s="154">
        <f t="shared" si="99"/>
        <v>42948</v>
      </c>
      <c r="P324" s="155">
        <f t="shared" si="100"/>
        <v>42976</v>
      </c>
      <c r="Q324" s="155" t="str">
        <f t="shared" si="101"/>
        <v>Yes</v>
      </c>
      <c r="R324" s="156">
        <f t="shared" si="102"/>
        <v>7.9452054794520555E-2</v>
      </c>
      <c r="S324" s="156">
        <f t="shared" si="103"/>
        <v>0</v>
      </c>
      <c r="T324" s="157" t="str">
        <f t="shared" ref="T324:T387" si="104">IF($N324&lt;$AG$15,"",MAX($K324,$AG$15,VLOOKUP($B324,$AF$3:$AG$8,2,FALSE)))</f>
        <v/>
      </c>
      <c r="U324" s="158" t="str">
        <f t="shared" ref="U324:U387" si="105">IF(T324="","",MIN($N324,$AG$18,VLOOKUP($B324,$AF$3:$AH$8,3,FALSE)))</f>
        <v/>
      </c>
      <c r="V324" s="158" t="str">
        <f t="shared" ref="V324:V387" si="106">IF(SUM(W324:X324)&gt;0,"Yes","No")</f>
        <v>No</v>
      </c>
      <c r="W324" s="159" t="str">
        <f t="shared" ref="W324:W387" si="107">IF(T324="","",MAX(MIN($AG$16,U324)-MAX($AG$15,T324)+1,0)*$I324/365)</f>
        <v/>
      </c>
      <c r="X324" s="159" t="str">
        <f t="shared" ref="X324:X387" si="108">IF(T324="","",MAX(MIN($AG$18,U324)-MAX($AG$17,T324)+1,0)*$I324/365)</f>
        <v/>
      </c>
      <c r="Y324" s="160" t="str">
        <f t="shared" ref="Y324:Y387" si="109">IF($N324&lt;$AG$20,"",MAX($K324,$AG$20,VLOOKUP($B324,$AF$3:$AG$8,2,FALSE)))</f>
        <v/>
      </c>
      <c r="Z324" s="161" t="str">
        <f t="shared" ref="Z324:Z387" si="110">IF(Y324="","",MIN($N324,$AG$23,VLOOKUP($B324,$AF$3:$AH$8,3,FALSE)))</f>
        <v/>
      </c>
      <c r="AA324" s="161" t="str">
        <f t="shared" ref="AA324:AA387" si="111">IF(SUM(AB324:AC324)&gt;0,"Yes","No")</f>
        <v>No</v>
      </c>
      <c r="AB324" s="162" t="str">
        <f t="shared" ref="AB324:AB387" si="112">IF(Y324="","",MAX(MIN($AG$21,Z324)-MAX($AG$20,Y324)+1,0)*$I324/365)</f>
        <v/>
      </c>
      <c r="AC324" s="162" t="str">
        <f t="shared" ref="AC324:AC387" si="113">IF(Y324="","",MAX(MIN($AG$23,Z324)-MAX($AG$22,Y324)+1,0)*$I324/366)</f>
        <v/>
      </c>
    </row>
    <row r="325" spans="1:29" ht="14">
      <c r="A325" s="62">
        <v>323</v>
      </c>
      <c r="B325" s="10">
        <v>6</v>
      </c>
      <c r="C325" s="14">
        <v>41029</v>
      </c>
      <c r="D325" s="15" t="s">
        <v>52</v>
      </c>
      <c r="E325" s="65" t="s">
        <v>9</v>
      </c>
      <c r="F325" s="15" t="s">
        <v>9</v>
      </c>
      <c r="G325" s="23" t="s">
        <v>16</v>
      </c>
      <c r="H325" s="17" t="s">
        <v>119</v>
      </c>
      <c r="I325" s="66">
        <v>1</v>
      </c>
      <c r="J325" s="12">
        <f>VLOOKUP(G325,'Default Parameters'!$A$10:$C$12,3,FALSE)</f>
        <v>5</v>
      </c>
      <c r="K325" s="63">
        <f t="shared" si="95"/>
        <v>41151</v>
      </c>
      <c r="L325" s="64">
        <f t="shared" si="96"/>
        <v>2012</v>
      </c>
      <c r="M325" s="64">
        <f t="shared" si="97"/>
        <v>8</v>
      </c>
      <c r="N325" s="63">
        <f t="shared" si="98"/>
        <v>42976</v>
      </c>
      <c r="O325" s="154">
        <f t="shared" si="99"/>
        <v>42948</v>
      </c>
      <c r="P325" s="155">
        <f t="shared" si="100"/>
        <v>42976</v>
      </c>
      <c r="Q325" s="155" t="str">
        <f t="shared" si="101"/>
        <v>Yes</v>
      </c>
      <c r="R325" s="156">
        <f t="shared" si="102"/>
        <v>7.9452054794520555E-2</v>
      </c>
      <c r="S325" s="156">
        <f t="shared" si="103"/>
        <v>0</v>
      </c>
      <c r="T325" s="157" t="str">
        <f t="shared" si="104"/>
        <v/>
      </c>
      <c r="U325" s="158" t="str">
        <f t="shared" si="105"/>
        <v/>
      </c>
      <c r="V325" s="158" t="str">
        <f t="shared" si="106"/>
        <v>No</v>
      </c>
      <c r="W325" s="159" t="str">
        <f t="shared" si="107"/>
        <v/>
      </c>
      <c r="X325" s="159" t="str">
        <f t="shared" si="108"/>
        <v/>
      </c>
      <c r="Y325" s="160" t="str">
        <f t="shared" si="109"/>
        <v/>
      </c>
      <c r="Z325" s="161" t="str">
        <f t="shared" si="110"/>
        <v/>
      </c>
      <c r="AA325" s="161" t="str">
        <f t="shared" si="111"/>
        <v>No</v>
      </c>
      <c r="AB325" s="162" t="str">
        <f t="shared" si="112"/>
        <v/>
      </c>
      <c r="AC325" s="162" t="str">
        <f t="shared" si="113"/>
        <v/>
      </c>
    </row>
    <row r="326" spans="1:29" ht="14">
      <c r="A326" s="62">
        <v>324</v>
      </c>
      <c r="B326" s="10">
        <v>6</v>
      </c>
      <c r="C326" s="14">
        <v>41029</v>
      </c>
      <c r="D326" s="15" t="s">
        <v>52</v>
      </c>
      <c r="E326" s="65" t="s">
        <v>9</v>
      </c>
      <c r="F326" s="15" t="s">
        <v>9</v>
      </c>
      <c r="G326" s="23" t="s">
        <v>16</v>
      </c>
      <c r="H326" s="17" t="s">
        <v>119</v>
      </c>
      <c r="I326" s="66">
        <v>1</v>
      </c>
      <c r="J326" s="12">
        <f>VLOOKUP(G326,'Default Parameters'!$A$10:$C$12,3,FALSE)</f>
        <v>5</v>
      </c>
      <c r="K326" s="63">
        <f t="shared" si="95"/>
        <v>41151</v>
      </c>
      <c r="L326" s="64">
        <f t="shared" si="96"/>
        <v>2012</v>
      </c>
      <c r="M326" s="64">
        <f t="shared" si="97"/>
        <v>8</v>
      </c>
      <c r="N326" s="63">
        <f t="shared" si="98"/>
        <v>42976</v>
      </c>
      <c r="O326" s="154">
        <f t="shared" si="99"/>
        <v>42948</v>
      </c>
      <c r="P326" s="155">
        <f t="shared" si="100"/>
        <v>42976</v>
      </c>
      <c r="Q326" s="155" t="str">
        <f t="shared" si="101"/>
        <v>Yes</v>
      </c>
      <c r="R326" s="156">
        <f t="shared" si="102"/>
        <v>7.9452054794520555E-2</v>
      </c>
      <c r="S326" s="156">
        <f t="shared" si="103"/>
        <v>0</v>
      </c>
      <c r="T326" s="157" t="str">
        <f t="shared" si="104"/>
        <v/>
      </c>
      <c r="U326" s="158" t="str">
        <f t="shared" si="105"/>
        <v/>
      </c>
      <c r="V326" s="158" t="str">
        <f t="shared" si="106"/>
        <v>No</v>
      </c>
      <c r="W326" s="159" t="str">
        <f t="shared" si="107"/>
        <v/>
      </c>
      <c r="X326" s="159" t="str">
        <f t="shared" si="108"/>
        <v/>
      </c>
      <c r="Y326" s="160" t="str">
        <f t="shared" si="109"/>
        <v/>
      </c>
      <c r="Z326" s="161" t="str">
        <f t="shared" si="110"/>
        <v/>
      </c>
      <c r="AA326" s="161" t="str">
        <f t="shared" si="111"/>
        <v>No</v>
      </c>
      <c r="AB326" s="162" t="str">
        <f t="shared" si="112"/>
        <v/>
      </c>
      <c r="AC326" s="162" t="str">
        <f t="shared" si="113"/>
        <v/>
      </c>
    </row>
    <row r="327" spans="1:29" ht="14">
      <c r="A327" s="62">
        <v>325</v>
      </c>
      <c r="B327" s="10">
        <v>6</v>
      </c>
      <c r="C327" s="14">
        <v>41029</v>
      </c>
      <c r="D327" s="15" t="s">
        <v>52</v>
      </c>
      <c r="E327" s="65" t="s">
        <v>9</v>
      </c>
      <c r="F327" s="15" t="s">
        <v>9</v>
      </c>
      <c r="G327" s="23" t="s">
        <v>16</v>
      </c>
      <c r="H327" s="17" t="s">
        <v>119</v>
      </c>
      <c r="I327" s="66">
        <v>6</v>
      </c>
      <c r="J327" s="12">
        <f>VLOOKUP(G327,'Default Parameters'!$A$10:$C$12,3,FALSE)</f>
        <v>5</v>
      </c>
      <c r="K327" s="63">
        <f t="shared" si="95"/>
        <v>41151</v>
      </c>
      <c r="L327" s="64">
        <f t="shared" si="96"/>
        <v>2012</v>
      </c>
      <c r="M327" s="64">
        <f t="shared" si="97"/>
        <v>8</v>
      </c>
      <c r="N327" s="63">
        <f t="shared" si="98"/>
        <v>42976</v>
      </c>
      <c r="O327" s="154">
        <f t="shared" si="99"/>
        <v>42948</v>
      </c>
      <c r="P327" s="155">
        <f t="shared" si="100"/>
        <v>42976</v>
      </c>
      <c r="Q327" s="155" t="str">
        <f t="shared" si="101"/>
        <v>Yes</v>
      </c>
      <c r="R327" s="156">
        <f t="shared" si="102"/>
        <v>0.47671232876712327</v>
      </c>
      <c r="S327" s="156">
        <f t="shared" si="103"/>
        <v>0</v>
      </c>
      <c r="T327" s="157" t="str">
        <f t="shared" si="104"/>
        <v/>
      </c>
      <c r="U327" s="158" t="str">
        <f t="shared" si="105"/>
        <v/>
      </c>
      <c r="V327" s="158" t="str">
        <f t="shared" si="106"/>
        <v>No</v>
      </c>
      <c r="W327" s="159" t="str">
        <f t="shared" si="107"/>
        <v/>
      </c>
      <c r="X327" s="159" t="str">
        <f t="shared" si="108"/>
        <v/>
      </c>
      <c r="Y327" s="160" t="str">
        <f t="shared" si="109"/>
        <v/>
      </c>
      <c r="Z327" s="161" t="str">
        <f t="shared" si="110"/>
        <v/>
      </c>
      <c r="AA327" s="161" t="str">
        <f t="shared" si="111"/>
        <v>No</v>
      </c>
      <c r="AB327" s="162" t="str">
        <f t="shared" si="112"/>
        <v/>
      </c>
      <c r="AC327" s="162" t="str">
        <f t="shared" si="113"/>
        <v/>
      </c>
    </row>
    <row r="328" spans="1:29" ht="14">
      <c r="A328" s="62">
        <v>326</v>
      </c>
      <c r="B328" s="10">
        <v>6</v>
      </c>
      <c r="C328" s="14">
        <v>41029</v>
      </c>
      <c r="D328" s="15" t="s">
        <v>52</v>
      </c>
      <c r="E328" s="65" t="s">
        <v>9</v>
      </c>
      <c r="F328" s="15" t="s">
        <v>9</v>
      </c>
      <c r="G328" s="23" t="s">
        <v>16</v>
      </c>
      <c r="H328" s="17" t="s">
        <v>119</v>
      </c>
      <c r="I328" s="66">
        <v>6</v>
      </c>
      <c r="J328" s="12">
        <f>VLOOKUP(G328,'Default Parameters'!$A$10:$C$12,3,FALSE)</f>
        <v>5</v>
      </c>
      <c r="K328" s="63">
        <f t="shared" si="95"/>
        <v>41151</v>
      </c>
      <c r="L328" s="64">
        <f t="shared" si="96"/>
        <v>2012</v>
      </c>
      <c r="M328" s="64">
        <f t="shared" si="97"/>
        <v>8</v>
      </c>
      <c r="N328" s="63">
        <f t="shared" si="98"/>
        <v>42976</v>
      </c>
      <c r="O328" s="154">
        <f t="shared" si="99"/>
        <v>42948</v>
      </c>
      <c r="P328" s="155">
        <f t="shared" si="100"/>
        <v>42976</v>
      </c>
      <c r="Q328" s="155" t="str">
        <f t="shared" si="101"/>
        <v>Yes</v>
      </c>
      <c r="R328" s="156">
        <f t="shared" si="102"/>
        <v>0.47671232876712327</v>
      </c>
      <c r="S328" s="156">
        <f t="shared" si="103"/>
        <v>0</v>
      </c>
      <c r="T328" s="157" t="str">
        <f t="shared" si="104"/>
        <v/>
      </c>
      <c r="U328" s="158" t="str">
        <f t="shared" si="105"/>
        <v/>
      </c>
      <c r="V328" s="158" t="str">
        <f t="shared" si="106"/>
        <v>No</v>
      </c>
      <c r="W328" s="159" t="str">
        <f t="shared" si="107"/>
        <v/>
      </c>
      <c r="X328" s="159" t="str">
        <f t="shared" si="108"/>
        <v/>
      </c>
      <c r="Y328" s="160" t="str">
        <f t="shared" si="109"/>
        <v/>
      </c>
      <c r="Z328" s="161" t="str">
        <f t="shared" si="110"/>
        <v/>
      </c>
      <c r="AA328" s="161" t="str">
        <f t="shared" si="111"/>
        <v>No</v>
      </c>
      <c r="AB328" s="162" t="str">
        <f t="shared" si="112"/>
        <v/>
      </c>
      <c r="AC328" s="162" t="str">
        <f t="shared" si="113"/>
        <v/>
      </c>
    </row>
    <row r="329" spans="1:29" ht="14">
      <c r="A329" s="62">
        <v>327</v>
      </c>
      <c r="B329" s="10">
        <v>6</v>
      </c>
      <c r="C329" s="14">
        <v>41029</v>
      </c>
      <c r="D329" s="15" t="s">
        <v>52</v>
      </c>
      <c r="E329" s="65" t="s">
        <v>9</v>
      </c>
      <c r="F329" s="15" t="s">
        <v>9</v>
      </c>
      <c r="G329" s="23" t="s">
        <v>16</v>
      </c>
      <c r="H329" s="17" t="s">
        <v>119</v>
      </c>
      <c r="I329" s="66">
        <v>7</v>
      </c>
      <c r="J329" s="12">
        <f>VLOOKUP(G329,'Default Parameters'!$A$10:$C$12,3,FALSE)</f>
        <v>5</v>
      </c>
      <c r="K329" s="63">
        <f t="shared" si="95"/>
        <v>41151</v>
      </c>
      <c r="L329" s="64">
        <f t="shared" si="96"/>
        <v>2012</v>
      </c>
      <c r="M329" s="64">
        <f t="shared" si="97"/>
        <v>8</v>
      </c>
      <c r="N329" s="63">
        <f t="shared" si="98"/>
        <v>42976</v>
      </c>
      <c r="O329" s="154">
        <f t="shared" si="99"/>
        <v>42948</v>
      </c>
      <c r="P329" s="155">
        <f t="shared" si="100"/>
        <v>42976</v>
      </c>
      <c r="Q329" s="155" t="str">
        <f t="shared" si="101"/>
        <v>Yes</v>
      </c>
      <c r="R329" s="156">
        <f t="shared" si="102"/>
        <v>0.55616438356164388</v>
      </c>
      <c r="S329" s="156">
        <f t="shared" si="103"/>
        <v>0</v>
      </c>
      <c r="T329" s="157" t="str">
        <f t="shared" si="104"/>
        <v/>
      </c>
      <c r="U329" s="158" t="str">
        <f t="shared" si="105"/>
        <v/>
      </c>
      <c r="V329" s="158" t="str">
        <f t="shared" si="106"/>
        <v>No</v>
      </c>
      <c r="W329" s="159" t="str">
        <f t="shared" si="107"/>
        <v/>
      </c>
      <c r="X329" s="159" t="str">
        <f t="shared" si="108"/>
        <v/>
      </c>
      <c r="Y329" s="160" t="str">
        <f t="shared" si="109"/>
        <v/>
      </c>
      <c r="Z329" s="161" t="str">
        <f t="shared" si="110"/>
        <v/>
      </c>
      <c r="AA329" s="161" t="str">
        <f t="shared" si="111"/>
        <v>No</v>
      </c>
      <c r="AB329" s="162" t="str">
        <f t="shared" si="112"/>
        <v/>
      </c>
      <c r="AC329" s="162" t="str">
        <f t="shared" si="113"/>
        <v/>
      </c>
    </row>
    <row r="330" spans="1:29" ht="14" customHeight="1">
      <c r="A330" s="62">
        <v>328</v>
      </c>
      <c r="B330" s="10">
        <v>6</v>
      </c>
      <c r="C330" s="14">
        <v>41029</v>
      </c>
      <c r="D330" s="15" t="s">
        <v>52</v>
      </c>
      <c r="E330" s="65" t="s">
        <v>9</v>
      </c>
      <c r="F330" s="15" t="s">
        <v>9</v>
      </c>
      <c r="G330" s="23" t="s">
        <v>16</v>
      </c>
      <c r="H330" s="17" t="s">
        <v>119</v>
      </c>
      <c r="I330" s="66">
        <v>17</v>
      </c>
      <c r="J330" s="12">
        <f>VLOOKUP(G330,'Default Parameters'!$A$10:$C$12,3,FALSE)</f>
        <v>5</v>
      </c>
      <c r="K330" s="63">
        <f t="shared" si="95"/>
        <v>41151</v>
      </c>
      <c r="L330" s="64">
        <f t="shared" si="96"/>
        <v>2012</v>
      </c>
      <c r="M330" s="64">
        <f t="shared" si="97"/>
        <v>8</v>
      </c>
      <c r="N330" s="63">
        <f t="shared" si="98"/>
        <v>42976</v>
      </c>
      <c r="O330" s="154">
        <f t="shared" si="99"/>
        <v>42948</v>
      </c>
      <c r="P330" s="155">
        <f t="shared" si="100"/>
        <v>42976</v>
      </c>
      <c r="Q330" s="155" t="str">
        <f t="shared" si="101"/>
        <v>Yes</v>
      </c>
      <c r="R330" s="156">
        <f t="shared" si="102"/>
        <v>1.3506849315068492</v>
      </c>
      <c r="S330" s="156">
        <f t="shared" si="103"/>
        <v>0</v>
      </c>
      <c r="T330" s="157" t="str">
        <f t="shared" si="104"/>
        <v/>
      </c>
      <c r="U330" s="158" t="str">
        <f t="shared" si="105"/>
        <v/>
      </c>
      <c r="V330" s="158" t="str">
        <f t="shared" si="106"/>
        <v>No</v>
      </c>
      <c r="W330" s="159" t="str">
        <f t="shared" si="107"/>
        <v/>
      </c>
      <c r="X330" s="159" t="str">
        <f t="shared" si="108"/>
        <v/>
      </c>
      <c r="Y330" s="160" t="str">
        <f t="shared" si="109"/>
        <v/>
      </c>
      <c r="Z330" s="161" t="str">
        <f t="shared" si="110"/>
        <v/>
      </c>
      <c r="AA330" s="161" t="str">
        <f t="shared" si="111"/>
        <v>No</v>
      </c>
      <c r="AB330" s="162" t="str">
        <f t="shared" si="112"/>
        <v/>
      </c>
      <c r="AC330" s="162" t="str">
        <f t="shared" si="113"/>
        <v/>
      </c>
    </row>
    <row r="331" spans="1:29" ht="14" customHeight="1">
      <c r="A331" s="62">
        <v>329</v>
      </c>
      <c r="B331" s="10">
        <v>6</v>
      </c>
      <c r="C331" s="14">
        <v>41029</v>
      </c>
      <c r="D331" s="15" t="s">
        <v>52</v>
      </c>
      <c r="E331" s="65" t="s">
        <v>9</v>
      </c>
      <c r="F331" s="15" t="s">
        <v>9</v>
      </c>
      <c r="G331" s="23" t="s">
        <v>16</v>
      </c>
      <c r="H331" s="17" t="s">
        <v>119</v>
      </c>
      <c r="I331" s="66">
        <v>25</v>
      </c>
      <c r="J331" s="12">
        <f>VLOOKUP(G331,'Default Parameters'!$A$10:$C$12,3,FALSE)</f>
        <v>5</v>
      </c>
      <c r="K331" s="63">
        <f t="shared" si="95"/>
        <v>41151</v>
      </c>
      <c r="L331" s="64">
        <f t="shared" si="96"/>
        <v>2012</v>
      </c>
      <c r="M331" s="64">
        <f t="shared" si="97"/>
        <v>8</v>
      </c>
      <c r="N331" s="63">
        <f t="shared" si="98"/>
        <v>42976</v>
      </c>
      <c r="O331" s="154">
        <f t="shared" si="99"/>
        <v>42948</v>
      </c>
      <c r="P331" s="155">
        <f t="shared" si="100"/>
        <v>42976</v>
      </c>
      <c r="Q331" s="155" t="str">
        <f t="shared" si="101"/>
        <v>Yes</v>
      </c>
      <c r="R331" s="156">
        <f t="shared" si="102"/>
        <v>1.9863013698630136</v>
      </c>
      <c r="S331" s="156">
        <f t="shared" si="103"/>
        <v>0</v>
      </c>
      <c r="T331" s="157" t="str">
        <f t="shared" si="104"/>
        <v/>
      </c>
      <c r="U331" s="158" t="str">
        <f t="shared" si="105"/>
        <v/>
      </c>
      <c r="V331" s="158" t="str">
        <f t="shared" si="106"/>
        <v>No</v>
      </c>
      <c r="W331" s="159" t="str">
        <f t="shared" si="107"/>
        <v/>
      </c>
      <c r="X331" s="159" t="str">
        <f t="shared" si="108"/>
        <v/>
      </c>
      <c r="Y331" s="160" t="str">
        <f t="shared" si="109"/>
        <v/>
      </c>
      <c r="Z331" s="161" t="str">
        <f t="shared" si="110"/>
        <v/>
      </c>
      <c r="AA331" s="161" t="str">
        <f t="shared" si="111"/>
        <v>No</v>
      </c>
      <c r="AB331" s="162" t="str">
        <f t="shared" si="112"/>
        <v/>
      </c>
      <c r="AC331" s="162" t="str">
        <f t="shared" si="113"/>
        <v/>
      </c>
    </row>
    <row r="332" spans="1:29" ht="14">
      <c r="A332" s="62">
        <v>330</v>
      </c>
      <c r="B332" s="10">
        <v>6</v>
      </c>
      <c r="C332" s="14">
        <v>41029</v>
      </c>
      <c r="D332" s="15" t="s">
        <v>74</v>
      </c>
      <c r="E332" s="65" t="s">
        <v>9</v>
      </c>
      <c r="F332" s="15" t="s">
        <v>9</v>
      </c>
      <c r="G332" s="23" t="s">
        <v>16</v>
      </c>
      <c r="H332" s="17" t="s">
        <v>119</v>
      </c>
      <c r="I332" s="66">
        <v>250</v>
      </c>
      <c r="J332" s="12">
        <f>VLOOKUP(G332,'Default Parameters'!$A$10:$C$12,3,FALSE)</f>
        <v>5</v>
      </c>
      <c r="K332" s="63">
        <f t="shared" si="95"/>
        <v>41151</v>
      </c>
      <c r="L332" s="64">
        <f t="shared" si="96"/>
        <v>2012</v>
      </c>
      <c r="M332" s="64">
        <f t="shared" si="97"/>
        <v>8</v>
      </c>
      <c r="N332" s="63">
        <f t="shared" si="98"/>
        <v>42976</v>
      </c>
      <c r="O332" s="154">
        <f t="shared" si="99"/>
        <v>42948</v>
      </c>
      <c r="P332" s="155">
        <f t="shared" si="100"/>
        <v>42976</v>
      </c>
      <c r="Q332" s="155" t="str">
        <f t="shared" si="101"/>
        <v>Yes</v>
      </c>
      <c r="R332" s="156">
        <f t="shared" si="102"/>
        <v>19.863013698630137</v>
      </c>
      <c r="S332" s="156">
        <f t="shared" si="103"/>
        <v>0</v>
      </c>
      <c r="T332" s="157" t="str">
        <f t="shared" si="104"/>
        <v/>
      </c>
      <c r="U332" s="158" t="str">
        <f t="shared" si="105"/>
        <v/>
      </c>
      <c r="V332" s="158" t="str">
        <f t="shared" si="106"/>
        <v>No</v>
      </c>
      <c r="W332" s="159" t="str">
        <f t="shared" si="107"/>
        <v/>
      </c>
      <c r="X332" s="159" t="str">
        <f t="shared" si="108"/>
        <v/>
      </c>
      <c r="Y332" s="160" t="str">
        <f t="shared" si="109"/>
        <v/>
      </c>
      <c r="Z332" s="161" t="str">
        <f t="shared" si="110"/>
        <v/>
      </c>
      <c r="AA332" s="161" t="str">
        <f t="shared" si="111"/>
        <v>No</v>
      </c>
      <c r="AB332" s="162" t="str">
        <f t="shared" si="112"/>
        <v/>
      </c>
      <c r="AC332" s="162" t="str">
        <f t="shared" si="113"/>
        <v/>
      </c>
    </row>
    <row r="333" spans="1:29" ht="14">
      <c r="A333" s="62">
        <v>331</v>
      </c>
      <c r="B333" s="10">
        <v>6</v>
      </c>
      <c r="C333" s="14">
        <v>41032</v>
      </c>
      <c r="D333" s="15" t="s">
        <v>123</v>
      </c>
      <c r="E333" s="15" t="s">
        <v>11</v>
      </c>
      <c r="F333" s="15" t="s">
        <v>11</v>
      </c>
      <c r="G333" s="23" t="s">
        <v>16</v>
      </c>
      <c r="H333" s="17" t="s">
        <v>53</v>
      </c>
      <c r="I333" s="66">
        <v>1</v>
      </c>
      <c r="J333" s="12">
        <f>VLOOKUP(G333,'Default Parameters'!$A$10:$C$12,3,FALSE)</f>
        <v>5</v>
      </c>
      <c r="K333" s="63">
        <f t="shared" si="95"/>
        <v>41155</v>
      </c>
      <c r="L333" s="64">
        <f t="shared" si="96"/>
        <v>2012</v>
      </c>
      <c r="M333" s="64">
        <f t="shared" si="97"/>
        <v>9</v>
      </c>
      <c r="N333" s="63">
        <f t="shared" si="98"/>
        <v>42980</v>
      </c>
      <c r="O333" s="154">
        <f t="shared" si="99"/>
        <v>42948</v>
      </c>
      <c r="P333" s="155">
        <f t="shared" si="100"/>
        <v>42980</v>
      </c>
      <c r="Q333" s="155" t="str">
        <f t="shared" si="101"/>
        <v>Yes</v>
      </c>
      <c r="R333" s="156">
        <f t="shared" si="102"/>
        <v>9.0410958904109592E-2</v>
      </c>
      <c r="S333" s="156">
        <f t="shared" si="103"/>
        <v>0</v>
      </c>
      <c r="T333" s="157" t="str">
        <f t="shared" si="104"/>
        <v/>
      </c>
      <c r="U333" s="158" t="str">
        <f t="shared" si="105"/>
        <v/>
      </c>
      <c r="V333" s="158" t="str">
        <f t="shared" si="106"/>
        <v>No</v>
      </c>
      <c r="W333" s="159" t="str">
        <f t="shared" si="107"/>
        <v/>
      </c>
      <c r="X333" s="159" t="str">
        <f t="shared" si="108"/>
        <v/>
      </c>
      <c r="Y333" s="160" t="str">
        <f t="shared" si="109"/>
        <v/>
      </c>
      <c r="Z333" s="161" t="str">
        <f t="shared" si="110"/>
        <v/>
      </c>
      <c r="AA333" s="161" t="str">
        <f t="shared" si="111"/>
        <v>No</v>
      </c>
      <c r="AB333" s="162" t="str">
        <f t="shared" si="112"/>
        <v/>
      </c>
      <c r="AC333" s="162" t="str">
        <f t="shared" si="113"/>
        <v/>
      </c>
    </row>
    <row r="334" spans="1:29" ht="15" customHeight="1">
      <c r="A334" s="62">
        <v>332</v>
      </c>
      <c r="B334" s="10">
        <v>6</v>
      </c>
      <c r="C334" s="14">
        <v>41040</v>
      </c>
      <c r="D334" s="15" t="s">
        <v>110</v>
      </c>
      <c r="E334" s="44" t="s">
        <v>410</v>
      </c>
      <c r="F334" s="15" t="s">
        <v>410</v>
      </c>
      <c r="G334" s="23" t="s">
        <v>16</v>
      </c>
      <c r="H334" s="17" t="s">
        <v>119</v>
      </c>
      <c r="I334" s="66">
        <v>100</v>
      </c>
      <c r="J334" s="12">
        <f>VLOOKUP(G334,'Default Parameters'!$A$10:$C$12,3,FALSE)</f>
        <v>5</v>
      </c>
      <c r="K334" s="63">
        <f t="shared" si="95"/>
        <v>41163</v>
      </c>
      <c r="L334" s="64">
        <f t="shared" si="96"/>
        <v>2012</v>
      </c>
      <c r="M334" s="64">
        <f t="shared" si="97"/>
        <v>9</v>
      </c>
      <c r="N334" s="63">
        <f t="shared" si="98"/>
        <v>42988</v>
      </c>
      <c r="O334" s="154">
        <f t="shared" si="99"/>
        <v>42948</v>
      </c>
      <c r="P334" s="155">
        <f t="shared" si="100"/>
        <v>42988</v>
      </c>
      <c r="Q334" s="155" t="str">
        <f t="shared" si="101"/>
        <v>Yes</v>
      </c>
      <c r="R334" s="156">
        <f t="shared" si="102"/>
        <v>11.232876712328768</v>
      </c>
      <c r="S334" s="156">
        <f t="shared" si="103"/>
        <v>0</v>
      </c>
      <c r="T334" s="157" t="str">
        <f t="shared" si="104"/>
        <v/>
      </c>
      <c r="U334" s="158" t="str">
        <f t="shared" si="105"/>
        <v/>
      </c>
      <c r="V334" s="158" t="str">
        <f t="shared" si="106"/>
        <v>No</v>
      </c>
      <c r="W334" s="159" t="str">
        <f t="shared" si="107"/>
        <v/>
      </c>
      <c r="X334" s="159" t="str">
        <f t="shared" si="108"/>
        <v/>
      </c>
      <c r="Y334" s="160" t="str">
        <f t="shared" si="109"/>
        <v/>
      </c>
      <c r="Z334" s="161" t="str">
        <f t="shared" si="110"/>
        <v/>
      </c>
      <c r="AA334" s="161" t="str">
        <f t="shared" si="111"/>
        <v>No</v>
      </c>
      <c r="AB334" s="162" t="str">
        <f t="shared" si="112"/>
        <v/>
      </c>
      <c r="AC334" s="162" t="str">
        <f t="shared" si="113"/>
        <v/>
      </c>
    </row>
    <row r="335" spans="1:29" ht="14">
      <c r="A335" s="62">
        <v>333</v>
      </c>
      <c r="B335" s="10">
        <v>6</v>
      </c>
      <c r="C335" s="14">
        <v>41043</v>
      </c>
      <c r="D335" s="15" t="s">
        <v>124</v>
      </c>
      <c r="E335" s="65" t="s">
        <v>8</v>
      </c>
      <c r="F335" s="15" t="s">
        <v>8</v>
      </c>
      <c r="G335" s="23" t="s">
        <v>16</v>
      </c>
      <c r="H335" s="17" t="s">
        <v>93</v>
      </c>
      <c r="I335" s="66">
        <v>25</v>
      </c>
      <c r="J335" s="12">
        <f>VLOOKUP(G335,'Default Parameters'!$A$10:$C$12,3,FALSE)</f>
        <v>5</v>
      </c>
      <c r="K335" s="63">
        <f t="shared" si="95"/>
        <v>41166</v>
      </c>
      <c r="L335" s="64">
        <f t="shared" si="96"/>
        <v>2012</v>
      </c>
      <c r="M335" s="64">
        <f t="shared" si="97"/>
        <v>9</v>
      </c>
      <c r="N335" s="63">
        <f t="shared" si="98"/>
        <v>42991</v>
      </c>
      <c r="O335" s="154">
        <f t="shared" si="99"/>
        <v>42948</v>
      </c>
      <c r="P335" s="155">
        <f t="shared" si="100"/>
        <v>42991</v>
      </c>
      <c r="Q335" s="155" t="str">
        <f t="shared" si="101"/>
        <v>Yes</v>
      </c>
      <c r="R335" s="156">
        <f t="shared" si="102"/>
        <v>3.0136986301369864</v>
      </c>
      <c r="S335" s="156">
        <f t="shared" si="103"/>
        <v>0</v>
      </c>
      <c r="T335" s="157" t="str">
        <f t="shared" si="104"/>
        <v/>
      </c>
      <c r="U335" s="158" t="str">
        <f t="shared" si="105"/>
        <v/>
      </c>
      <c r="V335" s="158" t="str">
        <f t="shared" si="106"/>
        <v>No</v>
      </c>
      <c r="W335" s="159" t="str">
        <f t="shared" si="107"/>
        <v/>
      </c>
      <c r="X335" s="159" t="str">
        <f t="shared" si="108"/>
        <v/>
      </c>
      <c r="Y335" s="160" t="str">
        <f t="shared" si="109"/>
        <v/>
      </c>
      <c r="Z335" s="161" t="str">
        <f t="shared" si="110"/>
        <v/>
      </c>
      <c r="AA335" s="161" t="str">
        <f t="shared" si="111"/>
        <v>No</v>
      </c>
      <c r="AB335" s="162" t="str">
        <f t="shared" si="112"/>
        <v/>
      </c>
      <c r="AC335" s="162" t="str">
        <f t="shared" si="113"/>
        <v/>
      </c>
    </row>
    <row r="336" spans="1:29" ht="14">
      <c r="A336" s="62">
        <v>334</v>
      </c>
      <c r="B336" s="10">
        <v>6</v>
      </c>
      <c r="C336" s="14">
        <v>41043</v>
      </c>
      <c r="D336" s="15" t="s">
        <v>52</v>
      </c>
      <c r="E336" s="15" t="s">
        <v>11</v>
      </c>
      <c r="F336" s="15" t="s">
        <v>11</v>
      </c>
      <c r="G336" s="23" t="s">
        <v>16</v>
      </c>
      <c r="H336" s="17" t="s">
        <v>119</v>
      </c>
      <c r="I336" s="66">
        <v>22</v>
      </c>
      <c r="J336" s="12">
        <f>VLOOKUP(G336,'Default Parameters'!$A$10:$C$12,3,FALSE)</f>
        <v>5</v>
      </c>
      <c r="K336" s="63">
        <f t="shared" si="95"/>
        <v>41166</v>
      </c>
      <c r="L336" s="64">
        <f t="shared" si="96"/>
        <v>2012</v>
      </c>
      <c r="M336" s="64">
        <f t="shared" si="97"/>
        <v>9</v>
      </c>
      <c r="N336" s="63">
        <f t="shared" si="98"/>
        <v>42991</v>
      </c>
      <c r="O336" s="154">
        <f t="shared" si="99"/>
        <v>42948</v>
      </c>
      <c r="P336" s="155">
        <f t="shared" si="100"/>
        <v>42991</v>
      </c>
      <c r="Q336" s="155" t="str">
        <f t="shared" si="101"/>
        <v>Yes</v>
      </c>
      <c r="R336" s="156">
        <f t="shared" si="102"/>
        <v>2.6520547945205482</v>
      </c>
      <c r="S336" s="156">
        <f t="shared" si="103"/>
        <v>0</v>
      </c>
      <c r="T336" s="157" t="str">
        <f t="shared" si="104"/>
        <v/>
      </c>
      <c r="U336" s="158" t="str">
        <f t="shared" si="105"/>
        <v/>
      </c>
      <c r="V336" s="158" t="str">
        <f t="shared" si="106"/>
        <v>No</v>
      </c>
      <c r="W336" s="159" t="str">
        <f t="shared" si="107"/>
        <v/>
      </c>
      <c r="X336" s="159" t="str">
        <f t="shared" si="108"/>
        <v/>
      </c>
      <c r="Y336" s="160" t="str">
        <f t="shared" si="109"/>
        <v/>
      </c>
      <c r="Z336" s="161" t="str">
        <f t="shared" si="110"/>
        <v/>
      </c>
      <c r="AA336" s="161" t="str">
        <f t="shared" si="111"/>
        <v>No</v>
      </c>
      <c r="AB336" s="162" t="str">
        <f t="shared" si="112"/>
        <v/>
      </c>
      <c r="AC336" s="162" t="str">
        <f t="shared" si="113"/>
        <v/>
      </c>
    </row>
    <row r="337" spans="1:29">
      <c r="A337" s="62">
        <v>335</v>
      </c>
      <c r="B337" s="10">
        <v>6</v>
      </c>
      <c r="C337" s="14">
        <v>41043</v>
      </c>
      <c r="D337" s="15" t="s">
        <v>126</v>
      </c>
      <c r="E337" s="15" t="s">
        <v>30</v>
      </c>
      <c r="F337" s="15" t="s">
        <v>30</v>
      </c>
      <c r="G337" s="23" t="s">
        <v>16</v>
      </c>
      <c r="H337" s="18">
        <v>0</v>
      </c>
      <c r="I337" s="67">
        <v>2</v>
      </c>
      <c r="J337" s="12">
        <f>VLOOKUP(G337,'Default Parameters'!$A$10:$C$12,3,FALSE)</f>
        <v>5</v>
      </c>
      <c r="K337" s="63">
        <f t="shared" si="95"/>
        <v>41166</v>
      </c>
      <c r="L337" s="64">
        <f t="shared" si="96"/>
        <v>2012</v>
      </c>
      <c r="M337" s="64">
        <f t="shared" si="97"/>
        <v>9</v>
      </c>
      <c r="N337" s="63">
        <f t="shared" si="98"/>
        <v>42991</v>
      </c>
      <c r="O337" s="154">
        <f t="shared" si="99"/>
        <v>42948</v>
      </c>
      <c r="P337" s="155">
        <f t="shared" si="100"/>
        <v>42991</v>
      </c>
      <c r="Q337" s="155" t="str">
        <f t="shared" si="101"/>
        <v>Yes</v>
      </c>
      <c r="R337" s="156">
        <f t="shared" si="102"/>
        <v>0.24109589041095891</v>
      </c>
      <c r="S337" s="156">
        <f t="shared" si="103"/>
        <v>0</v>
      </c>
      <c r="T337" s="157" t="str">
        <f t="shared" si="104"/>
        <v/>
      </c>
      <c r="U337" s="158" t="str">
        <f t="shared" si="105"/>
        <v/>
      </c>
      <c r="V337" s="158" t="str">
        <f t="shared" si="106"/>
        <v>No</v>
      </c>
      <c r="W337" s="159" t="str">
        <f t="shared" si="107"/>
        <v/>
      </c>
      <c r="X337" s="159" t="str">
        <f t="shared" si="108"/>
        <v/>
      </c>
      <c r="Y337" s="160" t="str">
        <f t="shared" si="109"/>
        <v/>
      </c>
      <c r="Z337" s="161" t="str">
        <f t="shared" si="110"/>
        <v/>
      </c>
      <c r="AA337" s="161" t="str">
        <f t="shared" si="111"/>
        <v>No</v>
      </c>
      <c r="AB337" s="162" t="str">
        <f t="shared" si="112"/>
        <v/>
      </c>
      <c r="AC337" s="162" t="str">
        <f t="shared" si="113"/>
        <v/>
      </c>
    </row>
    <row r="338" spans="1:29" ht="14">
      <c r="A338" s="62">
        <v>336</v>
      </c>
      <c r="B338" s="10">
        <v>6</v>
      </c>
      <c r="C338" s="14">
        <v>41046</v>
      </c>
      <c r="D338" s="15" t="s">
        <v>32</v>
      </c>
      <c r="E338" s="65" t="s">
        <v>8</v>
      </c>
      <c r="F338" s="15" t="s">
        <v>8</v>
      </c>
      <c r="G338" s="23" t="s">
        <v>16</v>
      </c>
      <c r="H338" s="17" t="s">
        <v>73</v>
      </c>
      <c r="I338" s="66">
        <v>1</v>
      </c>
      <c r="J338" s="12">
        <f>VLOOKUP(G338,'Default Parameters'!$A$10:$C$12,3,FALSE)</f>
        <v>5</v>
      </c>
      <c r="K338" s="63">
        <f t="shared" si="95"/>
        <v>41169</v>
      </c>
      <c r="L338" s="64">
        <f t="shared" si="96"/>
        <v>2012</v>
      </c>
      <c r="M338" s="64">
        <f t="shared" si="97"/>
        <v>9</v>
      </c>
      <c r="N338" s="63">
        <f t="shared" si="98"/>
        <v>42994</v>
      </c>
      <c r="O338" s="154">
        <f t="shared" si="99"/>
        <v>42948</v>
      </c>
      <c r="P338" s="155">
        <f t="shared" si="100"/>
        <v>42994</v>
      </c>
      <c r="Q338" s="155" t="str">
        <f t="shared" si="101"/>
        <v>Yes</v>
      </c>
      <c r="R338" s="156">
        <f t="shared" si="102"/>
        <v>0.12876712328767123</v>
      </c>
      <c r="S338" s="156">
        <f t="shared" si="103"/>
        <v>0</v>
      </c>
      <c r="T338" s="157" t="str">
        <f t="shared" si="104"/>
        <v/>
      </c>
      <c r="U338" s="158" t="str">
        <f t="shared" si="105"/>
        <v/>
      </c>
      <c r="V338" s="158" t="str">
        <f t="shared" si="106"/>
        <v>No</v>
      </c>
      <c r="W338" s="159" t="str">
        <f t="shared" si="107"/>
        <v/>
      </c>
      <c r="X338" s="159" t="str">
        <f t="shared" si="108"/>
        <v/>
      </c>
      <c r="Y338" s="160" t="str">
        <f t="shared" si="109"/>
        <v/>
      </c>
      <c r="Z338" s="161" t="str">
        <f t="shared" si="110"/>
        <v/>
      </c>
      <c r="AA338" s="161" t="str">
        <f t="shared" si="111"/>
        <v>No</v>
      </c>
      <c r="AB338" s="162" t="str">
        <f t="shared" si="112"/>
        <v/>
      </c>
      <c r="AC338" s="162" t="str">
        <f t="shared" si="113"/>
        <v/>
      </c>
    </row>
    <row r="339" spans="1:29" ht="14">
      <c r="A339" s="62">
        <v>337</v>
      </c>
      <c r="B339" s="10">
        <v>6</v>
      </c>
      <c r="C339" s="14">
        <v>41050</v>
      </c>
      <c r="D339" s="15" t="s">
        <v>52</v>
      </c>
      <c r="E339" s="65" t="s">
        <v>9</v>
      </c>
      <c r="F339" s="15" t="s">
        <v>9</v>
      </c>
      <c r="G339" s="23" t="s">
        <v>16</v>
      </c>
      <c r="H339" s="17" t="s">
        <v>93</v>
      </c>
      <c r="I339" s="66">
        <v>13</v>
      </c>
      <c r="J339" s="12">
        <f>VLOOKUP(G339,'Default Parameters'!$A$10:$C$12,3,FALSE)</f>
        <v>5</v>
      </c>
      <c r="K339" s="63">
        <f t="shared" si="95"/>
        <v>41173</v>
      </c>
      <c r="L339" s="64">
        <f t="shared" si="96"/>
        <v>2012</v>
      </c>
      <c r="M339" s="64">
        <f t="shared" si="97"/>
        <v>9</v>
      </c>
      <c r="N339" s="63">
        <f t="shared" si="98"/>
        <v>42998</v>
      </c>
      <c r="O339" s="154">
        <f t="shared" si="99"/>
        <v>42948</v>
      </c>
      <c r="P339" s="155">
        <f t="shared" si="100"/>
        <v>42998</v>
      </c>
      <c r="Q339" s="155" t="str">
        <f t="shared" si="101"/>
        <v>Yes</v>
      </c>
      <c r="R339" s="156">
        <f t="shared" si="102"/>
        <v>1.8164383561643835</v>
      </c>
      <c r="S339" s="156">
        <f t="shared" si="103"/>
        <v>0</v>
      </c>
      <c r="T339" s="157" t="str">
        <f t="shared" si="104"/>
        <v/>
      </c>
      <c r="U339" s="158" t="str">
        <f t="shared" si="105"/>
        <v/>
      </c>
      <c r="V339" s="158" t="str">
        <f t="shared" si="106"/>
        <v>No</v>
      </c>
      <c r="W339" s="159" t="str">
        <f t="shared" si="107"/>
        <v/>
      </c>
      <c r="X339" s="159" t="str">
        <f t="shared" si="108"/>
        <v/>
      </c>
      <c r="Y339" s="160" t="str">
        <f t="shared" si="109"/>
        <v/>
      </c>
      <c r="Z339" s="161" t="str">
        <f t="shared" si="110"/>
        <v/>
      </c>
      <c r="AA339" s="161" t="str">
        <f t="shared" si="111"/>
        <v>No</v>
      </c>
      <c r="AB339" s="162" t="str">
        <f t="shared" si="112"/>
        <v/>
      </c>
      <c r="AC339" s="162" t="str">
        <f t="shared" si="113"/>
        <v/>
      </c>
    </row>
    <row r="340" spans="1:29" ht="14" customHeight="1">
      <c r="A340" s="62">
        <v>338</v>
      </c>
      <c r="B340" s="10">
        <v>6</v>
      </c>
      <c r="C340" s="14">
        <v>41050</v>
      </c>
      <c r="D340" s="15" t="s">
        <v>52</v>
      </c>
      <c r="E340" s="65" t="s">
        <v>9</v>
      </c>
      <c r="F340" s="15" t="s">
        <v>9</v>
      </c>
      <c r="G340" s="23" t="s">
        <v>16</v>
      </c>
      <c r="H340" s="17" t="s">
        <v>93</v>
      </c>
      <c r="I340" s="66">
        <v>20</v>
      </c>
      <c r="J340" s="12">
        <f>VLOOKUP(G340,'Default Parameters'!$A$10:$C$12,3,FALSE)</f>
        <v>5</v>
      </c>
      <c r="K340" s="63">
        <f t="shared" si="95"/>
        <v>41173</v>
      </c>
      <c r="L340" s="64">
        <f t="shared" si="96"/>
        <v>2012</v>
      </c>
      <c r="M340" s="64">
        <f t="shared" si="97"/>
        <v>9</v>
      </c>
      <c r="N340" s="63">
        <f t="shared" si="98"/>
        <v>42998</v>
      </c>
      <c r="O340" s="154">
        <f t="shared" si="99"/>
        <v>42948</v>
      </c>
      <c r="P340" s="155">
        <f t="shared" si="100"/>
        <v>42998</v>
      </c>
      <c r="Q340" s="155" t="str">
        <f t="shared" si="101"/>
        <v>Yes</v>
      </c>
      <c r="R340" s="156">
        <f t="shared" si="102"/>
        <v>2.7945205479452055</v>
      </c>
      <c r="S340" s="156">
        <f t="shared" si="103"/>
        <v>0</v>
      </c>
      <c r="T340" s="157" t="str">
        <f t="shared" si="104"/>
        <v/>
      </c>
      <c r="U340" s="158" t="str">
        <f t="shared" si="105"/>
        <v/>
      </c>
      <c r="V340" s="158" t="str">
        <f t="shared" si="106"/>
        <v>No</v>
      </c>
      <c r="W340" s="159" t="str">
        <f t="shared" si="107"/>
        <v/>
      </c>
      <c r="X340" s="159" t="str">
        <f t="shared" si="108"/>
        <v/>
      </c>
      <c r="Y340" s="160" t="str">
        <f t="shared" si="109"/>
        <v/>
      </c>
      <c r="Z340" s="161" t="str">
        <f t="shared" si="110"/>
        <v/>
      </c>
      <c r="AA340" s="161" t="str">
        <f t="shared" si="111"/>
        <v>No</v>
      </c>
      <c r="AB340" s="162" t="str">
        <f t="shared" si="112"/>
        <v/>
      </c>
      <c r="AC340" s="162" t="str">
        <f t="shared" si="113"/>
        <v/>
      </c>
    </row>
    <row r="341" spans="1:29" ht="14">
      <c r="A341" s="62">
        <v>339</v>
      </c>
      <c r="B341" s="10">
        <v>6</v>
      </c>
      <c r="C341" s="14">
        <v>41050</v>
      </c>
      <c r="D341" s="15" t="s">
        <v>52</v>
      </c>
      <c r="E341" s="65" t="s">
        <v>9</v>
      </c>
      <c r="F341" s="15" t="s">
        <v>9</v>
      </c>
      <c r="G341" s="23" t="s">
        <v>16</v>
      </c>
      <c r="H341" s="17" t="s">
        <v>93</v>
      </c>
      <c r="I341" s="66">
        <v>21</v>
      </c>
      <c r="J341" s="12">
        <f>VLOOKUP(G341,'Default Parameters'!$A$10:$C$12,3,FALSE)</f>
        <v>5</v>
      </c>
      <c r="K341" s="63">
        <f t="shared" si="95"/>
        <v>41173</v>
      </c>
      <c r="L341" s="64">
        <f t="shared" si="96"/>
        <v>2012</v>
      </c>
      <c r="M341" s="64">
        <f t="shared" si="97"/>
        <v>9</v>
      </c>
      <c r="N341" s="63">
        <f t="shared" si="98"/>
        <v>42998</v>
      </c>
      <c r="O341" s="154">
        <f t="shared" si="99"/>
        <v>42948</v>
      </c>
      <c r="P341" s="155">
        <f t="shared" si="100"/>
        <v>42998</v>
      </c>
      <c r="Q341" s="155" t="str">
        <f t="shared" si="101"/>
        <v>Yes</v>
      </c>
      <c r="R341" s="156">
        <f t="shared" si="102"/>
        <v>2.9342465753424656</v>
      </c>
      <c r="S341" s="156">
        <f t="shared" si="103"/>
        <v>0</v>
      </c>
      <c r="T341" s="157" t="str">
        <f t="shared" si="104"/>
        <v/>
      </c>
      <c r="U341" s="158" t="str">
        <f t="shared" si="105"/>
        <v/>
      </c>
      <c r="V341" s="158" t="str">
        <f t="shared" si="106"/>
        <v>No</v>
      </c>
      <c r="W341" s="159" t="str">
        <f t="shared" si="107"/>
        <v/>
      </c>
      <c r="X341" s="159" t="str">
        <f t="shared" si="108"/>
        <v/>
      </c>
      <c r="Y341" s="160" t="str">
        <f t="shared" si="109"/>
        <v/>
      </c>
      <c r="Z341" s="161" t="str">
        <f t="shared" si="110"/>
        <v/>
      </c>
      <c r="AA341" s="161" t="str">
        <f t="shared" si="111"/>
        <v>No</v>
      </c>
      <c r="AB341" s="162" t="str">
        <f t="shared" si="112"/>
        <v/>
      </c>
      <c r="AC341" s="162" t="str">
        <f t="shared" si="113"/>
        <v/>
      </c>
    </row>
    <row r="342" spans="1:29">
      <c r="A342" s="62">
        <v>340</v>
      </c>
      <c r="B342" s="10">
        <v>6</v>
      </c>
      <c r="C342" s="14">
        <v>41051</v>
      </c>
      <c r="D342" s="15" t="s">
        <v>52</v>
      </c>
      <c r="E342" s="65" t="s">
        <v>8</v>
      </c>
      <c r="F342" s="15" t="s">
        <v>8</v>
      </c>
      <c r="G342" s="23" t="s">
        <v>16</v>
      </c>
      <c r="H342" s="17">
        <v>0</v>
      </c>
      <c r="I342" s="66">
        <v>1</v>
      </c>
      <c r="J342" s="12">
        <f>VLOOKUP(G342,'Default Parameters'!$A$10:$C$12,3,FALSE)</f>
        <v>5</v>
      </c>
      <c r="K342" s="63">
        <f t="shared" si="95"/>
        <v>41174</v>
      </c>
      <c r="L342" s="64">
        <f t="shared" si="96"/>
        <v>2012</v>
      </c>
      <c r="M342" s="64">
        <f t="shared" si="97"/>
        <v>9</v>
      </c>
      <c r="N342" s="63">
        <f t="shared" si="98"/>
        <v>42999</v>
      </c>
      <c r="O342" s="154">
        <f t="shared" si="99"/>
        <v>42948</v>
      </c>
      <c r="P342" s="155">
        <f t="shared" si="100"/>
        <v>42999</v>
      </c>
      <c r="Q342" s="155" t="str">
        <f t="shared" si="101"/>
        <v>Yes</v>
      </c>
      <c r="R342" s="156">
        <f t="shared" si="102"/>
        <v>0.14246575342465753</v>
      </c>
      <c r="S342" s="156">
        <f t="shared" si="103"/>
        <v>0</v>
      </c>
      <c r="T342" s="157" t="str">
        <f t="shared" si="104"/>
        <v/>
      </c>
      <c r="U342" s="158" t="str">
        <f t="shared" si="105"/>
        <v/>
      </c>
      <c r="V342" s="158" t="str">
        <f t="shared" si="106"/>
        <v>No</v>
      </c>
      <c r="W342" s="159" t="str">
        <f t="shared" si="107"/>
        <v/>
      </c>
      <c r="X342" s="159" t="str">
        <f t="shared" si="108"/>
        <v/>
      </c>
      <c r="Y342" s="160" t="str">
        <f t="shared" si="109"/>
        <v/>
      </c>
      <c r="Z342" s="161" t="str">
        <f t="shared" si="110"/>
        <v/>
      </c>
      <c r="AA342" s="161" t="str">
        <f t="shared" si="111"/>
        <v>No</v>
      </c>
      <c r="AB342" s="162" t="str">
        <f t="shared" si="112"/>
        <v/>
      </c>
      <c r="AC342" s="162" t="str">
        <f t="shared" si="113"/>
        <v/>
      </c>
    </row>
    <row r="343" spans="1:29" ht="14">
      <c r="A343" s="62">
        <v>341</v>
      </c>
      <c r="B343" s="10">
        <v>6</v>
      </c>
      <c r="C343" s="14">
        <v>41051</v>
      </c>
      <c r="D343" s="15" t="s">
        <v>52</v>
      </c>
      <c r="E343" s="15" t="s">
        <v>11</v>
      </c>
      <c r="F343" s="15" t="s">
        <v>11</v>
      </c>
      <c r="G343" s="23" t="s">
        <v>16</v>
      </c>
      <c r="H343" s="17" t="s">
        <v>119</v>
      </c>
      <c r="I343" s="66">
        <v>5</v>
      </c>
      <c r="J343" s="12">
        <f>VLOOKUP(G343,'Default Parameters'!$A$10:$C$12,3,FALSE)</f>
        <v>5</v>
      </c>
      <c r="K343" s="63">
        <f t="shared" si="95"/>
        <v>41174</v>
      </c>
      <c r="L343" s="64">
        <f t="shared" si="96"/>
        <v>2012</v>
      </c>
      <c r="M343" s="64">
        <f t="shared" si="97"/>
        <v>9</v>
      </c>
      <c r="N343" s="63">
        <f t="shared" si="98"/>
        <v>42999</v>
      </c>
      <c r="O343" s="154">
        <f t="shared" si="99"/>
        <v>42948</v>
      </c>
      <c r="P343" s="155">
        <f t="shared" si="100"/>
        <v>42999</v>
      </c>
      <c r="Q343" s="155" t="str">
        <f t="shared" si="101"/>
        <v>Yes</v>
      </c>
      <c r="R343" s="156">
        <f t="shared" si="102"/>
        <v>0.71232876712328763</v>
      </c>
      <c r="S343" s="156">
        <f t="shared" si="103"/>
        <v>0</v>
      </c>
      <c r="T343" s="157" t="str">
        <f t="shared" si="104"/>
        <v/>
      </c>
      <c r="U343" s="158" t="str">
        <f t="shared" si="105"/>
        <v/>
      </c>
      <c r="V343" s="158" t="str">
        <f t="shared" si="106"/>
        <v>No</v>
      </c>
      <c r="W343" s="159" t="str">
        <f t="shared" si="107"/>
        <v/>
      </c>
      <c r="X343" s="159" t="str">
        <f t="shared" si="108"/>
        <v/>
      </c>
      <c r="Y343" s="160" t="str">
        <f t="shared" si="109"/>
        <v/>
      </c>
      <c r="Z343" s="161" t="str">
        <f t="shared" si="110"/>
        <v/>
      </c>
      <c r="AA343" s="161" t="str">
        <f t="shared" si="111"/>
        <v>No</v>
      </c>
      <c r="AB343" s="162" t="str">
        <f t="shared" si="112"/>
        <v/>
      </c>
      <c r="AC343" s="162" t="str">
        <f t="shared" si="113"/>
        <v/>
      </c>
    </row>
    <row r="344" spans="1:29" ht="14">
      <c r="A344" s="62">
        <v>342</v>
      </c>
      <c r="B344" s="10">
        <v>6</v>
      </c>
      <c r="C344" s="14">
        <v>41051</v>
      </c>
      <c r="D344" s="15" t="s">
        <v>52</v>
      </c>
      <c r="E344" s="65" t="s">
        <v>9</v>
      </c>
      <c r="F344" s="15" t="s">
        <v>9</v>
      </c>
      <c r="G344" s="23" t="s">
        <v>16</v>
      </c>
      <c r="H344" s="17" t="s">
        <v>93</v>
      </c>
      <c r="I344" s="66">
        <v>6</v>
      </c>
      <c r="J344" s="12">
        <f>VLOOKUP(G344,'Default Parameters'!$A$10:$C$12,3,FALSE)</f>
        <v>5</v>
      </c>
      <c r="K344" s="63">
        <f t="shared" si="95"/>
        <v>41174</v>
      </c>
      <c r="L344" s="64">
        <f t="shared" si="96"/>
        <v>2012</v>
      </c>
      <c r="M344" s="64">
        <f t="shared" si="97"/>
        <v>9</v>
      </c>
      <c r="N344" s="63">
        <f t="shared" si="98"/>
        <v>42999</v>
      </c>
      <c r="O344" s="154">
        <f t="shared" si="99"/>
        <v>42948</v>
      </c>
      <c r="P344" s="155">
        <f t="shared" si="100"/>
        <v>42999</v>
      </c>
      <c r="Q344" s="155" t="str">
        <f t="shared" si="101"/>
        <v>Yes</v>
      </c>
      <c r="R344" s="156">
        <f t="shared" si="102"/>
        <v>0.85479452054794525</v>
      </c>
      <c r="S344" s="156">
        <f t="shared" si="103"/>
        <v>0</v>
      </c>
      <c r="T344" s="157" t="str">
        <f t="shared" si="104"/>
        <v/>
      </c>
      <c r="U344" s="158" t="str">
        <f t="shared" si="105"/>
        <v/>
      </c>
      <c r="V344" s="158" t="str">
        <f t="shared" si="106"/>
        <v>No</v>
      </c>
      <c r="W344" s="159" t="str">
        <f t="shared" si="107"/>
        <v/>
      </c>
      <c r="X344" s="159" t="str">
        <f t="shared" si="108"/>
        <v/>
      </c>
      <c r="Y344" s="160" t="str">
        <f t="shared" si="109"/>
        <v/>
      </c>
      <c r="Z344" s="161" t="str">
        <f t="shared" si="110"/>
        <v/>
      </c>
      <c r="AA344" s="161" t="str">
        <f t="shared" si="111"/>
        <v>No</v>
      </c>
      <c r="AB344" s="162" t="str">
        <f t="shared" si="112"/>
        <v/>
      </c>
      <c r="AC344" s="162" t="str">
        <f t="shared" si="113"/>
        <v/>
      </c>
    </row>
    <row r="345" spans="1:29" ht="14">
      <c r="A345" s="62">
        <v>343</v>
      </c>
      <c r="B345" s="10">
        <v>6</v>
      </c>
      <c r="C345" s="14">
        <v>41051</v>
      </c>
      <c r="D345" s="15" t="s">
        <v>52</v>
      </c>
      <c r="E345" s="65" t="s">
        <v>9</v>
      </c>
      <c r="F345" s="15" t="s">
        <v>9</v>
      </c>
      <c r="G345" s="23" t="s">
        <v>16</v>
      </c>
      <c r="H345" s="17" t="s">
        <v>119</v>
      </c>
      <c r="I345" s="66">
        <v>12</v>
      </c>
      <c r="J345" s="12">
        <f>VLOOKUP(G345,'Default Parameters'!$A$10:$C$12,3,FALSE)</f>
        <v>5</v>
      </c>
      <c r="K345" s="63">
        <f t="shared" si="95"/>
        <v>41174</v>
      </c>
      <c r="L345" s="64">
        <f t="shared" si="96"/>
        <v>2012</v>
      </c>
      <c r="M345" s="64">
        <f t="shared" si="97"/>
        <v>9</v>
      </c>
      <c r="N345" s="63">
        <f t="shared" si="98"/>
        <v>42999</v>
      </c>
      <c r="O345" s="154">
        <f t="shared" si="99"/>
        <v>42948</v>
      </c>
      <c r="P345" s="155">
        <f t="shared" si="100"/>
        <v>42999</v>
      </c>
      <c r="Q345" s="155" t="str">
        <f t="shared" si="101"/>
        <v>Yes</v>
      </c>
      <c r="R345" s="156">
        <f t="shared" si="102"/>
        <v>1.7095890410958905</v>
      </c>
      <c r="S345" s="156">
        <f t="shared" si="103"/>
        <v>0</v>
      </c>
      <c r="T345" s="157" t="str">
        <f t="shared" si="104"/>
        <v/>
      </c>
      <c r="U345" s="158" t="str">
        <f t="shared" si="105"/>
        <v/>
      </c>
      <c r="V345" s="158" t="str">
        <f t="shared" si="106"/>
        <v>No</v>
      </c>
      <c r="W345" s="159" t="str">
        <f t="shared" si="107"/>
        <v/>
      </c>
      <c r="X345" s="159" t="str">
        <f t="shared" si="108"/>
        <v/>
      </c>
      <c r="Y345" s="160" t="str">
        <f t="shared" si="109"/>
        <v/>
      </c>
      <c r="Z345" s="161" t="str">
        <f t="shared" si="110"/>
        <v/>
      </c>
      <c r="AA345" s="161" t="str">
        <f t="shared" si="111"/>
        <v>No</v>
      </c>
      <c r="AB345" s="162" t="str">
        <f t="shared" si="112"/>
        <v/>
      </c>
      <c r="AC345" s="162" t="str">
        <f t="shared" si="113"/>
        <v/>
      </c>
    </row>
    <row r="346" spans="1:29" ht="14">
      <c r="A346" s="62">
        <v>344</v>
      </c>
      <c r="B346" s="10">
        <v>6</v>
      </c>
      <c r="C346" s="14">
        <v>41051</v>
      </c>
      <c r="D346" s="15" t="s">
        <v>52</v>
      </c>
      <c r="E346" s="65" t="s">
        <v>9</v>
      </c>
      <c r="F346" s="15" t="s">
        <v>9</v>
      </c>
      <c r="G346" s="23" t="s">
        <v>16</v>
      </c>
      <c r="H346" s="17" t="s">
        <v>93</v>
      </c>
      <c r="I346" s="66">
        <v>20</v>
      </c>
      <c r="J346" s="12">
        <f>VLOOKUP(G346,'Default Parameters'!$A$10:$C$12,3,FALSE)</f>
        <v>5</v>
      </c>
      <c r="K346" s="63">
        <f t="shared" si="95"/>
        <v>41174</v>
      </c>
      <c r="L346" s="64">
        <f t="shared" si="96"/>
        <v>2012</v>
      </c>
      <c r="M346" s="64">
        <f t="shared" si="97"/>
        <v>9</v>
      </c>
      <c r="N346" s="63">
        <f t="shared" si="98"/>
        <v>42999</v>
      </c>
      <c r="O346" s="154">
        <f t="shared" si="99"/>
        <v>42948</v>
      </c>
      <c r="P346" s="155">
        <f t="shared" si="100"/>
        <v>42999</v>
      </c>
      <c r="Q346" s="155" t="str">
        <f t="shared" si="101"/>
        <v>Yes</v>
      </c>
      <c r="R346" s="156">
        <f t="shared" si="102"/>
        <v>2.8493150684931505</v>
      </c>
      <c r="S346" s="156">
        <f t="shared" si="103"/>
        <v>0</v>
      </c>
      <c r="T346" s="157" t="str">
        <f t="shared" si="104"/>
        <v/>
      </c>
      <c r="U346" s="158" t="str">
        <f t="shared" si="105"/>
        <v/>
      </c>
      <c r="V346" s="158" t="str">
        <f t="shared" si="106"/>
        <v>No</v>
      </c>
      <c r="W346" s="159" t="str">
        <f t="shared" si="107"/>
        <v/>
      </c>
      <c r="X346" s="159" t="str">
        <f t="shared" si="108"/>
        <v/>
      </c>
      <c r="Y346" s="160" t="str">
        <f t="shared" si="109"/>
        <v/>
      </c>
      <c r="Z346" s="161" t="str">
        <f t="shared" si="110"/>
        <v/>
      </c>
      <c r="AA346" s="161" t="str">
        <f t="shared" si="111"/>
        <v>No</v>
      </c>
      <c r="AB346" s="162" t="str">
        <f t="shared" si="112"/>
        <v/>
      </c>
      <c r="AC346" s="162" t="str">
        <f t="shared" si="113"/>
        <v/>
      </c>
    </row>
    <row r="347" spans="1:29" ht="14">
      <c r="A347" s="62">
        <v>345</v>
      </c>
      <c r="B347" s="10">
        <v>6</v>
      </c>
      <c r="C347" s="14">
        <v>41055</v>
      </c>
      <c r="D347" s="15" t="s">
        <v>52</v>
      </c>
      <c r="E347" s="65" t="s">
        <v>9</v>
      </c>
      <c r="F347" s="15" t="s">
        <v>9</v>
      </c>
      <c r="G347" s="23" t="s">
        <v>16</v>
      </c>
      <c r="H347" s="17" t="s">
        <v>127</v>
      </c>
      <c r="I347" s="66">
        <v>18</v>
      </c>
      <c r="J347" s="12">
        <f>VLOOKUP(G347,'Default Parameters'!$A$10:$C$12,3,FALSE)</f>
        <v>5</v>
      </c>
      <c r="K347" s="63">
        <f t="shared" si="95"/>
        <v>41178</v>
      </c>
      <c r="L347" s="64">
        <f t="shared" si="96"/>
        <v>2012</v>
      </c>
      <c r="M347" s="64">
        <f t="shared" si="97"/>
        <v>9</v>
      </c>
      <c r="N347" s="63">
        <f t="shared" si="98"/>
        <v>43003</v>
      </c>
      <c r="O347" s="154">
        <f t="shared" si="99"/>
        <v>42948</v>
      </c>
      <c r="P347" s="155">
        <f t="shared" si="100"/>
        <v>43003</v>
      </c>
      <c r="Q347" s="155" t="str">
        <f t="shared" si="101"/>
        <v>Yes</v>
      </c>
      <c r="R347" s="156">
        <f t="shared" si="102"/>
        <v>2.7616438356164386</v>
      </c>
      <c r="S347" s="156">
        <f t="shared" si="103"/>
        <v>0</v>
      </c>
      <c r="T347" s="157" t="str">
        <f t="shared" si="104"/>
        <v/>
      </c>
      <c r="U347" s="158" t="str">
        <f t="shared" si="105"/>
        <v/>
      </c>
      <c r="V347" s="158" t="str">
        <f t="shared" si="106"/>
        <v>No</v>
      </c>
      <c r="W347" s="159" t="str">
        <f t="shared" si="107"/>
        <v/>
      </c>
      <c r="X347" s="159" t="str">
        <f t="shared" si="108"/>
        <v/>
      </c>
      <c r="Y347" s="160" t="str">
        <f t="shared" si="109"/>
        <v/>
      </c>
      <c r="Z347" s="161" t="str">
        <f t="shared" si="110"/>
        <v/>
      </c>
      <c r="AA347" s="161" t="str">
        <f t="shared" si="111"/>
        <v>No</v>
      </c>
      <c r="AB347" s="162" t="str">
        <f t="shared" si="112"/>
        <v/>
      </c>
      <c r="AC347" s="162" t="str">
        <f t="shared" si="113"/>
        <v/>
      </c>
    </row>
    <row r="348" spans="1:29" ht="14">
      <c r="A348" s="62">
        <v>346</v>
      </c>
      <c r="B348" s="10">
        <v>6</v>
      </c>
      <c r="C348" s="14">
        <v>41055</v>
      </c>
      <c r="D348" s="15" t="s">
        <v>52</v>
      </c>
      <c r="E348" s="65" t="s">
        <v>9</v>
      </c>
      <c r="F348" s="15" t="s">
        <v>9</v>
      </c>
      <c r="G348" s="23" t="s">
        <v>16</v>
      </c>
      <c r="H348" s="17" t="s">
        <v>127</v>
      </c>
      <c r="I348" s="66">
        <v>21</v>
      </c>
      <c r="J348" s="12">
        <f>VLOOKUP(G348,'Default Parameters'!$A$10:$C$12,3,FALSE)</f>
        <v>5</v>
      </c>
      <c r="K348" s="63">
        <f t="shared" si="95"/>
        <v>41178</v>
      </c>
      <c r="L348" s="64">
        <f t="shared" si="96"/>
        <v>2012</v>
      </c>
      <c r="M348" s="64">
        <f t="shared" si="97"/>
        <v>9</v>
      </c>
      <c r="N348" s="63">
        <f t="shared" si="98"/>
        <v>43003</v>
      </c>
      <c r="O348" s="154">
        <f t="shared" si="99"/>
        <v>42948</v>
      </c>
      <c r="P348" s="155">
        <f t="shared" si="100"/>
        <v>43003</v>
      </c>
      <c r="Q348" s="155" t="str">
        <f t="shared" si="101"/>
        <v>Yes</v>
      </c>
      <c r="R348" s="156">
        <f t="shared" si="102"/>
        <v>3.2219178082191782</v>
      </c>
      <c r="S348" s="156">
        <f t="shared" si="103"/>
        <v>0</v>
      </c>
      <c r="T348" s="157" t="str">
        <f t="shared" si="104"/>
        <v/>
      </c>
      <c r="U348" s="158" t="str">
        <f t="shared" si="105"/>
        <v/>
      </c>
      <c r="V348" s="158" t="str">
        <f t="shared" si="106"/>
        <v>No</v>
      </c>
      <c r="W348" s="159" t="str">
        <f t="shared" si="107"/>
        <v/>
      </c>
      <c r="X348" s="159" t="str">
        <f t="shared" si="108"/>
        <v/>
      </c>
      <c r="Y348" s="160" t="str">
        <f t="shared" si="109"/>
        <v/>
      </c>
      <c r="Z348" s="161" t="str">
        <f t="shared" si="110"/>
        <v/>
      </c>
      <c r="AA348" s="161" t="str">
        <f t="shared" si="111"/>
        <v>No</v>
      </c>
      <c r="AB348" s="162" t="str">
        <f t="shared" si="112"/>
        <v/>
      </c>
      <c r="AC348" s="162" t="str">
        <f t="shared" si="113"/>
        <v/>
      </c>
    </row>
    <row r="349" spans="1:29" ht="15" customHeight="1">
      <c r="A349" s="62">
        <v>347</v>
      </c>
      <c r="B349" s="10">
        <v>6</v>
      </c>
      <c r="C349" s="14">
        <v>41058</v>
      </c>
      <c r="D349" s="15" t="s">
        <v>128</v>
      </c>
      <c r="E349" s="44" t="s">
        <v>740</v>
      </c>
      <c r="F349" s="44" t="s">
        <v>1317</v>
      </c>
      <c r="G349" s="23" t="s">
        <v>16</v>
      </c>
      <c r="H349" s="17" t="s">
        <v>119</v>
      </c>
      <c r="I349" s="66">
        <v>32</v>
      </c>
      <c r="J349" s="12">
        <f>VLOOKUP(G349,'Default Parameters'!$A$10:$C$12,3,FALSE)</f>
        <v>5</v>
      </c>
      <c r="K349" s="63">
        <f t="shared" si="95"/>
        <v>41181</v>
      </c>
      <c r="L349" s="64">
        <f t="shared" si="96"/>
        <v>2012</v>
      </c>
      <c r="M349" s="64">
        <f t="shared" si="97"/>
        <v>9</v>
      </c>
      <c r="N349" s="63">
        <f t="shared" si="98"/>
        <v>43006</v>
      </c>
      <c r="O349" s="154">
        <f t="shared" si="99"/>
        <v>42948</v>
      </c>
      <c r="P349" s="155">
        <f t="shared" si="100"/>
        <v>43006</v>
      </c>
      <c r="Q349" s="155" t="str">
        <f t="shared" si="101"/>
        <v>Yes</v>
      </c>
      <c r="R349" s="156">
        <f t="shared" si="102"/>
        <v>5.1726027397260275</v>
      </c>
      <c r="S349" s="156">
        <f t="shared" si="103"/>
        <v>0</v>
      </c>
      <c r="T349" s="157" t="str">
        <f t="shared" si="104"/>
        <v/>
      </c>
      <c r="U349" s="158" t="str">
        <f t="shared" si="105"/>
        <v/>
      </c>
      <c r="V349" s="158" t="str">
        <f t="shared" si="106"/>
        <v>No</v>
      </c>
      <c r="W349" s="159" t="str">
        <f t="shared" si="107"/>
        <v/>
      </c>
      <c r="X349" s="159" t="str">
        <f t="shared" si="108"/>
        <v/>
      </c>
      <c r="Y349" s="160" t="str">
        <f t="shared" si="109"/>
        <v/>
      </c>
      <c r="Z349" s="161" t="str">
        <f t="shared" si="110"/>
        <v/>
      </c>
      <c r="AA349" s="161" t="str">
        <f t="shared" si="111"/>
        <v>No</v>
      </c>
      <c r="AB349" s="162" t="str">
        <f t="shared" si="112"/>
        <v/>
      </c>
      <c r="AC349" s="162" t="str">
        <f t="shared" si="113"/>
        <v/>
      </c>
    </row>
    <row r="350" spans="1:29" ht="14">
      <c r="A350" s="62">
        <v>348</v>
      </c>
      <c r="B350" s="10">
        <v>6</v>
      </c>
      <c r="C350" s="14">
        <v>41058</v>
      </c>
      <c r="D350" s="15" t="s">
        <v>74</v>
      </c>
      <c r="E350" s="65" t="s">
        <v>9</v>
      </c>
      <c r="F350" s="15" t="s">
        <v>9</v>
      </c>
      <c r="G350" s="23" t="s">
        <v>16</v>
      </c>
      <c r="H350" s="17" t="s">
        <v>127</v>
      </c>
      <c r="I350" s="66">
        <v>7</v>
      </c>
      <c r="J350" s="12">
        <f>VLOOKUP(G350,'Default Parameters'!$A$10:$C$12,3,FALSE)</f>
        <v>5</v>
      </c>
      <c r="K350" s="63">
        <f t="shared" si="95"/>
        <v>41181</v>
      </c>
      <c r="L350" s="64">
        <f t="shared" si="96"/>
        <v>2012</v>
      </c>
      <c r="M350" s="64">
        <f t="shared" si="97"/>
        <v>9</v>
      </c>
      <c r="N350" s="63">
        <f t="shared" si="98"/>
        <v>43006</v>
      </c>
      <c r="O350" s="154">
        <f t="shared" si="99"/>
        <v>42948</v>
      </c>
      <c r="P350" s="155">
        <f t="shared" si="100"/>
        <v>43006</v>
      </c>
      <c r="Q350" s="155" t="str">
        <f t="shared" si="101"/>
        <v>Yes</v>
      </c>
      <c r="R350" s="156">
        <f t="shared" si="102"/>
        <v>1.1315068493150684</v>
      </c>
      <c r="S350" s="156">
        <f t="shared" si="103"/>
        <v>0</v>
      </c>
      <c r="T350" s="157" t="str">
        <f t="shared" si="104"/>
        <v/>
      </c>
      <c r="U350" s="158" t="str">
        <f t="shared" si="105"/>
        <v/>
      </c>
      <c r="V350" s="158" t="str">
        <f t="shared" si="106"/>
        <v>No</v>
      </c>
      <c r="W350" s="159" t="str">
        <f t="shared" si="107"/>
        <v/>
      </c>
      <c r="X350" s="159" t="str">
        <f t="shared" si="108"/>
        <v/>
      </c>
      <c r="Y350" s="160" t="str">
        <f t="shared" si="109"/>
        <v/>
      </c>
      <c r="Z350" s="161" t="str">
        <f t="shared" si="110"/>
        <v/>
      </c>
      <c r="AA350" s="161" t="str">
        <f t="shared" si="111"/>
        <v>No</v>
      </c>
      <c r="AB350" s="162" t="str">
        <f t="shared" si="112"/>
        <v/>
      </c>
      <c r="AC350" s="162" t="str">
        <f t="shared" si="113"/>
        <v/>
      </c>
    </row>
    <row r="351" spans="1:29" ht="14">
      <c r="A351" s="62">
        <v>349</v>
      </c>
      <c r="B351" s="10">
        <v>6</v>
      </c>
      <c r="C351" s="14">
        <v>41058</v>
      </c>
      <c r="D351" s="15" t="s">
        <v>52</v>
      </c>
      <c r="E351" s="65" t="s">
        <v>9</v>
      </c>
      <c r="F351" s="15" t="s">
        <v>9</v>
      </c>
      <c r="G351" s="23" t="s">
        <v>16</v>
      </c>
      <c r="H351" s="17" t="s">
        <v>127</v>
      </c>
      <c r="I351" s="66">
        <v>18</v>
      </c>
      <c r="J351" s="12">
        <f>VLOOKUP(G351,'Default Parameters'!$A$10:$C$12,3,FALSE)</f>
        <v>5</v>
      </c>
      <c r="K351" s="63">
        <f t="shared" si="95"/>
        <v>41181</v>
      </c>
      <c r="L351" s="64">
        <f t="shared" si="96"/>
        <v>2012</v>
      </c>
      <c r="M351" s="64">
        <f t="shared" si="97"/>
        <v>9</v>
      </c>
      <c r="N351" s="63">
        <f t="shared" si="98"/>
        <v>43006</v>
      </c>
      <c r="O351" s="154">
        <f t="shared" si="99"/>
        <v>42948</v>
      </c>
      <c r="P351" s="155">
        <f t="shared" si="100"/>
        <v>43006</v>
      </c>
      <c r="Q351" s="155" t="str">
        <f t="shared" si="101"/>
        <v>Yes</v>
      </c>
      <c r="R351" s="156">
        <f t="shared" si="102"/>
        <v>2.9095890410958902</v>
      </c>
      <c r="S351" s="156">
        <f t="shared" si="103"/>
        <v>0</v>
      </c>
      <c r="T351" s="157" t="str">
        <f t="shared" si="104"/>
        <v/>
      </c>
      <c r="U351" s="158" t="str">
        <f t="shared" si="105"/>
        <v/>
      </c>
      <c r="V351" s="158" t="str">
        <f t="shared" si="106"/>
        <v>No</v>
      </c>
      <c r="W351" s="159" t="str">
        <f t="shared" si="107"/>
        <v/>
      </c>
      <c r="X351" s="159" t="str">
        <f t="shared" si="108"/>
        <v/>
      </c>
      <c r="Y351" s="160" t="str">
        <f t="shared" si="109"/>
        <v/>
      </c>
      <c r="Z351" s="161" t="str">
        <f t="shared" si="110"/>
        <v/>
      </c>
      <c r="AA351" s="161" t="str">
        <f t="shared" si="111"/>
        <v>No</v>
      </c>
      <c r="AB351" s="162" t="str">
        <f t="shared" si="112"/>
        <v/>
      </c>
      <c r="AC351" s="162" t="str">
        <f t="shared" si="113"/>
        <v/>
      </c>
    </row>
    <row r="352" spans="1:29" ht="14" customHeight="1">
      <c r="A352" s="62">
        <v>350</v>
      </c>
      <c r="B352" s="10">
        <v>6</v>
      </c>
      <c r="C352" s="14">
        <v>41058</v>
      </c>
      <c r="D352" s="15" t="s">
        <v>74</v>
      </c>
      <c r="E352" s="65" t="s">
        <v>9</v>
      </c>
      <c r="F352" s="15" t="s">
        <v>9</v>
      </c>
      <c r="G352" s="23" t="s">
        <v>16</v>
      </c>
      <c r="H352" s="17" t="s">
        <v>127</v>
      </c>
      <c r="I352" s="66">
        <v>1340</v>
      </c>
      <c r="J352" s="12">
        <f>VLOOKUP(G352,'Default Parameters'!$A$10:$C$12,3,FALSE)</f>
        <v>5</v>
      </c>
      <c r="K352" s="63">
        <f t="shared" si="95"/>
        <v>41181</v>
      </c>
      <c r="L352" s="64">
        <f t="shared" si="96"/>
        <v>2012</v>
      </c>
      <c r="M352" s="64">
        <f t="shared" si="97"/>
        <v>9</v>
      </c>
      <c r="N352" s="63">
        <f t="shared" si="98"/>
        <v>43006</v>
      </c>
      <c r="O352" s="154">
        <f t="shared" si="99"/>
        <v>42948</v>
      </c>
      <c r="P352" s="155">
        <f t="shared" si="100"/>
        <v>43006</v>
      </c>
      <c r="Q352" s="155" t="str">
        <f t="shared" si="101"/>
        <v>Yes</v>
      </c>
      <c r="R352" s="156">
        <f t="shared" si="102"/>
        <v>216.60273972602741</v>
      </c>
      <c r="S352" s="156">
        <f t="shared" si="103"/>
        <v>0</v>
      </c>
      <c r="T352" s="157" t="str">
        <f t="shared" si="104"/>
        <v/>
      </c>
      <c r="U352" s="158" t="str">
        <f t="shared" si="105"/>
        <v/>
      </c>
      <c r="V352" s="158" t="str">
        <f t="shared" si="106"/>
        <v>No</v>
      </c>
      <c r="W352" s="159" t="str">
        <f t="shared" si="107"/>
        <v/>
      </c>
      <c r="X352" s="159" t="str">
        <f t="shared" si="108"/>
        <v/>
      </c>
      <c r="Y352" s="160" t="str">
        <f t="shared" si="109"/>
        <v/>
      </c>
      <c r="Z352" s="161" t="str">
        <f t="shared" si="110"/>
        <v/>
      </c>
      <c r="AA352" s="161" t="str">
        <f t="shared" si="111"/>
        <v>No</v>
      </c>
      <c r="AB352" s="162" t="str">
        <f t="shared" si="112"/>
        <v/>
      </c>
      <c r="AC352" s="162" t="str">
        <f t="shared" si="113"/>
        <v/>
      </c>
    </row>
    <row r="353" spans="1:29" ht="14">
      <c r="A353" s="62">
        <v>351</v>
      </c>
      <c r="B353" s="10">
        <v>6</v>
      </c>
      <c r="C353" s="14">
        <v>41059</v>
      </c>
      <c r="D353" s="15" t="s">
        <v>129</v>
      </c>
      <c r="E353" s="15" t="s">
        <v>12</v>
      </c>
      <c r="F353" s="15" t="s">
        <v>12</v>
      </c>
      <c r="G353" s="23" t="s">
        <v>16</v>
      </c>
      <c r="H353" s="17" t="s">
        <v>130</v>
      </c>
      <c r="I353" s="66">
        <v>20</v>
      </c>
      <c r="J353" s="12">
        <f>VLOOKUP(G353,'Default Parameters'!$A$10:$C$12,3,FALSE)</f>
        <v>5</v>
      </c>
      <c r="K353" s="63">
        <f t="shared" si="95"/>
        <v>41182</v>
      </c>
      <c r="L353" s="64">
        <f t="shared" si="96"/>
        <v>2012</v>
      </c>
      <c r="M353" s="64">
        <f t="shared" si="97"/>
        <v>9</v>
      </c>
      <c r="N353" s="63">
        <f t="shared" si="98"/>
        <v>43007</v>
      </c>
      <c r="O353" s="154">
        <f t="shared" si="99"/>
        <v>42948</v>
      </c>
      <c r="P353" s="155">
        <f t="shared" si="100"/>
        <v>43007</v>
      </c>
      <c r="Q353" s="155" t="str">
        <f t="shared" si="101"/>
        <v>Yes</v>
      </c>
      <c r="R353" s="156">
        <f t="shared" si="102"/>
        <v>3.2876712328767121</v>
      </c>
      <c r="S353" s="156">
        <f t="shared" si="103"/>
        <v>0</v>
      </c>
      <c r="T353" s="157" t="str">
        <f t="shared" si="104"/>
        <v/>
      </c>
      <c r="U353" s="158" t="str">
        <f t="shared" si="105"/>
        <v/>
      </c>
      <c r="V353" s="158" t="str">
        <f t="shared" si="106"/>
        <v>No</v>
      </c>
      <c r="W353" s="159" t="str">
        <f t="shared" si="107"/>
        <v/>
      </c>
      <c r="X353" s="159" t="str">
        <f t="shared" si="108"/>
        <v/>
      </c>
      <c r="Y353" s="160" t="str">
        <f t="shared" si="109"/>
        <v/>
      </c>
      <c r="Z353" s="161" t="str">
        <f t="shared" si="110"/>
        <v/>
      </c>
      <c r="AA353" s="161" t="str">
        <f t="shared" si="111"/>
        <v>No</v>
      </c>
      <c r="AB353" s="162" t="str">
        <f t="shared" si="112"/>
        <v/>
      </c>
      <c r="AC353" s="162" t="str">
        <f t="shared" si="113"/>
        <v/>
      </c>
    </row>
    <row r="354" spans="1:29" ht="14">
      <c r="A354" s="62">
        <v>352</v>
      </c>
      <c r="B354" s="10">
        <v>6</v>
      </c>
      <c r="C354" s="14">
        <v>41059</v>
      </c>
      <c r="D354" s="15" t="s">
        <v>131</v>
      </c>
      <c r="E354" s="65" t="s">
        <v>8</v>
      </c>
      <c r="F354" s="15" t="s">
        <v>8</v>
      </c>
      <c r="G354" s="23" t="s">
        <v>16</v>
      </c>
      <c r="H354" s="17" t="s">
        <v>14</v>
      </c>
      <c r="I354" s="66">
        <v>1</v>
      </c>
      <c r="J354" s="12">
        <f>VLOOKUP(G354,'Default Parameters'!$A$10:$C$12,3,FALSE)</f>
        <v>5</v>
      </c>
      <c r="K354" s="63">
        <f t="shared" si="95"/>
        <v>41182</v>
      </c>
      <c r="L354" s="64">
        <f t="shared" si="96"/>
        <v>2012</v>
      </c>
      <c r="M354" s="64">
        <f t="shared" si="97"/>
        <v>9</v>
      </c>
      <c r="N354" s="63">
        <f t="shared" si="98"/>
        <v>43007</v>
      </c>
      <c r="O354" s="154">
        <f t="shared" si="99"/>
        <v>42948</v>
      </c>
      <c r="P354" s="155">
        <f t="shared" si="100"/>
        <v>43007</v>
      </c>
      <c r="Q354" s="155" t="str">
        <f t="shared" si="101"/>
        <v>Yes</v>
      </c>
      <c r="R354" s="156">
        <f t="shared" si="102"/>
        <v>0.16438356164383561</v>
      </c>
      <c r="S354" s="156">
        <f t="shared" si="103"/>
        <v>0</v>
      </c>
      <c r="T354" s="157" t="str">
        <f t="shared" si="104"/>
        <v/>
      </c>
      <c r="U354" s="158" t="str">
        <f t="shared" si="105"/>
        <v/>
      </c>
      <c r="V354" s="158" t="str">
        <f t="shared" si="106"/>
        <v>No</v>
      </c>
      <c r="W354" s="159" t="str">
        <f t="shared" si="107"/>
        <v/>
      </c>
      <c r="X354" s="159" t="str">
        <f t="shared" si="108"/>
        <v/>
      </c>
      <c r="Y354" s="160" t="str">
        <f t="shared" si="109"/>
        <v/>
      </c>
      <c r="Z354" s="161" t="str">
        <f t="shared" si="110"/>
        <v/>
      </c>
      <c r="AA354" s="161" t="str">
        <f t="shared" si="111"/>
        <v>No</v>
      </c>
      <c r="AB354" s="162" t="str">
        <f t="shared" si="112"/>
        <v/>
      </c>
      <c r="AC354" s="162" t="str">
        <f t="shared" si="113"/>
        <v/>
      </c>
    </row>
    <row r="355" spans="1:29" ht="14">
      <c r="A355" s="62">
        <v>353</v>
      </c>
      <c r="B355" s="10">
        <v>6</v>
      </c>
      <c r="C355" s="14">
        <v>41059</v>
      </c>
      <c r="D355" s="15" t="s">
        <v>52</v>
      </c>
      <c r="E355" s="65" t="s">
        <v>9</v>
      </c>
      <c r="F355" s="15" t="s">
        <v>9</v>
      </c>
      <c r="G355" s="23" t="s">
        <v>16</v>
      </c>
      <c r="H355" s="17" t="s">
        <v>127</v>
      </c>
      <c r="I355" s="66">
        <v>5</v>
      </c>
      <c r="J355" s="12">
        <f>VLOOKUP(G355,'Default Parameters'!$A$10:$C$12,3,FALSE)</f>
        <v>5</v>
      </c>
      <c r="K355" s="63">
        <f t="shared" si="95"/>
        <v>41182</v>
      </c>
      <c r="L355" s="64">
        <f t="shared" si="96"/>
        <v>2012</v>
      </c>
      <c r="M355" s="64">
        <f t="shared" si="97"/>
        <v>9</v>
      </c>
      <c r="N355" s="63">
        <f t="shared" si="98"/>
        <v>43007</v>
      </c>
      <c r="O355" s="154">
        <f t="shared" si="99"/>
        <v>42948</v>
      </c>
      <c r="P355" s="155">
        <f t="shared" si="100"/>
        <v>43007</v>
      </c>
      <c r="Q355" s="155" t="str">
        <f t="shared" si="101"/>
        <v>Yes</v>
      </c>
      <c r="R355" s="156">
        <f t="shared" si="102"/>
        <v>0.82191780821917804</v>
      </c>
      <c r="S355" s="156">
        <f t="shared" si="103"/>
        <v>0</v>
      </c>
      <c r="T355" s="157" t="str">
        <f t="shared" si="104"/>
        <v/>
      </c>
      <c r="U355" s="158" t="str">
        <f t="shared" si="105"/>
        <v/>
      </c>
      <c r="V355" s="158" t="str">
        <f t="shared" si="106"/>
        <v>No</v>
      </c>
      <c r="W355" s="159" t="str">
        <f t="shared" si="107"/>
        <v/>
      </c>
      <c r="X355" s="159" t="str">
        <f t="shared" si="108"/>
        <v/>
      </c>
      <c r="Y355" s="160" t="str">
        <f t="shared" si="109"/>
        <v/>
      </c>
      <c r="Z355" s="161" t="str">
        <f t="shared" si="110"/>
        <v/>
      </c>
      <c r="AA355" s="161" t="str">
        <f t="shared" si="111"/>
        <v>No</v>
      </c>
      <c r="AB355" s="162" t="str">
        <f t="shared" si="112"/>
        <v/>
      </c>
      <c r="AC355" s="162" t="str">
        <f t="shared" si="113"/>
        <v/>
      </c>
    </row>
    <row r="356" spans="1:29" ht="14">
      <c r="A356" s="62">
        <v>354</v>
      </c>
      <c r="B356" s="10">
        <v>6</v>
      </c>
      <c r="C356" s="14">
        <v>41060</v>
      </c>
      <c r="D356" s="15" t="s">
        <v>132</v>
      </c>
      <c r="E356" s="15" t="s">
        <v>367</v>
      </c>
      <c r="F356" s="15" t="s">
        <v>367</v>
      </c>
      <c r="G356" s="23" t="s">
        <v>16</v>
      </c>
      <c r="H356" s="17" t="s">
        <v>119</v>
      </c>
      <c r="I356" s="66">
        <v>5</v>
      </c>
      <c r="J356" s="12">
        <f>VLOOKUP(G356,'Default Parameters'!$A$10:$C$12,3,FALSE)</f>
        <v>5</v>
      </c>
      <c r="K356" s="63">
        <f t="shared" si="95"/>
        <v>41182</v>
      </c>
      <c r="L356" s="64">
        <f t="shared" si="96"/>
        <v>2012</v>
      </c>
      <c r="M356" s="64">
        <f t="shared" si="97"/>
        <v>9</v>
      </c>
      <c r="N356" s="63">
        <f t="shared" si="98"/>
        <v>43007</v>
      </c>
      <c r="O356" s="154">
        <f t="shared" si="99"/>
        <v>42948</v>
      </c>
      <c r="P356" s="155">
        <f t="shared" si="100"/>
        <v>43007</v>
      </c>
      <c r="Q356" s="155" t="str">
        <f t="shared" si="101"/>
        <v>Yes</v>
      </c>
      <c r="R356" s="156">
        <f t="shared" si="102"/>
        <v>0.82191780821917804</v>
      </c>
      <c r="S356" s="156">
        <f t="shared" si="103"/>
        <v>0</v>
      </c>
      <c r="T356" s="157" t="str">
        <f t="shared" si="104"/>
        <v/>
      </c>
      <c r="U356" s="158" t="str">
        <f t="shared" si="105"/>
        <v/>
      </c>
      <c r="V356" s="158" t="str">
        <f t="shared" si="106"/>
        <v>No</v>
      </c>
      <c r="W356" s="159" t="str">
        <f t="shared" si="107"/>
        <v/>
      </c>
      <c r="X356" s="159" t="str">
        <f t="shared" si="108"/>
        <v/>
      </c>
      <c r="Y356" s="160" t="str">
        <f t="shared" si="109"/>
        <v/>
      </c>
      <c r="Z356" s="161" t="str">
        <f t="shared" si="110"/>
        <v/>
      </c>
      <c r="AA356" s="161" t="str">
        <f t="shared" si="111"/>
        <v>No</v>
      </c>
      <c r="AB356" s="162" t="str">
        <f t="shared" si="112"/>
        <v/>
      </c>
      <c r="AC356" s="162" t="str">
        <f t="shared" si="113"/>
        <v/>
      </c>
    </row>
    <row r="357" spans="1:29" ht="14">
      <c r="A357" s="62">
        <v>355</v>
      </c>
      <c r="B357" s="10">
        <v>6</v>
      </c>
      <c r="C357" s="14">
        <v>41060</v>
      </c>
      <c r="D357" s="15" t="s">
        <v>132</v>
      </c>
      <c r="E357" s="15" t="s">
        <v>367</v>
      </c>
      <c r="F357" s="15" t="s">
        <v>367</v>
      </c>
      <c r="G357" s="23" t="s">
        <v>16</v>
      </c>
      <c r="H357" s="17" t="s">
        <v>119</v>
      </c>
      <c r="I357" s="66">
        <v>5</v>
      </c>
      <c r="J357" s="12">
        <f>VLOOKUP(G357,'Default Parameters'!$A$10:$C$12,3,FALSE)</f>
        <v>5</v>
      </c>
      <c r="K357" s="63">
        <f t="shared" si="95"/>
        <v>41182</v>
      </c>
      <c r="L357" s="64">
        <f t="shared" si="96"/>
        <v>2012</v>
      </c>
      <c r="M357" s="64">
        <f t="shared" si="97"/>
        <v>9</v>
      </c>
      <c r="N357" s="63">
        <f t="shared" si="98"/>
        <v>43007</v>
      </c>
      <c r="O357" s="154">
        <f t="shared" si="99"/>
        <v>42948</v>
      </c>
      <c r="P357" s="155">
        <f t="shared" si="100"/>
        <v>43007</v>
      </c>
      <c r="Q357" s="155" t="str">
        <f t="shared" si="101"/>
        <v>Yes</v>
      </c>
      <c r="R357" s="156">
        <f t="shared" si="102"/>
        <v>0.82191780821917804</v>
      </c>
      <c r="S357" s="156">
        <f t="shared" si="103"/>
        <v>0</v>
      </c>
      <c r="T357" s="157" t="str">
        <f t="shared" si="104"/>
        <v/>
      </c>
      <c r="U357" s="158" t="str">
        <f t="shared" si="105"/>
        <v/>
      </c>
      <c r="V357" s="158" t="str">
        <f t="shared" si="106"/>
        <v>No</v>
      </c>
      <c r="W357" s="159" t="str">
        <f t="shared" si="107"/>
        <v/>
      </c>
      <c r="X357" s="159" t="str">
        <f t="shared" si="108"/>
        <v/>
      </c>
      <c r="Y357" s="160" t="str">
        <f t="shared" si="109"/>
        <v/>
      </c>
      <c r="Z357" s="161" t="str">
        <f t="shared" si="110"/>
        <v/>
      </c>
      <c r="AA357" s="161" t="str">
        <f t="shared" si="111"/>
        <v>No</v>
      </c>
      <c r="AB357" s="162" t="str">
        <f t="shared" si="112"/>
        <v/>
      </c>
      <c r="AC357" s="162" t="str">
        <f t="shared" si="113"/>
        <v/>
      </c>
    </row>
    <row r="358" spans="1:29" ht="14">
      <c r="A358" s="62">
        <v>356</v>
      </c>
      <c r="B358" s="10">
        <v>6</v>
      </c>
      <c r="C358" s="14">
        <v>41060</v>
      </c>
      <c r="D358" s="15" t="s">
        <v>132</v>
      </c>
      <c r="E358" s="15" t="s">
        <v>367</v>
      </c>
      <c r="F358" s="15" t="s">
        <v>367</v>
      </c>
      <c r="G358" s="23" t="s">
        <v>16</v>
      </c>
      <c r="H358" s="17" t="s">
        <v>119</v>
      </c>
      <c r="I358" s="66">
        <v>5</v>
      </c>
      <c r="J358" s="12">
        <f>VLOOKUP(G358,'Default Parameters'!$A$10:$C$12,3,FALSE)</f>
        <v>5</v>
      </c>
      <c r="K358" s="63">
        <f t="shared" si="95"/>
        <v>41182</v>
      </c>
      <c r="L358" s="64">
        <f t="shared" si="96"/>
        <v>2012</v>
      </c>
      <c r="M358" s="64">
        <f t="shared" si="97"/>
        <v>9</v>
      </c>
      <c r="N358" s="63">
        <f t="shared" si="98"/>
        <v>43007</v>
      </c>
      <c r="O358" s="154">
        <f t="shared" si="99"/>
        <v>42948</v>
      </c>
      <c r="P358" s="155">
        <f t="shared" si="100"/>
        <v>43007</v>
      </c>
      <c r="Q358" s="155" t="str">
        <f t="shared" si="101"/>
        <v>Yes</v>
      </c>
      <c r="R358" s="156">
        <f t="shared" si="102"/>
        <v>0.82191780821917804</v>
      </c>
      <c r="S358" s="156">
        <f t="shared" si="103"/>
        <v>0</v>
      </c>
      <c r="T358" s="157" t="str">
        <f t="shared" si="104"/>
        <v/>
      </c>
      <c r="U358" s="158" t="str">
        <f t="shared" si="105"/>
        <v/>
      </c>
      <c r="V358" s="158" t="str">
        <f t="shared" si="106"/>
        <v>No</v>
      </c>
      <c r="W358" s="159" t="str">
        <f t="shared" si="107"/>
        <v/>
      </c>
      <c r="X358" s="159" t="str">
        <f t="shared" si="108"/>
        <v/>
      </c>
      <c r="Y358" s="160" t="str">
        <f t="shared" si="109"/>
        <v/>
      </c>
      <c r="Z358" s="161" t="str">
        <f t="shared" si="110"/>
        <v/>
      </c>
      <c r="AA358" s="161" t="str">
        <f t="shared" si="111"/>
        <v>No</v>
      </c>
      <c r="AB358" s="162" t="str">
        <f t="shared" si="112"/>
        <v/>
      </c>
      <c r="AC358" s="162" t="str">
        <f t="shared" si="113"/>
        <v/>
      </c>
    </row>
    <row r="359" spans="1:29" ht="14">
      <c r="A359" s="62">
        <v>357</v>
      </c>
      <c r="B359" s="10">
        <v>6</v>
      </c>
      <c r="C359" s="14">
        <v>41060</v>
      </c>
      <c r="D359" s="15" t="s">
        <v>132</v>
      </c>
      <c r="E359" s="15" t="s">
        <v>367</v>
      </c>
      <c r="F359" s="15" t="s">
        <v>367</v>
      </c>
      <c r="G359" s="23" t="s">
        <v>16</v>
      </c>
      <c r="H359" s="17" t="s">
        <v>119</v>
      </c>
      <c r="I359" s="66">
        <v>5</v>
      </c>
      <c r="J359" s="12">
        <f>VLOOKUP(G359,'Default Parameters'!$A$10:$C$12,3,FALSE)</f>
        <v>5</v>
      </c>
      <c r="K359" s="63">
        <f t="shared" si="95"/>
        <v>41182</v>
      </c>
      <c r="L359" s="64">
        <f t="shared" si="96"/>
        <v>2012</v>
      </c>
      <c r="M359" s="64">
        <f t="shared" si="97"/>
        <v>9</v>
      </c>
      <c r="N359" s="63">
        <f t="shared" si="98"/>
        <v>43007</v>
      </c>
      <c r="O359" s="154">
        <f t="shared" si="99"/>
        <v>42948</v>
      </c>
      <c r="P359" s="155">
        <f t="shared" si="100"/>
        <v>43007</v>
      </c>
      <c r="Q359" s="155" t="str">
        <f t="shared" si="101"/>
        <v>Yes</v>
      </c>
      <c r="R359" s="156">
        <f t="shared" si="102"/>
        <v>0.82191780821917804</v>
      </c>
      <c r="S359" s="156">
        <f t="shared" si="103"/>
        <v>0</v>
      </c>
      <c r="T359" s="157" t="str">
        <f t="shared" si="104"/>
        <v/>
      </c>
      <c r="U359" s="158" t="str">
        <f t="shared" si="105"/>
        <v/>
      </c>
      <c r="V359" s="158" t="str">
        <f t="shared" si="106"/>
        <v>No</v>
      </c>
      <c r="W359" s="159" t="str">
        <f t="shared" si="107"/>
        <v/>
      </c>
      <c r="X359" s="159" t="str">
        <f t="shared" si="108"/>
        <v/>
      </c>
      <c r="Y359" s="160" t="str">
        <f t="shared" si="109"/>
        <v/>
      </c>
      <c r="Z359" s="161" t="str">
        <f t="shared" si="110"/>
        <v/>
      </c>
      <c r="AA359" s="161" t="str">
        <f t="shared" si="111"/>
        <v>No</v>
      </c>
      <c r="AB359" s="162" t="str">
        <f t="shared" si="112"/>
        <v/>
      </c>
      <c r="AC359" s="162" t="str">
        <f t="shared" si="113"/>
        <v/>
      </c>
    </row>
    <row r="360" spans="1:29" ht="14">
      <c r="A360" s="62">
        <v>358</v>
      </c>
      <c r="B360" s="10">
        <v>6</v>
      </c>
      <c r="C360" s="14">
        <v>41060</v>
      </c>
      <c r="D360" s="15" t="s">
        <v>132</v>
      </c>
      <c r="E360" s="15" t="s">
        <v>367</v>
      </c>
      <c r="F360" s="15" t="s">
        <v>367</v>
      </c>
      <c r="G360" s="23" t="s">
        <v>16</v>
      </c>
      <c r="H360" s="17" t="s">
        <v>119</v>
      </c>
      <c r="I360" s="66">
        <v>5</v>
      </c>
      <c r="J360" s="12">
        <f>VLOOKUP(G360,'Default Parameters'!$A$10:$C$12,3,FALSE)</f>
        <v>5</v>
      </c>
      <c r="K360" s="63">
        <f t="shared" si="95"/>
        <v>41182</v>
      </c>
      <c r="L360" s="64">
        <f t="shared" si="96"/>
        <v>2012</v>
      </c>
      <c r="M360" s="64">
        <f t="shared" si="97"/>
        <v>9</v>
      </c>
      <c r="N360" s="63">
        <f t="shared" si="98"/>
        <v>43007</v>
      </c>
      <c r="O360" s="154">
        <f t="shared" si="99"/>
        <v>42948</v>
      </c>
      <c r="P360" s="155">
        <f t="shared" si="100"/>
        <v>43007</v>
      </c>
      <c r="Q360" s="155" t="str">
        <f t="shared" si="101"/>
        <v>Yes</v>
      </c>
      <c r="R360" s="156">
        <f t="shared" si="102"/>
        <v>0.82191780821917804</v>
      </c>
      <c r="S360" s="156">
        <f t="shared" si="103"/>
        <v>0</v>
      </c>
      <c r="T360" s="157" t="str">
        <f t="shared" si="104"/>
        <v/>
      </c>
      <c r="U360" s="158" t="str">
        <f t="shared" si="105"/>
        <v/>
      </c>
      <c r="V360" s="158" t="str">
        <f t="shared" si="106"/>
        <v>No</v>
      </c>
      <c r="W360" s="159" t="str">
        <f t="shared" si="107"/>
        <v/>
      </c>
      <c r="X360" s="159" t="str">
        <f t="shared" si="108"/>
        <v/>
      </c>
      <c r="Y360" s="160" t="str">
        <f t="shared" si="109"/>
        <v/>
      </c>
      <c r="Z360" s="161" t="str">
        <f t="shared" si="110"/>
        <v/>
      </c>
      <c r="AA360" s="161" t="str">
        <f t="shared" si="111"/>
        <v>No</v>
      </c>
      <c r="AB360" s="162" t="str">
        <f t="shared" si="112"/>
        <v/>
      </c>
      <c r="AC360" s="162" t="str">
        <f t="shared" si="113"/>
        <v/>
      </c>
    </row>
    <row r="361" spans="1:29" ht="14" customHeight="1">
      <c r="A361" s="62">
        <v>359</v>
      </c>
      <c r="B361" s="10">
        <v>6</v>
      </c>
      <c r="C361" s="14">
        <v>41060</v>
      </c>
      <c r="D361" s="15" t="s">
        <v>41</v>
      </c>
      <c r="E361" s="65" t="s">
        <v>8</v>
      </c>
      <c r="F361" s="15" t="s">
        <v>8</v>
      </c>
      <c r="G361" s="23" t="s">
        <v>16</v>
      </c>
      <c r="H361" s="18" t="s">
        <v>73</v>
      </c>
      <c r="I361" s="66">
        <v>1</v>
      </c>
      <c r="J361" s="12">
        <f>VLOOKUP(G361,'Default Parameters'!$A$10:$C$12,3,FALSE)</f>
        <v>5</v>
      </c>
      <c r="K361" s="63">
        <f t="shared" si="95"/>
        <v>41182</v>
      </c>
      <c r="L361" s="64">
        <f t="shared" si="96"/>
        <v>2012</v>
      </c>
      <c r="M361" s="64">
        <f t="shared" si="97"/>
        <v>9</v>
      </c>
      <c r="N361" s="63">
        <f t="shared" si="98"/>
        <v>43007</v>
      </c>
      <c r="O361" s="154">
        <f t="shared" si="99"/>
        <v>42948</v>
      </c>
      <c r="P361" s="155">
        <f t="shared" si="100"/>
        <v>43007</v>
      </c>
      <c r="Q361" s="155" t="str">
        <f t="shared" si="101"/>
        <v>Yes</v>
      </c>
      <c r="R361" s="156">
        <f t="shared" si="102"/>
        <v>0.16438356164383561</v>
      </c>
      <c r="S361" s="156">
        <f t="shared" si="103"/>
        <v>0</v>
      </c>
      <c r="T361" s="157" t="str">
        <f t="shared" si="104"/>
        <v/>
      </c>
      <c r="U361" s="158" t="str">
        <f t="shared" si="105"/>
        <v/>
      </c>
      <c r="V361" s="158" t="str">
        <f t="shared" si="106"/>
        <v>No</v>
      </c>
      <c r="W361" s="159" t="str">
        <f t="shared" si="107"/>
        <v/>
      </c>
      <c r="X361" s="159" t="str">
        <f t="shared" si="108"/>
        <v/>
      </c>
      <c r="Y361" s="160" t="str">
        <f t="shared" si="109"/>
        <v/>
      </c>
      <c r="Z361" s="161" t="str">
        <f t="shared" si="110"/>
        <v/>
      </c>
      <c r="AA361" s="161" t="str">
        <f t="shared" si="111"/>
        <v>No</v>
      </c>
      <c r="AB361" s="162" t="str">
        <f t="shared" si="112"/>
        <v/>
      </c>
      <c r="AC361" s="162" t="str">
        <f t="shared" si="113"/>
        <v/>
      </c>
    </row>
    <row r="362" spans="1:29" ht="14">
      <c r="A362" s="62">
        <v>360</v>
      </c>
      <c r="B362" s="10">
        <v>6</v>
      </c>
      <c r="C362" s="14">
        <v>41060</v>
      </c>
      <c r="D362" s="15" t="s">
        <v>132</v>
      </c>
      <c r="E362" s="65" t="s">
        <v>8</v>
      </c>
      <c r="F362" s="15" t="s">
        <v>8</v>
      </c>
      <c r="G362" s="23" t="s">
        <v>16</v>
      </c>
      <c r="H362" s="17" t="s">
        <v>119</v>
      </c>
      <c r="I362" s="66">
        <v>5</v>
      </c>
      <c r="J362" s="12">
        <f>VLOOKUP(G362,'Default Parameters'!$A$10:$C$12,3,FALSE)</f>
        <v>5</v>
      </c>
      <c r="K362" s="63">
        <f t="shared" si="95"/>
        <v>41182</v>
      </c>
      <c r="L362" s="64">
        <f t="shared" si="96"/>
        <v>2012</v>
      </c>
      <c r="M362" s="64">
        <f t="shared" si="97"/>
        <v>9</v>
      </c>
      <c r="N362" s="63">
        <f t="shared" si="98"/>
        <v>43007</v>
      </c>
      <c r="O362" s="154">
        <f t="shared" si="99"/>
        <v>42948</v>
      </c>
      <c r="P362" s="155">
        <f t="shared" si="100"/>
        <v>43007</v>
      </c>
      <c r="Q362" s="155" t="str">
        <f t="shared" si="101"/>
        <v>Yes</v>
      </c>
      <c r="R362" s="156">
        <f t="shared" si="102"/>
        <v>0.82191780821917804</v>
      </c>
      <c r="S362" s="156">
        <f t="shared" si="103"/>
        <v>0</v>
      </c>
      <c r="T362" s="157" t="str">
        <f t="shared" si="104"/>
        <v/>
      </c>
      <c r="U362" s="158" t="str">
        <f t="shared" si="105"/>
        <v/>
      </c>
      <c r="V362" s="158" t="str">
        <f t="shared" si="106"/>
        <v>No</v>
      </c>
      <c r="W362" s="159" t="str">
        <f t="shared" si="107"/>
        <v/>
      </c>
      <c r="X362" s="159" t="str">
        <f t="shared" si="108"/>
        <v/>
      </c>
      <c r="Y362" s="160" t="str">
        <f t="shared" si="109"/>
        <v/>
      </c>
      <c r="Z362" s="161" t="str">
        <f t="shared" si="110"/>
        <v/>
      </c>
      <c r="AA362" s="161" t="str">
        <f t="shared" si="111"/>
        <v>No</v>
      </c>
      <c r="AB362" s="162" t="str">
        <f t="shared" si="112"/>
        <v/>
      </c>
      <c r="AC362" s="162" t="str">
        <f t="shared" si="113"/>
        <v/>
      </c>
    </row>
    <row r="363" spans="1:29" ht="14">
      <c r="A363" s="62">
        <v>361</v>
      </c>
      <c r="B363" s="10">
        <v>6</v>
      </c>
      <c r="C363" s="14">
        <v>41060</v>
      </c>
      <c r="D363" s="15" t="s">
        <v>132</v>
      </c>
      <c r="E363" s="15" t="s">
        <v>30</v>
      </c>
      <c r="F363" s="15" t="s">
        <v>30</v>
      </c>
      <c r="G363" s="23" t="s">
        <v>16</v>
      </c>
      <c r="H363" s="17" t="s">
        <v>119</v>
      </c>
      <c r="I363" s="66">
        <v>10</v>
      </c>
      <c r="J363" s="12">
        <f>VLOOKUP(G363,'Default Parameters'!$A$10:$C$12,3,FALSE)</f>
        <v>5</v>
      </c>
      <c r="K363" s="63">
        <f t="shared" si="95"/>
        <v>41182</v>
      </c>
      <c r="L363" s="64">
        <f t="shared" si="96"/>
        <v>2012</v>
      </c>
      <c r="M363" s="64">
        <f t="shared" si="97"/>
        <v>9</v>
      </c>
      <c r="N363" s="63">
        <f t="shared" si="98"/>
        <v>43007</v>
      </c>
      <c r="O363" s="154">
        <f t="shared" si="99"/>
        <v>42948</v>
      </c>
      <c r="P363" s="155">
        <f t="shared" si="100"/>
        <v>43007</v>
      </c>
      <c r="Q363" s="155" t="str">
        <f t="shared" si="101"/>
        <v>Yes</v>
      </c>
      <c r="R363" s="156">
        <f t="shared" si="102"/>
        <v>1.6438356164383561</v>
      </c>
      <c r="S363" s="156">
        <f t="shared" si="103"/>
        <v>0</v>
      </c>
      <c r="T363" s="157" t="str">
        <f t="shared" si="104"/>
        <v/>
      </c>
      <c r="U363" s="158" t="str">
        <f t="shared" si="105"/>
        <v/>
      </c>
      <c r="V363" s="158" t="str">
        <f t="shared" si="106"/>
        <v>No</v>
      </c>
      <c r="W363" s="159" t="str">
        <f t="shared" si="107"/>
        <v/>
      </c>
      <c r="X363" s="159" t="str">
        <f t="shared" si="108"/>
        <v/>
      </c>
      <c r="Y363" s="160" t="str">
        <f t="shared" si="109"/>
        <v/>
      </c>
      <c r="Z363" s="161" t="str">
        <f t="shared" si="110"/>
        <v/>
      </c>
      <c r="AA363" s="161" t="str">
        <f t="shared" si="111"/>
        <v>No</v>
      </c>
      <c r="AB363" s="162" t="str">
        <f t="shared" si="112"/>
        <v/>
      </c>
      <c r="AC363" s="162" t="str">
        <f t="shared" si="113"/>
        <v/>
      </c>
    </row>
    <row r="364" spans="1:29" ht="14">
      <c r="A364" s="62">
        <v>362</v>
      </c>
      <c r="B364" s="10">
        <v>6</v>
      </c>
      <c r="C364" s="14">
        <v>41061</v>
      </c>
      <c r="D364" s="15" t="s">
        <v>133</v>
      </c>
      <c r="E364" s="15" t="s">
        <v>11</v>
      </c>
      <c r="F364" s="15" t="s">
        <v>11</v>
      </c>
      <c r="G364" s="23" t="s">
        <v>16</v>
      </c>
      <c r="H364" s="17" t="s">
        <v>119</v>
      </c>
      <c r="I364" s="66">
        <v>10</v>
      </c>
      <c r="J364" s="12">
        <f>VLOOKUP(G364,'Default Parameters'!$A$10:$C$12,3,FALSE)</f>
        <v>5</v>
      </c>
      <c r="K364" s="63">
        <f t="shared" si="95"/>
        <v>41183</v>
      </c>
      <c r="L364" s="64">
        <f t="shared" si="96"/>
        <v>2012</v>
      </c>
      <c r="M364" s="64">
        <f t="shared" si="97"/>
        <v>10</v>
      </c>
      <c r="N364" s="63">
        <f t="shared" si="98"/>
        <v>43008</v>
      </c>
      <c r="O364" s="154">
        <f t="shared" si="99"/>
        <v>42948</v>
      </c>
      <c r="P364" s="155">
        <f t="shared" si="100"/>
        <v>43008</v>
      </c>
      <c r="Q364" s="155" t="str">
        <f t="shared" si="101"/>
        <v>Yes</v>
      </c>
      <c r="R364" s="156">
        <f t="shared" si="102"/>
        <v>1.6712328767123288</v>
      </c>
      <c r="S364" s="156">
        <f t="shared" si="103"/>
        <v>0</v>
      </c>
      <c r="T364" s="157" t="str">
        <f t="shared" si="104"/>
        <v/>
      </c>
      <c r="U364" s="158" t="str">
        <f t="shared" si="105"/>
        <v/>
      </c>
      <c r="V364" s="158" t="str">
        <f t="shared" si="106"/>
        <v>No</v>
      </c>
      <c r="W364" s="159" t="str">
        <f t="shared" si="107"/>
        <v/>
      </c>
      <c r="X364" s="159" t="str">
        <f t="shared" si="108"/>
        <v/>
      </c>
      <c r="Y364" s="160" t="str">
        <f t="shared" si="109"/>
        <v/>
      </c>
      <c r="Z364" s="161" t="str">
        <f t="shared" si="110"/>
        <v/>
      </c>
      <c r="AA364" s="161" t="str">
        <f t="shared" si="111"/>
        <v>No</v>
      </c>
      <c r="AB364" s="162" t="str">
        <f t="shared" si="112"/>
        <v/>
      </c>
      <c r="AC364" s="162" t="str">
        <f t="shared" si="113"/>
        <v/>
      </c>
    </row>
    <row r="365" spans="1:29" ht="14">
      <c r="A365" s="62">
        <v>363</v>
      </c>
      <c r="B365" s="10">
        <v>6</v>
      </c>
      <c r="C365" s="14">
        <v>41061</v>
      </c>
      <c r="D365" s="15" t="s">
        <v>52</v>
      </c>
      <c r="E365" s="65" t="s">
        <v>9</v>
      </c>
      <c r="F365" s="15" t="s">
        <v>9</v>
      </c>
      <c r="G365" s="23" t="s">
        <v>16</v>
      </c>
      <c r="H365" s="17" t="s">
        <v>127</v>
      </c>
      <c r="I365" s="66">
        <v>86</v>
      </c>
      <c r="J365" s="12">
        <f>VLOOKUP(G365,'Default Parameters'!$A$10:$C$12,3,FALSE)</f>
        <v>5</v>
      </c>
      <c r="K365" s="63">
        <f t="shared" si="95"/>
        <v>41183</v>
      </c>
      <c r="L365" s="64">
        <f t="shared" si="96"/>
        <v>2012</v>
      </c>
      <c r="M365" s="64">
        <f t="shared" si="97"/>
        <v>10</v>
      </c>
      <c r="N365" s="63">
        <f t="shared" si="98"/>
        <v>43008</v>
      </c>
      <c r="O365" s="154">
        <f t="shared" si="99"/>
        <v>42948</v>
      </c>
      <c r="P365" s="155">
        <f t="shared" si="100"/>
        <v>43008</v>
      </c>
      <c r="Q365" s="155" t="str">
        <f t="shared" si="101"/>
        <v>Yes</v>
      </c>
      <c r="R365" s="156">
        <f t="shared" si="102"/>
        <v>14.372602739726027</v>
      </c>
      <c r="S365" s="156">
        <f t="shared" si="103"/>
        <v>0</v>
      </c>
      <c r="T365" s="157" t="str">
        <f t="shared" si="104"/>
        <v/>
      </c>
      <c r="U365" s="158" t="str">
        <f t="shared" si="105"/>
        <v/>
      </c>
      <c r="V365" s="158" t="str">
        <f t="shared" si="106"/>
        <v>No</v>
      </c>
      <c r="W365" s="159" t="str">
        <f t="shared" si="107"/>
        <v/>
      </c>
      <c r="X365" s="159" t="str">
        <f t="shared" si="108"/>
        <v/>
      </c>
      <c r="Y365" s="160" t="str">
        <f t="shared" si="109"/>
        <v/>
      </c>
      <c r="Z365" s="161" t="str">
        <f t="shared" si="110"/>
        <v/>
      </c>
      <c r="AA365" s="161" t="str">
        <f t="shared" si="111"/>
        <v>No</v>
      </c>
      <c r="AB365" s="162" t="str">
        <f t="shared" si="112"/>
        <v/>
      </c>
      <c r="AC365" s="162" t="str">
        <f t="shared" si="113"/>
        <v/>
      </c>
    </row>
    <row r="366" spans="1:29" ht="14">
      <c r="A366" s="62">
        <v>364</v>
      </c>
      <c r="B366" s="10">
        <v>6</v>
      </c>
      <c r="C366" s="14">
        <v>41072</v>
      </c>
      <c r="D366" s="15" t="s">
        <v>52</v>
      </c>
      <c r="E366" s="65" t="s">
        <v>8</v>
      </c>
      <c r="F366" s="15" t="s">
        <v>8</v>
      </c>
      <c r="G366" s="23" t="s">
        <v>16</v>
      </c>
      <c r="H366" s="17" t="s">
        <v>119</v>
      </c>
      <c r="I366" s="66">
        <v>16</v>
      </c>
      <c r="J366" s="12">
        <f>VLOOKUP(G366,'Default Parameters'!$A$10:$C$12,3,FALSE)</f>
        <v>5</v>
      </c>
      <c r="K366" s="63">
        <f t="shared" si="95"/>
        <v>41194</v>
      </c>
      <c r="L366" s="64">
        <f t="shared" si="96"/>
        <v>2012</v>
      </c>
      <c r="M366" s="64">
        <f t="shared" si="97"/>
        <v>10</v>
      </c>
      <c r="N366" s="63">
        <f t="shared" si="98"/>
        <v>43019</v>
      </c>
      <c r="O366" s="154">
        <f t="shared" si="99"/>
        <v>42948</v>
      </c>
      <c r="P366" s="155">
        <f t="shared" si="100"/>
        <v>43019</v>
      </c>
      <c r="Q366" s="155" t="str">
        <f t="shared" si="101"/>
        <v>Yes</v>
      </c>
      <c r="R366" s="156">
        <f t="shared" si="102"/>
        <v>3.1561643835616437</v>
      </c>
      <c r="S366" s="156">
        <f t="shared" si="103"/>
        <v>0</v>
      </c>
      <c r="T366" s="157" t="str">
        <f t="shared" si="104"/>
        <v/>
      </c>
      <c r="U366" s="158" t="str">
        <f t="shared" si="105"/>
        <v/>
      </c>
      <c r="V366" s="158" t="str">
        <f t="shared" si="106"/>
        <v>No</v>
      </c>
      <c r="W366" s="159" t="str">
        <f t="shared" si="107"/>
        <v/>
      </c>
      <c r="X366" s="159" t="str">
        <f t="shared" si="108"/>
        <v/>
      </c>
      <c r="Y366" s="160" t="str">
        <f t="shared" si="109"/>
        <v/>
      </c>
      <c r="Z366" s="161" t="str">
        <f t="shared" si="110"/>
        <v/>
      </c>
      <c r="AA366" s="161" t="str">
        <f t="shared" si="111"/>
        <v>No</v>
      </c>
      <c r="AB366" s="162" t="str">
        <f t="shared" si="112"/>
        <v/>
      </c>
      <c r="AC366" s="162" t="str">
        <f t="shared" si="113"/>
        <v/>
      </c>
    </row>
    <row r="367" spans="1:29" ht="14">
      <c r="A367" s="62">
        <v>365</v>
      </c>
      <c r="B367" s="10">
        <v>6</v>
      </c>
      <c r="C367" s="14">
        <v>41072</v>
      </c>
      <c r="D367" s="15" t="s">
        <v>52</v>
      </c>
      <c r="E367" s="15" t="s">
        <v>11</v>
      </c>
      <c r="F367" s="15" t="s">
        <v>11</v>
      </c>
      <c r="G367" s="23" t="s">
        <v>16</v>
      </c>
      <c r="H367" s="17" t="s">
        <v>119</v>
      </c>
      <c r="I367" s="66">
        <v>9</v>
      </c>
      <c r="J367" s="12">
        <f>VLOOKUP(G367,'Default Parameters'!$A$10:$C$12,3,FALSE)</f>
        <v>5</v>
      </c>
      <c r="K367" s="63">
        <f t="shared" si="95"/>
        <v>41194</v>
      </c>
      <c r="L367" s="64">
        <f t="shared" si="96"/>
        <v>2012</v>
      </c>
      <c r="M367" s="64">
        <f t="shared" si="97"/>
        <v>10</v>
      </c>
      <c r="N367" s="63">
        <f t="shared" si="98"/>
        <v>43019</v>
      </c>
      <c r="O367" s="154">
        <f t="shared" si="99"/>
        <v>42948</v>
      </c>
      <c r="P367" s="155">
        <f t="shared" si="100"/>
        <v>43019</v>
      </c>
      <c r="Q367" s="155" t="str">
        <f t="shared" si="101"/>
        <v>Yes</v>
      </c>
      <c r="R367" s="156">
        <f t="shared" si="102"/>
        <v>1.7753424657534247</v>
      </c>
      <c r="S367" s="156">
        <f t="shared" si="103"/>
        <v>0</v>
      </c>
      <c r="T367" s="157" t="str">
        <f t="shared" si="104"/>
        <v/>
      </c>
      <c r="U367" s="158" t="str">
        <f t="shared" si="105"/>
        <v/>
      </c>
      <c r="V367" s="158" t="str">
        <f t="shared" si="106"/>
        <v>No</v>
      </c>
      <c r="W367" s="159" t="str">
        <f t="shared" si="107"/>
        <v/>
      </c>
      <c r="X367" s="159" t="str">
        <f t="shared" si="108"/>
        <v/>
      </c>
      <c r="Y367" s="160" t="str">
        <f t="shared" si="109"/>
        <v/>
      </c>
      <c r="Z367" s="161" t="str">
        <f t="shared" si="110"/>
        <v/>
      </c>
      <c r="AA367" s="161" t="str">
        <f t="shared" si="111"/>
        <v>No</v>
      </c>
      <c r="AB367" s="162" t="str">
        <f t="shared" si="112"/>
        <v/>
      </c>
      <c r="AC367" s="162" t="str">
        <f t="shared" si="113"/>
        <v/>
      </c>
    </row>
    <row r="368" spans="1:29" ht="14">
      <c r="A368" s="62">
        <v>366</v>
      </c>
      <c r="B368" s="10">
        <v>6</v>
      </c>
      <c r="C368" s="14">
        <v>41072</v>
      </c>
      <c r="D368" s="15" t="s">
        <v>52</v>
      </c>
      <c r="E368" s="15" t="s">
        <v>11</v>
      </c>
      <c r="F368" s="15" t="s">
        <v>11</v>
      </c>
      <c r="G368" s="23" t="s">
        <v>16</v>
      </c>
      <c r="H368" s="17" t="s">
        <v>119</v>
      </c>
      <c r="I368" s="66">
        <v>10</v>
      </c>
      <c r="J368" s="12">
        <f>VLOOKUP(G368,'Default Parameters'!$A$10:$C$12,3,FALSE)</f>
        <v>5</v>
      </c>
      <c r="K368" s="63">
        <f t="shared" si="95"/>
        <v>41194</v>
      </c>
      <c r="L368" s="64">
        <f t="shared" si="96"/>
        <v>2012</v>
      </c>
      <c r="M368" s="64">
        <f t="shared" si="97"/>
        <v>10</v>
      </c>
      <c r="N368" s="63">
        <f t="shared" si="98"/>
        <v>43019</v>
      </c>
      <c r="O368" s="154">
        <f t="shared" si="99"/>
        <v>42948</v>
      </c>
      <c r="P368" s="155">
        <f t="shared" si="100"/>
        <v>43019</v>
      </c>
      <c r="Q368" s="155" t="str">
        <f t="shared" si="101"/>
        <v>Yes</v>
      </c>
      <c r="R368" s="156">
        <f t="shared" si="102"/>
        <v>1.9726027397260273</v>
      </c>
      <c r="S368" s="156">
        <f t="shared" si="103"/>
        <v>0</v>
      </c>
      <c r="T368" s="157" t="str">
        <f t="shared" si="104"/>
        <v/>
      </c>
      <c r="U368" s="158" t="str">
        <f t="shared" si="105"/>
        <v/>
      </c>
      <c r="V368" s="158" t="str">
        <f t="shared" si="106"/>
        <v>No</v>
      </c>
      <c r="W368" s="159" t="str">
        <f t="shared" si="107"/>
        <v/>
      </c>
      <c r="X368" s="159" t="str">
        <f t="shared" si="108"/>
        <v/>
      </c>
      <c r="Y368" s="160" t="str">
        <f t="shared" si="109"/>
        <v/>
      </c>
      <c r="Z368" s="161" t="str">
        <f t="shared" si="110"/>
        <v/>
      </c>
      <c r="AA368" s="161" t="str">
        <f t="shared" si="111"/>
        <v>No</v>
      </c>
      <c r="AB368" s="162" t="str">
        <f t="shared" si="112"/>
        <v/>
      </c>
      <c r="AC368" s="162" t="str">
        <f t="shared" si="113"/>
        <v/>
      </c>
    </row>
    <row r="369" spans="1:29" ht="14">
      <c r="A369" s="62">
        <v>367</v>
      </c>
      <c r="B369" s="10">
        <v>6</v>
      </c>
      <c r="C369" s="14">
        <v>41072</v>
      </c>
      <c r="D369" s="15" t="s">
        <v>52</v>
      </c>
      <c r="E369" s="15" t="s">
        <v>11</v>
      </c>
      <c r="F369" s="15" t="s">
        <v>11</v>
      </c>
      <c r="G369" s="23" t="s">
        <v>16</v>
      </c>
      <c r="H369" s="17" t="s">
        <v>119</v>
      </c>
      <c r="I369" s="66">
        <v>10</v>
      </c>
      <c r="J369" s="12">
        <f>VLOOKUP(G369,'Default Parameters'!$A$10:$C$12,3,FALSE)</f>
        <v>5</v>
      </c>
      <c r="K369" s="63">
        <f t="shared" si="95"/>
        <v>41194</v>
      </c>
      <c r="L369" s="64">
        <f t="shared" si="96"/>
        <v>2012</v>
      </c>
      <c r="M369" s="64">
        <f t="shared" si="97"/>
        <v>10</v>
      </c>
      <c r="N369" s="63">
        <f t="shared" si="98"/>
        <v>43019</v>
      </c>
      <c r="O369" s="154">
        <f t="shared" si="99"/>
        <v>42948</v>
      </c>
      <c r="P369" s="155">
        <f t="shared" si="100"/>
        <v>43019</v>
      </c>
      <c r="Q369" s="155" t="str">
        <f t="shared" si="101"/>
        <v>Yes</v>
      </c>
      <c r="R369" s="156">
        <f t="shared" si="102"/>
        <v>1.9726027397260273</v>
      </c>
      <c r="S369" s="156">
        <f t="shared" si="103"/>
        <v>0</v>
      </c>
      <c r="T369" s="157" t="str">
        <f t="shared" si="104"/>
        <v/>
      </c>
      <c r="U369" s="158" t="str">
        <f t="shared" si="105"/>
        <v/>
      </c>
      <c r="V369" s="158" t="str">
        <f t="shared" si="106"/>
        <v>No</v>
      </c>
      <c r="W369" s="159" t="str">
        <f t="shared" si="107"/>
        <v/>
      </c>
      <c r="X369" s="159" t="str">
        <f t="shared" si="108"/>
        <v/>
      </c>
      <c r="Y369" s="160" t="str">
        <f t="shared" si="109"/>
        <v/>
      </c>
      <c r="Z369" s="161" t="str">
        <f t="shared" si="110"/>
        <v/>
      </c>
      <c r="AA369" s="161" t="str">
        <f t="shared" si="111"/>
        <v>No</v>
      </c>
      <c r="AB369" s="162" t="str">
        <f t="shared" si="112"/>
        <v/>
      </c>
      <c r="AC369" s="162" t="str">
        <f t="shared" si="113"/>
        <v/>
      </c>
    </row>
    <row r="370" spans="1:29" ht="14">
      <c r="A370" s="62">
        <v>368</v>
      </c>
      <c r="B370" s="10">
        <v>6</v>
      </c>
      <c r="C370" s="14">
        <v>41072</v>
      </c>
      <c r="D370" s="15" t="s">
        <v>52</v>
      </c>
      <c r="E370" s="65" t="s">
        <v>9</v>
      </c>
      <c r="F370" s="15" t="s">
        <v>9</v>
      </c>
      <c r="G370" s="23" t="s">
        <v>16</v>
      </c>
      <c r="H370" s="17" t="s">
        <v>127</v>
      </c>
      <c r="I370" s="66">
        <v>5</v>
      </c>
      <c r="J370" s="12">
        <f>VLOOKUP(G370,'Default Parameters'!$A$10:$C$12,3,FALSE)</f>
        <v>5</v>
      </c>
      <c r="K370" s="63">
        <f t="shared" si="95"/>
        <v>41194</v>
      </c>
      <c r="L370" s="64">
        <f t="shared" si="96"/>
        <v>2012</v>
      </c>
      <c r="M370" s="64">
        <f t="shared" si="97"/>
        <v>10</v>
      </c>
      <c r="N370" s="63">
        <f t="shared" si="98"/>
        <v>43019</v>
      </c>
      <c r="O370" s="154">
        <f t="shared" si="99"/>
        <v>42948</v>
      </c>
      <c r="P370" s="155">
        <f t="shared" si="100"/>
        <v>43019</v>
      </c>
      <c r="Q370" s="155" t="str">
        <f t="shared" si="101"/>
        <v>Yes</v>
      </c>
      <c r="R370" s="156">
        <f t="shared" si="102"/>
        <v>0.98630136986301364</v>
      </c>
      <c r="S370" s="156">
        <f t="shared" si="103"/>
        <v>0</v>
      </c>
      <c r="T370" s="157" t="str">
        <f t="shared" si="104"/>
        <v/>
      </c>
      <c r="U370" s="158" t="str">
        <f t="shared" si="105"/>
        <v/>
      </c>
      <c r="V370" s="158" t="str">
        <f t="shared" si="106"/>
        <v>No</v>
      </c>
      <c r="W370" s="159" t="str">
        <f t="shared" si="107"/>
        <v/>
      </c>
      <c r="X370" s="159" t="str">
        <f t="shared" si="108"/>
        <v/>
      </c>
      <c r="Y370" s="160" t="str">
        <f t="shared" si="109"/>
        <v/>
      </c>
      <c r="Z370" s="161" t="str">
        <f t="shared" si="110"/>
        <v/>
      </c>
      <c r="AA370" s="161" t="str">
        <f t="shared" si="111"/>
        <v>No</v>
      </c>
      <c r="AB370" s="162" t="str">
        <f t="shared" si="112"/>
        <v/>
      </c>
      <c r="AC370" s="162" t="str">
        <f t="shared" si="113"/>
        <v/>
      </c>
    </row>
    <row r="371" spans="1:29" ht="14">
      <c r="A371" s="62">
        <v>369</v>
      </c>
      <c r="B371" s="10">
        <v>6</v>
      </c>
      <c r="C371" s="14">
        <v>41073</v>
      </c>
      <c r="D371" s="15" t="s">
        <v>52</v>
      </c>
      <c r="E371" s="15" t="s">
        <v>11</v>
      </c>
      <c r="F371" s="15" t="s">
        <v>11</v>
      </c>
      <c r="G371" s="23" t="s">
        <v>16</v>
      </c>
      <c r="H371" s="17" t="s">
        <v>119</v>
      </c>
      <c r="I371" s="66">
        <v>10</v>
      </c>
      <c r="J371" s="12">
        <f>VLOOKUP(G371,'Default Parameters'!$A$10:$C$12,3,FALSE)</f>
        <v>5</v>
      </c>
      <c r="K371" s="63">
        <f t="shared" si="95"/>
        <v>41195</v>
      </c>
      <c r="L371" s="64">
        <f t="shared" si="96"/>
        <v>2012</v>
      </c>
      <c r="M371" s="64">
        <f t="shared" si="97"/>
        <v>10</v>
      </c>
      <c r="N371" s="63">
        <f t="shared" si="98"/>
        <v>43020</v>
      </c>
      <c r="O371" s="154">
        <f t="shared" si="99"/>
        <v>42948</v>
      </c>
      <c r="P371" s="155">
        <f t="shared" si="100"/>
        <v>43020</v>
      </c>
      <c r="Q371" s="155" t="str">
        <f t="shared" si="101"/>
        <v>Yes</v>
      </c>
      <c r="R371" s="156">
        <f t="shared" si="102"/>
        <v>2</v>
      </c>
      <c r="S371" s="156">
        <f t="shared" si="103"/>
        <v>0</v>
      </c>
      <c r="T371" s="157" t="str">
        <f t="shared" si="104"/>
        <v/>
      </c>
      <c r="U371" s="158" t="str">
        <f t="shared" si="105"/>
        <v/>
      </c>
      <c r="V371" s="158" t="str">
        <f t="shared" si="106"/>
        <v>No</v>
      </c>
      <c r="W371" s="159" t="str">
        <f t="shared" si="107"/>
        <v/>
      </c>
      <c r="X371" s="159" t="str">
        <f t="shared" si="108"/>
        <v/>
      </c>
      <c r="Y371" s="160" t="str">
        <f t="shared" si="109"/>
        <v/>
      </c>
      <c r="Z371" s="161" t="str">
        <f t="shared" si="110"/>
        <v/>
      </c>
      <c r="AA371" s="161" t="str">
        <f t="shared" si="111"/>
        <v>No</v>
      </c>
      <c r="AB371" s="162" t="str">
        <f t="shared" si="112"/>
        <v/>
      </c>
      <c r="AC371" s="162" t="str">
        <f t="shared" si="113"/>
        <v/>
      </c>
    </row>
    <row r="372" spans="1:29" ht="14">
      <c r="A372" s="62">
        <v>370</v>
      </c>
      <c r="B372" s="10">
        <v>6</v>
      </c>
      <c r="C372" s="14">
        <v>41073</v>
      </c>
      <c r="D372" s="15" t="s">
        <v>52</v>
      </c>
      <c r="E372" s="15" t="s">
        <v>11</v>
      </c>
      <c r="F372" s="15" t="s">
        <v>11</v>
      </c>
      <c r="G372" s="23" t="s">
        <v>16</v>
      </c>
      <c r="H372" s="17" t="s">
        <v>119</v>
      </c>
      <c r="I372" s="66">
        <v>10</v>
      </c>
      <c r="J372" s="12">
        <f>VLOOKUP(G372,'Default Parameters'!$A$10:$C$12,3,FALSE)</f>
        <v>5</v>
      </c>
      <c r="K372" s="63">
        <f t="shared" si="95"/>
        <v>41195</v>
      </c>
      <c r="L372" s="64">
        <f t="shared" si="96"/>
        <v>2012</v>
      </c>
      <c r="M372" s="64">
        <f t="shared" si="97"/>
        <v>10</v>
      </c>
      <c r="N372" s="63">
        <f t="shared" si="98"/>
        <v>43020</v>
      </c>
      <c r="O372" s="154">
        <f t="shared" si="99"/>
        <v>42948</v>
      </c>
      <c r="P372" s="155">
        <f t="shared" si="100"/>
        <v>43020</v>
      </c>
      <c r="Q372" s="155" t="str">
        <f t="shared" si="101"/>
        <v>Yes</v>
      </c>
      <c r="R372" s="156">
        <f t="shared" si="102"/>
        <v>2</v>
      </c>
      <c r="S372" s="156">
        <f t="shared" si="103"/>
        <v>0</v>
      </c>
      <c r="T372" s="157" t="str">
        <f t="shared" si="104"/>
        <v/>
      </c>
      <c r="U372" s="158" t="str">
        <f t="shared" si="105"/>
        <v/>
      </c>
      <c r="V372" s="158" t="str">
        <f t="shared" si="106"/>
        <v>No</v>
      </c>
      <c r="W372" s="159" t="str">
        <f t="shared" si="107"/>
        <v/>
      </c>
      <c r="X372" s="159" t="str">
        <f t="shared" si="108"/>
        <v/>
      </c>
      <c r="Y372" s="160" t="str">
        <f t="shared" si="109"/>
        <v/>
      </c>
      <c r="Z372" s="161" t="str">
        <f t="shared" si="110"/>
        <v/>
      </c>
      <c r="AA372" s="161" t="str">
        <f t="shared" si="111"/>
        <v>No</v>
      </c>
      <c r="AB372" s="162" t="str">
        <f t="shared" si="112"/>
        <v/>
      </c>
      <c r="AC372" s="162" t="str">
        <f t="shared" si="113"/>
        <v/>
      </c>
    </row>
    <row r="373" spans="1:29" ht="14" customHeight="1">
      <c r="A373" s="62">
        <v>371</v>
      </c>
      <c r="B373" s="10">
        <v>6</v>
      </c>
      <c r="C373" s="14">
        <v>41073</v>
      </c>
      <c r="D373" s="15" t="s">
        <v>52</v>
      </c>
      <c r="E373" s="15" t="s">
        <v>11</v>
      </c>
      <c r="F373" s="15" t="s">
        <v>11</v>
      </c>
      <c r="G373" s="23" t="s">
        <v>16</v>
      </c>
      <c r="H373" s="17" t="s">
        <v>119</v>
      </c>
      <c r="I373" s="66">
        <v>10</v>
      </c>
      <c r="J373" s="12">
        <f>VLOOKUP(G373,'Default Parameters'!$A$10:$C$12,3,FALSE)</f>
        <v>5</v>
      </c>
      <c r="K373" s="63">
        <f t="shared" si="95"/>
        <v>41195</v>
      </c>
      <c r="L373" s="64">
        <f t="shared" si="96"/>
        <v>2012</v>
      </c>
      <c r="M373" s="64">
        <f t="shared" si="97"/>
        <v>10</v>
      </c>
      <c r="N373" s="63">
        <f t="shared" si="98"/>
        <v>43020</v>
      </c>
      <c r="O373" s="154">
        <f t="shared" si="99"/>
        <v>42948</v>
      </c>
      <c r="P373" s="155">
        <f t="shared" si="100"/>
        <v>43020</v>
      </c>
      <c r="Q373" s="155" t="str">
        <f t="shared" si="101"/>
        <v>Yes</v>
      </c>
      <c r="R373" s="156">
        <f t="shared" si="102"/>
        <v>2</v>
      </c>
      <c r="S373" s="156">
        <f t="shared" si="103"/>
        <v>0</v>
      </c>
      <c r="T373" s="157" t="str">
        <f t="shared" si="104"/>
        <v/>
      </c>
      <c r="U373" s="158" t="str">
        <f t="shared" si="105"/>
        <v/>
      </c>
      <c r="V373" s="158" t="str">
        <f t="shared" si="106"/>
        <v>No</v>
      </c>
      <c r="W373" s="159" t="str">
        <f t="shared" si="107"/>
        <v/>
      </c>
      <c r="X373" s="159" t="str">
        <f t="shared" si="108"/>
        <v/>
      </c>
      <c r="Y373" s="160" t="str">
        <f t="shared" si="109"/>
        <v/>
      </c>
      <c r="Z373" s="161" t="str">
        <f t="shared" si="110"/>
        <v/>
      </c>
      <c r="AA373" s="161" t="str">
        <f t="shared" si="111"/>
        <v>No</v>
      </c>
      <c r="AB373" s="162" t="str">
        <f t="shared" si="112"/>
        <v/>
      </c>
      <c r="AC373" s="162" t="str">
        <f t="shared" si="113"/>
        <v/>
      </c>
    </row>
    <row r="374" spans="1:29" ht="14">
      <c r="A374" s="62">
        <v>372</v>
      </c>
      <c r="B374" s="10">
        <v>6</v>
      </c>
      <c r="C374" s="14">
        <v>41075</v>
      </c>
      <c r="D374" s="15" t="s">
        <v>52</v>
      </c>
      <c r="E374" s="65" t="s">
        <v>8</v>
      </c>
      <c r="F374" s="15" t="s">
        <v>8</v>
      </c>
      <c r="G374" s="23" t="s">
        <v>16</v>
      </c>
      <c r="H374" s="17" t="s">
        <v>119</v>
      </c>
      <c r="I374" s="66">
        <v>11</v>
      </c>
      <c r="J374" s="12">
        <f>VLOOKUP(G374,'Default Parameters'!$A$10:$C$12,3,FALSE)</f>
        <v>5</v>
      </c>
      <c r="K374" s="63">
        <f t="shared" si="95"/>
        <v>41197</v>
      </c>
      <c r="L374" s="64">
        <f t="shared" si="96"/>
        <v>2012</v>
      </c>
      <c r="M374" s="64">
        <f t="shared" si="97"/>
        <v>10</v>
      </c>
      <c r="N374" s="63">
        <f t="shared" si="98"/>
        <v>43022</v>
      </c>
      <c r="O374" s="154">
        <f t="shared" si="99"/>
        <v>42948</v>
      </c>
      <c r="P374" s="155">
        <f t="shared" si="100"/>
        <v>43022</v>
      </c>
      <c r="Q374" s="155" t="str">
        <f t="shared" si="101"/>
        <v>Yes</v>
      </c>
      <c r="R374" s="156">
        <f t="shared" si="102"/>
        <v>2.2602739726027399</v>
      </c>
      <c r="S374" s="156">
        <f t="shared" si="103"/>
        <v>0</v>
      </c>
      <c r="T374" s="157" t="str">
        <f t="shared" si="104"/>
        <v/>
      </c>
      <c r="U374" s="158" t="str">
        <f t="shared" si="105"/>
        <v/>
      </c>
      <c r="V374" s="158" t="str">
        <f t="shared" si="106"/>
        <v>No</v>
      </c>
      <c r="W374" s="159" t="str">
        <f t="shared" si="107"/>
        <v/>
      </c>
      <c r="X374" s="159" t="str">
        <f t="shared" si="108"/>
        <v/>
      </c>
      <c r="Y374" s="160" t="str">
        <f t="shared" si="109"/>
        <v/>
      </c>
      <c r="Z374" s="161" t="str">
        <f t="shared" si="110"/>
        <v/>
      </c>
      <c r="AA374" s="161" t="str">
        <f t="shared" si="111"/>
        <v>No</v>
      </c>
      <c r="AB374" s="162" t="str">
        <f t="shared" si="112"/>
        <v/>
      </c>
      <c r="AC374" s="162" t="str">
        <f t="shared" si="113"/>
        <v/>
      </c>
    </row>
    <row r="375" spans="1:29" ht="14">
      <c r="A375" s="62">
        <v>373</v>
      </c>
      <c r="B375" s="10">
        <v>6</v>
      </c>
      <c r="C375" s="14">
        <v>41079</v>
      </c>
      <c r="D375" s="15" t="s">
        <v>52</v>
      </c>
      <c r="E375" s="65" t="s">
        <v>8</v>
      </c>
      <c r="F375" s="15" t="s">
        <v>8</v>
      </c>
      <c r="G375" s="23" t="s">
        <v>16</v>
      </c>
      <c r="H375" s="17" t="s">
        <v>73</v>
      </c>
      <c r="I375" s="66">
        <v>7</v>
      </c>
      <c r="J375" s="12">
        <f>VLOOKUP(G375,'Default Parameters'!$A$10:$C$12,3,FALSE)</f>
        <v>5</v>
      </c>
      <c r="K375" s="63">
        <f t="shared" si="95"/>
        <v>41201</v>
      </c>
      <c r="L375" s="64">
        <f t="shared" si="96"/>
        <v>2012</v>
      </c>
      <c r="M375" s="64">
        <f t="shared" si="97"/>
        <v>10</v>
      </c>
      <c r="N375" s="63">
        <f t="shared" si="98"/>
        <v>43026</v>
      </c>
      <c r="O375" s="154">
        <f t="shared" si="99"/>
        <v>42948</v>
      </c>
      <c r="P375" s="155">
        <f t="shared" si="100"/>
        <v>43026</v>
      </c>
      <c r="Q375" s="155" t="str">
        <f t="shared" si="101"/>
        <v>Yes</v>
      </c>
      <c r="R375" s="156">
        <f t="shared" si="102"/>
        <v>1.515068493150685</v>
      </c>
      <c r="S375" s="156">
        <f t="shared" si="103"/>
        <v>0</v>
      </c>
      <c r="T375" s="157" t="str">
        <f t="shared" si="104"/>
        <v/>
      </c>
      <c r="U375" s="158" t="str">
        <f t="shared" si="105"/>
        <v/>
      </c>
      <c r="V375" s="158" t="str">
        <f t="shared" si="106"/>
        <v>No</v>
      </c>
      <c r="W375" s="159" t="str">
        <f t="shared" si="107"/>
        <v/>
      </c>
      <c r="X375" s="159" t="str">
        <f t="shared" si="108"/>
        <v/>
      </c>
      <c r="Y375" s="160" t="str">
        <f t="shared" si="109"/>
        <v/>
      </c>
      <c r="Z375" s="161" t="str">
        <f t="shared" si="110"/>
        <v/>
      </c>
      <c r="AA375" s="161" t="str">
        <f t="shared" si="111"/>
        <v>No</v>
      </c>
      <c r="AB375" s="162" t="str">
        <f t="shared" si="112"/>
        <v/>
      </c>
      <c r="AC375" s="162" t="str">
        <f t="shared" si="113"/>
        <v/>
      </c>
    </row>
    <row r="376" spans="1:29" ht="14">
      <c r="A376" s="62">
        <v>374</v>
      </c>
      <c r="B376" s="10">
        <v>6</v>
      </c>
      <c r="C376" s="14">
        <v>41079</v>
      </c>
      <c r="D376" s="15" t="s">
        <v>52</v>
      </c>
      <c r="E376" s="65" t="s">
        <v>9</v>
      </c>
      <c r="F376" s="15" t="s">
        <v>9</v>
      </c>
      <c r="G376" s="23" t="s">
        <v>16</v>
      </c>
      <c r="H376" s="17" t="s">
        <v>127</v>
      </c>
      <c r="I376" s="66">
        <v>17</v>
      </c>
      <c r="J376" s="12">
        <f>VLOOKUP(G376,'Default Parameters'!$A$10:$C$12,3,FALSE)</f>
        <v>5</v>
      </c>
      <c r="K376" s="63">
        <f t="shared" si="95"/>
        <v>41201</v>
      </c>
      <c r="L376" s="64">
        <f t="shared" si="96"/>
        <v>2012</v>
      </c>
      <c r="M376" s="64">
        <f t="shared" si="97"/>
        <v>10</v>
      </c>
      <c r="N376" s="63">
        <f t="shared" si="98"/>
        <v>43026</v>
      </c>
      <c r="O376" s="154">
        <f t="shared" si="99"/>
        <v>42948</v>
      </c>
      <c r="P376" s="155">
        <f t="shared" si="100"/>
        <v>43026</v>
      </c>
      <c r="Q376" s="155" t="str">
        <f t="shared" si="101"/>
        <v>Yes</v>
      </c>
      <c r="R376" s="156">
        <f t="shared" si="102"/>
        <v>3.6794520547945204</v>
      </c>
      <c r="S376" s="156">
        <f t="shared" si="103"/>
        <v>0</v>
      </c>
      <c r="T376" s="157" t="str">
        <f t="shared" si="104"/>
        <v/>
      </c>
      <c r="U376" s="158" t="str">
        <f t="shared" si="105"/>
        <v/>
      </c>
      <c r="V376" s="158" t="str">
        <f t="shared" si="106"/>
        <v>No</v>
      </c>
      <c r="W376" s="159" t="str">
        <f t="shared" si="107"/>
        <v/>
      </c>
      <c r="X376" s="159" t="str">
        <f t="shared" si="108"/>
        <v/>
      </c>
      <c r="Y376" s="160" t="str">
        <f t="shared" si="109"/>
        <v/>
      </c>
      <c r="Z376" s="161" t="str">
        <f t="shared" si="110"/>
        <v/>
      </c>
      <c r="AA376" s="161" t="str">
        <f t="shared" si="111"/>
        <v>No</v>
      </c>
      <c r="AB376" s="162" t="str">
        <f t="shared" si="112"/>
        <v/>
      </c>
      <c r="AC376" s="162" t="str">
        <f t="shared" si="113"/>
        <v/>
      </c>
    </row>
    <row r="377" spans="1:29" ht="14">
      <c r="A377" s="62">
        <v>375</v>
      </c>
      <c r="B377" s="10">
        <v>6</v>
      </c>
      <c r="C377" s="14">
        <v>41082</v>
      </c>
      <c r="D377" s="15" t="s">
        <v>52</v>
      </c>
      <c r="E377" s="65" t="s">
        <v>9</v>
      </c>
      <c r="F377" s="15" t="s">
        <v>9</v>
      </c>
      <c r="G377" s="23" t="s">
        <v>16</v>
      </c>
      <c r="H377" s="17" t="s">
        <v>127</v>
      </c>
      <c r="I377" s="66">
        <v>44</v>
      </c>
      <c r="J377" s="12">
        <f>VLOOKUP(G377,'Default Parameters'!$A$10:$C$12,3,FALSE)</f>
        <v>5</v>
      </c>
      <c r="K377" s="63">
        <f t="shared" si="95"/>
        <v>41204</v>
      </c>
      <c r="L377" s="64">
        <f t="shared" si="96"/>
        <v>2012</v>
      </c>
      <c r="M377" s="64">
        <f t="shared" si="97"/>
        <v>10</v>
      </c>
      <c r="N377" s="63">
        <f t="shared" si="98"/>
        <v>43029</v>
      </c>
      <c r="O377" s="154">
        <f t="shared" si="99"/>
        <v>42948</v>
      </c>
      <c r="P377" s="155">
        <f t="shared" si="100"/>
        <v>43029</v>
      </c>
      <c r="Q377" s="155" t="str">
        <f t="shared" si="101"/>
        <v>Yes</v>
      </c>
      <c r="R377" s="156">
        <f t="shared" si="102"/>
        <v>9.8849315068493144</v>
      </c>
      <c r="S377" s="156">
        <f t="shared" si="103"/>
        <v>0</v>
      </c>
      <c r="T377" s="157" t="str">
        <f t="shared" si="104"/>
        <v/>
      </c>
      <c r="U377" s="158" t="str">
        <f t="shared" si="105"/>
        <v/>
      </c>
      <c r="V377" s="158" t="str">
        <f t="shared" si="106"/>
        <v>No</v>
      </c>
      <c r="W377" s="159" t="str">
        <f t="shared" si="107"/>
        <v/>
      </c>
      <c r="X377" s="159" t="str">
        <f t="shared" si="108"/>
        <v/>
      </c>
      <c r="Y377" s="160" t="str">
        <f t="shared" si="109"/>
        <v/>
      </c>
      <c r="Z377" s="161" t="str">
        <f t="shared" si="110"/>
        <v/>
      </c>
      <c r="AA377" s="161" t="str">
        <f t="shared" si="111"/>
        <v>No</v>
      </c>
      <c r="AB377" s="162" t="str">
        <f t="shared" si="112"/>
        <v/>
      </c>
      <c r="AC377" s="162" t="str">
        <f t="shared" si="113"/>
        <v/>
      </c>
    </row>
    <row r="378" spans="1:29" ht="14">
      <c r="A378" s="62">
        <v>376</v>
      </c>
      <c r="B378" s="10">
        <v>6</v>
      </c>
      <c r="C378" s="14">
        <v>41083</v>
      </c>
      <c r="D378" s="15" t="s">
        <v>52</v>
      </c>
      <c r="E378" s="65" t="s">
        <v>8</v>
      </c>
      <c r="F378" s="15" t="s">
        <v>8</v>
      </c>
      <c r="G378" s="23" t="s">
        <v>16</v>
      </c>
      <c r="H378" s="17" t="s">
        <v>119</v>
      </c>
      <c r="I378" s="66">
        <v>11</v>
      </c>
      <c r="J378" s="12">
        <f>VLOOKUP(G378,'Default Parameters'!$A$10:$C$12,3,FALSE)</f>
        <v>5</v>
      </c>
      <c r="K378" s="63">
        <f t="shared" si="95"/>
        <v>41205</v>
      </c>
      <c r="L378" s="64">
        <f t="shared" si="96"/>
        <v>2012</v>
      </c>
      <c r="M378" s="64">
        <f t="shared" si="97"/>
        <v>10</v>
      </c>
      <c r="N378" s="63">
        <f t="shared" si="98"/>
        <v>43030</v>
      </c>
      <c r="O378" s="154">
        <f t="shared" si="99"/>
        <v>42948</v>
      </c>
      <c r="P378" s="155">
        <f t="shared" si="100"/>
        <v>43030</v>
      </c>
      <c r="Q378" s="155" t="str">
        <f t="shared" si="101"/>
        <v>Yes</v>
      </c>
      <c r="R378" s="156">
        <f t="shared" si="102"/>
        <v>2.5013698630136987</v>
      </c>
      <c r="S378" s="156">
        <f t="shared" si="103"/>
        <v>0</v>
      </c>
      <c r="T378" s="157" t="str">
        <f t="shared" si="104"/>
        <v/>
      </c>
      <c r="U378" s="158" t="str">
        <f t="shared" si="105"/>
        <v/>
      </c>
      <c r="V378" s="158" t="str">
        <f t="shared" si="106"/>
        <v>No</v>
      </c>
      <c r="W378" s="159" t="str">
        <f t="shared" si="107"/>
        <v/>
      </c>
      <c r="X378" s="159" t="str">
        <f t="shared" si="108"/>
        <v/>
      </c>
      <c r="Y378" s="160" t="str">
        <f t="shared" si="109"/>
        <v/>
      </c>
      <c r="Z378" s="161" t="str">
        <f t="shared" si="110"/>
        <v/>
      </c>
      <c r="AA378" s="161" t="str">
        <f t="shared" si="111"/>
        <v>No</v>
      </c>
      <c r="AB378" s="162" t="str">
        <f t="shared" si="112"/>
        <v/>
      </c>
      <c r="AC378" s="162" t="str">
        <f t="shared" si="113"/>
        <v/>
      </c>
    </row>
    <row r="379" spans="1:29" ht="14">
      <c r="A379" s="62">
        <v>377</v>
      </c>
      <c r="B379" s="10">
        <v>6</v>
      </c>
      <c r="C379" s="14">
        <v>41083</v>
      </c>
      <c r="D379" s="15" t="s">
        <v>52</v>
      </c>
      <c r="E379" s="65" t="s">
        <v>9</v>
      </c>
      <c r="F379" s="15" t="s">
        <v>9</v>
      </c>
      <c r="G379" s="23" t="s">
        <v>16</v>
      </c>
      <c r="H379" s="17" t="s">
        <v>127</v>
      </c>
      <c r="I379" s="66">
        <v>15</v>
      </c>
      <c r="J379" s="12">
        <f>VLOOKUP(G379,'Default Parameters'!$A$10:$C$12,3,FALSE)</f>
        <v>5</v>
      </c>
      <c r="K379" s="63">
        <f t="shared" si="95"/>
        <v>41205</v>
      </c>
      <c r="L379" s="64">
        <f t="shared" si="96"/>
        <v>2012</v>
      </c>
      <c r="M379" s="64">
        <f t="shared" si="97"/>
        <v>10</v>
      </c>
      <c r="N379" s="63">
        <f t="shared" si="98"/>
        <v>43030</v>
      </c>
      <c r="O379" s="154">
        <f t="shared" si="99"/>
        <v>42948</v>
      </c>
      <c r="P379" s="155">
        <f t="shared" si="100"/>
        <v>43030</v>
      </c>
      <c r="Q379" s="155" t="str">
        <f t="shared" si="101"/>
        <v>Yes</v>
      </c>
      <c r="R379" s="156">
        <f t="shared" si="102"/>
        <v>3.4109589041095889</v>
      </c>
      <c r="S379" s="156">
        <f t="shared" si="103"/>
        <v>0</v>
      </c>
      <c r="T379" s="157" t="str">
        <f t="shared" si="104"/>
        <v/>
      </c>
      <c r="U379" s="158" t="str">
        <f t="shared" si="105"/>
        <v/>
      </c>
      <c r="V379" s="158" t="str">
        <f t="shared" si="106"/>
        <v>No</v>
      </c>
      <c r="W379" s="159" t="str">
        <f t="shared" si="107"/>
        <v/>
      </c>
      <c r="X379" s="159" t="str">
        <f t="shared" si="108"/>
        <v/>
      </c>
      <c r="Y379" s="160" t="str">
        <f t="shared" si="109"/>
        <v/>
      </c>
      <c r="Z379" s="161" t="str">
        <f t="shared" si="110"/>
        <v/>
      </c>
      <c r="AA379" s="161" t="str">
        <f t="shared" si="111"/>
        <v>No</v>
      </c>
      <c r="AB379" s="162" t="str">
        <f t="shared" si="112"/>
        <v/>
      </c>
      <c r="AC379" s="162" t="str">
        <f t="shared" si="113"/>
        <v/>
      </c>
    </row>
    <row r="380" spans="1:29" ht="14">
      <c r="A380" s="62">
        <v>378</v>
      </c>
      <c r="B380" s="10">
        <v>6</v>
      </c>
      <c r="C380" s="14">
        <v>41086</v>
      </c>
      <c r="D380" s="15" t="s">
        <v>52</v>
      </c>
      <c r="E380" s="65" t="s">
        <v>8</v>
      </c>
      <c r="F380" s="15" t="s">
        <v>8</v>
      </c>
      <c r="G380" s="23" t="s">
        <v>16</v>
      </c>
      <c r="H380" s="17" t="s">
        <v>119</v>
      </c>
      <c r="I380" s="66">
        <v>12</v>
      </c>
      <c r="J380" s="12">
        <f>VLOOKUP(G380,'Default Parameters'!$A$10:$C$12,3,FALSE)</f>
        <v>5</v>
      </c>
      <c r="K380" s="63">
        <f t="shared" si="95"/>
        <v>41208</v>
      </c>
      <c r="L380" s="64">
        <f t="shared" si="96"/>
        <v>2012</v>
      </c>
      <c r="M380" s="64">
        <f t="shared" si="97"/>
        <v>10</v>
      </c>
      <c r="N380" s="63">
        <f t="shared" si="98"/>
        <v>43033</v>
      </c>
      <c r="O380" s="154">
        <f t="shared" si="99"/>
        <v>42948</v>
      </c>
      <c r="P380" s="155">
        <f t="shared" si="100"/>
        <v>43033</v>
      </c>
      <c r="Q380" s="155" t="str">
        <f t="shared" si="101"/>
        <v>Yes</v>
      </c>
      <c r="R380" s="156">
        <f t="shared" si="102"/>
        <v>2.8273972602739725</v>
      </c>
      <c r="S380" s="156">
        <f t="shared" si="103"/>
        <v>0</v>
      </c>
      <c r="T380" s="157" t="str">
        <f t="shared" si="104"/>
        <v/>
      </c>
      <c r="U380" s="158" t="str">
        <f t="shared" si="105"/>
        <v/>
      </c>
      <c r="V380" s="158" t="str">
        <f t="shared" si="106"/>
        <v>No</v>
      </c>
      <c r="W380" s="159" t="str">
        <f t="shared" si="107"/>
        <v/>
      </c>
      <c r="X380" s="159" t="str">
        <f t="shared" si="108"/>
        <v/>
      </c>
      <c r="Y380" s="160" t="str">
        <f t="shared" si="109"/>
        <v/>
      </c>
      <c r="Z380" s="161" t="str">
        <f t="shared" si="110"/>
        <v/>
      </c>
      <c r="AA380" s="161" t="str">
        <f t="shared" si="111"/>
        <v>No</v>
      </c>
      <c r="AB380" s="162" t="str">
        <f t="shared" si="112"/>
        <v/>
      </c>
      <c r="AC380" s="162" t="str">
        <f t="shared" si="113"/>
        <v/>
      </c>
    </row>
    <row r="381" spans="1:29" ht="14">
      <c r="A381" s="62">
        <v>379</v>
      </c>
      <c r="B381" s="10">
        <v>6</v>
      </c>
      <c r="C381" s="14">
        <v>41086</v>
      </c>
      <c r="D381" s="15" t="s">
        <v>52</v>
      </c>
      <c r="E381" s="65" t="s">
        <v>8</v>
      </c>
      <c r="F381" s="15" t="s">
        <v>8</v>
      </c>
      <c r="G381" s="23" t="s">
        <v>16</v>
      </c>
      <c r="H381" s="17" t="s">
        <v>119</v>
      </c>
      <c r="I381" s="66">
        <v>22</v>
      </c>
      <c r="J381" s="12">
        <f>VLOOKUP(G381,'Default Parameters'!$A$10:$C$12,3,FALSE)</f>
        <v>5</v>
      </c>
      <c r="K381" s="63">
        <f t="shared" si="95"/>
        <v>41208</v>
      </c>
      <c r="L381" s="64">
        <f t="shared" si="96"/>
        <v>2012</v>
      </c>
      <c r="M381" s="64">
        <f t="shared" si="97"/>
        <v>10</v>
      </c>
      <c r="N381" s="63">
        <f t="shared" si="98"/>
        <v>43033</v>
      </c>
      <c r="O381" s="154">
        <f t="shared" si="99"/>
        <v>42948</v>
      </c>
      <c r="P381" s="155">
        <f t="shared" si="100"/>
        <v>43033</v>
      </c>
      <c r="Q381" s="155" t="str">
        <f t="shared" si="101"/>
        <v>Yes</v>
      </c>
      <c r="R381" s="156">
        <f t="shared" si="102"/>
        <v>5.183561643835616</v>
      </c>
      <c r="S381" s="156">
        <f t="shared" si="103"/>
        <v>0</v>
      </c>
      <c r="T381" s="157" t="str">
        <f t="shared" si="104"/>
        <v/>
      </c>
      <c r="U381" s="158" t="str">
        <f t="shared" si="105"/>
        <v/>
      </c>
      <c r="V381" s="158" t="str">
        <f t="shared" si="106"/>
        <v>No</v>
      </c>
      <c r="W381" s="159" t="str">
        <f t="shared" si="107"/>
        <v/>
      </c>
      <c r="X381" s="159" t="str">
        <f t="shared" si="108"/>
        <v/>
      </c>
      <c r="Y381" s="160" t="str">
        <f t="shared" si="109"/>
        <v/>
      </c>
      <c r="Z381" s="161" t="str">
        <f t="shared" si="110"/>
        <v/>
      </c>
      <c r="AA381" s="161" t="str">
        <f t="shared" si="111"/>
        <v>No</v>
      </c>
      <c r="AB381" s="162" t="str">
        <f t="shared" si="112"/>
        <v/>
      </c>
      <c r="AC381" s="162" t="str">
        <f t="shared" si="113"/>
        <v/>
      </c>
    </row>
    <row r="382" spans="1:29" ht="14">
      <c r="A382" s="62">
        <v>380</v>
      </c>
      <c r="B382" s="10">
        <v>6</v>
      </c>
      <c r="C382" s="14">
        <v>41086</v>
      </c>
      <c r="D382" s="15" t="s">
        <v>52</v>
      </c>
      <c r="E382" s="65" t="s">
        <v>9</v>
      </c>
      <c r="F382" s="15" t="s">
        <v>9</v>
      </c>
      <c r="G382" s="23" t="s">
        <v>16</v>
      </c>
      <c r="H382" s="17" t="s">
        <v>127</v>
      </c>
      <c r="I382" s="66">
        <v>5</v>
      </c>
      <c r="J382" s="12">
        <f>VLOOKUP(G382,'Default Parameters'!$A$10:$C$12,3,FALSE)</f>
        <v>5</v>
      </c>
      <c r="K382" s="63">
        <f t="shared" si="95"/>
        <v>41208</v>
      </c>
      <c r="L382" s="64">
        <f t="shared" si="96"/>
        <v>2012</v>
      </c>
      <c r="M382" s="64">
        <f t="shared" si="97"/>
        <v>10</v>
      </c>
      <c r="N382" s="63">
        <f t="shared" si="98"/>
        <v>43033</v>
      </c>
      <c r="O382" s="154">
        <f t="shared" si="99"/>
        <v>42948</v>
      </c>
      <c r="P382" s="155">
        <f t="shared" si="100"/>
        <v>43033</v>
      </c>
      <c r="Q382" s="155" t="str">
        <f t="shared" si="101"/>
        <v>Yes</v>
      </c>
      <c r="R382" s="156">
        <f t="shared" si="102"/>
        <v>1.178082191780822</v>
      </c>
      <c r="S382" s="156">
        <f t="shared" si="103"/>
        <v>0</v>
      </c>
      <c r="T382" s="157" t="str">
        <f t="shared" si="104"/>
        <v/>
      </c>
      <c r="U382" s="158" t="str">
        <f t="shared" si="105"/>
        <v/>
      </c>
      <c r="V382" s="158" t="str">
        <f t="shared" si="106"/>
        <v>No</v>
      </c>
      <c r="W382" s="159" t="str">
        <f t="shared" si="107"/>
        <v/>
      </c>
      <c r="X382" s="159" t="str">
        <f t="shared" si="108"/>
        <v/>
      </c>
      <c r="Y382" s="160" t="str">
        <f t="shared" si="109"/>
        <v/>
      </c>
      <c r="Z382" s="161" t="str">
        <f t="shared" si="110"/>
        <v/>
      </c>
      <c r="AA382" s="161" t="str">
        <f t="shared" si="111"/>
        <v>No</v>
      </c>
      <c r="AB382" s="162" t="str">
        <f t="shared" si="112"/>
        <v/>
      </c>
      <c r="AC382" s="162" t="str">
        <f t="shared" si="113"/>
        <v/>
      </c>
    </row>
    <row r="383" spans="1:29" ht="14">
      <c r="A383" s="62">
        <v>381</v>
      </c>
      <c r="B383" s="10">
        <v>6</v>
      </c>
      <c r="C383" s="14">
        <v>41086</v>
      </c>
      <c r="D383" s="15" t="s">
        <v>52</v>
      </c>
      <c r="E383" s="65" t="s">
        <v>9</v>
      </c>
      <c r="F383" s="15" t="s">
        <v>9</v>
      </c>
      <c r="G383" s="23" t="s">
        <v>16</v>
      </c>
      <c r="H383" s="17" t="s">
        <v>127</v>
      </c>
      <c r="I383" s="66">
        <v>46</v>
      </c>
      <c r="J383" s="12">
        <f>VLOOKUP(G383,'Default Parameters'!$A$10:$C$12,3,FALSE)</f>
        <v>5</v>
      </c>
      <c r="K383" s="63">
        <f t="shared" si="95"/>
        <v>41208</v>
      </c>
      <c r="L383" s="64">
        <f t="shared" si="96"/>
        <v>2012</v>
      </c>
      <c r="M383" s="64">
        <f t="shared" si="97"/>
        <v>10</v>
      </c>
      <c r="N383" s="63">
        <f t="shared" si="98"/>
        <v>43033</v>
      </c>
      <c r="O383" s="154">
        <f t="shared" si="99"/>
        <v>42948</v>
      </c>
      <c r="P383" s="155">
        <f t="shared" si="100"/>
        <v>43033</v>
      </c>
      <c r="Q383" s="155" t="str">
        <f t="shared" si="101"/>
        <v>Yes</v>
      </c>
      <c r="R383" s="156">
        <f t="shared" si="102"/>
        <v>10.838356164383562</v>
      </c>
      <c r="S383" s="156">
        <f t="shared" si="103"/>
        <v>0</v>
      </c>
      <c r="T383" s="157" t="str">
        <f t="shared" si="104"/>
        <v/>
      </c>
      <c r="U383" s="158" t="str">
        <f t="shared" si="105"/>
        <v/>
      </c>
      <c r="V383" s="158" t="str">
        <f t="shared" si="106"/>
        <v>No</v>
      </c>
      <c r="W383" s="159" t="str">
        <f t="shared" si="107"/>
        <v/>
      </c>
      <c r="X383" s="159" t="str">
        <f t="shared" si="108"/>
        <v/>
      </c>
      <c r="Y383" s="160" t="str">
        <f t="shared" si="109"/>
        <v/>
      </c>
      <c r="Z383" s="161" t="str">
        <f t="shared" si="110"/>
        <v/>
      </c>
      <c r="AA383" s="161" t="str">
        <f t="shared" si="111"/>
        <v>No</v>
      </c>
      <c r="AB383" s="162" t="str">
        <f t="shared" si="112"/>
        <v/>
      </c>
      <c r="AC383" s="162" t="str">
        <f t="shared" si="113"/>
        <v/>
      </c>
    </row>
    <row r="384" spans="1:29" ht="14">
      <c r="A384" s="62">
        <v>382</v>
      </c>
      <c r="B384" s="10">
        <v>6</v>
      </c>
      <c r="C384" s="14">
        <v>41089</v>
      </c>
      <c r="D384" s="15" t="s">
        <v>52</v>
      </c>
      <c r="E384" s="65" t="s">
        <v>8</v>
      </c>
      <c r="F384" s="15" t="s">
        <v>8</v>
      </c>
      <c r="G384" s="23" t="s">
        <v>16</v>
      </c>
      <c r="H384" s="17" t="s">
        <v>93</v>
      </c>
      <c r="I384" s="66">
        <v>5</v>
      </c>
      <c r="J384" s="12">
        <f>VLOOKUP(G384,'Default Parameters'!$A$10:$C$12,3,FALSE)</f>
        <v>5</v>
      </c>
      <c r="K384" s="63">
        <f t="shared" si="95"/>
        <v>41211</v>
      </c>
      <c r="L384" s="64">
        <f t="shared" si="96"/>
        <v>2012</v>
      </c>
      <c r="M384" s="64">
        <f t="shared" si="97"/>
        <v>10</v>
      </c>
      <c r="N384" s="63">
        <f t="shared" si="98"/>
        <v>43036</v>
      </c>
      <c r="O384" s="154">
        <f t="shared" si="99"/>
        <v>42948</v>
      </c>
      <c r="P384" s="155">
        <f t="shared" si="100"/>
        <v>43036</v>
      </c>
      <c r="Q384" s="155" t="str">
        <f t="shared" si="101"/>
        <v>Yes</v>
      </c>
      <c r="R384" s="156">
        <f t="shared" si="102"/>
        <v>1.2191780821917808</v>
      </c>
      <c r="S384" s="156">
        <f t="shared" si="103"/>
        <v>0</v>
      </c>
      <c r="T384" s="157" t="str">
        <f t="shared" si="104"/>
        <v/>
      </c>
      <c r="U384" s="158" t="str">
        <f t="shared" si="105"/>
        <v/>
      </c>
      <c r="V384" s="158" t="str">
        <f t="shared" si="106"/>
        <v>No</v>
      </c>
      <c r="W384" s="159" t="str">
        <f t="shared" si="107"/>
        <v/>
      </c>
      <c r="X384" s="159" t="str">
        <f t="shared" si="108"/>
        <v/>
      </c>
      <c r="Y384" s="160" t="str">
        <f t="shared" si="109"/>
        <v/>
      </c>
      <c r="Z384" s="161" t="str">
        <f t="shared" si="110"/>
        <v/>
      </c>
      <c r="AA384" s="161" t="str">
        <f t="shared" si="111"/>
        <v>No</v>
      </c>
      <c r="AB384" s="162" t="str">
        <f t="shared" si="112"/>
        <v/>
      </c>
      <c r="AC384" s="162" t="str">
        <f t="shared" si="113"/>
        <v/>
      </c>
    </row>
    <row r="385" spans="1:29" ht="14">
      <c r="A385" s="62">
        <v>383</v>
      </c>
      <c r="B385" s="10">
        <v>6</v>
      </c>
      <c r="C385" s="14">
        <v>41089</v>
      </c>
      <c r="D385" s="15" t="s">
        <v>52</v>
      </c>
      <c r="E385" s="65" t="s">
        <v>8</v>
      </c>
      <c r="F385" s="15" t="s">
        <v>8</v>
      </c>
      <c r="G385" s="23" t="s">
        <v>16</v>
      </c>
      <c r="H385" s="17" t="s">
        <v>93</v>
      </c>
      <c r="I385" s="66">
        <v>9</v>
      </c>
      <c r="J385" s="12">
        <f>VLOOKUP(G385,'Default Parameters'!$A$10:$C$12,3,FALSE)</f>
        <v>5</v>
      </c>
      <c r="K385" s="63">
        <f t="shared" si="95"/>
        <v>41211</v>
      </c>
      <c r="L385" s="64">
        <f t="shared" si="96"/>
        <v>2012</v>
      </c>
      <c r="M385" s="64">
        <f t="shared" si="97"/>
        <v>10</v>
      </c>
      <c r="N385" s="63">
        <f t="shared" si="98"/>
        <v>43036</v>
      </c>
      <c r="O385" s="154">
        <f t="shared" si="99"/>
        <v>42948</v>
      </c>
      <c r="P385" s="155">
        <f t="shared" si="100"/>
        <v>43036</v>
      </c>
      <c r="Q385" s="155" t="str">
        <f t="shared" si="101"/>
        <v>Yes</v>
      </c>
      <c r="R385" s="156">
        <f t="shared" si="102"/>
        <v>2.1945205479452055</v>
      </c>
      <c r="S385" s="156">
        <f t="shared" si="103"/>
        <v>0</v>
      </c>
      <c r="T385" s="157" t="str">
        <f t="shared" si="104"/>
        <v/>
      </c>
      <c r="U385" s="158" t="str">
        <f t="shared" si="105"/>
        <v/>
      </c>
      <c r="V385" s="158" t="str">
        <f t="shared" si="106"/>
        <v>No</v>
      </c>
      <c r="W385" s="159" t="str">
        <f t="shared" si="107"/>
        <v/>
      </c>
      <c r="X385" s="159" t="str">
        <f t="shared" si="108"/>
        <v/>
      </c>
      <c r="Y385" s="160" t="str">
        <f t="shared" si="109"/>
        <v/>
      </c>
      <c r="Z385" s="161" t="str">
        <f t="shared" si="110"/>
        <v/>
      </c>
      <c r="AA385" s="161" t="str">
        <f t="shared" si="111"/>
        <v>No</v>
      </c>
      <c r="AB385" s="162" t="str">
        <f t="shared" si="112"/>
        <v/>
      </c>
      <c r="AC385" s="162" t="str">
        <f t="shared" si="113"/>
        <v/>
      </c>
    </row>
    <row r="386" spans="1:29" ht="14">
      <c r="A386" s="62">
        <v>384</v>
      </c>
      <c r="B386" s="10">
        <v>6</v>
      </c>
      <c r="C386" s="14">
        <v>41089</v>
      </c>
      <c r="D386" s="15" t="s">
        <v>52</v>
      </c>
      <c r="E386" s="65" t="s">
        <v>8</v>
      </c>
      <c r="F386" s="15" t="s">
        <v>8</v>
      </c>
      <c r="G386" s="23" t="s">
        <v>16</v>
      </c>
      <c r="H386" s="17" t="s">
        <v>134</v>
      </c>
      <c r="I386" s="66">
        <v>23</v>
      </c>
      <c r="J386" s="12">
        <f>VLOOKUP(G386,'Default Parameters'!$A$10:$C$12,3,FALSE)</f>
        <v>5</v>
      </c>
      <c r="K386" s="63">
        <f t="shared" si="95"/>
        <v>41211</v>
      </c>
      <c r="L386" s="64">
        <f t="shared" si="96"/>
        <v>2012</v>
      </c>
      <c r="M386" s="64">
        <f t="shared" si="97"/>
        <v>10</v>
      </c>
      <c r="N386" s="63">
        <f t="shared" si="98"/>
        <v>43036</v>
      </c>
      <c r="O386" s="154">
        <f t="shared" si="99"/>
        <v>42948</v>
      </c>
      <c r="P386" s="155">
        <f t="shared" si="100"/>
        <v>43036</v>
      </c>
      <c r="Q386" s="155" t="str">
        <f t="shared" si="101"/>
        <v>Yes</v>
      </c>
      <c r="R386" s="156">
        <f t="shared" si="102"/>
        <v>5.6082191780821917</v>
      </c>
      <c r="S386" s="156">
        <f t="shared" si="103"/>
        <v>0</v>
      </c>
      <c r="T386" s="157" t="str">
        <f t="shared" si="104"/>
        <v/>
      </c>
      <c r="U386" s="158" t="str">
        <f t="shared" si="105"/>
        <v/>
      </c>
      <c r="V386" s="158" t="str">
        <f t="shared" si="106"/>
        <v>No</v>
      </c>
      <c r="W386" s="159" t="str">
        <f t="shared" si="107"/>
        <v/>
      </c>
      <c r="X386" s="159" t="str">
        <f t="shared" si="108"/>
        <v/>
      </c>
      <c r="Y386" s="160" t="str">
        <f t="shared" si="109"/>
        <v/>
      </c>
      <c r="Z386" s="161" t="str">
        <f t="shared" si="110"/>
        <v/>
      </c>
      <c r="AA386" s="161" t="str">
        <f t="shared" si="111"/>
        <v>No</v>
      </c>
      <c r="AB386" s="162" t="str">
        <f t="shared" si="112"/>
        <v/>
      </c>
      <c r="AC386" s="162" t="str">
        <f t="shared" si="113"/>
        <v/>
      </c>
    </row>
    <row r="387" spans="1:29" ht="14">
      <c r="A387" s="62">
        <v>385</v>
      </c>
      <c r="B387" s="10">
        <v>6</v>
      </c>
      <c r="C387" s="14">
        <v>41089</v>
      </c>
      <c r="D387" s="15" t="s">
        <v>45</v>
      </c>
      <c r="E387" s="15" t="s">
        <v>11</v>
      </c>
      <c r="F387" s="15" t="s">
        <v>11</v>
      </c>
      <c r="G387" s="23" t="s">
        <v>16</v>
      </c>
      <c r="H387" s="17" t="s">
        <v>31</v>
      </c>
      <c r="I387" s="66">
        <v>100</v>
      </c>
      <c r="J387" s="12">
        <f>VLOOKUP(G387,'Default Parameters'!$A$10:$C$12,3,FALSE)</f>
        <v>5</v>
      </c>
      <c r="K387" s="63">
        <f t="shared" ref="K387:K450" si="114">EDATE(C387,4)</f>
        <v>41211</v>
      </c>
      <c r="L387" s="64">
        <f t="shared" ref="L387:L450" si="115">YEAR(K387)</f>
        <v>2012</v>
      </c>
      <c r="M387" s="64">
        <f t="shared" ref="M387:M450" si="116">MONTH(K387)</f>
        <v>10</v>
      </c>
      <c r="N387" s="63">
        <f t="shared" ref="N387:N450" si="117">EDATE(K387,J387*12)-1</f>
        <v>43036</v>
      </c>
      <c r="O387" s="154">
        <f t="shared" ref="O387:O450" si="118">IF($N387&lt;$AG$10,"",MAX($K387,$AG$10,VLOOKUP($B387,$AF$3:$AG$8,2,FALSE)))</f>
        <v>42948</v>
      </c>
      <c r="P387" s="155">
        <f t="shared" ref="P387:P450" si="119">IF(O387="","",MIN($N387,$AG$13,VLOOKUP($B387,$AF$3:$AH$8,3,FALSE)))</f>
        <v>43036</v>
      </c>
      <c r="Q387" s="155" t="str">
        <f t="shared" ref="Q387:Q450" si="120">IF(SUM(R387:S387)&gt;0,"Yes","No")</f>
        <v>Yes</v>
      </c>
      <c r="R387" s="156">
        <f t="shared" ref="R387:R450" si="121">IF(O387="","",MAX(MIN($AG$11,P387)-MAX($AG$10,O387)+1,0)*$I387/365)</f>
        <v>24.383561643835616</v>
      </c>
      <c r="S387" s="156">
        <f t="shared" ref="S387:S450" si="122">IF(O387="","",MAX(MIN($AG$13,P387)-MAX($AG$12,O387)+1,0)*$I387/365)</f>
        <v>0</v>
      </c>
      <c r="T387" s="157" t="str">
        <f t="shared" si="104"/>
        <v/>
      </c>
      <c r="U387" s="158" t="str">
        <f t="shared" si="105"/>
        <v/>
      </c>
      <c r="V387" s="158" t="str">
        <f t="shared" si="106"/>
        <v>No</v>
      </c>
      <c r="W387" s="159" t="str">
        <f t="shared" si="107"/>
        <v/>
      </c>
      <c r="X387" s="159" t="str">
        <f t="shared" si="108"/>
        <v/>
      </c>
      <c r="Y387" s="160" t="str">
        <f t="shared" si="109"/>
        <v/>
      </c>
      <c r="Z387" s="161" t="str">
        <f t="shared" si="110"/>
        <v/>
      </c>
      <c r="AA387" s="161" t="str">
        <f t="shared" si="111"/>
        <v>No</v>
      </c>
      <c r="AB387" s="162" t="str">
        <f t="shared" si="112"/>
        <v/>
      </c>
      <c r="AC387" s="162" t="str">
        <f t="shared" si="113"/>
        <v/>
      </c>
    </row>
    <row r="388" spans="1:29" ht="14">
      <c r="A388" s="62">
        <v>386</v>
      </c>
      <c r="B388" s="10">
        <v>6</v>
      </c>
      <c r="C388" s="14">
        <v>41089</v>
      </c>
      <c r="D388" s="15" t="s">
        <v>52</v>
      </c>
      <c r="E388" s="65" t="s">
        <v>9</v>
      </c>
      <c r="F388" s="15" t="s">
        <v>9</v>
      </c>
      <c r="G388" s="23" t="s">
        <v>16</v>
      </c>
      <c r="H388" s="17" t="s">
        <v>127</v>
      </c>
      <c r="I388" s="66">
        <v>7</v>
      </c>
      <c r="J388" s="12">
        <f>VLOOKUP(G388,'Default Parameters'!$A$10:$C$12,3,FALSE)</f>
        <v>5</v>
      </c>
      <c r="K388" s="63">
        <f t="shared" si="114"/>
        <v>41211</v>
      </c>
      <c r="L388" s="64">
        <f t="shared" si="115"/>
        <v>2012</v>
      </c>
      <c r="M388" s="64">
        <f t="shared" si="116"/>
        <v>10</v>
      </c>
      <c r="N388" s="63">
        <f t="shared" si="117"/>
        <v>43036</v>
      </c>
      <c r="O388" s="154">
        <f t="shared" si="118"/>
        <v>42948</v>
      </c>
      <c r="P388" s="155">
        <f t="shared" si="119"/>
        <v>43036</v>
      </c>
      <c r="Q388" s="155" t="str">
        <f t="shared" si="120"/>
        <v>Yes</v>
      </c>
      <c r="R388" s="156">
        <f t="shared" si="121"/>
        <v>1.7068493150684931</v>
      </c>
      <c r="S388" s="156">
        <f t="shared" si="122"/>
        <v>0</v>
      </c>
      <c r="T388" s="157" t="str">
        <f t="shared" ref="T388:T451" si="123">IF($N388&lt;$AG$15,"",MAX($K388,$AG$15,VLOOKUP($B388,$AF$3:$AG$8,2,FALSE)))</f>
        <v/>
      </c>
      <c r="U388" s="158" t="str">
        <f t="shared" ref="U388:U451" si="124">IF(T388="","",MIN($N388,$AG$18,VLOOKUP($B388,$AF$3:$AH$8,3,FALSE)))</f>
        <v/>
      </c>
      <c r="V388" s="158" t="str">
        <f t="shared" ref="V388:V451" si="125">IF(SUM(W388:X388)&gt;0,"Yes","No")</f>
        <v>No</v>
      </c>
      <c r="W388" s="159" t="str">
        <f t="shared" ref="W388:W451" si="126">IF(T388="","",MAX(MIN($AG$16,U388)-MAX($AG$15,T388)+1,0)*$I388/365)</f>
        <v/>
      </c>
      <c r="X388" s="159" t="str">
        <f t="shared" ref="X388:X451" si="127">IF(T388="","",MAX(MIN($AG$18,U388)-MAX($AG$17,T388)+1,0)*$I388/365)</f>
        <v/>
      </c>
      <c r="Y388" s="160" t="str">
        <f t="shared" ref="Y388:Y451" si="128">IF($N388&lt;$AG$20,"",MAX($K388,$AG$20,VLOOKUP($B388,$AF$3:$AG$8,2,FALSE)))</f>
        <v/>
      </c>
      <c r="Z388" s="161" t="str">
        <f t="shared" ref="Z388:Z451" si="129">IF(Y388="","",MIN($N388,$AG$23,VLOOKUP($B388,$AF$3:$AH$8,3,FALSE)))</f>
        <v/>
      </c>
      <c r="AA388" s="161" t="str">
        <f t="shared" ref="AA388:AA451" si="130">IF(SUM(AB388:AC388)&gt;0,"Yes","No")</f>
        <v>No</v>
      </c>
      <c r="AB388" s="162" t="str">
        <f t="shared" ref="AB388:AB451" si="131">IF(Y388="","",MAX(MIN($AG$21,Z388)-MAX($AG$20,Y388)+1,0)*$I388/365)</f>
        <v/>
      </c>
      <c r="AC388" s="162" t="str">
        <f t="shared" ref="AC388:AC451" si="132">IF(Y388="","",MAX(MIN($AG$23,Z388)-MAX($AG$22,Y388)+1,0)*$I388/366)</f>
        <v/>
      </c>
    </row>
    <row r="389" spans="1:29" ht="14">
      <c r="A389" s="62">
        <v>387</v>
      </c>
      <c r="B389" s="10">
        <v>6</v>
      </c>
      <c r="C389" s="14">
        <v>41089</v>
      </c>
      <c r="D389" s="15" t="s">
        <v>52</v>
      </c>
      <c r="E389" s="65" t="s">
        <v>9</v>
      </c>
      <c r="F389" s="15" t="s">
        <v>9</v>
      </c>
      <c r="G389" s="23" t="s">
        <v>16</v>
      </c>
      <c r="H389" s="17" t="s">
        <v>127</v>
      </c>
      <c r="I389" s="66">
        <v>8</v>
      </c>
      <c r="J389" s="12">
        <f>VLOOKUP(G389,'Default Parameters'!$A$10:$C$12,3,FALSE)</f>
        <v>5</v>
      </c>
      <c r="K389" s="63">
        <f t="shared" si="114"/>
        <v>41211</v>
      </c>
      <c r="L389" s="64">
        <f t="shared" si="115"/>
        <v>2012</v>
      </c>
      <c r="M389" s="64">
        <f t="shared" si="116"/>
        <v>10</v>
      </c>
      <c r="N389" s="63">
        <f t="shared" si="117"/>
        <v>43036</v>
      </c>
      <c r="O389" s="154">
        <f t="shared" si="118"/>
        <v>42948</v>
      </c>
      <c r="P389" s="155">
        <f t="shared" si="119"/>
        <v>43036</v>
      </c>
      <c r="Q389" s="155" t="str">
        <f t="shared" si="120"/>
        <v>Yes</v>
      </c>
      <c r="R389" s="156">
        <f t="shared" si="121"/>
        <v>1.9506849315068493</v>
      </c>
      <c r="S389" s="156">
        <f t="shared" si="122"/>
        <v>0</v>
      </c>
      <c r="T389" s="157" t="str">
        <f t="shared" si="123"/>
        <v/>
      </c>
      <c r="U389" s="158" t="str">
        <f t="shared" si="124"/>
        <v/>
      </c>
      <c r="V389" s="158" t="str">
        <f t="shared" si="125"/>
        <v>No</v>
      </c>
      <c r="W389" s="159" t="str">
        <f t="shared" si="126"/>
        <v/>
      </c>
      <c r="X389" s="159" t="str">
        <f t="shared" si="127"/>
        <v/>
      </c>
      <c r="Y389" s="160" t="str">
        <f t="shared" si="128"/>
        <v/>
      </c>
      <c r="Z389" s="161" t="str">
        <f t="shared" si="129"/>
        <v/>
      </c>
      <c r="AA389" s="161" t="str">
        <f t="shared" si="130"/>
        <v>No</v>
      </c>
      <c r="AB389" s="162" t="str">
        <f t="shared" si="131"/>
        <v/>
      </c>
      <c r="AC389" s="162" t="str">
        <f t="shared" si="132"/>
        <v/>
      </c>
    </row>
    <row r="390" spans="1:29" ht="14">
      <c r="A390" s="62">
        <v>388</v>
      </c>
      <c r="B390" s="10">
        <v>6</v>
      </c>
      <c r="C390" s="14">
        <v>41089</v>
      </c>
      <c r="D390" s="15" t="s">
        <v>52</v>
      </c>
      <c r="E390" s="65" t="s">
        <v>9</v>
      </c>
      <c r="F390" s="15" t="s">
        <v>9</v>
      </c>
      <c r="G390" s="23" t="s">
        <v>16</v>
      </c>
      <c r="H390" s="17" t="s">
        <v>127</v>
      </c>
      <c r="I390" s="66">
        <v>8</v>
      </c>
      <c r="J390" s="12">
        <f>VLOOKUP(G390,'Default Parameters'!$A$10:$C$12,3,FALSE)</f>
        <v>5</v>
      </c>
      <c r="K390" s="63">
        <f t="shared" si="114"/>
        <v>41211</v>
      </c>
      <c r="L390" s="64">
        <f t="shared" si="115"/>
        <v>2012</v>
      </c>
      <c r="M390" s="64">
        <f t="shared" si="116"/>
        <v>10</v>
      </c>
      <c r="N390" s="63">
        <f t="shared" si="117"/>
        <v>43036</v>
      </c>
      <c r="O390" s="154">
        <f t="shared" si="118"/>
        <v>42948</v>
      </c>
      <c r="P390" s="155">
        <f t="shared" si="119"/>
        <v>43036</v>
      </c>
      <c r="Q390" s="155" t="str">
        <f t="shared" si="120"/>
        <v>Yes</v>
      </c>
      <c r="R390" s="156">
        <f t="shared" si="121"/>
        <v>1.9506849315068493</v>
      </c>
      <c r="S390" s="156">
        <f t="shared" si="122"/>
        <v>0</v>
      </c>
      <c r="T390" s="157" t="str">
        <f t="shared" si="123"/>
        <v/>
      </c>
      <c r="U390" s="158" t="str">
        <f t="shared" si="124"/>
        <v/>
      </c>
      <c r="V390" s="158" t="str">
        <f t="shared" si="125"/>
        <v>No</v>
      </c>
      <c r="W390" s="159" t="str">
        <f t="shared" si="126"/>
        <v/>
      </c>
      <c r="X390" s="159" t="str">
        <f t="shared" si="127"/>
        <v/>
      </c>
      <c r="Y390" s="160" t="str">
        <f t="shared" si="128"/>
        <v/>
      </c>
      <c r="Z390" s="161" t="str">
        <f t="shared" si="129"/>
        <v/>
      </c>
      <c r="AA390" s="161" t="str">
        <f t="shared" si="130"/>
        <v>No</v>
      </c>
      <c r="AB390" s="162" t="str">
        <f t="shared" si="131"/>
        <v/>
      </c>
      <c r="AC390" s="162" t="str">
        <f t="shared" si="132"/>
        <v/>
      </c>
    </row>
    <row r="391" spans="1:29" ht="14">
      <c r="A391" s="62">
        <v>389</v>
      </c>
      <c r="B391" s="10">
        <v>6</v>
      </c>
      <c r="C391" s="14">
        <v>41089</v>
      </c>
      <c r="D391" s="15" t="s">
        <v>52</v>
      </c>
      <c r="E391" s="65" t="s">
        <v>9</v>
      </c>
      <c r="F391" s="15" t="s">
        <v>9</v>
      </c>
      <c r="G391" s="23" t="s">
        <v>16</v>
      </c>
      <c r="H391" s="17" t="s">
        <v>127</v>
      </c>
      <c r="I391" s="66">
        <v>18</v>
      </c>
      <c r="J391" s="12">
        <f>VLOOKUP(G391,'Default Parameters'!$A$10:$C$12,3,FALSE)</f>
        <v>5</v>
      </c>
      <c r="K391" s="63">
        <f t="shared" si="114"/>
        <v>41211</v>
      </c>
      <c r="L391" s="64">
        <f t="shared" si="115"/>
        <v>2012</v>
      </c>
      <c r="M391" s="64">
        <f t="shared" si="116"/>
        <v>10</v>
      </c>
      <c r="N391" s="63">
        <f t="shared" si="117"/>
        <v>43036</v>
      </c>
      <c r="O391" s="154">
        <f t="shared" si="118"/>
        <v>42948</v>
      </c>
      <c r="P391" s="155">
        <f t="shared" si="119"/>
        <v>43036</v>
      </c>
      <c r="Q391" s="155" t="str">
        <f t="shared" si="120"/>
        <v>Yes</v>
      </c>
      <c r="R391" s="156">
        <f t="shared" si="121"/>
        <v>4.3890410958904109</v>
      </c>
      <c r="S391" s="156">
        <f t="shared" si="122"/>
        <v>0</v>
      </c>
      <c r="T391" s="157" t="str">
        <f t="shared" si="123"/>
        <v/>
      </c>
      <c r="U391" s="158" t="str">
        <f t="shared" si="124"/>
        <v/>
      </c>
      <c r="V391" s="158" t="str">
        <f t="shared" si="125"/>
        <v>No</v>
      </c>
      <c r="W391" s="159" t="str">
        <f t="shared" si="126"/>
        <v/>
      </c>
      <c r="X391" s="159" t="str">
        <f t="shared" si="127"/>
        <v/>
      </c>
      <c r="Y391" s="160" t="str">
        <f t="shared" si="128"/>
        <v/>
      </c>
      <c r="Z391" s="161" t="str">
        <f t="shared" si="129"/>
        <v/>
      </c>
      <c r="AA391" s="161" t="str">
        <f t="shared" si="130"/>
        <v>No</v>
      </c>
      <c r="AB391" s="162" t="str">
        <f t="shared" si="131"/>
        <v/>
      </c>
      <c r="AC391" s="162" t="str">
        <f t="shared" si="132"/>
        <v/>
      </c>
    </row>
    <row r="392" spans="1:29" ht="14">
      <c r="A392" s="62">
        <v>390</v>
      </c>
      <c r="B392" s="10">
        <v>6</v>
      </c>
      <c r="C392" s="14">
        <v>41089</v>
      </c>
      <c r="D392" s="15" t="s">
        <v>52</v>
      </c>
      <c r="E392" s="65" t="s">
        <v>9</v>
      </c>
      <c r="F392" s="15" t="s">
        <v>9</v>
      </c>
      <c r="G392" s="23" t="s">
        <v>16</v>
      </c>
      <c r="H392" s="17" t="s">
        <v>127</v>
      </c>
      <c r="I392" s="66">
        <v>38</v>
      </c>
      <c r="J392" s="12">
        <f>VLOOKUP(G392,'Default Parameters'!$A$10:$C$12,3,FALSE)</f>
        <v>5</v>
      </c>
      <c r="K392" s="63">
        <f t="shared" si="114"/>
        <v>41211</v>
      </c>
      <c r="L392" s="64">
        <f t="shared" si="115"/>
        <v>2012</v>
      </c>
      <c r="M392" s="64">
        <f t="shared" si="116"/>
        <v>10</v>
      </c>
      <c r="N392" s="63">
        <f t="shared" si="117"/>
        <v>43036</v>
      </c>
      <c r="O392" s="154">
        <f t="shared" si="118"/>
        <v>42948</v>
      </c>
      <c r="P392" s="155">
        <f t="shared" si="119"/>
        <v>43036</v>
      </c>
      <c r="Q392" s="155" t="str">
        <f t="shared" si="120"/>
        <v>Yes</v>
      </c>
      <c r="R392" s="156">
        <f t="shared" si="121"/>
        <v>9.2657534246575342</v>
      </c>
      <c r="S392" s="156">
        <f t="shared" si="122"/>
        <v>0</v>
      </c>
      <c r="T392" s="157" t="str">
        <f t="shared" si="123"/>
        <v/>
      </c>
      <c r="U392" s="158" t="str">
        <f t="shared" si="124"/>
        <v/>
      </c>
      <c r="V392" s="158" t="str">
        <f t="shared" si="125"/>
        <v>No</v>
      </c>
      <c r="W392" s="159" t="str">
        <f t="shared" si="126"/>
        <v/>
      </c>
      <c r="X392" s="159" t="str">
        <f t="shared" si="127"/>
        <v/>
      </c>
      <c r="Y392" s="160" t="str">
        <f t="shared" si="128"/>
        <v/>
      </c>
      <c r="Z392" s="161" t="str">
        <f t="shared" si="129"/>
        <v/>
      </c>
      <c r="AA392" s="161" t="str">
        <f t="shared" si="130"/>
        <v>No</v>
      </c>
      <c r="AB392" s="162" t="str">
        <f t="shared" si="131"/>
        <v/>
      </c>
      <c r="AC392" s="162" t="str">
        <f t="shared" si="132"/>
        <v/>
      </c>
    </row>
    <row r="393" spans="1:29" ht="14">
      <c r="A393" s="62">
        <v>391</v>
      </c>
      <c r="B393" s="10">
        <v>6</v>
      </c>
      <c r="C393" s="14">
        <v>41090</v>
      </c>
      <c r="D393" s="15" t="s">
        <v>32</v>
      </c>
      <c r="E393" s="65" t="s">
        <v>8</v>
      </c>
      <c r="F393" s="15" t="s">
        <v>8</v>
      </c>
      <c r="G393" s="23" t="s">
        <v>16</v>
      </c>
      <c r="H393" s="17" t="s">
        <v>93</v>
      </c>
      <c r="I393" s="66">
        <v>1</v>
      </c>
      <c r="J393" s="12">
        <f>VLOOKUP(G393,'Default Parameters'!$A$10:$C$12,3,FALSE)</f>
        <v>5</v>
      </c>
      <c r="K393" s="63">
        <f t="shared" si="114"/>
        <v>41212</v>
      </c>
      <c r="L393" s="64">
        <f t="shared" si="115"/>
        <v>2012</v>
      </c>
      <c r="M393" s="64">
        <f t="shared" si="116"/>
        <v>10</v>
      </c>
      <c r="N393" s="63">
        <f t="shared" si="117"/>
        <v>43037</v>
      </c>
      <c r="O393" s="154">
        <f t="shared" si="118"/>
        <v>42948</v>
      </c>
      <c r="P393" s="155">
        <f t="shared" si="119"/>
        <v>43037</v>
      </c>
      <c r="Q393" s="155" t="str">
        <f t="shared" si="120"/>
        <v>Yes</v>
      </c>
      <c r="R393" s="156">
        <f t="shared" si="121"/>
        <v>0.24657534246575341</v>
      </c>
      <c r="S393" s="156">
        <f t="shared" si="122"/>
        <v>0</v>
      </c>
      <c r="T393" s="157" t="str">
        <f t="shared" si="123"/>
        <v/>
      </c>
      <c r="U393" s="158" t="str">
        <f t="shared" si="124"/>
        <v/>
      </c>
      <c r="V393" s="158" t="str">
        <f t="shared" si="125"/>
        <v>No</v>
      </c>
      <c r="W393" s="159" t="str">
        <f t="shared" si="126"/>
        <v/>
      </c>
      <c r="X393" s="159" t="str">
        <f t="shared" si="127"/>
        <v/>
      </c>
      <c r="Y393" s="160" t="str">
        <f t="shared" si="128"/>
        <v/>
      </c>
      <c r="Z393" s="161" t="str">
        <f t="shared" si="129"/>
        <v/>
      </c>
      <c r="AA393" s="161" t="str">
        <f t="shared" si="130"/>
        <v>No</v>
      </c>
      <c r="AB393" s="162" t="str">
        <f t="shared" si="131"/>
        <v/>
      </c>
      <c r="AC393" s="162" t="str">
        <f t="shared" si="132"/>
        <v/>
      </c>
    </row>
    <row r="394" spans="1:29" ht="14">
      <c r="A394" s="62">
        <v>392</v>
      </c>
      <c r="B394" s="10">
        <v>6</v>
      </c>
      <c r="C394" s="14">
        <v>41090</v>
      </c>
      <c r="D394" s="15" t="s">
        <v>52</v>
      </c>
      <c r="E394" s="65" t="s">
        <v>8</v>
      </c>
      <c r="F394" s="15" t="s">
        <v>8</v>
      </c>
      <c r="G394" s="23" t="s">
        <v>16</v>
      </c>
      <c r="H394" s="17" t="s">
        <v>93</v>
      </c>
      <c r="I394" s="66">
        <v>4</v>
      </c>
      <c r="J394" s="12">
        <f>VLOOKUP(G394,'Default Parameters'!$A$10:$C$12,3,FALSE)</f>
        <v>5</v>
      </c>
      <c r="K394" s="63">
        <f t="shared" si="114"/>
        <v>41212</v>
      </c>
      <c r="L394" s="64">
        <f t="shared" si="115"/>
        <v>2012</v>
      </c>
      <c r="M394" s="64">
        <f t="shared" si="116"/>
        <v>10</v>
      </c>
      <c r="N394" s="63">
        <f t="shared" si="117"/>
        <v>43037</v>
      </c>
      <c r="O394" s="154">
        <f t="shared" si="118"/>
        <v>42948</v>
      </c>
      <c r="P394" s="155">
        <f t="shared" si="119"/>
        <v>43037</v>
      </c>
      <c r="Q394" s="155" t="str">
        <f t="shared" si="120"/>
        <v>Yes</v>
      </c>
      <c r="R394" s="156">
        <f t="shared" si="121"/>
        <v>0.98630136986301364</v>
      </c>
      <c r="S394" s="156">
        <f t="shared" si="122"/>
        <v>0</v>
      </c>
      <c r="T394" s="157" t="str">
        <f t="shared" si="123"/>
        <v/>
      </c>
      <c r="U394" s="158" t="str">
        <f t="shared" si="124"/>
        <v/>
      </c>
      <c r="V394" s="158" t="str">
        <f t="shared" si="125"/>
        <v>No</v>
      </c>
      <c r="W394" s="159" t="str">
        <f t="shared" si="126"/>
        <v/>
      </c>
      <c r="X394" s="159" t="str">
        <f t="shared" si="127"/>
        <v/>
      </c>
      <c r="Y394" s="160" t="str">
        <f t="shared" si="128"/>
        <v/>
      </c>
      <c r="Z394" s="161" t="str">
        <f t="shared" si="129"/>
        <v/>
      </c>
      <c r="AA394" s="161" t="str">
        <f t="shared" si="130"/>
        <v>No</v>
      </c>
      <c r="AB394" s="162" t="str">
        <f t="shared" si="131"/>
        <v/>
      </c>
      <c r="AC394" s="162" t="str">
        <f t="shared" si="132"/>
        <v/>
      </c>
    </row>
    <row r="395" spans="1:29" ht="14">
      <c r="A395" s="62">
        <v>393</v>
      </c>
      <c r="B395" s="10">
        <v>6</v>
      </c>
      <c r="C395" s="14">
        <v>41090</v>
      </c>
      <c r="D395" s="15" t="s">
        <v>52</v>
      </c>
      <c r="E395" s="65" t="s">
        <v>9</v>
      </c>
      <c r="F395" s="15" t="s">
        <v>9</v>
      </c>
      <c r="G395" s="23" t="s">
        <v>16</v>
      </c>
      <c r="H395" s="17" t="s">
        <v>127</v>
      </c>
      <c r="I395" s="66">
        <v>9</v>
      </c>
      <c r="J395" s="12">
        <f>VLOOKUP(G395,'Default Parameters'!$A$10:$C$12,3,FALSE)</f>
        <v>5</v>
      </c>
      <c r="K395" s="63">
        <f t="shared" si="114"/>
        <v>41212</v>
      </c>
      <c r="L395" s="64">
        <f t="shared" si="115"/>
        <v>2012</v>
      </c>
      <c r="M395" s="64">
        <f t="shared" si="116"/>
        <v>10</v>
      </c>
      <c r="N395" s="63">
        <f t="shared" si="117"/>
        <v>43037</v>
      </c>
      <c r="O395" s="154">
        <f t="shared" si="118"/>
        <v>42948</v>
      </c>
      <c r="P395" s="155">
        <f t="shared" si="119"/>
        <v>43037</v>
      </c>
      <c r="Q395" s="155" t="str">
        <f t="shared" si="120"/>
        <v>Yes</v>
      </c>
      <c r="R395" s="156">
        <f t="shared" si="121"/>
        <v>2.2191780821917808</v>
      </c>
      <c r="S395" s="156">
        <f t="shared" si="122"/>
        <v>0</v>
      </c>
      <c r="T395" s="157" t="str">
        <f t="shared" si="123"/>
        <v/>
      </c>
      <c r="U395" s="158" t="str">
        <f t="shared" si="124"/>
        <v/>
      </c>
      <c r="V395" s="158" t="str">
        <f t="shared" si="125"/>
        <v>No</v>
      </c>
      <c r="W395" s="159" t="str">
        <f t="shared" si="126"/>
        <v/>
      </c>
      <c r="X395" s="159" t="str">
        <f t="shared" si="127"/>
        <v/>
      </c>
      <c r="Y395" s="160" t="str">
        <f t="shared" si="128"/>
        <v/>
      </c>
      <c r="Z395" s="161" t="str">
        <f t="shared" si="129"/>
        <v/>
      </c>
      <c r="AA395" s="161" t="str">
        <f t="shared" si="130"/>
        <v>No</v>
      </c>
      <c r="AB395" s="162" t="str">
        <f t="shared" si="131"/>
        <v/>
      </c>
      <c r="AC395" s="162" t="str">
        <f t="shared" si="132"/>
        <v/>
      </c>
    </row>
    <row r="396" spans="1:29" ht="14">
      <c r="A396" s="62">
        <v>394</v>
      </c>
      <c r="B396" s="10">
        <v>6</v>
      </c>
      <c r="C396" s="14">
        <v>41090</v>
      </c>
      <c r="D396" s="15" t="s">
        <v>74</v>
      </c>
      <c r="E396" s="65" t="s">
        <v>9</v>
      </c>
      <c r="F396" s="15" t="s">
        <v>9</v>
      </c>
      <c r="G396" s="23" t="s">
        <v>16</v>
      </c>
      <c r="H396" s="17" t="s">
        <v>127</v>
      </c>
      <c r="I396" s="66">
        <v>25</v>
      </c>
      <c r="J396" s="12">
        <f>VLOOKUP(G396,'Default Parameters'!$A$10:$C$12,3,FALSE)</f>
        <v>5</v>
      </c>
      <c r="K396" s="63">
        <f t="shared" si="114"/>
        <v>41212</v>
      </c>
      <c r="L396" s="64">
        <f t="shared" si="115"/>
        <v>2012</v>
      </c>
      <c r="M396" s="64">
        <f t="shared" si="116"/>
        <v>10</v>
      </c>
      <c r="N396" s="63">
        <f t="shared" si="117"/>
        <v>43037</v>
      </c>
      <c r="O396" s="154">
        <f t="shared" si="118"/>
        <v>42948</v>
      </c>
      <c r="P396" s="155">
        <f t="shared" si="119"/>
        <v>43037</v>
      </c>
      <c r="Q396" s="155" t="str">
        <f t="shared" si="120"/>
        <v>Yes</v>
      </c>
      <c r="R396" s="156">
        <f t="shared" si="121"/>
        <v>6.1643835616438354</v>
      </c>
      <c r="S396" s="156">
        <f t="shared" si="122"/>
        <v>0</v>
      </c>
      <c r="T396" s="157" t="str">
        <f t="shared" si="123"/>
        <v/>
      </c>
      <c r="U396" s="158" t="str">
        <f t="shared" si="124"/>
        <v/>
      </c>
      <c r="V396" s="158" t="str">
        <f t="shared" si="125"/>
        <v>No</v>
      </c>
      <c r="W396" s="159" t="str">
        <f t="shared" si="126"/>
        <v/>
      </c>
      <c r="X396" s="159" t="str">
        <f t="shared" si="127"/>
        <v/>
      </c>
      <c r="Y396" s="160" t="str">
        <f t="shared" si="128"/>
        <v/>
      </c>
      <c r="Z396" s="161" t="str">
        <f t="shared" si="129"/>
        <v/>
      </c>
      <c r="AA396" s="161" t="str">
        <f t="shared" si="130"/>
        <v>No</v>
      </c>
      <c r="AB396" s="162" t="str">
        <f t="shared" si="131"/>
        <v/>
      </c>
      <c r="AC396" s="162" t="str">
        <f t="shared" si="132"/>
        <v/>
      </c>
    </row>
    <row r="397" spans="1:29" ht="14">
      <c r="A397" s="62">
        <v>395</v>
      </c>
      <c r="B397" s="10">
        <v>6</v>
      </c>
      <c r="C397" s="14">
        <v>41090</v>
      </c>
      <c r="D397" s="15" t="s">
        <v>74</v>
      </c>
      <c r="E397" s="65" t="s">
        <v>9</v>
      </c>
      <c r="F397" s="15" t="s">
        <v>9</v>
      </c>
      <c r="G397" s="23" t="s">
        <v>16</v>
      </c>
      <c r="H397" s="17" t="s">
        <v>127</v>
      </c>
      <c r="I397" s="66">
        <v>30</v>
      </c>
      <c r="J397" s="12">
        <f>VLOOKUP(G397,'Default Parameters'!$A$10:$C$12,3,FALSE)</f>
        <v>5</v>
      </c>
      <c r="K397" s="63">
        <f t="shared" si="114"/>
        <v>41212</v>
      </c>
      <c r="L397" s="64">
        <f t="shared" si="115"/>
        <v>2012</v>
      </c>
      <c r="M397" s="64">
        <f t="shared" si="116"/>
        <v>10</v>
      </c>
      <c r="N397" s="63">
        <f t="shared" si="117"/>
        <v>43037</v>
      </c>
      <c r="O397" s="154">
        <f t="shared" si="118"/>
        <v>42948</v>
      </c>
      <c r="P397" s="155">
        <f t="shared" si="119"/>
        <v>43037</v>
      </c>
      <c r="Q397" s="155" t="str">
        <f t="shared" si="120"/>
        <v>Yes</v>
      </c>
      <c r="R397" s="156">
        <f t="shared" si="121"/>
        <v>7.397260273972603</v>
      </c>
      <c r="S397" s="156">
        <f t="shared" si="122"/>
        <v>0</v>
      </c>
      <c r="T397" s="157" t="str">
        <f t="shared" si="123"/>
        <v/>
      </c>
      <c r="U397" s="158" t="str">
        <f t="shared" si="124"/>
        <v/>
      </c>
      <c r="V397" s="158" t="str">
        <f t="shared" si="125"/>
        <v>No</v>
      </c>
      <c r="W397" s="159" t="str">
        <f t="shared" si="126"/>
        <v/>
      </c>
      <c r="X397" s="159" t="str">
        <f t="shared" si="127"/>
        <v/>
      </c>
      <c r="Y397" s="160" t="str">
        <f t="shared" si="128"/>
        <v/>
      </c>
      <c r="Z397" s="161" t="str">
        <f t="shared" si="129"/>
        <v/>
      </c>
      <c r="AA397" s="161" t="str">
        <f t="shared" si="130"/>
        <v>No</v>
      </c>
      <c r="AB397" s="162" t="str">
        <f t="shared" si="131"/>
        <v/>
      </c>
      <c r="AC397" s="162" t="str">
        <f t="shared" si="132"/>
        <v/>
      </c>
    </row>
    <row r="398" spans="1:29" ht="14">
      <c r="A398" s="62">
        <v>396</v>
      </c>
      <c r="B398" s="10">
        <v>6</v>
      </c>
      <c r="C398" s="14">
        <v>41090</v>
      </c>
      <c r="D398" s="15" t="s">
        <v>74</v>
      </c>
      <c r="E398" s="65" t="s">
        <v>9</v>
      </c>
      <c r="F398" s="15" t="s">
        <v>9</v>
      </c>
      <c r="G398" s="23" t="s">
        <v>16</v>
      </c>
      <c r="H398" s="17" t="s">
        <v>127</v>
      </c>
      <c r="I398" s="66">
        <v>33</v>
      </c>
      <c r="J398" s="12">
        <f>VLOOKUP(G398,'Default Parameters'!$A$10:$C$12,3,FALSE)</f>
        <v>5</v>
      </c>
      <c r="K398" s="63">
        <f t="shared" si="114"/>
        <v>41212</v>
      </c>
      <c r="L398" s="64">
        <f t="shared" si="115"/>
        <v>2012</v>
      </c>
      <c r="M398" s="64">
        <f t="shared" si="116"/>
        <v>10</v>
      </c>
      <c r="N398" s="63">
        <f t="shared" si="117"/>
        <v>43037</v>
      </c>
      <c r="O398" s="154">
        <f t="shared" si="118"/>
        <v>42948</v>
      </c>
      <c r="P398" s="155">
        <f t="shared" si="119"/>
        <v>43037</v>
      </c>
      <c r="Q398" s="155" t="str">
        <f t="shared" si="120"/>
        <v>Yes</v>
      </c>
      <c r="R398" s="156">
        <f t="shared" si="121"/>
        <v>8.1369863013698627</v>
      </c>
      <c r="S398" s="156">
        <f t="shared" si="122"/>
        <v>0</v>
      </c>
      <c r="T398" s="157" t="str">
        <f t="shared" si="123"/>
        <v/>
      </c>
      <c r="U398" s="158" t="str">
        <f t="shared" si="124"/>
        <v/>
      </c>
      <c r="V398" s="158" t="str">
        <f t="shared" si="125"/>
        <v>No</v>
      </c>
      <c r="W398" s="159" t="str">
        <f t="shared" si="126"/>
        <v/>
      </c>
      <c r="X398" s="159" t="str">
        <f t="shared" si="127"/>
        <v/>
      </c>
      <c r="Y398" s="160" t="str">
        <f t="shared" si="128"/>
        <v/>
      </c>
      <c r="Z398" s="161" t="str">
        <f t="shared" si="129"/>
        <v/>
      </c>
      <c r="AA398" s="161" t="str">
        <f t="shared" si="130"/>
        <v>No</v>
      </c>
      <c r="AB398" s="162" t="str">
        <f t="shared" si="131"/>
        <v/>
      </c>
      <c r="AC398" s="162" t="str">
        <f t="shared" si="132"/>
        <v/>
      </c>
    </row>
    <row r="399" spans="1:29" ht="14">
      <c r="A399" s="62">
        <v>397</v>
      </c>
      <c r="B399" s="10">
        <v>6</v>
      </c>
      <c r="C399" s="14">
        <v>41090</v>
      </c>
      <c r="D399" s="15" t="s">
        <v>74</v>
      </c>
      <c r="E399" s="65" t="s">
        <v>9</v>
      </c>
      <c r="F399" s="15" t="s">
        <v>9</v>
      </c>
      <c r="G399" s="23" t="s">
        <v>16</v>
      </c>
      <c r="H399" s="17" t="s">
        <v>127</v>
      </c>
      <c r="I399" s="66">
        <v>35</v>
      </c>
      <c r="J399" s="12">
        <f>VLOOKUP(G399,'Default Parameters'!$A$10:$C$12,3,FALSE)</f>
        <v>5</v>
      </c>
      <c r="K399" s="63">
        <f t="shared" si="114"/>
        <v>41212</v>
      </c>
      <c r="L399" s="64">
        <f t="shared" si="115"/>
        <v>2012</v>
      </c>
      <c r="M399" s="64">
        <f t="shared" si="116"/>
        <v>10</v>
      </c>
      <c r="N399" s="63">
        <f t="shared" si="117"/>
        <v>43037</v>
      </c>
      <c r="O399" s="154">
        <f t="shared" si="118"/>
        <v>42948</v>
      </c>
      <c r="P399" s="155">
        <f t="shared" si="119"/>
        <v>43037</v>
      </c>
      <c r="Q399" s="155" t="str">
        <f t="shared" si="120"/>
        <v>Yes</v>
      </c>
      <c r="R399" s="156">
        <f t="shared" si="121"/>
        <v>8.6301369863013697</v>
      </c>
      <c r="S399" s="156">
        <f t="shared" si="122"/>
        <v>0</v>
      </c>
      <c r="T399" s="157" t="str">
        <f t="shared" si="123"/>
        <v/>
      </c>
      <c r="U399" s="158" t="str">
        <f t="shared" si="124"/>
        <v/>
      </c>
      <c r="V399" s="158" t="str">
        <f t="shared" si="125"/>
        <v>No</v>
      </c>
      <c r="W399" s="159" t="str">
        <f t="shared" si="126"/>
        <v/>
      </c>
      <c r="X399" s="159" t="str">
        <f t="shared" si="127"/>
        <v/>
      </c>
      <c r="Y399" s="160" t="str">
        <f t="shared" si="128"/>
        <v/>
      </c>
      <c r="Z399" s="161" t="str">
        <f t="shared" si="129"/>
        <v/>
      </c>
      <c r="AA399" s="161" t="str">
        <f t="shared" si="130"/>
        <v>No</v>
      </c>
      <c r="AB399" s="162" t="str">
        <f t="shared" si="131"/>
        <v/>
      </c>
      <c r="AC399" s="162" t="str">
        <f t="shared" si="132"/>
        <v/>
      </c>
    </row>
    <row r="400" spans="1:29" ht="14">
      <c r="A400" s="62">
        <v>398</v>
      </c>
      <c r="B400" s="10">
        <v>6</v>
      </c>
      <c r="C400" s="14">
        <v>41090</v>
      </c>
      <c r="D400" s="15" t="s">
        <v>74</v>
      </c>
      <c r="E400" s="65" t="s">
        <v>9</v>
      </c>
      <c r="F400" s="15" t="s">
        <v>9</v>
      </c>
      <c r="G400" s="23" t="s">
        <v>16</v>
      </c>
      <c r="H400" s="17" t="s">
        <v>127</v>
      </c>
      <c r="I400" s="66">
        <v>50</v>
      </c>
      <c r="J400" s="12">
        <f>VLOOKUP(G400,'Default Parameters'!$A$10:$C$12,3,FALSE)</f>
        <v>5</v>
      </c>
      <c r="K400" s="63">
        <f t="shared" si="114"/>
        <v>41212</v>
      </c>
      <c r="L400" s="64">
        <f t="shared" si="115"/>
        <v>2012</v>
      </c>
      <c r="M400" s="64">
        <f t="shared" si="116"/>
        <v>10</v>
      </c>
      <c r="N400" s="63">
        <f t="shared" si="117"/>
        <v>43037</v>
      </c>
      <c r="O400" s="154">
        <f t="shared" si="118"/>
        <v>42948</v>
      </c>
      <c r="P400" s="155">
        <f t="shared" si="119"/>
        <v>43037</v>
      </c>
      <c r="Q400" s="155" t="str">
        <f t="shared" si="120"/>
        <v>Yes</v>
      </c>
      <c r="R400" s="156">
        <f t="shared" si="121"/>
        <v>12.328767123287671</v>
      </c>
      <c r="S400" s="156">
        <f t="shared" si="122"/>
        <v>0</v>
      </c>
      <c r="T400" s="157" t="str">
        <f t="shared" si="123"/>
        <v/>
      </c>
      <c r="U400" s="158" t="str">
        <f t="shared" si="124"/>
        <v/>
      </c>
      <c r="V400" s="158" t="str">
        <f t="shared" si="125"/>
        <v>No</v>
      </c>
      <c r="W400" s="159" t="str">
        <f t="shared" si="126"/>
        <v/>
      </c>
      <c r="X400" s="159" t="str">
        <f t="shared" si="127"/>
        <v/>
      </c>
      <c r="Y400" s="160" t="str">
        <f t="shared" si="128"/>
        <v/>
      </c>
      <c r="Z400" s="161" t="str">
        <f t="shared" si="129"/>
        <v/>
      </c>
      <c r="AA400" s="161" t="str">
        <f t="shared" si="130"/>
        <v>No</v>
      </c>
      <c r="AB400" s="162" t="str">
        <f t="shared" si="131"/>
        <v/>
      </c>
      <c r="AC400" s="162" t="str">
        <f t="shared" si="132"/>
        <v/>
      </c>
    </row>
    <row r="401" spans="1:29" ht="14">
      <c r="A401" s="62">
        <v>399</v>
      </c>
      <c r="B401" s="10">
        <v>6</v>
      </c>
      <c r="C401" s="14">
        <v>41090</v>
      </c>
      <c r="D401" s="15" t="s">
        <v>74</v>
      </c>
      <c r="E401" s="65" t="s">
        <v>9</v>
      </c>
      <c r="F401" s="15" t="s">
        <v>9</v>
      </c>
      <c r="G401" s="23" t="s">
        <v>16</v>
      </c>
      <c r="H401" s="17" t="s">
        <v>127</v>
      </c>
      <c r="I401" s="66">
        <v>50</v>
      </c>
      <c r="J401" s="12">
        <f>VLOOKUP(G401,'Default Parameters'!$A$10:$C$12,3,FALSE)</f>
        <v>5</v>
      </c>
      <c r="K401" s="63">
        <f t="shared" si="114"/>
        <v>41212</v>
      </c>
      <c r="L401" s="64">
        <f t="shared" si="115"/>
        <v>2012</v>
      </c>
      <c r="M401" s="64">
        <f t="shared" si="116"/>
        <v>10</v>
      </c>
      <c r="N401" s="63">
        <f t="shared" si="117"/>
        <v>43037</v>
      </c>
      <c r="O401" s="154">
        <f t="shared" si="118"/>
        <v>42948</v>
      </c>
      <c r="P401" s="155">
        <f t="shared" si="119"/>
        <v>43037</v>
      </c>
      <c r="Q401" s="155" t="str">
        <f t="shared" si="120"/>
        <v>Yes</v>
      </c>
      <c r="R401" s="156">
        <f t="shared" si="121"/>
        <v>12.328767123287671</v>
      </c>
      <c r="S401" s="156">
        <f t="shared" si="122"/>
        <v>0</v>
      </c>
      <c r="T401" s="157" t="str">
        <f t="shared" si="123"/>
        <v/>
      </c>
      <c r="U401" s="158" t="str">
        <f t="shared" si="124"/>
        <v/>
      </c>
      <c r="V401" s="158" t="str">
        <f t="shared" si="125"/>
        <v>No</v>
      </c>
      <c r="W401" s="159" t="str">
        <f t="shared" si="126"/>
        <v/>
      </c>
      <c r="X401" s="159" t="str">
        <f t="shared" si="127"/>
        <v/>
      </c>
      <c r="Y401" s="160" t="str">
        <f t="shared" si="128"/>
        <v/>
      </c>
      <c r="Z401" s="161" t="str">
        <f t="shared" si="129"/>
        <v/>
      </c>
      <c r="AA401" s="161" t="str">
        <f t="shared" si="130"/>
        <v>No</v>
      </c>
      <c r="AB401" s="162" t="str">
        <f t="shared" si="131"/>
        <v/>
      </c>
      <c r="AC401" s="162" t="str">
        <f t="shared" si="132"/>
        <v/>
      </c>
    </row>
    <row r="402" spans="1:29" ht="14">
      <c r="A402" s="62">
        <v>400</v>
      </c>
      <c r="B402" s="10">
        <v>6</v>
      </c>
      <c r="C402" s="14">
        <v>41090</v>
      </c>
      <c r="D402" s="15" t="s">
        <v>74</v>
      </c>
      <c r="E402" s="65" t="s">
        <v>9</v>
      </c>
      <c r="F402" s="15" t="s">
        <v>9</v>
      </c>
      <c r="G402" s="23" t="s">
        <v>16</v>
      </c>
      <c r="H402" s="17" t="s">
        <v>127</v>
      </c>
      <c r="I402" s="66">
        <v>50</v>
      </c>
      <c r="J402" s="12">
        <f>VLOOKUP(G402,'Default Parameters'!$A$10:$C$12,3,FALSE)</f>
        <v>5</v>
      </c>
      <c r="K402" s="63">
        <f t="shared" si="114"/>
        <v>41212</v>
      </c>
      <c r="L402" s="64">
        <f t="shared" si="115"/>
        <v>2012</v>
      </c>
      <c r="M402" s="64">
        <f t="shared" si="116"/>
        <v>10</v>
      </c>
      <c r="N402" s="63">
        <f t="shared" si="117"/>
        <v>43037</v>
      </c>
      <c r="O402" s="154">
        <f t="shared" si="118"/>
        <v>42948</v>
      </c>
      <c r="P402" s="155">
        <f t="shared" si="119"/>
        <v>43037</v>
      </c>
      <c r="Q402" s="155" t="str">
        <f t="shared" si="120"/>
        <v>Yes</v>
      </c>
      <c r="R402" s="156">
        <f t="shared" si="121"/>
        <v>12.328767123287671</v>
      </c>
      <c r="S402" s="156">
        <f t="shared" si="122"/>
        <v>0</v>
      </c>
      <c r="T402" s="157" t="str">
        <f t="shared" si="123"/>
        <v/>
      </c>
      <c r="U402" s="158" t="str">
        <f t="shared" si="124"/>
        <v/>
      </c>
      <c r="V402" s="158" t="str">
        <f t="shared" si="125"/>
        <v>No</v>
      </c>
      <c r="W402" s="159" t="str">
        <f t="shared" si="126"/>
        <v/>
      </c>
      <c r="X402" s="159" t="str">
        <f t="shared" si="127"/>
        <v/>
      </c>
      <c r="Y402" s="160" t="str">
        <f t="shared" si="128"/>
        <v/>
      </c>
      <c r="Z402" s="161" t="str">
        <f t="shared" si="129"/>
        <v/>
      </c>
      <c r="AA402" s="161" t="str">
        <f t="shared" si="130"/>
        <v>No</v>
      </c>
      <c r="AB402" s="162" t="str">
        <f t="shared" si="131"/>
        <v/>
      </c>
      <c r="AC402" s="162" t="str">
        <f t="shared" si="132"/>
        <v/>
      </c>
    </row>
    <row r="403" spans="1:29" ht="14">
      <c r="A403" s="62">
        <v>401</v>
      </c>
      <c r="B403" s="10">
        <v>6</v>
      </c>
      <c r="C403" s="14">
        <v>41090</v>
      </c>
      <c r="D403" s="15" t="s">
        <v>74</v>
      </c>
      <c r="E403" s="65" t="s">
        <v>9</v>
      </c>
      <c r="F403" s="15" t="s">
        <v>9</v>
      </c>
      <c r="G403" s="23" t="s">
        <v>16</v>
      </c>
      <c r="H403" s="17" t="s">
        <v>127</v>
      </c>
      <c r="I403" s="66">
        <v>50</v>
      </c>
      <c r="J403" s="12">
        <f>VLOOKUP(G403,'Default Parameters'!$A$10:$C$12,3,FALSE)</f>
        <v>5</v>
      </c>
      <c r="K403" s="63">
        <f t="shared" si="114"/>
        <v>41212</v>
      </c>
      <c r="L403" s="64">
        <f t="shared" si="115"/>
        <v>2012</v>
      </c>
      <c r="M403" s="64">
        <f t="shared" si="116"/>
        <v>10</v>
      </c>
      <c r="N403" s="63">
        <f t="shared" si="117"/>
        <v>43037</v>
      </c>
      <c r="O403" s="154">
        <f t="shared" si="118"/>
        <v>42948</v>
      </c>
      <c r="P403" s="155">
        <f t="shared" si="119"/>
        <v>43037</v>
      </c>
      <c r="Q403" s="155" t="str">
        <f t="shared" si="120"/>
        <v>Yes</v>
      </c>
      <c r="R403" s="156">
        <f t="shared" si="121"/>
        <v>12.328767123287671</v>
      </c>
      <c r="S403" s="156">
        <f t="shared" si="122"/>
        <v>0</v>
      </c>
      <c r="T403" s="157" t="str">
        <f t="shared" si="123"/>
        <v/>
      </c>
      <c r="U403" s="158" t="str">
        <f t="shared" si="124"/>
        <v/>
      </c>
      <c r="V403" s="158" t="str">
        <f t="shared" si="125"/>
        <v>No</v>
      </c>
      <c r="W403" s="159" t="str">
        <f t="shared" si="126"/>
        <v/>
      </c>
      <c r="X403" s="159" t="str">
        <f t="shared" si="127"/>
        <v/>
      </c>
      <c r="Y403" s="160" t="str">
        <f t="shared" si="128"/>
        <v/>
      </c>
      <c r="Z403" s="161" t="str">
        <f t="shared" si="129"/>
        <v/>
      </c>
      <c r="AA403" s="161" t="str">
        <f t="shared" si="130"/>
        <v>No</v>
      </c>
      <c r="AB403" s="162" t="str">
        <f t="shared" si="131"/>
        <v/>
      </c>
      <c r="AC403" s="162" t="str">
        <f t="shared" si="132"/>
        <v/>
      </c>
    </row>
    <row r="404" spans="1:29" ht="14">
      <c r="A404" s="62">
        <v>402</v>
      </c>
      <c r="B404" s="10">
        <v>6</v>
      </c>
      <c r="C404" s="14">
        <v>41090</v>
      </c>
      <c r="D404" s="15" t="s">
        <v>74</v>
      </c>
      <c r="E404" s="65" t="s">
        <v>9</v>
      </c>
      <c r="F404" s="15" t="s">
        <v>9</v>
      </c>
      <c r="G404" s="23" t="s">
        <v>16</v>
      </c>
      <c r="H404" s="17" t="s">
        <v>127</v>
      </c>
      <c r="I404" s="66">
        <v>50</v>
      </c>
      <c r="J404" s="12">
        <f>VLOOKUP(G404,'Default Parameters'!$A$10:$C$12,3,FALSE)</f>
        <v>5</v>
      </c>
      <c r="K404" s="63">
        <f t="shared" si="114"/>
        <v>41212</v>
      </c>
      <c r="L404" s="64">
        <f t="shared" si="115"/>
        <v>2012</v>
      </c>
      <c r="M404" s="64">
        <f t="shared" si="116"/>
        <v>10</v>
      </c>
      <c r="N404" s="63">
        <f t="shared" si="117"/>
        <v>43037</v>
      </c>
      <c r="O404" s="154">
        <f t="shared" si="118"/>
        <v>42948</v>
      </c>
      <c r="P404" s="155">
        <f t="shared" si="119"/>
        <v>43037</v>
      </c>
      <c r="Q404" s="155" t="str">
        <f t="shared" si="120"/>
        <v>Yes</v>
      </c>
      <c r="R404" s="156">
        <f t="shared" si="121"/>
        <v>12.328767123287671</v>
      </c>
      <c r="S404" s="156">
        <f t="shared" si="122"/>
        <v>0</v>
      </c>
      <c r="T404" s="157" t="str">
        <f t="shared" si="123"/>
        <v/>
      </c>
      <c r="U404" s="158" t="str">
        <f t="shared" si="124"/>
        <v/>
      </c>
      <c r="V404" s="158" t="str">
        <f t="shared" si="125"/>
        <v>No</v>
      </c>
      <c r="W404" s="159" t="str">
        <f t="shared" si="126"/>
        <v/>
      </c>
      <c r="X404" s="159" t="str">
        <f t="shared" si="127"/>
        <v/>
      </c>
      <c r="Y404" s="160" t="str">
        <f t="shared" si="128"/>
        <v/>
      </c>
      <c r="Z404" s="161" t="str">
        <f t="shared" si="129"/>
        <v/>
      </c>
      <c r="AA404" s="161" t="str">
        <f t="shared" si="130"/>
        <v>No</v>
      </c>
      <c r="AB404" s="162" t="str">
        <f t="shared" si="131"/>
        <v/>
      </c>
      <c r="AC404" s="162" t="str">
        <f t="shared" si="132"/>
        <v/>
      </c>
    </row>
    <row r="405" spans="1:29" ht="14">
      <c r="A405" s="62">
        <v>403</v>
      </c>
      <c r="B405" s="10">
        <v>6</v>
      </c>
      <c r="C405" s="14">
        <v>41090</v>
      </c>
      <c r="D405" s="15" t="s">
        <v>74</v>
      </c>
      <c r="E405" s="65" t="s">
        <v>9</v>
      </c>
      <c r="F405" s="15" t="s">
        <v>9</v>
      </c>
      <c r="G405" s="23" t="s">
        <v>16</v>
      </c>
      <c r="H405" s="17" t="s">
        <v>127</v>
      </c>
      <c r="I405" s="66">
        <v>50</v>
      </c>
      <c r="J405" s="12">
        <f>VLOOKUP(G405,'Default Parameters'!$A$10:$C$12,3,FALSE)</f>
        <v>5</v>
      </c>
      <c r="K405" s="63">
        <f t="shared" si="114"/>
        <v>41212</v>
      </c>
      <c r="L405" s="64">
        <f t="shared" si="115"/>
        <v>2012</v>
      </c>
      <c r="M405" s="64">
        <f t="shared" si="116"/>
        <v>10</v>
      </c>
      <c r="N405" s="63">
        <f t="shared" si="117"/>
        <v>43037</v>
      </c>
      <c r="O405" s="154">
        <f t="shared" si="118"/>
        <v>42948</v>
      </c>
      <c r="P405" s="155">
        <f t="shared" si="119"/>
        <v>43037</v>
      </c>
      <c r="Q405" s="155" t="str">
        <f t="shared" si="120"/>
        <v>Yes</v>
      </c>
      <c r="R405" s="156">
        <f t="shared" si="121"/>
        <v>12.328767123287671</v>
      </c>
      <c r="S405" s="156">
        <f t="shared" si="122"/>
        <v>0</v>
      </c>
      <c r="T405" s="157" t="str">
        <f t="shared" si="123"/>
        <v/>
      </c>
      <c r="U405" s="158" t="str">
        <f t="shared" si="124"/>
        <v/>
      </c>
      <c r="V405" s="158" t="str">
        <f t="shared" si="125"/>
        <v>No</v>
      </c>
      <c r="W405" s="159" t="str">
        <f t="shared" si="126"/>
        <v/>
      </c>
      <c r="X405" s="159" t="str">
        <f t="shared" si="127"/>
        <v/>
      </c>
      <c r="Y405" s="160" t="str">
        <f t="shared" si="128"/>
        <v/>
      </c>
      <c r="Z405" s="161" t="str">
        <f t="shared" si="129"/>
        <v/>
      </c>
      <c r="AA405" s="161" t="str">
        <f t="shared" si="130"/>
        <v>No</v>
      </c>
      <c r="AB405" s="162" t="str">
        <f t="shared" si="131"/>
        <v/>
      </c>
      <c r="AC405" s="162" t="str">
        <f t="shared" si="132"/>
        <v/>
      </c>
    </row>
    <row r="406" spans="1:29" ht="14">
      <c r="A406" s="62">
        <v>404</v>
      </c>
      <c r="B406" s="10">
        <v>6</v>
      </c>
      <c r="C406" s="14">
        <v>41090</v>
      </c>
      <c r="D406" s="15" t="s">
        <v>74</v>
      </c>
      <c r="E406" s="65" t="s">
        <v>9</v>
      </c>
      <c r="F406" s="15" t="s">
        <v>9</v>
      </c>
      <c r="G406" s="23" t="s">
        <v>16</v>
      </c>
      <c r="H406" s="17" t="s">
        <v>127</v>
      </c>
      <c r="I406" s="66">
        <v>50</v>
      </c>
      <c r="J406" s="12">
        <f>VLOOKUP(G406,'Default Parameters'!$A$10:$C$12,3,FALSE)</f>
        <v>5</v>
      </c>
      <c r="K406" s="63">
        <f t="shared" si="114"/>
        <v>41212</v>
      </c>
      <c r="L406" s="64">
        <f t="shared" si="115"/>
        <v>2012</v>
      </c>
      <c r="M406" s="64">
        <f t="shared" si="116"/>
        <v>10</v>
      </c>
      <c r="N406" s="63">
        <f t="shared" si="117"/>
        <v>43037</v>
      </c>
      <c r="O406" s="154">
        <f t="shared" si="118"/>
        <v>42948</v>
      </c>
      <c r="P406" s="155">
        <f t="shared" si="119"/>
        <v>43037</v>
      </c>
      <c r="Q406" s="155" t="str">
        <f t="shared" si="120"/>
        <v>Yes</v>
      </c>
      <c r="R406" s="156">
        <f t="shared" si="121"/>
        <v>12.328767123287671</v>
      </c>
      <c r="S406" s="156">
        <f t="shared" si="122"/>
        <v>0</v>
      </c>
      <c r="T406" s="157" t="str">
        <f t="shared" si="123"/>
        <v/>
      </c>
      <c r="U406" s="158" t="str">
        <f t="shared" si="124"/>
        <v/>
      </c>
      <c r="V406" s="158" t="str">
        <f t="shared" si="125"/>
        <v>No</v>
      </c>
      <c r="W406" s="159" t="str">
        <f t="shared" si="126"/>
        <v/>
      </c>
      <c r="X406" s="159" t="str">
        <f t="shared" si="127"/>
        <v/>
      </c>
      <c r="Y406" s="160" t="str">
        <f t="shared" si="128"/>
        <v/>
      </c>
      <c r="Z406" s="161" t="str">
        <f t="shared" si="129"/>
        <v/>
      </c>
      <c r="AA406" s="161" t="str">
        <f t="shared" si="130"/>
        <v>No</v>
      </c>
      <c r="AB406" s="162" t="str">
        <f t="shared" si="131"/>
        <v/>
      </c>
      <c r="AC406" s="162" t="str">
        <f t="shared" si="132"/>
        <v/>
      </c>
    </row>
    <row r="407" spans="1:29" ht="14">
      <c r="A407" s="62">
        <v>405</v>
      </c>
      <c r="B407" s="10">
        <v>6</v>
      </c>
      <c r="C407" s="14">
        <v>41090</v>
      </c>
      <c r="D407" s="15" t="s">
        <v>74</v>
      </c>
      <c r="E407" s="65" t="s">
        <v>9</v>
      </c>
      <c r="F407" s="15" t="s">
        <v>9</v>
      </c>
      <c r="G407" s="23" t="s">
        <v>16</v>
      </c>
      <c r="H407" s="17" t="s">
        <v>127</v>
      </c>
      <c r="I407" s="66">
        <v>50</v>
      </c>
      <c r="J407" s="12">
        <f>VLOOKUP(G407,'Default Parameters'!$A$10:$C$12,3,FALSE)</f>
        <v>5</v>
      </c>
      <c r="K407" s="63">
        <f t="shared" si="114"/>
        <v>41212</v>
      </c>
      <c r="L407" s="64">
        <f t="shared" si="115"/>
        <v>2012</v>
      </c>
      <c r="M407" s="64">
        <f t="shared" si="116"/>
        <v>10</v>
      </c>
      <c r="N407" s="63">
        <f t="shared" si="117"/>
        <v>43037</v>
      </c>
      <c r="O407" s="154">
        <f t="shared" si="118"/>
        <v>42948</v>
      </c>
      <c r="P407" s="155">
        <f t="shared" si="119"/>
        <v>43037</v>
      </c>
      <c r="Q407" s="155" t="str">
        <f t="shared" si="120"/>
        <v>Yes</v>
      </c>
      <c r="R407" s="156">
        <f t="shared" si="121"/>
        <v>12.328767123287671</v>
      </c>
      <c r="S407" s="156">
        <f t="shared" si="122"/>
        <v>0</v>
      </c>
      <c r="T407" s="157" t="str">
        <f t="shared" si="123"/>
        <v/>
      </c>
      <c r="U407" s="158" t="str">
        <f t="shared" si="124"/>
        <v/>
      </c>
      <c r="V407" s="158" t="str">
        <f t="shared" si="125"/>
        <v>No</v>
      </c>
      <c r="W407" s="159" t="str">
        <f t="shared" si="126"/>
        <v/>
      </c>
      <c r="X407" s="159" t="str">
        <f t="shared" si="127"/>
        <v/>
      </c>
      <c r="Y407" s="160" t="str">
        <f t="shared" si="128"/>
        <v/>
      </c>
      <c r="Z407" s="161" t="str">
        <f t="shared" si="129"/>
        <v/>
      </c>
      <c r="AA407" s="161" t="str">
        <f t="shared" si="130"/>
        <v>No</v>
      </c>
      <c r="AB407" s="162" t="str">
        <f t="shared" si="131"/>
        <v/>
      </c>
      <c r="AC407" s="162" t="str">
        <f t="shared" si="132"/>
        <v/>
      </c>
    </row>
    <row r="408" spans="1:29" ht="14">
      <c r="A408" s="62">
        <v>406</v>
      </c>
      <c r="B408" s="10">
        <v>6</v>
      </c>
      <c r="C408" s="14">
        <v>41090</v>
      </c>
      <c r="D408" s="15" t="s">
        <v>74</v>
      </c>
      <c r="E408" s="65" t="s">
        <v>9</v>
      </c>
      <c r="F408" s="15" t="s">
        <v>9</v>
      </c>
      <c r="G408" s="23" t="s">
        <v>16</v>
      </c>
      <c r="H408" s="17" t="s">
        <v>127</v>
      </c>
      <c r="I408" s="66">
        <v>50</v>
      </c>
      <c r="J408" s="12">
        <f>VLOOKUP(G408,'Default Parameters'!$A$10:$C$12,3,FALSE)</f>
        <v>5</v>
      </c>
      <c r="K408" s="63">
        <f t="shared" si="114"/>
        <v>41212</v>
      </c>
      <c r="L408" s="64">
        <f t="shared" si="115"/>
        <v>2012</v>
      </c>
      <c r="M408" s="64">
        <f t="shared" si="116"/>
        <v>10</v>
      </c>
      <c r="N408" s="63">
        <f t="shared" si="117"/>
        <v>43037</v>
      </c>
      <c r="O408" s="154">
        <f t="shared" si="118"/>
        <v>42948</v>
      </c>
      <c r="P408" s="155">
        <f t="shared" si="119"/>
        <v>43037</v>
      </c>
      <c r="Q408" s="155" t="str">
        <f t="shared" si="120"/>
        <v>Yes</v>
      </c>
      <c r="R408" s="156">
        <f t="shared" si="121"/>
        <v>12.328767123287671</v>
      </c>
      <c r="S408" s="156">
        <f t="shared" si="122"/>
        <v>0</v>
      </c>
      <c r="T408" s="157" t="str">
        <f t="shared" si="123"/>
        <v/>
      </c>
      <c r="U408" s="158" t="str">
        <f t="shared" si="124"/>
        <v/>
      </c>
      <c r="V408" s="158" t="str">
        <f t="shared" si="125"/>
        <v>No</v>
      </c>
      <c r="W408" s="159" t="str">
        <f t="shared" si="126"/>
        <v/>
      </c>
      <c r="X408" s="159" t="str">
        <f t="shared" si="127"/>
        <v/>
      </c>
      <c r="Y408" s="160" t="str">
        <f t="shared" si="128"/>
        <v/>
      </c>
      <c r="Z408" s="161" t="str">
        <f t="shared" si="129"/>
        <v/>
      </c>
      <c r="AA408" s="161" t="str">
        <f t="shared" si="130"/>
        <v>No</v>
      </c>
      <c r="AB408" s="162" t="str">
        <f t="shared" si="131"/>
        <v/>
      </c>
      <c r="AC408" s="162" t="str">
        <f t="shared" si="132"/>
        <v/>
      </c>
    </row>
    <row r="409" spans="1:29" ht="14">
      <c r="A409" s="62">
        <v>407</v>
      </c>
      <c r="B409" s="10">
        <v>6</v>
      </c>
      <c r="C409" s="14">
        <v>41090</v>
      </c>
      <c r="D409" s="15" t="s">
        <v>74</v>
      </c>
      <c r="E409" s="65" t="s">
        <v>9</v>
      </c>
      <c r="F409" s="15" t="s">
        <v>9</v>
      </c>
      <c r="G409" s="23" t="s">
        <v>16</v>
      </c>
      <c r="H409" s="17" t="s">
        <v>127</v>
      </c>
      <c r="I409" s="66">
        <v>50</v>
      </c>
      <c r="J409" s="12">
        <f>VLOOKUP(G409,'Default Parameters'!$A$10:$C$12,3,FALSE)</f>
        <v>5</v>
      </c>
      <c r="K409" s="63">
        <f t="shared" si="114"/>
        <v>41212</v>
      </c>
      <c r="L409" s="64">
        <f t="shared" si="115"/>
        <v>2012</v>
      </c>
      <c r="M409" s="64">
        <f t="shared" si="116"/>
        <v>10</v>
      </c>
      <c r="N409" s="63">
        <f t="shared" si="117"/>
        <v>43037</v>
      </c>
      <c r="O409" s="154">
        <f t="shared" si="118"/>
        <v>42948</v>
      </c>
      <c r="P409" s="155">
        <f t="shared" si="119"/>
        <v>43037</v>
      </c>
      <c r="Q409" s="155" t="str">
        <f t="shared" si="120"/>
        <v>Yes</v>
      </c>
      <c r="R409" s="156">
        <f t="shared" si="121"/>
        <v>12.328767123287671</v>
      </c>
      <c r="S409" s="156">
        <f t="shared" si="122"/>
        <v>0</v>
      </c>
      <c r="T409" s="157" t="str">
        <f t="shared" si="123"/>
        <v/>
      </c>
      <c r="U409" s="158" t="str">
        <f t="shared" si="124"/>
        <v/>
      </c>
      <c r="V409" s="158" t="str">
        <f t="shared" si="125"/>
        <v>No</v>
      </c>
      <c r="W409" s="159" t="str">
        <f t="shared" si="126"/>
        <v/>
      </c>
      <c r="X409" s="159" t="str">
        <f t="shared" si="127"/>
        <v/>
      </c>
      <c r="Y409" s="160" t="str">
        <f t="shared" si="128"/>
        <v/>
      </c>
      <c r="Z409" s="161" t="str">
        <f t="shared" si="129"/>
        <v/>
      </c>
      <c r="AA409" s="161" t="str">
        <f t="shared" si="130"/>
        <v>No</v>
      </c>
      <c r="AB409" s="162" t="str">
        <f t="shared" si="131"/>
        <v/>
      </c>
      <c r="AC409" s="162" t="str">
        <f t="shared" si="132"/>
        <v/>
      </c>
    </row>
    <row r="410" spans="1:29" ht="14">
      <c r="A410" s="62">
        <v>408</v>
      </c>
      <c r="B410" s="10">
        <v>6</v>
      </c>
      <c r="C410" s="14">
        <v>41090</v>
      </c>
      <c r="D410" s="15" t="s">
        <v>74</v>
      </c>
      <c r="E410" s="65" t="s">
        <v>9</v>
      </c>
      <c r="F410" s="15" t="s">
        <v>9</v>
      </c>
      <c r="G410" s="23" t="s">
        <v>16</v>
      </c>
      <c r="H410" s="17" t="s">
        <v>127</v>
      </c>
      <c r="I410" s="66">
        <v>50</v>
      </c>
      <c r="J410" s="12">
        <f>VLOOKUP(G410,'Default Parameters'!$A$10:$C$12,3,FALSE)</f>
        <v>5</v>
      </c>
      <c r="K410" s="63">
        <f t="shared" si="114"/>
        <v>41212</v>
      </c>
      <c r="L410" s="64">
        <f t="shared" si="115"/>
        <v>2012</v>
      </c>
      <c r="M410" s="64">
        <f t="shared" si="116"/>
        <v>10</v>
      </c>
      <c r="N410" s="63">
        <f t="shared" si="117"/>
        <v>43037</v>
      </c>
      <c r="O410" s="154">
        <f t="shared" si="118"/>
        <v>42948</v>
      </c>
      <c r="P410" s="155">
        <f t="shared" si="119"/>
        <v>43037</v>
      </c>
      <c r="Q410" s="155" t="str">
        <f t="shared" si="120"/>
        <v>Yes</v>
      </c>
      <c r="R410" s="156">
        <f t="shared" si="121"/>
        <v>12.328767123287671</v>
      </c>
      <c r="S410" s="156">
        <f t="shared" si="122"/>
        <v>0</v>
      </c>
      <c r="T410" s="157" t="str">
        <f t="shared" si="123"/>
        <v/>
      </c>
      <c r="U410" s="158" t="str">
        <f t="shared" si="124"/>
        <v/>
      </c>
      <c r="V410" s="158" t="str">
        <f t="shared" si="125"/>
        <v>No</v>
      </c>
      <c r="W410" s="159" t="str">
        <f t="shared" si="126"/>
        <v/>
      </c>
      <c r="X410" s="159" t="str">
        <f t="shared" si="127"/>
        <v/>
      </c>
      <c r="Y410" s="160" t="str">
        <f t="shared" si="128"/>
        <v/>
      </c>
      <c r="Z410" s="161" t="str">
        <f t="shared" si="129"/>
        <v/>
      </c>
      <c r="AA410" s="161" t="str">
        <f t="shared" si="130"/>
        <v>No</v>
      </c>
      <c r="AB410" s="162" t="str">
        <f t="shared" si="131"/>
        <v/>
      </c>
      <c r="AC410" s="162" t="str">
        <f t="shared" si="132"/>
        <v/>
      </c>
    </row>
    <row r="411" spans="1:29" ht="14">
      <c r="A411" s="62">
        <v>409</v>
      </c>
      <c r="B411" s="10">
        <v>6</v>
      </c>
      <c r="C411" s="14">
        <v>41090</v>
      </c>
      <c r="D411" s="15" t="s">
        <v>74</v>
      </c>
      <c r="E411" s="65" t="s">
        <v>9</v>
      </c>
      <c r="F411" s="15" t="s">
        <v>9</v>
      </c>
      <c r="G411" s="23" t="s">
        <v>16</v>
      </c>
      <c r="H411" s="17" t="s">
        <v>127</v>
      </c>
      <c r="I411" s="66">
        <v>50</v>
      </c>
      <c r="J411" s="12">
        <f>VLOOKUP(G411,'Default Parameters'!$A$10:$C$12,3,FALSE)</f>
        <v>5</v>
      </c>
      <c r="K411" s="63">
        <f t="shared" si="114"/>
        <v>41212</v>
      </c>
      <c r="L411" s="64">
        <f t="shared" si="115"/>
        <v>2012</v>
      </c>
      <c r="M411" s="64">
        <f t="shared" si="116"/>
        <v>10</v>
      </c>
      <c r="N411" s="63">
        <f t="shared" si="117"/>
        <v>43037</v>
      </c>
      <c r="O411" s="154">
        <f t="shared" si="118"/>
        <v>42948</v>
      </c>
      <c r="P411" s="155">
        <f t="shared" si="119"/>
        <v>43037</v>
      </c>
      <c r="Q411" s="155" t="str">
        <f t="shared" si="120"/>
        <v>Yes</v>
      </c>
      <c r="R411" s="156">
        <f t="shared" si="121"/>
        <v>12.328767123287671</v>
      </c>
      <c r="S411" s="156">
        <f t="shared" si="122"/>
        <v>0</v>
      </c>
      <c r="T411" s="157" t="str">
        <f t="shared" si="123"/>
        <v/>
      </c>
      <c r="U411" s="158" t="str">
        <f t="shared" si="124"/>
        <v/>
      </c>
      <c r="V411" s="158" t="str">
        <f t="shared" si="125"/>
        <v>No</v>
      </c>
      <c r="W411" s="159" t="str">
        <f t="shared" si="126"/>
        <v/>
      </c>
      <c r="X411" s="159" t="str">
        <f t="shared" si="127"/>
        <v/>
      </c>
      <c r="Y411" s="160" t="str">
        <f t="shared" si="128"/>
        <v/>
      </c>
      <c r="Z411" s="161" t="str">
        <f t="shared" si="129"/>
        <v/>
      </c>
      <c r="AA411" s="161" t="str">
        <f t="shared" si="130"/>
        <v>No</v>
      </c>
      <c r="AB411" s="162" t="str">
        <f t="shared" si="131"/>
        <v/>
      </c>
      <c r="AC411" s="162" t="str">
        <f t="shared" si="132"/>
        <v/>
      </c>
    </row>
    <row r="412" spans="1:29" ht="14">
      <c r="A412" s="62">
        <v>410</v>
      </c>
      <c r="B412" s="10">
        <v>6</v>
      </c>
      <c r="C412" s="14">
        <v>41090</v>
      </c>
      <c r="D412" s="15" t="s">
        <v>74</v>
      </c>
      <c r="E412" s="65" t="s">
        <v>9</v>
      </c>
      <c r="F412" s="15" t="s">
        <v>9</v>
      </c>
      <c r="G412" s="23" t="s">
        <v>16</v>
      </c>
      <c r="H412" s="17" t="s">
        <v>127</v>
      </c>
      <c r="I412" s="66">
        <v>50</v>
      </c>
      <c r="J412" s="12">
        <f>VLOOKUP(G412,'Default Parameters'!$A$10:$C$12,3,FALSE)</f>
        <v>5</v>
      </c>
      <c r="K412" s="63">
        <f t="shared" si="114"/>
        <v>41212</v>
      </c>
      <c r="L412" s="64">
        <f t="shared" si="115"/>
        <v>2012</v>
      </c>
      <c r="M412" s="64">
        <f t="shared" si="116"/>
        <v>10</v>
      </c>
      <c r="N412" s="63">
        <f t="shared" si="117"/>
        <v>43037</v>
      </c>
      <c r="O412" s="154">
        <f t="shared" si="118"/>
        <v>42948</v>
      </c>
      <c r="P412" s="155">
        <f t="shared" si="119"/>
        <v>43037</v>
      </c>
      <c r="Q412" s="155" t="str">
        <f t="shared" si="120"/>
        <v>Yes</v>
      </c>
      <c r="R412" s="156">
        <f t="shared" si="121"/>
        <v>12.328767123287671</v>
      </c>
      <c r="S412" s="156">
        <f t="shared" si="122"/>
        <v>0</v>
      </c>
      <c r="T412" s="157" t="str">
        <f t="shared" si="123"/>
        <v/>
      </c>
      <c r="U412" s="158" t="str">
        <f t="shared" si="124"/>
        <v/>
      </c>
      <c r="V412" s="158" t="str">
        <f t="shared" si="125"/>
        <v>No</v>
      </c>
      <c r="W412" s="159" t="str">
        <f t="shared" si="126"/>
        <v/>
      </c>
      <c r="X412" s="159" t="str">
        <f t="shared" si="127"/>
        <v/>
      </c>
      <c r="Y412" s="160" t="str">
        <f t="shared" si="128"/>
        <v/>
      </c>
      <c r="Z412" s="161" t="str">
        <f t="shared" si="129"/>
        <v/>
      </c>
      <c r="AA412" s="161" t="str">
        <f t="shared" si="130"/>
        <v>No</v>
      </c>
      <c r="AB412" s="162" t="str">
        <f t="shared" si="131"/>
        <v/>
      </c>
      <c r="AC412" s="162" t="str">
        <f t="shared" si="132"/>
        <v/>
      </c>
    </row>
    <row r="413" spans="1:29" ht="14">
      <c r="A413" s="62">
        <v>411</v>
      </c>
      <c r="B413" s="10">
        <v>6</v>
      </c>
      <c r="C413" s="14">
        <v>41090</v>
      </c>
      <c r="D413" s="15" t="s">
        <v>74</v>
      </c>
      <c r="E413" s="65" t="s">
        <v>9</v>
      </c>
      <c r="F413" s="15" t="s">
        <v>9</v>
      </c>
      <c r="G413" s="23" t="s">
        <v>16</v>
      </c>
      <c r="H413" s="17" t="s">
        <v>127</v>
      </c>
      <c r="I413" s="66">
        <v>50</v>
      </c>
      <c r="J413" s="12">
        <f>VLOOKUP(G413,'Default Parameters'!$A$10:$C$12,3,FALSE)</f>
        <v>5</v>
      </c>
      <c r="K413" s="63">
        <f t="shared" si="114"/>
        <v>41212</v>
      </c>
      <c r="L413" s="64">
        <f t="shared" si="115"/>
        <v>2012</v>
      </c>
      <c r="M413" s="64">
        <f t="shared" si="116"/>
        <v>10</v>
      </c>
      <c r="N413" s="63">
        <f t="shared" si="117"/>
        <v>43037</v>
      </c>
      <c r="O413" s="154">
        <f t="shared" si="118"/>
        <v>42948</v>
      </c>
      <c r="P413" s="155">
        <f t="shared" si="119"/>
        <v>43037</v>
      </c>
      <c r="Q413" s="155" t="str">
        <f t="shared" si="120"/>
        <v>Yes</v>
      </c>
      <c r="R413" s="156">
        <f t="shared" si="121"/>
        <v>12.328767123287671</v>
      </c>
      <c r="S413" s="156">
        <f t="shared" si="122"/>
        <v>0</v>
      </c>
      <c r="T413" s="157" t="str">
        <f t="shared" si="123"/>
        <v/>
      </c>
      <c r="U413" s="158" t="str">
        <f t="shared" si="124"/>
        <v/>
      </c>
      <c r="V413" s="158" t="str">
        <f t="shared" si="125"/>
        <v>No</v>
      </c>
      <c r="W413" s="159" t="str">
        <f t="shared" si="126"/>
        <v/>
      </c>
      <c r="X413" s="159" t="str">
        <f t="shared" si="127"/>
        <v/>
      </c>
      <c r="Y413" s="160" t="str">
        <f t="shared" si="128"/>
        <v/>
      </c>
      <c r="Z413" s="161" t="str">
        <f t="shared" si="129"/>
        <v/>
      </c>
      <c r="AA413" s="161" t="str">
        <f t="shared" si="130"/>
        <v>No</v>
      </c>
      <c r="AB413" s="162" t="str">
        <f t="shared" si="131"/>
        <v/>
      </c>
      <c r="AC413" s="162" t="str">
        <f t="shared" si="132"/>
        <v/>
      </c>
    </row>
    <row r="414" spans="1:29" ht="14">
      <c r="A414" s="62">
        <v>412</v>
      </c>
      <c r="B414" s="10">
        <v>6</v>
      </c>
      <c r="C414" s="14">
        <v>41090</v>
      </c>
      <c r="D414" s="15" t="s">
        <v>74</v>
      </c>
      <c r="E414" s="65" t="s">
        <v>9</v>
      </c>
      <c r="F414" s="15" t="s">
        <v>9</v>
      </c>
      <c r="G414" s="23" t="s">
        <v>16</v>
      </c>
      <c r="H414" s="17" t="s">
        <v>127</v>
      </c>
      <c r="I414" s="66">
        <v>77</v>
      </c>
      <c r="J414" s="12">
        <f>VLOOKUP(G414,'Default Parameters'!$A$10:$C$12,3,FALSE)</f>
        <v>5</v>
      </c>
      <c r="K414" s="63">
        <f t="shared" si="114"/>
        <v>41212</v>
      </c>
      <c r="L414" s="64">
        <f t="shared" si="115"/>
        <v>2012</v>
      </c>
      <c r="M414" s="64">
        <f t="shared" si="116"/>
        <v>10</v>
      </c>
      <c r="N414" s="63">
        <f t="shared" si="117"/>
        <v>43037</v>
      </c>
      <c r="O414" s="154">
        <f t="shared" si="118"/>
        <v>42948</v>
      </c>
      <c r="P414" s="155">
        <f t="shared" si="119"/>
        <v>43037</v>
      </c>
      <c r="Q414" s="155" t="str">
        <f t="shared" si="120"/>
        <v>Yes</v>
      </c>
      <c r="R414" s="156">
        <f t="shared" si="121"/>
        <v>18.986301369863014</v>
      </c>
      <c r="S414" s="156">
        <f t="shared" si="122"/>
        <v>0</v>
      </c>
      <c r="T414" s="157" t="str">
        <f t="shared" si="123"/>
        <v/>
      </c>
      <c r="U414" s="158" t="str">
        <f t="shared" si="124"/>
        <v/>
      </c>
      <c r="V414" s="158" t="str">
        <f t="shared" si="125"/>
        <v>No</v>
      </c>
      <c r="W414" s="159" t="str">
        <f t="shared" si="126"/>
        <v/>
      </c>
      <c r="X414" s="159" t="str">
        <f t="shared" si="127"/>
        <v/>
      </c>
      <c r="Y414" s="160" t="str">
        <f t="shared" si="128"/>
        <v/>
      </c>
      <c r="Z414" s="161" t="str">
        <f t="shared" si="129"/>
        <v/>
      </c>
      <c r="AA414" s="161" t="str">
        <f t="shared" si="130"/>
        <v>No</v>
      </c>
      <c r="AB414" s="162" t="str">
        <f t="shared" si="131"/>
        <v/>
      </c>
      <c r="AC414" s="162" t="str">
        <f t="shared" si="132"/>
        <v/>
      </c>
    </row>
    <row r="415" spans="1:29" ht="14">
      <c r="A415" s="62">
        <v>413</v>
      </c>
      <c r="B415" s="10">
        <v>6</v>
      </c>
      <c r="C415" s="14">
        <v>41090</v>
      </c>
      <c r="D415" s="15" t="s">
        <v>74</v>
      </c>
      <c r="E415" s="65" t="s">
        <v>9</v>
      </c>
      <c r="F415" s="15" t="s">
        <v>9</v>
      </c>
      <c r="G415" s="23" t="s">
        <v>16</v>
      </c>
      <c r="H415" s="17" t="s">
        <v>127</v>
      </c>
      <c r="I415" s="66">
        <v>100</v>
      </c>
      <c r="J415" s="12">
        <f>VLOOKUP(G415,'Default Parameters'!$A$10:$C$12,3,FALSE)</f>
        <v>5</v>
      </c>
      <c r="K415" s="63">
        <f t="shared" si="114"/>
        <v>41212</v>
      </c>
      <c r="L415" s="64">
        <f t="shared" si="115"/>
        <v>2012</v>
      </c>
      <c r="M415" s="64">
        <f t="shared" si="116"/>
        <v>10</v>
      </c>
      <c r="N415" s="63">
        <f t="shared" si="117"/>
        <v>43037</v>
      </c>
      <c r="O415" s="154">
        <f t="shared" si="118"/>
        <v>42948</v>
      </c>
      <c r="P415" s="155">
        <f t="shared" si="119"/>
        <v>43037</v>
      </c>
      <c r="Q415" s="155" t="str">
        <f t="shared" si="120"/>
        <v>Yes</v>
      </c>
      <c r="R415" s="156">
        <f t="shared" si="121"/>
        <v>24.657534246575342</v>
      </c>
      <c r="S415" s="156">
        <f t="shared" si="122"/>
        <v>0</v>
      </c>
      <c r="T415" s="157" t="str">
        <f t="shared" si="123"/>
        <v/>
      </c>
      <c r="U415" s="158" t="str">
        <f t="shared" si="124"/>
        <v/>
      </c>
      <c r="V415" s="158" t="str">
        <f t="shared" si="125"/>
        <v>No</v>
      </c>
      <c r="W415" s="159" t="str">
        <f t="shared" si="126"/>
        <v/>
      </c>
      <c r="X415" s="159" t="str">
        <f t="shared" si="127"/>
        <v/>
      </c>
      <c r="Y415" s="160" t="str">
        <f t="shared" si="128"/>
        <v/>
      </c>
      <c r="Z415" s="161" t="str">
        <f t="shared" si="129"/>
        <v/>
      </c>
      <c r="AA415" s="161" t="str">
        <f t="shared" si="130"/>
        <v>No</v>
      </c>
      <c r="AB415" s="162" t="str">
        <f t="shared" si="131"/>
        <v/>
      </c>
      <c r="AC415" s="162" t="str">
        <f t="shared" si="132"/>
        <v/>
      </c>
    </row>
    <row r="416" spans="1:29" ht="14">
      <c r="A416" s="62">
        <v>414</v>
      </c>
      <c r="B416" s="10">
        <v>6</v>
      </c>
      <c r="C416" s="14">
        <v>41094</v>
      </c>
      <c r="D416" s="15" t="s">
        <v>52</v>
      </c>
      <c r="E416" s="65" t="s">
        <v>8</v>
      </c>
      <c r="F416" s="15" t="s">
        <v>8</v>
      </c>
      <c r="G416" s="23" t="s">
        <v>16</v>
      </c>
      <c r="H416" s="17" t="s">
        <v>93</v>
      </c>
      <c r="I416" s="66">
        <v>11</v>
      </c>
      <c r="J416" s="12">
        <f>VLOOKUP(G416,'Default Parameters'!$A$10:$C$12,3,FALSE)</f>
        <v>5</v>
      </c>
      <c r="K416" s="63">
        <f t="shared" si="114"/>
        <v>41217</v>
      </c>
      <c r="L416" s="64">
        <f t="shared" si="115"/>
        <v>2012</v>
      </c>
      <c r="M416" s="64">
        <f t="shared" si="116"/>
        <v>11</v>
      </c>
      <c r="N416" s="63">
        <f t="shared" si="117"/>
        <v>43042</v>
      </c>
      <c r="O416" s="154">
        <f t="shared" si="118"/>
        <v>42948</v>
      </c>
      <c r="P416" s="155">
        <f t="shared" si="119"/>
        <v>43042</v>
      </c>
      <c r="Q416" s="155" t="str">
        <f t="shared" si="120"/>
        <v>Yes</v>
      </c>
      <c r="R416" s="156">
        <f t="shared" si="121"/>
        <v>2.8630136986301369</v>
      </c>
      <c r="S416" s="156">
        <f t="shared" si="122"/>
        <v>0</v>
      </c>
      <c r="T416" s="157" t="str">
        <f t="shared" si="123"/>
        <v/>
      </c>
      <c r="U416" s="158" t="str">
        <f t="shared" si="124"/>
        <v/>
      </c>
      <c r="V416" s="158" t="str">
        <f t="shared" si="125"/>
        <v>No</v>
      </c>
      <c r="W416" s="159" t="str">
        <f t="shared" si="126"/>
        <v/>
      </c>
      <c r="X416" s="159" t="str">
        <f t="shared" si="127"/>
        <v/>
      </c>
      <c r="Y416" s="160" t="str">
        <f t="shared" si="128"/>
        <v/>
      </c>
      <c r="Z416" s="161" t="str">
        <f t="shared" si="129"/>
        <v/>
      </c>
      <c r="AA416" s="161" t="str">
        <f t="shared" si="130"/>
        <v>No</v>
      </c>
      <c r="AB416" s="162" t="str">
        <f t="shared" si="131"/>
        <v/>
      </c>
      <c r="AC416" s="162" t="str">
        <f t="shared" si="132"/>
        <v/>
      </c>
    </row>
    <row r="417" spans="1:29" ht="14">
      <c r="A417" s="62">
        <v>415</v>
      </c>
      <c r="B417" s="10">
        <v>6</v>
      </c>
      <c r="C417" s="14">
        <v>41097</v>
      </c>
      <c r="D417" s="15" t="s">
        <v>136</v>
      </c>
      <c r="E417" s="65" t="s">
        <v>9</v>
      </c>
      <c r="F417" s="15" t="s">
        <v>9</v>
      </c>
      <c r="G417" s="23" t="s">
        <v>16</v>
      </c>
      <c r="H417" s="17" t="s">
        <v>127</v>
      </c>
      <c r="I417" s="66">
        <v>2</v>
      </c>
      <c r="J417" s="12">
        <f>VLOOKUP(G417,'Default Parameters'!$A$10:$C$12,3,FALSE)</f>
        <v>5</v>
      </c>
      <c r="K417" s="63">
        <f t="shared" si="114"/>
        <v>41220</v>
      </c>
      <c r="L417" s="64">
        <f t="shared" si="115"/>
        <v>2012</v>
      </c>
      <c r="M417" s="64">
        <f t="shared" si="116"/>
        <v>11</v>
      </c>
      <c r="N417" s="63">
        <f t="shared" si="117"/>
        <v>43045</v>
      </c>
      <c r="O417" s="154">
        <f t="shared" si="118"/>
        <v>42948</v>
      </c>
      <c r="P417" s="155">
        <f t="shared" si="119"/>
        <v>43045</v>
      </c>
      <c r="Q417" s="155" t="str">
        <f t="shared" si="120"/>
        <v>Yes</v>
      </c>
      <c r="R417" s="156">
        <f t="shared" si="121"/>
        <v>0.53698630136986303</v>
      </c>
      <c r="S417" s="156">
        <f t="shared" si="122"/>
        <v>0</v>
      </c>
      <c r="T417" s="157" t="str">
        <f t="shared" si="123"/>
        <v/>
      </c>
      <c r="U417" s="158" t="str">
        <f t="shared" si="124"/>
        <v/>
      </c>
      <c r="V417" s="158" t="str">
        <f t="shared" si="125"/>
        <v>No</v>
      </c>
      <c r="W417" s="159" t="str">
        <f t="shared" si="126"/>
        <v/>
      </c>
      <c r="X417" s="159" t="str">
        <f t="shared" si="127"/>
        <v/>
      </c>
      <c r="Y417" s="160" t="str">
        <f t="shared" si="128"/>
        <v/>
      </c>
      <c r="Z417" s="161" t="str">
        <f t="shared" si="129"/>
        <v/>
      </c>
      <c r="AA417" s="161" t="str">
        <f t="shared" si="130"/>
        <v>No</v>
      </c>
      <c r="AB417" s="162" t="str">
        <f t="shared" si="131"/>
        <v/>
      </c>
      <c r="AC417" s="162" t="str">
        <f t="shared" si="132"/>
        <v/>
      </c>
    </row>
    <row r="418" spans="1:29" ht="14">
      <c r="A418" s="62">
        <v>416</v>
      </c>
      <c r="B418" s="10">
        <v>6</v>
      </c>
      <c r="C418" s="14">
        <v>41099</v>
      </c>
      <c r="D418" s="15" t="s">
        <v>52</v>
      </c>
      <c r="E418" s="15" t="s">
        <v>11</v>
      </c>
      <c r="F418" s="15" t="s">
        <v>11</v>
      </c>
      <c r="G418" s="23" t="s">
        <v>16</v>
      </c>
      <c r="H418" s="17" t="s">
        <v>119</v>
      </c>
      <c r="I418" s="66">
        <v>9</v>
      </c>
      <c r="J418" s="12">
        <f>VLOOKUP(G418,'Default Parameters'!$A$10:$C$12,3,FALSE)</f>
        <v>5</v>
      </c>
      <c r="K418" s="63">
        <f t="shared" si="114"/>
        <v>41222</v>
      </c>
      <c r="L418" s="64">
        <f t="shared" si="115"/>
        <v>2012</v>
      </c>
      <c r="M418" s="64">
        <f t="shared" si="116"/>
        <v>11</v>
      </c>
      <c r="N418" s="63">
        <f t="shared" si="117"/>
        <v>43047</v>
      </c>
      <c r="O418" s="154">
        <f t="shared" si="118"/>
        <v>42948</v>
      </c>
      <c r="P418" s="155">
        <f t="shared" si="119"/>
        <v>43047</v>
      </c>
      <c r="Q418" s="155" t="str">
        <f t="shared" si="120"/>
        <v>Yes</v>
      </c>
      <c r="R418" s="156">
        <f t="shared" si="121"/>
        <v>2.4657534246575343</v>
      </c>
      <c r="S418" s="156">
        <f t="shared" si="122"/>
        <v>0</v>
      </c>
      <c r="T418" s="157" t="str">
        <f t="shared" si="123"/>
        <v/>
      </c>
      <c r="U418" s="158" t="str">
        <f t="shared" si="124"/>
        <v/>
      </c>
      <c r="V418" s="158" t="str">
        <f t="shared" si="125"/>
        <v>No</v>
      </c>
      <c r="W418" s="159" t="str">
        <f t="shared" si="126"/>
        <v/>
      </c>
      <c r="X418" s="159" t="str">
        <f t="shared" si="127"/>
        <v/>
      </c>
      <c r="Y418" s="160" t="str">
        <f t="shared" si="128"/>
        <v/>
      </c>
      <c r="Z418" s="161" t="str">
        <f t="shared" si="129"/>
        <v/>
      </c>
      <c r="AA418" s="161" t="str">
        <f t="shared" si="130"/>
        <v>No</v>
      </c>
      <c r="AB418" s="162" t="str">
        <f t="shared" si="131"/>
        <v/>
      </c>
      <c r="AC418" s="162" t="str">
        <f t="shared" si="132"/>
        <v/>
      </c>
    </row>
    <row r="419" spans="1:29" ht="14">
      <c r="A419" s="62">
        <v>417</v>
      </c>
      <c r="B419" s="10">
        <v>6</v>
      </c>
      <c r="C419" s="14">
        <v>41099</v>
      </c>
      <c r="D419" s="15" t="s">
        <v>52</v>
      </c>
      <c r="E419" s="65" t="s">
        <v>9</v>
      </c>
      <c r="F419" s="15" t="s">
        <v>9</v>
      </c>
      <c r="G419" s="23" t="s">
        <v>16</v>
      </c>
      <c r="H419" s="17" t="s">
        <v>127</v>
      </c>
      <c r="I419" s="66">
        <v>2</v>
      </c>
      <c r="J419" s="12">
        <f>VLOOKUP(G419,'Default Parameters'!$A$10:$C$12,3,FALSE)</f>
        <v>5</v>
      </c>
      <c r="K419" s="63">
        <f t="shared" si="114"/>
        <v>41222</v>
      </c>
      <c r="L419" s="64">
        <f t="shared" si="115"/>
        <v>2012</v>
      </c>
      <c r="M419" s="64">
        <f t="shared" si="116"/>
        <v>11</v>
      </c>
      <c r="N419" s="63">
        <f t="shared" si="117"/>
        <v>43047</v>
      </c>
      <c r="O419" s="154">
        <f t="shared" si="118"/>
        <v>42948</v>
      </c>
      <c r="P419" s="155">
        <f t="shared" si="119"/>
        <v>43047</v>
      </c>
      <c r="Q419" s="155" t="str">
        <f t="shared" si="120"/>
        <v>Yes</v>
      </c>
      <c r="R419" s="156">
        <f t="shared" si="121"/>
        <v>0.54794520547945202</v>
      </c>
      <c r="S419" s="156">
        <f t="shared" si="122"/>
        <v>0</v>
      </c>
      <c r="T419" s="157" t="str">
        <f t="shared" si="123"/>
        <v/>
      </c>
      <c r="U419" s="158" t="str">
        <f t="shared" si="124"/>
        <v/>
      </c>
      <c r="V419" s="158" t="str">
        <f t="shared" si="125"/>
        <v>No</v>
      </c>
      <c r="W419" s="159" t="str">
        <f t="shared" si="126"/>
        <v/>
      </c>
      <c r="X419" s="159" t="str">
        <f t="shared" si="127"/>
        <v/>
      </c>
      <c r="Y419" s="160" t="str">
        <f t="shared" si="128"/>
        <v/>
      </c>
      <c r="Z419" s="161" t="str">
        <f t="shared" si="129"/>
        <v/>
      </c>
      <c r="AA419" s="161" t="str">
        <f t="shared" si="130"/>
        <v>No</v>
      </c>
      <c r="AB419" s="162" t="str">
        <f t="shared" si="131"/>
        <v/>
      </c>
      <c r="AC419" s="162" t="str">
        <f t="shared" si="132"/>
        <v/>
      </c>
    </row>
    <row r="420" spans="1:29" ht="14">
      <c r="A420" s="62">
        <v>418</v>
      </c>
      <c r="B420" s="10">
        <v>6</v>
      </c>
      <c r="C420" s="14">
        <v>41099</v>
      </c>
      <c r="D420" s="15" t="s">
        <v>52</v>
      </c>
      <c r="E420" s="65" t="s">
        <v>9</v>
      </c>
      <c r="F420" s="15" t="s">
        <v>9</v>
      </c>
      <c r="G420" s="23" t="s">
        <v>16</v>
      </c>
      <c r="H420" s="17" t="s">
        <v>127</v>
      </c>
      <c r="I420" s="66">
        <v>8</v>
      </c>
      <c r="J420" s="12">
        <f>VLOOKUP(G420,'Default Parameters'!$A$10:$C$12,3,FALSE)</f>
        <v>5</v>
      </c>
      <c r="K420" s="63">
        <f t="shared" si="114"/>
        <v>41222</v>
      </c>
      <c r="L420" s="64">
        <f t="shared" si="115"/>
        <v>2012</v>
      </c>
      <c r="M420" s="64">
        <f t="shared" si="116"/>
        <v>11</v>
      </c>
      <c r="N420" s="63">
        <f t="shared" si="117"/>
        <v>43047</v>
      </c>
      <c r="O420" s="154">
        <f t="shared" si="118"/>
        <v>42948</v>
      </c>
      <c r="P420" s="155">
        <f t="shared" si="119"/>
        <v>43047</v>
      </c>
      <c r="Q420" s="155" t="str">
        <f t="shared" si="120"/>
        <v>Yes</v>
      </c>
      <c r="R420" s="156">
        <f t="shared" si="121"/>
        <v>2.1917808219178081</v>
      </c>
      <c r="S420" s="156">
        <f t="shared" si="122"/>
        <v>0</v>
      </c>
      <c r="T420" s="157" t="str">
        <f t="shared" si="123"/>
        <v/>
      </c>
      <c r="U420" s="158" t="str">
        <f t="shared" si="124"/>
        <v/>
      </c>
      <c r="V420" s="158" t="str">
        <f t="shared" si="125"/>
        <v>No</v>
      </c>
      <c r="W420" s="159" t="str">
        <f t="shared" si="126"/>
        <v/>
      </c>
      <c r="X420" s="159" t="str">
        <f t="shared" si="127"/>
        <v/>
      </c>
      <c r="Y420" s="160" t="str">
        <f t="shared" si="128"/>
        <v/>
      </c>
      <c r="Z420" s="161" t="str">
        <f t="shared" si="129"/>
        <v/>
      </c>
      <c r="AA420" s="161" t="str">
        <f t="shared" si="130"/>
        <v>No</v>
      </c>
      <c r="AB420" s="162" t="str">
        <f t="shared" si="131"/>
        <v/>
      </c>
      <c r="AC420" s="162" t="str">
        <f t="shared" si="132"/>
        <v/>
      </c>
    </row>
    <row r="421" spans="1:29" ht="14">
      <c r="A421" s="62">
        <v>419</v>
      </c>
      <c r="B421" s="10">
        <v>6</v>
      </c>
      <c r="C421" s="14">
        <v>41099</v>
      </c>
      <c r="D421" s="15" t="s">
        <v>52</v>
      </c>
      <c r="E421" s="65" t="s">
        <v>9</v>
      </c>
      <c r="F421" s="15" t="s">
        <v>9</v>
      </c>
      <c r="G421" s="23" t="s">
        <v>16</v>
      </c>
      <c r="H421" s="17" t="s">
        <v>127</v>
      </c>
      <c r="I421" s="66">
        <v>8</v>
      </c>
      <c r="J421" s="12">
        <f>VLOOKUP(G421,'Default Parameters'!$A$10:$C$12,3,FALSE)</f>
        <v>5</v>
      </c>
      <c r="K421" s="63">
        <f t="shared" si="114"/>
        <v>41222</v>
      </c>
      <c r="L421" s="64">
        <f t="shared" si="115"/>
        <v>2012</v>
      </c>
      <c r="M421" s="64">
        <f t="shared" si="116"/>
        <v>11</v>
      </c>
      <c r="N421" s="63">
        <f t="shared" si="117"/>
        <v>43047</v>
      </c>
      <c r="O421" s="154">
        <f t="shared" si="118"/>
        <v>42948</v>
      </c>
      <c r="P421" s="155">
        <f t="shared" si="119"/>
        <v>43047</v>
      </c>
      <c r="Q421" s="155" t="str">
        <f t="shared" si="120"/>
        <v>Yes</v>
      </c>
      <c r="R421" s="156">
        <f t="shared" si="121"/>
        <v>2.1917808219178081</v>
      </c>
      <c r="S421" s="156">
        <f t="shared" si="122"/>
        <v>0</v>
      </c>
      <c r="T421" s="157" t="str">
        <f t="shared" si="123"/>
        <v/>
      </c>
      <c r="U421" s="158" t="str">
        <f t="shared" si="124"/>
        <v/>
      </c>
      <c r="V421" s="158" t="str">
        <f t="shared" si="125"/>
        <v>No</v>
      </c>
      <c r="W421" s="159" t="str">
        <f t="shared" si="126"/>
        <v/>
      </c>
      <c r="X421" s="159" t="str">
        <f t="shared" si="127"/>
        <v/>
      </c>
      <c r="Y421" s="160" t="str">
        <f t="shared" si="128"/>
        <v/>
      </c>
      <c r="Z421" s="161" t="str">
        <f t="shared" si="129"/>
        <v/>
      </c>
      <c r="AA421" s="161" t="str">
        <f t="shared" si="130"/>
        <v>No</v>
      </c>
      <c r="AB421" s="162" t="str">
        <f t="shared" si="131"/>
        <v/>
      </c>
      <c r="AC421" s="162" t="str">
        <f t="shared" si="132"/>
        <v/>
      </c>
    </row>
    <row r="422" spans="1:29" ht="14">
      <c r="A422" s="62">
        <v>420</v>
      </c>
      <c r="B422" s="10">
        <v>6</v>
      </c>
      <c r="C422" s="14">
        <v>41099</v>
      </c>
      <c r="D422" s="15" t="s">
        <v>52</v>
      </c>
      <c r="E422" s="65" t="s">
        <v>9</v>
      </c>
      <c r="F422" s="15" t="s">
        <v>9</v>
      </c>
      <c r="G422" s="23" t="s">
        <v>16</v>
      </c>
      <c r="H422" s="17" t="s">
        <v>127</v>
      </c>
      <c r="I422" s="66">
        <v>11</v>
      </c>
      <c r="J422" s="12">
        <f>VLOOKUP(G422,'Default Parameters'!$A$10:$C$12,3,FALSE)</f>
        <v>5</v>
      </c>
      <c r="K422" s="63">
        <f t="shared" si="114"/>
        <v>41222</v>
      </c>
      <c r="L422" s="64">
        <f t="shared" si="115"/>
        <v>2012</v>
      </c>
      <c r="M422" s="64">
        <f t="shared" si="116"/>
        <v>11</v>
      </c>
      <c r="N422" s="63">
        <f t="shared" si="117"/>
        <v>43047</v>
      </c>
      <c r="O422" s="154">
        <f t="shared" si="118"/>
        <v>42948</v>
      </c>
      <c r="P422" s="155">
        <f t="shared" si="119"/>
        <v>43047</v>
      </c>
      <c r="Q422" s="155" t="str">
        <f t="shared" si="120"/>
        <v>Yes</v>
      </c>
      <c r="R422" s="156">
        <f t="shared" si="121"/>
        <v>3.0136986301369864</v>
      </c>
      <c r="S422" s="156">
        <f t="shared" si="122"/>
        <v>0</v>
      </c>
      <c r="T422" s="157" t="str">
        <f t="shared" si="123"/>
        <v/>
      </c>
      <c r="U422" s="158" t="str">
        <f t="shared" si="124"/>
        <v/>
      </c>
      <c r="V422" s="158" t="str">
        <f t="shared" si="125"/>
        <v>No</v>
      </c>
      <c r="W422" s="159" t="str">
        <f t="shared" si="126"/>
        <v/>
      </c>
      <c r="X422" s="159" t="str">
        <f t="shared" si="127"/>
        <v/>
      </c>
      <c r="Y422" s="160" t="str">
        <f t="shared" si="128"/>
        <v/>
      </c>
      <c r="Z422" s="161" t="str">
        <f t="shared" si="129"/>
        <v/>
      </c>
      <c r="AA422" s="161" t="str">
        <f t="shared" si="130"/>
        <v>No</v>
      </c>
      <c r="AB422" s="162" t="str">
        <f t="shared" si="131"/>
        <v/>
      </c>
      <c r="AC422" s="162" t="str">
        <f t="shared" si="132"/>
        <v/>
      </c>
    </row>
    <row r="423" spans="1:29" ht="14">
      <c r="A423" s="62">
        <v>421</v>
      </c>
      <c r="B423" s="10">
        <v>6</v>
      </c>
      <c r="C423" s="14">
        <v>41100</v>
      </c>
      <c r="D423" s="15" t="s">
        <v>52</v>
      </c>
      <c r="E423" s="65" t="s">
        <v>8</v>
      </c>
      <c r="F423" s="15" t="s">
        <v>8</v>
      </c>
      <c r="G423" s="23" t="s">
        <v>16</v>
      </c>
      <c r="H423" s="17" t="s">
        <v>130</v>
      </c>
      <c r="I423" s="66">
        <v>1</v>
      </c>
      <c r="J423" s="12">
        <f>VLOOKUP(G423,'Default Parameters'!$A$10:$C$12,3,FALSE)</f>
        <v>5</v>
      </c>
      <c r="K423" s="63">
        <f t="shared" si="114"/>
        <v>41223</v>
      </c>
      <c r="L423" s="64">
        <f t="shared" si="115"/>
        <v>2012</v>
      </c>
      <c r="M423" s="64">
        <f t="shared" si="116"/>
        <v>11</v>
      </c>
      <c r="N423" s="63">
        <f t="shared" si="117"/>
        <v>43048</v>
      </c>
      <c r="O423" s="154">
        <f t="shared" si="118"/>
        <v>42948</v>
      </c>
      <c r="P423" s="155">
        <f t="shared" si="119"/>
        <v>43048</v>
      </c>
      <c r="Q423" s="155" t="str">
        <f t="shared" si="120"/>
        <v>Yes</v>
      </c>
      <c r="R423" s="156">
        <f t="shared" si="121"/>
        <v>0.27671232876712326</v>
      </c>
      <c r="S423" s="156">
        <f t="shared" si="122"/>
        <v>0</v>
      </c>
      <c r="T423" s="157" t="str">
        <f t="shared" si="123"/>
        <v/>
      </c>
      <c r="U423" s="158" t="str">
        <f t="shared" si="124"/>
        <v/>
      </c>
      <c r="V423" s="158" t="str">
        <f t="shared" si="125"/>
        <v>No</v>
      </c>
      <c r="W423" s="159" t="str">
        <f t="shared" si="126"/>
        <v/>
      </c>
      <c r="X423" s="159" t="str">
        <f t="shared" si="127"/>
        <v/>
      </c>
      <c r="Y423" s="160" t="str">
        <f t="shared" si="128"/>
        <v/>
      </c>
      <c r="Z423" s="161" t="str">
        <f t="shared" si="129"/>
        <v/>
      </c>
      <c r="AA423" s="161" t="str">
        <f t="shared" si="130"/>
        <v>No</v>
      </c>
      <c r="AB423" s="162" t="str">
        <f t="shared" si="131"/>
        <v/>
      </c>
      <c r="AC423" s="162" t="str">
        <f t="shared" si="132"/>
        <v/>
      </c>
    </row>
    <row r="424" spans="1:29" ht="14">
      <c r="A424" s="62">
        <v>422</v>
      </c>
      <c r="B424" s="10">
        <v>6</v>
      </c>
      <c r="C424" s="14">
        <v>41100</v>
      </c>
      <c r="D424" s="15" t="s">
        <v>52</v>
      </c>
      <c r="E424" s="65" t="s">
        <v>8</v>
      </c>
      <c r="F424" s="15" t="s">
        <v>8</v>
      </c>
      <c r="G424" s="23" t="s">
        <v>16</v>
      </c>
      <c r="H424" s="17" t="s">
        <v>93</v>
      </c>
      <c r="I424" s="66">
        <v>12</v>
      </c>
      <c r="J424" s="12">
        <f>VLOOKUP(G424,'Default Parameters'!$A$10:$C$12,3,FALSE)</f>
        <v>5</v>
      </c>
      <c r="K424" s="63">
        <f t="shared" si="114"/>
        <v>41223</v>
      </c>
      <c r="L424" s="64">
        <f t="shared" si="115"/>
        <v>2012</v>
      </c>
      <c r="M424" s="64">
        <f t="shared" si="116"/>
        <v>11</v>
      </c>
      <c r="N424" s="63">
        <f t="shared" si="117"/>
        <v>43048</v>
      </c>
      <c r="O424" s="154">
        <f t="shared" si="118"/>
        <v>42948</v>
      </c>
      <c r="P424" s="155">
        <f t="shared" si="119"/>
        <v>43048</v>
      </c>
      <c r="Q424" s="155" t="str">
        <f t="shared" si="120"/>
        <v>Yes</v>
      </c>
      <c r="R424" s="156">
        <f t="shared" si="121"/>
        <v>3.3205479452054796</v>
      </c>
      <c r="S424" s="156">
        <f t="shared" si="122"/>
        <v>0</v>
      </c>
      <c r="T424" s="157" t="str">
        <f t="shared" si="123"/>
        <v/>
      </c>
      <c r="U424" s="158" t="str">
        <f t="shared" si="124"/>
        <v/>
      </c>
      <c r="V424" s="158" t="str">
        <f t="shared" si="125"/>
        <v>No</v>
      </c>
      <c r="W424" s="159" t="str">
        <f t="shared" si="126"/>
        <v/>
      </c>
      <c r="X424" s="159" t="str">
        <f t="shared" si="127"/>
        <v/>
      </c>
      <c r="Y424" s="160" t="str">
        <f t="shared" si="128"/>
        <v/>
      </c>
      <c r="Z424" s="161" t="str">
        <f t="shared" si="129"/>
        <v/>
      </c>
      <c r="AA424" s="161" t="str">
        <f t="shared" si="130"/>
        <v>No</v>
      </c>
      <c r="AB424" s="162" t="str">
        <f t="shared" si="131"/>
        <v/>
      </c>
      <c r="AC424" s="162" t="str">
        <f t="shared" si="132"/>
        <v/>
      </c>
    </row>
    <row r="425" spans="1:29" ht="14">
      <c r="A425" s="62">
        <v>423</v>
      </c>
      <c r="B425" s="10">
        <v>6</v>
      </c>
      <c r="C425" s="14">
        <v>41100</v>
      </c>
      <c r="D425" s="15" t="s">
        <v>52</v>
      </c>
      <c r="E425" s="65" t="s">
        <v>8</v>
      </c>
      <c r="F425" s="15" t="s">
        <v>8</v>
      </c>
      <c r="G425" s="23" t="s">
        <v>16</v>
      </c>
      <c r="H425" s="17" t="s">
        <v>137</v>
      </c>
      <c r="I425" s="66">
        <v>13</v>
      </c>
      <c r="J425" s="12">
        <f>VLOOKUP(G425,'Default Parameters'!$A$10:$C$12,3,FALSE)</f>
        <v>5</v>
      </c>
      <c r="K425" s="63">
        <f t="shared" si="114"/>
        <v>41223</v>
      </c>
      <c r="L425" s="64">
        <f t="shared" si="115"/>
        <v>2012</v>
      </c>
      <c r="M425" s="64">
        <f t="shared" si="116"/>
        <v>11</v>
      </c>
      <c r="N425" s="63">
        <f t="shared" si="117"/>
        <v>43048</v>
      </c>
      <c r="O425" s="154">
        <f t="shared" si="118"/>
        <v>42948</v>
      </c>
      <c r="P425" s="155">
        <f t="shared" si="119"/>
        <v>43048</v>
      </c>
      <c r="Q425" s="155" t="str">
        <f t="shared" si="120"/>
        <v>Yes</v>
      </c>
      <c r="R425" s="156">
        <f t="shared" si="121"/>
        <v>3.5972602739726027</v>
      </c>
      <c r="S425" s="156">
        <f t="shared" si="122"/>
        <v>0</v>
      </c>
      <c r="T425" s="157" t="str">
        <f t="shared" si="123"/>
        <v/>
      </c>
      <c r="U425" s="158" t="str">
        <f t="shared" si="124"/>
        <v/>
      </c>
      <c r="V425" s="158" t="str">
        <f t="shared" si="125"/>
        <v>No</v>
      </c>
      <c r="W425" s="159" t="str">
        <f t="shared" si="126"/>
        <v/>
      </c>
      <c r="X425" s="159" t="str">
        <f t="shared" si="127"/>
        <v/>
      </c>
      <c r="Y425" s="160" t="str">
        <f t="shared" si="128"/>
        <v/>
      </c>
      <c r="Z425" s="161" t="str">
        <f t="shared" si="129"/>
        <v/>
      </c>
      <c r="AA425" s="161" t="str">
        <f t="shared" si="130"/>
        <v>No</v>
      </c>
      <c r="AB425" s="162" t="str">
        <f t="shared" si="131"/>
        <v/>
      </c>
      <c r="AC425" s="162" t="str">
        <f t="shared" si="132"/>
        <v/>
      </c>
    </row>
    <row r="426" spans="1:29" ht="14">
      <c r="A426" s="62">
        <v>424</v>
      </c>
      <c r="B426" s="10">
        <v>6</v>
      </c>
      <c r="C426" s="14">
        <v>41100</v>
      </c>
      <c r="D426" s="15" t="s">
        <v>52</v>
      </c>
      <c r="E426" s="65" t="s">
        <v>8</v>
      </c>
      <c r="F426" s="15" t="s">
        <v>8</v>
      </c>
      <c r="G426" s="23" t="s">
        <v>16</v>
      </c>
      <c r="H426" s="17" t="s">
        <v>130</v>
      </c>
      <c r="I426" s="66">
        <v>20</v>
      </c>
      <c r="J426" s="12">
        <f>VLOOKUP(G426,'Default Parameters'!$A$10:$C$12,3,FALSE)</f>
        <v>5</v>
      </c>
      <c r="K426" s="63">
        <f t="shared" si="114"/>
        <v>41223</v>
      </c>
      <c r="L426" s="64">
        <f t="shared" si="115"/>
        <v>2012</v>
      </c>
      <c r="M426" s="64">
        <f t="shared" si="116"/>
        <v>11</v>
      </c>
      <c r="N426" s="63">
        <f t="shared" si="117"/>
        <v>43048</v>
      </c>
      <c r="O426" s="154">
        <f t="shared" si="118"/>
        <v>42948</v>
      </c>
      <c r="P426" s="155">
        <f t="shared" si="119"/>
        <v>43048</v>
      </c>
      <c r="Q426" s="155" t="str">
        <f t="shared" si="120"/>
        <v>Yes</v>
      </c>
      <c r="R426" s="156">
        <f t="shared" si="121"/>
        <v>5.5342465753424657</v>
      </c>
      <c r="S426" s="156">
        <f t="shared" si="122"/>
        <v>0</v>
      </c>
      <c r="T426" s="157" t="str">
        <f t="shared" si="123"/>
        <v/>
      </c>
      <c r="U426" s="158" t="str">
        <f t="shared" si="124"/>
        <v/>
      </c>
      <c r="V426" s="158" t="str">
        <f t="shared" si="125"/>
        <v>No</v>
      </c>
      <c r="W426" s="159" t="str">
        <f t="shared" si="126"/>
        <v/>
      </c>
      <c r="X426" s="159" t="str">
        <f t="shared" si="127"/>
        <v/>
      </c>
      <c r="Y426" s="160" t="str">
        <f t="shared" si="128"/>
        <v/>
      </c>
      <c r="Z426" s="161" t="str">
        <f t="shared" si="129"/>
        <v/>
      </c>
      <c r="AA426" s="161" t="str">
        <f t="shared" si="130"/>
        <v>No</v>
      </c>
      <c r="AB426" s="162" t="str">
        <f t="shared" si="131"/>
        <v/>
      </c>
      <c r="AC426" s="162" t="str">
        <f t="shared" si="132"/>
        <v/>
      </c>
    </row>
    <row r="427" spans="1:29" ht="14">
      <c r="A427" s="62">
        <v>425</v>
      </c>
      <c r="B427" s="10">
        <v>6</v>
      </c>
      <c r="C427" s="14">
        <v>41101</v>
      </c>
      <c r="D427" s="15" t="s">
        <v>52</v>
      </c>
      <c r="E427" s="15" t="s">
        <v>367</v>
      </c>
      <c r="F427" s="15" t="s">
        <v>367</v>
      </c>
      <c r="G427" s="23" t="s">
        <v>16</v>
      </c>
      <c r="H427" s="17" t="s">
        <v>119</v>
      </c>
      <c r="I427" s="66">
        <v>3</v>
      </c>
      <c r="J427" s="12">
        <f>VLOOKUP(G427,'Default Parameters'!$A$10:$C$12,3,FALSE)</f>
        <v>5</v>
      </c>
      <c r="K427" s="63">
        <f t="shared" si="114"/>
        <v>41224</v>
      </c>
      <c r="L427" s="64">
        <f t="shared" si="115"/>
        <v>2012</v>
      </c>
      <c r="M427" s="64">
        <f t="shared" si="116"/>
        <v>11</v>
      </c>
      <c r="N427" s="63">
        <f t="shared" si="117"/>
        <v>43049</v>
      </c>
      <c r="O427" s="154">
        <f t="shared" si="118"/>
        <v>42948</v>
      </c>
      <c r="P427" s="155">
        <f t="shared" si="119"/>
        <v>43049</v>
      </c>
      <c r="Q427" s="155" t="str">
        <f t="shared" si="120"/>
        <v>Yes</v>
      </c>
      <c r="R427" s="156">
        <f t="shared" si="121"/>
        <v>0.83835616438356164</v>
      </c>
      <c r="S427" s="156">
        <f t="shared" si="122"/>
        <v>0</v>
      </c>
      <c r="T427" s="157" t="str">
        <f t="shared" si="123"/>
        <v/>
      </c>
      <c r="U427" s="158" t="str">
        <f t="shared" si="124"/>
        <v/>
      </c>
      <c r="V427" s="158" t="str">
        <f t="shared" si="125"/>
        <v>No</v>
      </c>
      <c r="W427" s="159" t="str">
        <f t="shared" si="126"/>
        <v/>
      </c>
      <c r="X427" s="159" t="str">
        <f t="shared" si="127"/>
        <v/>
      </c>
      <c r="Y427" s="160" t="str">
        <f t="shared" si="128"/>
        <v/>
      </c>
      <c r="Z427" s="161" t="str">
        <f t="shared" si="129"/>
        <v/>
      </c>
      <c r="AA427" s="161" t="str">
        <f t="shared" si="130"/>
        <v>No</v>
      </c>
      <c r="AB427" s="162" t="str">
        <f t="shared" si="131"/>
        <v/>
      </c>
      <c r="AC427" s="162" t="str">
        <f t="shared" si="132"/>
        <v/>
      </c>
    </row>
    <row r="428" spans="1:29" ht="14">
      <c r="A428" s="62">
        <v>426</v>
      </c>
      <c r="B428" s="10">
        <v>6</v>
      </c>
      <c r="C428" s="14">
        <v>41101</v>
      </c>
      <c r="D428" s="15" t="s">
        <v>74</v>
      </c>
      <c r="E428" s="65" t="s">
        <v>9</v>
      </c>
      <c r="F428" s="15" t="s">
        <v>9</v>
      </c>
      <c r="G428" s="23" t="s">
        <v>16</v>
      </c>
      <c r="H428" s="17" t="s">
        <v>127</v>
      </c>
      <c r="I428" s="66">
        <v>45</v>
      </c>
      <c r="J428" s="12">
        <f>VLOOKUP(G428,'Default Parameters'!$A$10:$C$12,3,FALSE)</f>
        <v>5</v>
      </c>
      <c r="K428" s="63">
        <f t="shared" si="114"/>
        <v>41224</v>
      </c>
      <c r="L428" s="64">
        <f t="shared" si="115"/>
        <v>2012</v>
      </c>
      <c r="M428" s="64">
        <f t="shared" si="116"/>
        <v>11</v>
      </c>
      <c r="N428" s="63">
        <f t="shared" si="117"/>
        <v>43049</v>
      </c>
      <c r="O428" s="154">
        <f t="shared" si="118"/>
        <v>42948</v>
      </c>
      <c r="P428" s="155">
        <f t="shared" si="119"/>
        <v>43049</v>
      </c>
      <c r="Q428" s="155" t="str">
        <f t="shared" si="120"/>
        <v>Yes</v>
      </c>
      <c r="R428" s="156">
        <f t="shared" si="121"/>
        <v>12.575342465753424</v>
      </c>
      <c r="S428" s="156">
        <f t="shared" si="122"/>
        <v>0</v>
      </c>
      <c r="T428" s="157" t="str">
        <f t="shared" si="123"/>
        <v/>
      </c>
      <c r="U428" s="158" t="str">
        <f t="shared" si="124"/>
        <v/>
      </c>
      <c r="V428" s="158" t="str">
        <f t="shared" si="125"/>
        <v>No</v>
      </c>
      <c r="W428" s="159" t="str">
        <f t="shared" si="126"/>
        <v/>
      </c>
      <c r="X428" s="159" t="str">
        <f t="shared" si="127"/>
        <v/>
      </c>
      <c r="Y428" s="160" t="str">
        <f t="shared" si="128"/>
        <v/>
      </c>
      <c r="Z428" s="161" t="str">
        <f t="shared" si="129"/>
        <v/>
      </c>
      <c r="AA428" s="161" t="str">
        <f t="shared" si="130"/>
        <v>No</v>
      </c>
      <c r="AB428" s="162" t="str">
        <f t="shared" si="131"/>
        <v/>
      </c>
      <c r="AC428" s="162" t="str">
        <f t="shared" si="132"/>
        <v/>
      </c>
    </row>
    <row r="429" spans="1:29" ht="14">
      <c r="A429" s="62">
        <v>427</v>
      </c>
      <c r="B429" s="10">
        <v>6</v>
      </c>
      <c r="C429" s="14">
        <v>41103</v>
      </c>
      <c r="D429" s="15" t="s">
        <v>52</v>
      </c>
      <c r="E429" s="65" t="s">
        <v>8</v>
      </c>
      <c r="F429" s="15" t="s">
        <v>8</v>
      </c>
      <c r="G429" s="23" t="s">
        <v>16</v>
      </c>
      <c r="H429" s="17" t="s">
        <v>29</v>
      </c>
      <c r="I429" s="66">
        <v>2</v>
      </c>
      <c r="J429" s="12">
        <f>VLOOKUP(G429,'Default Parameters'!$A$10:$C$12,3,FALSE)</f>
        <v>5</v>
      </c>
      <c r="K429" s="63">
        <f t="shared" si="114"/>
        <v>41226</v>
      </c>
      <c r="L429" s="64">
        <f t="shared" si="115"/>
        <v>2012</v>
      </c>
      <c r="M429" s="64">
        <f t="shared" si="116"/>
        <v>11</v>
      </c>
      <c r="N429" s="63">
        <f t="shared" si="117"/>
        <v>43051</v>
      </c>
      <c r="O429" s="154">
        <f t="shared" si="118"/>
        <v>42948</v>
      </c>
      <c r="P429" s="155">
        <f t="shared" si="119"/>
        <v>43051</v>
      </c>
      <c r="Q429" s="155" t="str">
        <f t="shared" si="120"/>
        <v>Yes</v>
      </c>
      <c r="R429" s="156">
        <f t="shared" si="121"/>
        <v>0.56986301369863013</v>
      </c>
      <c r="S429" s="156">
        <f t="shared" si="122"/>
        <v>0</v>
      </c>
      <c r="T429" s="157" t="str">
        <f t="shared" si="123"/>
        <v/>
      </c>
      <c r="U429" s="158" t="str">
        <f t="shared" si="124"/>
        <v/>
      </c>
      <c r="V429" s="158" t="str">
        <f t="shared" si="125"/>
        <v>No</v>
      </c>
      <c r="W429" s="159" t="str">
        <f t="shared" si="126"/>
        <v/>
      </c>
      <c r="X429" s="159" t="str">
        <f t="shared" si="127"/>
        <v/>
      </c>
      <c r="Y429" s="160" t="str">
        <f t="shared" si="128"/>
        <v/>
      </c>
      <c r="Z429" s="161" t="str">
        <f t="shared" si="129"/>
        <v/>
      </c>
      <c r="AA429" s="161" t="str">
        <f t="shared" si="130"/>
        <v>No</v>
      </c>
      <c r="AB429" s="162" t="str">
        <f t="shared" si="131"/>
        <v/>
      </c>
      <c r="AC429" s="162" t="str">
        <f t="shared" si="132"/>
        <v/>
      </c>
    </row>
    <row r="430" spans="1:29" ht="14">
      <c r="A430" s="62">
        <v>428</v>
      </c>
      <c r="B430" s="10">
        <v>6</v>
      </c>
      <c r="C430" s="14">
        <v>41103</v>
      </c>
      <c r="D430" s="15" t="s">
        <v>52</v>
      </c>
      <c r="E430" s="65" t="s">
        <v>8</v>
      </c>
      <c r="F430" s="15" t="s">
        <v>8</v>
      </c>
      <c r="G430" s="23" t="s">
        <v>16</v>
      </c>
      <c r="H430" s="17" t="s">
        <v>73</v>
      </c>
      <c r="I430" s="66">
        <v>5</v>
      </c>
      <c r="J430" s="12">
        <f>VLOOKUP(G430,'Default Parameters'!$A$10:$C$12,3,FALSE)</f>
        <v>5</v>
      </c>
      <c r="K430" s="63">
        <f t="shared" si="114"/>
        <v>41226</v>
      </c>
      <c r="L430" s="64">
        <f t="shared" si="115"/>
        <v>2012</v>
      </c>
      <c r="M430" s="64">
        <f t="shared" si="116"/>
        <v>11</v>
      </c>
      <c r="N430" s="63">
        <f t="shared" si="117"/>
        <v>43051</v>
      </c>
      <c r="O430" s="154">
        <f t="shared" si="118"/>
        <v>42948</v>
      </c>
      <c r="P430" s="155">
        <f t="shared" si="119"/>
        <v>43051</v>
      </c>
      <c r="Q430" s="155" t="str">
        <f t="shared" si="120"/>
        <v>Yes</v>
      </c>
      <c r="R430" s="156">
        <f t="shared" si="121"/>
        <v>1.4246575342465753</v>
      </c>
      <c r="S430" s="156">
        <f t="shared" si="122"/>
        <v>0</v>
      </c>
      <c r="T430" s="157" t="str">
        <f t="shared" si="123"/>
        <v/>
      </c>
      <c r="U430" s="158" t="str">
        <f t="shared" si="124"/>
        <v/>
      </c>
      <c r="V430" s="158" t="str">
        <f t="shared" si="125"/>
        <v>No</v>
      </c>
      <c r="W430" s="159" t="str">
        <f t="shared" si="126"/>
        <v/>
      </c>
      <c r="X430" s="159" t="str">
        <f t="shared" si="127"/>
        <v/>
      </c>
      <c r="Y430" s="160" t="str">
        <f t="shared" si="128"/>
        <v/>
      </c>
      <c r="Z430" s="161" t="str">
        <f t="shared" si="129"/>
        <v/>
      </c>
      <c r="AA430" s="161" t="str">
        <f t="shared" si="130"/>
        <v>No</v>
      </c>
      <c r="AB430" s="162" t="str">
        <f t="shared" si="131"/>
        <v/>
      </c>
      <c r="AC430" s="162" t="str">
        <f t="shared" si="132"/>
        <v/>
      </c>
    </row>
    <row r="431" spans="1:29" ht="14">
      <c r="A431" s="62">
        <v>429</v>
      </c>
      <c r="B431" s="10">
        <v>6</v>
      </c>
      <c r="C431" s="14">
        <v>41103</v>
      </c>
      <c r="D431" s="15" t="s">
        <v>52</v>
      </c>
      <c r="E431" s="65" t="s">
        <v>8</v>
      </c>
      <c r="F431" s="15" t="s">
        <v>8</v>
      </c>
      <c r="G431" s="23" t="s">
        <v>16</v>
      </c>
      <c r="H431" s="17" t="s">
        <v>29</v>
      </c>
      <c r="I431" s="66">
        <v>7</v>
      </c>
      <c r="J431" s="12">
        <f>VLOOKUP(G431,'Default Parameters'!$A$10:$C$12,3,FALSE)</f>
        <v>5</v>
      </c>
      <c r="K431" s="63">
        <f t="shared" si="114"/>
        <v>41226</v>
      </c>
      <c r="L431" s="64">
        <f t="shared" si="115"/>
        <v>2012</v>
      </c>
      <c r="M431" s="64">
        <f t="shared" si="116"/>
        <v>11</v>
      </c>
      <c r="N431" s="63">
        <f t="shared" si="117"/>
        <v>43051</v>
      </c>
      <c r="O431" s="154">
        <f t="shared" si="118"/>
        <v>42948</v>
      </c>
      <c r="P431" s="155">
        <f t="shared" si="119"/>
        <v>43051</v>
      </c>
      <c r="Q431" s="155" t="str">
        <f t="shared" si="120"/>
        <v>Yes</v>
      </c>
      <c r="R431" s="156">
        <f t="shared" si="121"/>
        <v>1.9945205479452055</v>
      </c>
      <c r="S431" s="156">
        <f t="shared" si="122"/>
        <v>0</v>
      </c>
      <c r="T431" s="157" t="str">
        <f t="shared" si="123"/>
        <v/>
      </c>
      <c r="U431" s="158" t="str">
        <f t="shared" si="124"/>
        <v/>
      </c>
      <c r="V431" s="158" t="str">
        <f t="shared" si="125"/>
        <v>No</v>
      </c>
      <c r="W431" s="159" t="str">
        <f t="shared" si="126"/>
        <v/>
      </c>
      <c r="X431" s="159" t="str">
        <f t="shared" si="127"/>
        <v/>
      </c>
      <c r="Y431" s="160" t="str">
        <f t="shared" si="128"/>
        <v/>
      </c>
      <c r="Z431" s="161" t="str">
        <f t="shared" si="129"/>
        <v/>
      </c>
      <c r="AA431" s="161" t="str">
        <f t="shared" si="130"/>
        <v>No</v>
      </c>
      <c r="AB431" s="162" t="str">
        <f t="shared" si="131"/>
        <v/>
      </c>
      <c r="AC431" s="162" t="str">
        <f t="shared" si="132"/>
        <v/>
      </c>
    </row>
    <row r="432" spans="1:29" ht="14">
      <c r="A432" s="62">
        <v>430</v>
      </c>
      <c r="B432" s="10">
        <v>6</v>
      </c>
      <c r="C432" s="14">
        <v>41103</v>
      </c>
      <c r="D432" s="15" t="s">
        <v>52</v>
      </c>
      <c r="E432" s="65" t="s">
        <v>8</v>
      </c>
      <c r="F432" s="15" t="s">
        <v>8</v>
      </c>
      <c r="G432" s="23" t="s">
        <v>16</v>
      </c>
      <c r="H432" s="17" t="s">
        <v>33</v>
      </c>
      <c r="I432" s="66">
        <v>8</v>
      </c>
      <c r="J432" s="12">
        <f>VLOOKUP(G432,'Default Parameters'!$A$10:$C$12,3,FALSE)</f>
        <v>5</v>
      </c>
      <c r="K432" s="63">
        <f t="shared" si="114"/>
        <v>41226</v>
      </c>
      <c r="L432" s="64">
        <f t="shared" si="115"/>
        <v>2012</v>
      </c>
      <c r="M432" s="64">
        <f t="shared" si="116"/>
        <v>11</v>
      </c>
      <c r="N432" s="63">
        <f t="shared" si="117"/>
        <v>43051</v>
      </c>
      <c r="O432" s="154">
        <f t="shared" si="118"/>
        <v>42948</v>
      </c>
      <c r="P432" s="155">
        <f t="shared" si="119"/>
        <v>43051</v>
      </c>
      <c r="Q432" s="155" t="str">
        <f t="shared" si="120"/>
        <v>Yes</v>
      </c>
      <c r="R432" s="156">
        <f t="shared" si="121"/>
        <v>2.2794520547945205</v>
      </c>
      <c r="S432" s="156">
        <f t="shared" si="122"/>
        <v>0</v>
      </c>
      <c r="T432" s="157" t="str">
        <f t="shared" si="123"/>
        <v/>
      </c>
      <c r="U432" s="158" t="str">
        <f t="shared" si="124"/>
        <v/>
      </c>
      <c r="V432" s="158" t="str">
        <f t="shared" si="125"/>
        <v>No</v>
      </c>
      <c r="W432" s="159" t="str">
        <f t="shared" si="126"/>
        <v/>
      </c>
      <c r="X432" s="159" t="str">
        <f t="shared" si="127"/>
        <v/>
      </c>
      <c r="Y432" s="160" t="str">
        <f t="shared" si="128"/>
        <v/>
      </c>
      <c r="Z432" s="161" t="str">
        <f t="shared" si="129"/>
        <v/>
      </c>
      <c r="AA432" s="161" t="str">
        <f t="shared" si="130"/>
        <v>No</v>
      </c>
      <c r="AB432" s="162" t="str">
        <f t="shared" si="131"/>
        <v/>
      </c>
      <c r="AC432" s="162" t="str">
        <f t="shared" si="132"/>
        <v/>
      </c>
    </row>
    <row r="433" spans="1:29" ht="14">
      <c r="A433" s="62">
        <v>431</v>
      </c>
      <c r="B433" s="10">
        <v>6</v>
      </c>
      <c r="C433" s="14">
        <v>41103</v>
      </c>
      <c r="D433" s="15" t="s">
        <v>52</v>
      </c>
      <c r="E433" s="65" t="s">
        <v>8</v>
      </c>
      <c r="F433" s="15" t="s">
        <v>8</v>
      </c>
      <c r="G433" s="23" t="s">
        <v>16</v>
      </c>
      <c r="H433" s="17" t="s">
        <v>33</v>
      </c>
      <c r="I433" s="66">
        <v>9</v>
      </c>
      <c r="J433" s="12">
        <f>VLOOKUP(G433,'Default Parameters'!$A$10:$C$12,3,FALSE)</f>
        <v>5</v>
      </c>
      <c r="K433" s="63">
        <f t="shared" si="114"/>
        <v>41226</v>
      </c>
      <c r="L433" s="64">
        <f t="shared" si="115"/>
        <v>2012</v>
      </c>
      <c r="M433" s="64">
        <f t="shared" si="116"/>
        <v>11</v>
      </c>
      <c r="N433" s="63">
        <f t="shared" si="117"/>
        <v>43051</v>
      </c>
      <c r="O433" s="154">
        <f t="shared" si="118"/>
        <v>42948</v>
      </c>
      <c r="P433" s="155">
        <f t="shared" si="119"/>
        <v>43051</v>
      </c>
      <c r="Q433" s="155" t="str">
        <f t="shared" si="120"/>
        <v>Yes</v>
      </c>
      <c r="R433" s="156">
        <f t="shared" si="121"/>
        <v>2.5643835616438357</v>
      </c>
      <c r="S433" s="156">
        <f t="shared" si="122"/>
        <v>0</v>
      </c>
      <c r="T433" s="157" t="str">
        <f t="shared" si="123"/>
        <v/>
      </c>
      <c r="U433" s="158" t="str">
        <f t="shared" si="124"/>
        <v/>
      </c>
      <c r="V433" s="158" t="str">
        <f t="shared" si="125"/>
        <v>No</v>
      </c>
      <c r="W433" s="159" t="str">
        <f t="shared" si="126"/>
        <v/>
      </c>
      <c r="X433" s="159" t="str">
        <f t="shared" si="127"/>
        <v/>
      </c>
      <c r="Y433" s="160" t="str">
        <f t="shared" si="128"/>
        <v/>
      </c>
      <c r="Z433" s="161" t="str">
        <f t="shared" si="129"/>
        <v/>
      </c>
      <c r="AA433" s="161" t="str">
        <f t="shared" si="130"/>
        <v>No</v>
      </c>
      <c r="AB433" s="162" t="str">
        <f t="shared" si="131"/>
        <v/>
      </c>
      <c r="AC433" s="162" t="str">
        <f t="shared" si="132"/>
        <v/>
      </c>
    </row>
    <row r="434" spans="1:29" ht="14">
      <c r="A434" s="62">
        <v>432</v>
      </c>
      <c r="B434" s="10">
        <v>6</v>
      </c>
      <c r="C434" s="14">
        <v>41103</v>
      </c>
      <c r="D434" s="15" t="s">
        <v>52</v>
      </c>
      <c r="E434" s="65" t="s">
        <v>8</v>
      </c>
      <c r="F434" s="15" t="s">
        <v>8</v>
      </c>
      <c r="G434" s="23" t="s">
        <v>16</v>
      </c>
      <c r="H434" s="17" t="s">
        <v>29</v>
      </c>
      <c r="I434" s="66">
        <v>10</v>
      </c>
      <c r="J434" s="12">
        <f>VLOOKUP(G434,'Default Parameters'!$A$10:$C$12,3,FALSE)</f>
        <v>5</v>
      </c>
      <c r="K434" s="63">
        <f t="shared" si="114"/>
        <v>41226</v>
      </c>
      <c r="L434" s="64">
        <f t="shared" si="115"/>
        <v>2012</v>
      </c>
      <c r="M434" s="64">
        <f t="shared" si="116"/>
        <v>11</v>
      </c>
      <c r="N434" s="63">
        <f t="shared" si="117"/>
        <v>43051</v>
      </c>
      <c r="O434" s="154">
        <f t="shared" si="118"/>
        <v>42948</v>
      </c>
      <c r="P434" s="155">
        <f t="shared" si="119"/>
        <v>43051</v>
      </c>
      <c r="Q434" s="155" t="str">
        <f t="shared" si="120"/>
        <v>Yes</v>
      </c>
      <c r="R434" s="156">
        <f t="shared" si="121"/>
        <v>2.8493150684931505</v>
      </c>
      <c r="S434" s="156">
        <f t="shared" si="122"/>
        <v>0</v>
      </c>
      <c r="T434" s="157" t="str">
        <f t="shared" si="123"/>
        <v/>
      </c>
      <c r="U434" s="158" t="str">
        <f t="shared" si="124"/>
        <v/>
      </c>
      <c r="V434" s="158" t="str">
        <f t="shared" si="125"/>
        <v>No</v>
      </c>
      <c r="W434" s="159" t="str">
        <f t="shared" si="126"/>
        <v/>
      </c>
      <c r="X434" s="159" t="str">
        <f t="shared" si="127"/>
        <v/>
      </c>
      <c r="Y434" s="160" t="str">
        <f t="shared" si="128"/>
        <v/>
      </c>
      <c r="Z434" s="161" t="str">
        <f t="shared" si="129"/>
        <v/>
      </c>
      <c r="AA434" s="161" t="str">
        <f t="shared" si="130"/>
        <v>No</v>
      </c>
      <c r="AB434" s="162" t="str">
        <f t="shared" si="131"/>
        <v/>
      </c>
      <c r="AC434" s="162" t="str">
        <f t="shared" si="132"/>
        <v/>
      </c>
    </row>
    <row r="435" spans="1:29" ht="14">
      <c r="A435" s="62">
        <v>433</v>
      </c>
      <c r="B435" s="10">
        <v>6</v>
      </c>
      <c r="C435" s="14">
        <v>41103</v>
      </c>
      <c r="D435" s="15" t="s">
        <v>52</v>
      </c>
      <c r="E435" s="65" t="s">
        <v>8</v>
      </c>
      <c r="F435" s="15" t="s">
        <v>8</v>
      </c>
      <c r="G435" s="23" t="s">
        <v>16</v>
      </c>
      <c r="H435" s="17" t="s">
        <v>93</v>
      </c>
      <c r="I435" s="66">
        <v>10</v>
      </c>
      <c r="J435" s="12">
        <f>VLOOKUP(G435,'Default Parameters'!$A$10:$C$12,3,FALSE)</f>
        <v>5</v>
      </c>
      <c r="K435" s="63">
        <f t="shared" si="114"/>
        <v>41226</v>
      </c>
      <c r="L435" s="64">
        <f t="shared" si="115"/>
        <v>2012</v>
      </c>
      <c r="M435" s="64">
        <f t="shared" si="116"/>
        <v>11</v>
      </c>
      <c r="N435" s="63">
        <f t="shared" si="117"/>
        <v>43051</v>
      </c>
      <c r="O435" s="154">
        <f t="shared" si="118"/>
        <v>42948</v>
      </c>
      <c r="P435" s="155">
        <f t="shared" si="119"/>
        <v>43051</v>
      </c>
      <c r="Q435" s="155" t="str">
        <f t="shared" si="120"/>
        <v>Yes</v>
      </c>
      <c r="R435" s="156">
        <f t="shared" si="121"/>
        <v>2.8493150684931505</v>
      </c>
      <c r="S435" s="156">
        <f t="shared" si="122"/>
        <v>0</v>
      </c>
      <c r="T435" s="157" t="str">
        <f t="shared" si="123"/>
        <v/>
      </c>
      <c r="U435" s="158" t="str">
        <f t="shared" si="124"/>
        <v/>
      </c>
      <c r="V435" s="158" t="str">
        <f t="shared" si="125"/>
        <v>No</v>
      </c>
      <c r="W435" s="159" t="str">
        <f t="shared" si="126"/>
        <v/>
      </c>
      <c r="X435" s="159" t="str">
        <f t="shared" si="127"/>
        <v/>
      </c>
      <c r="Y435" s="160" t="str">
        <f t="shared" si="128"/>
        <v/>
      </c>
      <c r="Z435" s="161" t="str">
        <f t="shared" si="129"/>
        <v/>
      </c>
      <c r="AA435" s="161" t="str">
        <f t="shared" si="130"/>
        <v>No</v>
      </c>
      <c r="AB435" s="162" t="str">
        <f t="shared" si="131"/>
        <v/>
      </c>
      <c r="AC435" s="162" t="str">
        <f t="shared" si="132"/>
        <v/>
      </c>
    </row>
    <row r="436" spans="1:29" ht="14">
      <c r="A436" s="62">
        <v>434</v>
      </c>
      <c r="B436" s="10">
        <v>6</v>
      </c>
      <c r="C436" s="14">
        <v>41103</v>
      </c>
      <c r="D436" s="15" t="s">
        <v>52</v>
      </c>
      <c r="E436" s="65" t="s">
        <v>8</v>
      </c>
      <c r="F436" s="15" t="s">
        <v>8</v>
      </c>
      <c r="G436" s="23" t="s">
        <v>16</v>
      </c>
      <c r="H436" s="17" t="s">
        <v>53</v>
      </c>
      <c r="I436" s="66">
        <v>36</v>
      </c>
      <c r="J436" s="12">
        <f>VLOOKUP(G436,'Default Parameters'!$A$10:$C$12,3,FALSE)</f>
        <v>5</v>
      </c>
      <c r="K436" s="63">
        <f t="shared" si="114"/>
        <v>41226</v>
      </c>
      <c r="L436" s="64">
        <f t="shared" si="115"/>
        <v>2012</v>
      </c>
      <c r="M436" s="64">
        <f t="shared" si="116"/>
        <v>11</v>
      </c>
      <c r="N436" s="63">
        <f t="shared" si="117"/>
        <v>43051</v>
      </c>
      <c r="O436" s="154">
        <f t="shared" si="118"/>
        <v>42948</v>
      </c>
      <c r="P436" s="155">
        <f t="shared" si="119"/>
        <v>43051</v>
      </c>
      <c r="Q436" s="155" t="str">
        <f t="shared" si="120"/>
        <v>Yes</v>
      </c>
      <c r="R436" s="156">
        <f t="shared" si="121"/>
        <v>10.257534246575343</v>
      </c>
      <c r="S436" s="156">
        <f t="shared" si="122"/>
        <v>0</v>
      </c>
      <c r="T436" s="157" t="str">
        <f t="shared" si="123"/>
        <v/>
      </c>
      <c r="U436" s="158" t="str">
        <f t="shared" si="124"/>
        <v/>
      </c>
      <c r="V436" s="158" t="str">
        <f t="shared" si="125"/>
        <v>No</v>
      </c>
      <c r="W436" s="159" t="str">
        <f t="shared" si="126"/>
        <v/>
      </c>
      <c r="X436" s="159" t="str">
        <f t="shared" si="127"/>
        <v/>
      </c>
      <c r="Y436" s="160" t="str">
        <f t="shared" si="128"/>
        <v/>
      </c>
      <c r="Z436" s="161" t="str">
        <f t="shared" si="129"/>
        <v/>
      </c>
      <c r="AA436" s="161" t="str">
        <f t="shared" si="130"/>
        <v>No</v>
      </c>
      <c r="AB436" s="162" t="str">
        <f t="shared" si="131"/>
        <v/>
      </c>
      <c r="AC436" s="162" t="str">
        <f t="shared" si="132"/>
        <v/>
      </c>
    </row>
    <row r="437" spans="1:29" ht="14">
      <c r="A437" s="62">
        <v>435</v>
      </c>
      <c r="B437" s="10">
        <v>6</v>
      </c>
      <c r="C437" s="14">
        <v>41103</v>
      </c>
      <c r="D437" s="15" t="s">
        <v>52</v>
      </c>
      <c r="E437" s="65" t="s">
        <v>9</v>
      </c>
      <c r="F437" s="15" t="s">
        <v>9</v>
      </c>
      <c r="G437" s="23" t="s">
        <v>16</v>
      </c>
      <c r="H437" s="17" t="s">
        <v>119</v>
      </c>
      <c r="I437" s="66">
        <v>6</v>
      </c>
      <c r="J437" s="12">
        <f>VLOOKUP(G437,'Default Parameters'!$A$10:$C$12,3,FALSE)</f>
        <v>5</v>
      </c>
      <c r="K437" s="63">
        <f t="shared" si="114"/>
        <v>41226</v>
      </c>
      <c r="L437" s="64">
        <f t="shared" si="115"/>
        <v>2012</v>
      </c>
      <c r="M437" s="64">
        <f t="shared" si="116"/>
        <v>11</v>
      </c>
      <c r="N437" s="63">
        <f t="shared" si="117"/>
        <v>43051</v>
      </c>
      <c r="O437" s="154">
        <f t="shared" si="118"/>
        <v>42948</v>
      </c>
      <c r="P437" s="155">
        <f t="shared" si="119"/>
        <v>43051</v>
      </c>
      <c r="Q437" s="155" t="str">
        <f t="shared" si="120"/>
        <v>Yes</v>
      </c>
      <c r="R437" s="156">
        <f t="shared" si="121"/>
        <v>1.7095890410958905</v>
      </c>
      <c r="S437" s="156">
        <f t="shared" si="122"/>
        <v>0</v>
      </c>
      <c r="T437" s="157" t="str">
        <f t="shared" si="123"/>
        <v/>
      </c>
      <c r="U437" s="158" t="str">
        <f t="shared" si="124"/>
        <v/>
      </c>
      <c r="V437" s="158" t="str">
        <f t="shared" si="125"/>
        <v>No</v>
      </c>
      <c r="W437" s="159" t="str">
        <f t="shared" si="126"/>
        <v/>
      </c>
      <c r="X437" s="159" t="str">
        <f t="shared" si="127"/>
        <v/>
      </c>
      <c r="Y437" s="160" t="str">
        <f t="shared" si="128"/>
        <v/>
      </c>
      <c r="Z437" s="161" t="str">
        <f t="shared" si="129"/>
        <v/>
      </c>
      <c r="AA437" s="161" t="str">
        <f t="shared" si="130"/>
        <v>No</v>
      </c>
      <c r="AB437" s="162" t="str">
        <f t="shared" si="131"/>
        <v/>
      </c>
      <c r="AC437" s="162" t="str">
        <f t="shared" si="132"/>
        <v/>
      </c>
    </row>
    <row r="438" spans="1:29" ht="14">
      <c r="A438" s="62">
        <v>436</v>
      </c>
      <c r="B438" s="10">
        <v>6</v>
      </c>
      <c r="C438" s="14">
        <v>41103</v>
      </c>
      <c r="D438" s="15" t="s">
        <v>52</v>
      </c>
      <c r="E438" s="65" t="s">
        <v>9</v>
      </c>
      <c r="F438" s="15" t="s">
        <v>9</v>
      </c>
      <c r="G438" s="23" t="s">
        <v>16</v>
      </c>
      <c r="H438" s="17" t="s">
        <v>48</v>
      </c>
      <c r="I438" s="66">
        <v>19</v>
      </c>
      <c r="J438" s="12">
        <f>VLOOKUP(G438,'Default Parameters'!$A$10:$C$12,3,FALSE)</f>
        <v>5</v>
      </c>
      <c r="K438" s="63">
        <f t="shared" si="114"/>
        <v>41226</v>
      </c>
      <c r="L438" s="64">
        <f t="shared" si="115"/>
        <v>2012</v>
      </c>
      <c r="M438" s="64">
        <f t="shared" si="116"/>
        <v>11</v>
      </c>
      <c r="N438" s="63">
        <f t="shared" si="117"/>
        <v>43051</v>
      </c>
      <c r="O438" s="154">
        <f t="shared" si="118"/>
        <v>42948</v>
      </c>
      <c r="P438" s="155">
        <f t="shared" si="119"/>
        <v>43051</v>
      </c>
      <c r="Q438" s="155" t="str">
        <f t="shared" si="120"/>
        <v>Yes</v>
      </c>
      <c r="R438" s="156">
        <f t="shared" si="121"/>
        <v>5.4136986301369863</v>
      </c>
      <c r="S438" s="156">
        <f t="shared" si="122"/>
        <v>0</v>
      </c>
      <c r="T438" s="157" t="str">
        <f t="shared" si="123"/>
        <v/>
      </c>
      <c r="U438" s="158" t="str">
        <f t="shared" si="124"/>
        <v/>
      </c>
      <c r="V438" s="158" t="str">
        <f t="shared" si="125"/>
        <v>No</v>
      </c>
      <c r="W438" s="159" t="str">
        <f t="shared" si="126"/>
        <v/>
      </c>
      <c r="X438" s="159" t="str">
        <f t="shared" si="127"/>
        <v/>
      </c>
      <c r="Y438" s="160" t="str">
        <f t="shared" si="128"/>
        <v/>
      </c>
      <c r="Z438" s="161" t="str">
        <f t="shared" si="129"/>
        <v/>
      </c>
      <c r="AA438" s="161" t="str">
        <f t="shared" si="130"/>
        <v>No</v>
      </c>
      <c r="AB438" s="162" t="str">
        <f t="shared" si="131"/>
        <v/>
      </c>
      <c r="AC438" s="162" t="str">
        <f t="shared" si="132"/>
        <v/>
      </c>
    </row>
    <row r="439" spans="1:29" ht="14">
      <c r="A439" s="62">
        <v>437</v>
      </c>
      <c r="B439" s="10">
        <v>6</v>
      </c>
      <c r="C439" s="14">
        <v>41106</v>
      </c>
      <c r="D439" s="15" t="s">
        <v>52</v>
      </c>
      <c r="E439" s="65" t="s">
        <v>8</v>
      </c>
      <c r="F439" s="15" t="s">
        <v>8</v>
      </c>
      <c r="G439" s="23" t="s">
        <v>16</v>
      </c>
      <c r="H439" s="17" t="s">
        <v>130</v>
      </c>
      <c r="I439" s="66">
        <v>20</v>
      </c>
      <c r="J439" s="12">
        <f>VLOOKUP(G439,'Default Parameters'!$A$10:$C$12,3,FALSE)</f>
        <v>5</v>
      </c>
      <c r="K439" s="63">
        <f t="shared" si="114"/>
        <v>41229</v>
      </c>
      <c r="L439" s="64">
        <f t="shared" si="115"/>
        <v>2012</v>
      </c>
      <c r="M439" s="64">
        <f t="shared" si="116"/>
        <v>11</v>
      </c>
      <c r="N439" s="63">
        <f t="shared" si="117"/>
        <v>43054</v>
      </c>
      <c r="O439" s="154">
        <f t="shared" si="118"/>
        <v>42948</v>
      </c>
      <c r="P439" s="155">
        <f t="shared" si="119"/>
        <v>43054</v>
      </c>
      <c r="Q439" s="155" t="str">
        <f t="shared" si="120"/>
        <v>Yes</v>
      </c>
      <c r="R439" s="156">
        <f t="shared" si="121"/>
        <v>5.8630136986301373</v>
      </c>
      <c r="S439" s="156">
        <f t="shared" si="122"/>
        <v>0</v>
      </c>
      <c r="T439" s="157" t="str">
        <f t="shared" si="123"/>
        <v/>
      </c>
      <c r="U439" s="158" t="str">
        <f t="shared" si="124"/>
        <v/>
      </c>
      <c r="V439" s="158" t="str">
        <f t="shared" si="125"/>
        <v>No</v>
      </c>
      <c r="W439" s="159" t="str">
        <f t="shared" si="126"/>
        <v/>
      </c>
      <c r="X439" s="159" t="str">
        <f t="shared" si="127"/>
        <v/>
      </c>
      <c r="Y439" s="160" t="str">
        <f t="shared" si="128"/>
        <v/>
      </c>
      <c r="Z439" s="161" t="str">
        <f t="shared" si="129"/>
        <v/>
      </c>
      <c r="AA439" s="161" t="str">
        <f t="shared" si="130"/>
        <v>No</v>
      </c>
      <c r="AB439" s="162" t="str">
        <f t="shared" si="131"/>
        <v/>
      </c>
      <c r="AC439" s="162" t="str">
        <f t="shared" si="132"/>
        <v/>
      </c>
    </row>
    <row r="440" spans="1:29" ht="14">
      <c r="A440" s="62">
        <v>438</v>
      </c>
      <c r="B440" s="10">
        <v>6</v>
      </c>
      <c r="C440" s="14">
        <v>41106</v>
      </c>
      <c r="D440" s="15" t="s">
        <v>52</v>
      </c>
      <c r="E440" s="65" t="s">
        <v>9</v>
      </c>
      <c r="F440" s="15" t="s">
        <v>9</v>
      </c>
      <c r="G440" s="23" t="s">
        <v>16</v>
      </c>
      <c r="H440" s="17" t="s">
        <v>48</v>
      </c>
      <c r="I440" s="66">
        <v>9</v>
      </c>
      <c r="J440" s="12">
        <f>VLOOKUP(G440,'Default Parameters'!$A$10:$C$12,3,FALSE)</f>
        <v>5</v>
      </c>
      <c r="K440" s="63">
        <f t="shared" si="114"/>
        <v>41229</v>
      </c>
      <c r="L440" s="64">
        <f t="shared" si="115"/>
        <v>2012</v>
      </c>
      <c r="M440" s="64">
        <f t="shared" si="116"/>
        <v>11</v>
      </c>
      <c r="N440" s="63">
        <f t="shared" si="117"/>
        <v>43054</v>
      </c>
      <c r="O440" s="154">
        <f t="shared" si="118"/>
        <v>42948</v>
      </c>
      <c r="P440" s="155">
        <f t="shared" si="119"/>
        <v>43054</v>
      </c>
      <c r="Q440" s="155" t="str">
        <f t="shared" si="120"/>
        <v>Yes</v>
      </c>
      <c r="R440" s="156">
        <f t="shared" si="121"/>
        <v>2.6383561643835618</v>
      </c>
      <c r="S440" s="156">
        <f t="shared" si="122"/>
        <v>0</v>
      </c>
      <c r="T440" s="157" t="str">
        <f t="shared" si="123"/>
        <v/>
      </c>
      <c r="U440" s="158" t="str">
        <f t="shared" si="124"/>
        <v/>
      </c>
      <c r="V440" s="158" t="str">
        <f t="shared" si="125"/>
        <v>No</v>
      </c>
      <c r="W440" s="159" t="str">
        <f t="shared" si="126"/>
        <v/>
      </c>
      <c r="X440" s="159" t="str">
        <f t="shared" si="127"/>
        <v/>
      </c>
      <c r="Y440" s="160" t="str">
        <f t="shared" si="128"/>
        <v/>
      </c>
      <c r="Z440" s="161" t="str">
        <f t="shared" si="129"/>
        <v/>
      </c>
      <c r="AA440" s="161" t="str">
        <f t="shared" si="130"/>
        <v>No</v>
      </c>
      <c r="AB440" s="162" t="str">
        <f t="shared" si="131"/>
        <v/>
      </c>
      <c r="AC440" s="162" t="str">
        <f t="shared" si="132"/>
        <v/>
      </c>
    </row>
    <row r="441" spans="1:29" ht="14">
      <c r="A441" s="62">
        <v>439</v>
      </c>
      <c r="B441" s="10">
        <v>6</v>
      </c>
      <c r="C441" s="14">
        <v>41106</v>
      </c>
      <c r="D441" s="15" t="s">
        <v>52</v>
      </c>
      <c r="E441" s="65" t="s">
        <v>9</v>
      </c>
      <c r="F441" s="15" t="s">
        <v>9</v>
      </c>
      <c r="G441" s="23" t="s">
        <v>16</v>
      </c>
      <c r="H441" s="17" t="s">
        <v>48</v>
      </c>
      <c r="I441" s="66">
        <v>10</v>
      </c>
      <c r="J441" s="12">
        <f>VLOOKUP(G441,'Default Parameters'!$A$10:$C$12,3,FALSE)</f>
        <v>5</v>
      </c>
      <c r="K441" s="63">
        <f t="shared" si="114"/>
        <v>41229</v>
      </c>
      <c r="L441" s="64">
        <f t="shared" si="115"/>
        <v>2012</v>
      </c>
      <c r="M441" s="64">
        <f t="shared" si="116"/>
        <v>11</v>
      </c>
      <c r="N441" s="63">
        <f t="shared" si="117"/>
        <v>43054</v>
      </c>
      <c r="O441" s="154">
        <f t="shared" si="118"/>
        <v>42948</v>
      </c>
      <c r="P441" s="155">
        <f t="shared" si="119"/>
        <v>43054</v>
      </c>
      <c r="Q441" s="155" t="str">
        <f t="shared" si="120"/>
        <v>Yes</v>
      </c>
      <c r="R441" s="156">
        <f t="shared" si="121"/>
        <v>2.9315068493150687</v>
      </c>
      <c r="S441" s="156">
        <f t="shared" si="122"/>
        <v>0</v>
      </c>
      <c r="T441" s="157" t="str">
        <f t="shared" si="123"/>
        <v/>
      </c>
      <c r="U441" s="158" t="str">
        <f t="shared" si="124"/>
        <v/>
      </c>
      <c r="V441" s="158" t="str">
        <f t="shared" si="125"/>
        <v>No</v>
      </c>
      <c r="W441" s="159" t="str">
        <f t="shared" si="126"/>
        <v/>
      </c>
      <c r="X441" s="159" t="str">
        <f t="shared" si="127"/>
        <v/>
      </c>
      <c r="Y441" s="160" t="str">
        <f t="shared" si="128"/>
        <v/>
      </c>
      <c r="Z441" s="161" t="str">
        <f t="shared" si="129"/>
        <v/>
      </c>
      <c r="AA441" s="161" t="str">
        <f t="shared" si="130"/>
        <v>No</v>
      </c>
      <c r="AB441" s="162" t="str">
        <f t="shared" si="131"/>
        <v/>
      </c>
      <c r="AC441" s="162" t="str">
        <f t="shared" si="132"/>
        <v/>
      </c>
    </row>
    <row r="442" spans="1:29" ht="14">
      <c r="A442" s="62">
        <v>440</v>
      </c>
      <c r="B442" s="10">
        <v>6</v>
      </c>
      <c r="C442" s="14">
        <v>41106</v>
      </c>
      <c r="D442" s="15" t="s">
        <v>52</v>
      </c>
      <c r="E442" s="65" t="s">
        <v>9</v>
      </c>
      <c r="F442" s="15" t="s">
        <v>9</v>
      </c>
      <c r="G442" s="23" t="s">
        <v>16</v>
      </c>
      <c r="H442" s="17" t="s">
        <v>48</v>
      </c>
      <c r="I442" s="66">
        <v>11</v>
      </c>
      <c r="J442" s="12">
        <f>VLOOKUP(G442,'Default Parameters'!$A$10:$C$12,3,FALSE)</f>
        <v>5</v>
      </c>
      <c r="K442" s="63">
        <f t="shared" si="114"/>
        <v>41229</v>
      </c>
      <c r="L442" s="64">
        <f t="shared" si="115"/>
        <v>2012</v>
      </c>
      <c r="M442" s="64">
        <f t="shared" si="116"/>
        <v>11</v>
      </c>
      <c r="N442" s="63">
        <f t="shared" si="117"/>
        <v>43054</v>
      </c>
      <c r="O442" s="154">
        <f t="shared" si="118"/>
        <v>42948</v>
      </c>
      <c r="P442" s="155">
        <f t="shared" si="119"/>
        <v>43054</v>
      </c>
      <c r="Q442" s="155" t="str">
        <f t="shared" si="120"/>
        <v>Yes</v>
      </c>
      <c r="R442" s="156">
        <f t="shared" si="121"/>
        <v>3.2246575342465755</v>
      </c>
      <c r="S442" s="156">
        <f t="shared" si="122"/>
        <v>0</v>
      </c>
      <c r="T442" s="157" t="str">
        <f t="shared" si="123"/>
        <v/>
      </c>
      <c r="U442" s="158" t="str">
        <f t="shared" si="124"/>
        <v/>
      </c>
      <c r="V442" s="158" t="str">
        <f t="shared" si="125"/>
        <v>No</v>
      </c>
      <c r="W442" s="159" t="str">
        <f t="shared" si="126"/>
        <v/>
      </c>
      <c r="X442" s="159" t="str">
        <f t="shared" si="127"/>
        <v/>
      </c>
      <c r="Y442" s="160" t="str">
        <f t="shared" si="128"/>
        <v/>
      </c>
      <c r="Z442" s="161" t="str">
        <f t="shared" si="129"/>
        <v/>
      </c>
      <c r="AA442" s="161" t="str">
        <f t="shared" si="130"/>
        <v>No</v>
      </c>
      <c r="AB442" s="162" t="str">
        <f t="shared" si="131"/>
        <v/>
      </c>
      <c r="AC442" s="162" t="str">
        <f t="shared" si="132"/>
        <v/>
      </c>
    </row>
    <row r="443" spans="1:29" ht="14">
      <c r="A443" s="62">
        <v>441</v>
      </c>
      <c r="B443" s="10">
        <v>6</v>
      </c>
      <c r="C443" s="14">
        <v>41106</v>
      </c>
      <c r="D443" s="15" t="s">
        <v>52</v>
      </c>
      <c r="E443" s="65" t="s">
        <v>9</v>
      </c>
      <c r="F443" s="15" t="s">
        <v>9</v>
      </c>
      <c r="G443" s="23" t="s">
        <v>16</v>
      </c>
      <c r="H443" s="17" t="s">
        <v>48</v>
      </c>
      <c r="I443" s="66">
        <v>12</v>
      </c>
      <c r="J443" s="12">
        <f>VLOOKUP(G443,'Default Parameters'!$A$10:$C$12,3,FALSE)</f>
        <v>5</v>
      </c>
      <c r="K443" s="63">
        <f t="shared" si="114"/>
        <v>41229</v>
      </c>
      <c r="L443" s="64">
        <f t="shared" si="115"/>
        <v>2012</v>
      </c>
      <c r="M443" s="64">
        <f t="shared" si="116"/>
        <v>11</v>
      </c>
      <c r="N443" s="63">
        <f t="shared" si="117"/>
        <v>43054</v>
      </c>
      <c r="O443" s="154">
        <f t="shared" si="118"/>
        <v>42948</v>
      </c>
      <c r="P443" s="155">
        <f t="shared" si="119"/>
        <v>43054</v>
      </c>
      <c r="Q443" s="155" t="str">
        <f t="shared" si="120"/>
        <v>Yes</v>
      </c>
      <c r="R443" s="156">
        <f t="shared" si="121"/>
        <v>3.5178082191780824</v>
      </c>
      <c r="S443" s="156">
        <f t="shared" si="122"/>
        <v>0</v>
      </c>
      <c r="T443" s="157" t="str">
        <f t="shared" si="123"/>
        <v/>
      </c>
      <c r="U443" s="158" t="str">
        <f t="shared" si="124"/>
        <v/>
      </c>
      <c r="V443" s="158" t="str">
        <f t="shared" si="125"/>
        <v>No</v>
      </c>
      <c r="W443" s="159" t="str">
        <f t="shared" si="126"/>
        <v/>
      </c>
      <c r="X443" s="159" t="str">
        <f t="shared" si="127"/>
        <v/>
      </c>
      <c r="Y443" s="160" t="str">
        <f t="shared" si="128"/>
        <v/>
      </c>
      <c r="Z443" s="161" t="str">
        <f t="shared" si="129"/>
        <v/>
      </c>
      <c r="AA443" s="161" t="str">
        <f t="shared" si="130"/>
        <v>No</v>
      </c>
      <c r="AB443" s="162" t="str">
        <f t="shared" si="131"/>
        <v/>
      </c>
      <c r="AC443" s="162" t="str">
        <f t="shared" si="132"/>
        <v/>
      </c>
    </row>
    <row r="444" spans="1:29" ht="14">
      <c r="A444" s="62">
        <v>442</v>
      </c>
      <c r="B444" s="10">
        <v>6</v>
      </c>
      <c r="C444" s="14">
        <v>41106</v>
      </c>
      <c r="D444" s="15" t="s">
        <v>52</v>
      </c>
      <c r="E444" s="65" t="s">
        <v>9</v>
      </c>
      <c r="F444" s="15" t="s">
        <v>9</v>
      </c>
      <c r="G444" s="23" t="s">
        <v>16</v>
      </c>
      <c r="H444" s="17" t="s">
        <v>48</v>
      </c>
      <c r="I444" s="66">
        <v>15</v>
      </c>
      <c r="J444" s="12">
        <f>VLOOKUP(G444,'Default Parameters'!$A$10:$C$12,3,FALSE)</f>
        <v>5</v>
      </c>
      <c r="K444" s="63">
        <f t="shared" si="114"/>
        <v>41229</v>
      </c>
      <c r="L444" s="64">
        <f t="shared" si="115"/>
        <v>2012</v>
      </c>
      <c r="M444" s="64">
        <f t="shared" si="116"/>
        <v>11</v>
      </c>
      <c r="N444" s="63">
        <f t="shared" si="117"/>
        <v>43054</v>
      </c>
      <c r="O444" s="154">
        <f t="shared" si="118"/>
        <v>42948</v>
      </c>
      <c r="P444" s="155">
        <f t="shared" si="119"/>
        <v>43054</v>
      </c>
      <c r="Q444" s="155" t="str">
        <f t="shared" si="120"/>
        <v>Yes</v>
      </c>
      <c r="R444" s="156">
        <f t="shared" si="121"/>
        <v>4.397260273972603</v>
      </c>
      <c r="S444" s="156">
        <f t="shared" si="122"/>
        <v>0</v>
      </c>
      <c r="T444" s="157" t="str">
        <f t="shared" si="123"/>
        <v/>
      </c>
      <c r="U444" s="158" t="str">
        <f t="shared" si="124"/>
        <v/>
      </c>
      <c r="V444" s="158" t="str">
        <f t="shared" si="125"/>
        <v>No</v>
      </c>
      <c r="W444" s="159" t="str">
        <f t="shared" si="126"/>
        <v/>
      </c>
      <c r="X444" s="159" t="str">
        <f t="shared" si="127"/>
        <v/>
      </c>
      <c r="Y444" s="160" t="str">
        <f t="shared" si="128"/>
        <v/>
      </c>
      <c r="Z444" s="161" t="str">
        <f t="shared" si="129"/>
        <v/>
      </c>
      <c r="AA444" s="161" t="str">
        <f t="shared" si="130"/>
        <v>No</v>
      </c>
      <c r="AB444" s="162" t="str">
        <f t="shared" si="131"/>
        <v/>
      </c>
      <c r="AC444" s="162" t="str">
        <f t="shared" si="132"/>
        <v/>
      </c>
    </row>
    <row r="445" spans="1:29" ht="14">
      <c r="A445" s="62">
        <v>443</v>
      </c>
      <c r="B445" s="10">
        <v>6</v>
      </c>
      <c r="C445" s="14">
        <v>41107</v>
      </c>
      <c r="D445" s="15" t="s">
        <v>52</v>
      </c>
      <c r="E445" s="65" t="s">
        <v>9</v>
      </c>
      <c r="F445" s="15" t="s">
        <v>9</v>
      </c>
      <c r="G445" s="23" t="s">
        <v>16</v>
      </c>
      <c r="H445" s="17" t="s">
        <v>48</v>
      </c>
      <c r="I445" s="66">
        <v>11</v>
      </c>
      <c r="J445" s="12">
        <f>VLOOKUP(G445,'Default Parameters'!$A$10:$C$12,3,FALSE)</f>
        <v>5</v>
      </c>
      <c r="K445" s="63">
        <f t="shared" si="114"/>
        <v>41230</v>
      </c>
      <c r="L445" s="64">
        <f t="shared" si="115"/>
        <v>2012</v>
      </c>
      <c r="M445" s="64">
        <f t="shared" si="116"/>
        <v>11</v>
      </c>
      <c r="N445" s="63">
        <f t="shared" si="117"/>
        <v>43055</v>
      </c>
      <c r="O445" s="154">
        <f t="shared" si="118"/>
        <v>42948</v>
      </c>
      <c r="P445" s="155">
        <f t="shared" si="119"/>
        <v>43055</v>
      </c>
      <c r="Q445" s="155" t="str">
        <f t="shared" si="120"/>
        <v>Yes</v>
      </c>
      <c r="R445" s="156">
        <f t="shared" si="121"/>
        <v>3.2547945205479452</v>
      </c>
      <c r="S445" s="156">
        <f t="shared" si="122"/>
        <v>0</v>
      </c>
      <c r="T445" s="157" t="str">
        <f t="shared" si="123"/>
        <v/>
      </c>
      <c r="U445" s="158" t="str">
        <f t="shared" si="124"/>
        <v/>
      </c>
      <c r="V445" s="158" t="str">
        <f t="shared" si="125"/>
        <v>No</v>
      </c>
      <c r="W445" s="159" t="str">
        <f t="shared" si="126"/>
        <v/>
      </c>
      <c r="X445" s="159" t="str">
        <f t="shared" si="127"/>
        <v/>
      </c>
      <c r="Y445" s="160" t="str">
        <f t="shared" si="128"/>
        <v/>
      </c>
      <c r="Z445" s="161" t="str">
        <f t="shared" si="129"/>
        <v/>
      </c>
      <c r="AA445" s="161" t="str">
        <f t="shared" si="130"/>
        <v>No</v>
      </c>
      <c r="AB445" s="162" t="str">
        <f t="shared" si="131"/>
        <v/>
      </c>
      <c r="AC445" s="162" t="str">
        <f t="shared" si="132"/>
        <v/>
      </c>
    </row>
    <row r="446" spans="1:29" ht="14">
      <c r="A446" s="62">
        <v>444</v>
      </c>
      <c r="B446" s="10">
        <v>6</v>
      </c>
      <c r="C446" s="14">
        <v>41107</v>
      </c>
      <c r="D446" s="15" t="s">
        <v>52</v>
      </c>
      <c r="E446" s="65" t="s">
        <v>9</v>
      </c>
      <c r="F446" s="15" t="s">
        <v>9</v>
      </c>
      <c r="G446" s="23" t="s">
        <v>16</v>
      </c>
      <c r="H446" s="17" t="s">
        <v>48</v>
      </c>
      <c r="I446" s="66">
        <v>29</v>
      </c>
      <c r="J446" s="12">
        <f>VLOOKUP(G446,'Default Parameters'!$A$10:$C$12,3,FALSE)</f>
        <v>5</v>
      </c>
      <c r="K446" s="63">
        <f t="shared" si="114"/>
        <v>41230</v>
      </c>
      <c r="L446" s="64">
        <f t="shared" si="115"/>
        <v>2012</v>
      </c>
      <c r="M446" s="64">
        <f t="shared" si="116"/>
        <v>11</v>
      </c>
      <c r="N446" s="63">
        <f t="shared" si="117"/>
        <v>43055</v>
      </c>
      <c r="O446" s="154">
        <f t="shared" si="118"/>
        <v>42948</v>
      </c>
      <c r="P446" s="155">
        <f t="shared" si="119"/>
        <v>43055</v>
      </c>
      <c r="Q446" s="155" t="str">
        <f t="shared" si="120"/>
        <v>Yes</v>
      </c>
      <c r="R446" s="156">
        <f t="shared" si="121"/>
        <v>8.580821917808219</v>
      </c>
      <c r="S446" s="156">
        <f t="shared" si="122"/>
        <v>0</v>
      </c>
      <c r="T446" s="157" t="str">
        <f t="shared" si="123"/>
        <v/>
      </c>
      <c r="U446" s="158" t="str">
        <f t="shared" si="124"/>
        <v/>
      </c>
      <c r="V446" s="158" t="str">
        <f t="shared" si="125"/>
        <v>No</v>
      </c>
      <c r="W446" s="159" t="str">
        <f t="shared" si="126"/>
        <v/>
      </c>
      <c r="X446" s="159" t="str">
        <f t="shared" si="127"/>
        <v/>
      </c>
      <c r="Y446" s="160" t="str">
        <f t="shared" si="128"/>
        <v/>
      </c>
      <c r="Z446" s="161" t="str">
        <f t="shared" si="129"/>
        <v/>
      </c>
      <c r="AA446" s="161" t="str">
        <f t="shared" si="130"/>
        <v>No</v>
      </c>
      <c r="AB446" s="162" t="str">
        <f t="shared" si="131"/>
        <v/>
      </c>
      <c r="AC446" s="162" t="str">
        <f t="shared" si="132"/>
        <v/>
      </c>
    </row>
    <row r="447" spans="1:29" ht="14">
      <c r="A447" s="62">
        <v>445</v>
      </c>
      <c r="B447" s="10">
        <v>6</v>
      </c>
      <c r="C447" s="14">
        <v>41108</v>
      </c>
      <c r="D447" s="15" t="s">
        <v>52</v>
      </c>
      <c r="E447" s="65" t="s">
        <v>9</v>
      </c>
      <c r="F447" s="15" t="s">
        <v>9</v>
      </c>
      <c r="G447" s="23" t="s">
        <v>16</v>
      </c>
      <c r="H447" s="17" t="s">
        <v>48</v>
      </c>
      <c r="I447" s="66">
        <v>17</v>
      </c>
      <c r="J447" s="12">
        <f>VLOOKUP(G447,'Default Parameters'!$A$10:$C$12,3,FALSE)</f>
        <v>5</v>
      </c>
      <c r="K447" s="63">
        <f t="shared" si="114"/>
        <v>41231</v>
      </c>
      <c r="L447" s="64">
        <f t="shared" si="115"/>
        <v>2012</v>
      </c>
      <c r="M447" s="64">
        <f t="shared" si="116"/>
        <v>11</v>
      </c>
      <c r="N447" s="63">
        <f t="shared" si="117"/>
        <v>43056</v>
      </c>
      <c r="O447" s="154">
        <f t="shared" si="118"/>
        <v>42948</v>
      </c>
      <c r="P447" s="155">
        <f t="shared" si="119"/>
        <v>43056</v>
      </c>
      <c r="Q447" s="155" t="str">
        <f t="shared" si="120"/>
        <v>Yes</v>
      </c>
      <c r="R447" s="156">
        <f t="shared" si="121"/>
        <v>5.0767123287671234</v>
      </c>
      <c r="S447" s="156">
        <f t="shared" si="122"/>
        <v>0</v>
      </c>
      <c r="T447" s="157" t="str">
        <f t="shared" si="123"/>
        <v/>
      </c>
      <c r="U447" s="158" t="str">
        <f t="shared" si="124"/>
        <v/>
      </c>
      <c r="V447" s="158" t="str">
        <f t="shared" si="125"/>
        <v>No</v>
      </c>
      <c r="W447" s="159" t="str">
        <f t="shared" si="126"/>
        <v/>
      </c>
      <c r="X447" s="159" t="str">
        <f t="shared" si="127"/>
        <v/>
      </c>
      <c r="Y447" s="160" t="str">
        <f t="shared" si="128"/>
        <v/>
      </c>
      <c r="Z447" s="161" t="str">
        <f t="shared" si="129"/>
        <v/>
      </c>
      <c r="AA447" s="161" t="str">
        <f t="shared" si="130"/>
        <v>No</v>
      </c>
      <c r="AB447" s="162" t="str">
        <f t="shared" si="131"/>
        <v/>
      </c>
      <c r="AC447" s="162" t="str">
        <f t="shared" si="132"/>
        <v/>
      </c>
    </row>
    <row r="448" spans="1:29" ht="14">
      <c r="A448" s="62">
        <v>446</v>
      </c>
      <c r="B448" s="10">
        <v>6</v>
      </c>
      <c r="C448" s="14">
        <v>41109</v>
      </c>
      <c r="D448" s="15" t="s">
        <v>52</v>
      </c>
      <c r="E448" s="65" t="s">
        <v>9</v>
      </c>
      <c r="F448" s="15" t="s">
        <v>9</v>
      </c>
      <c r="G448" s="23" t="s">
        <v>16</v>
      </c>
      <c r="H448" s="17" t="s">
        <v>119</v>
      </c>
      <c r="I448" s="66">
        <v>12</v>
      </c>
      <c r="J448" s="12">
        <f>VLOOKUP(G448,'Default Parameters'!$A$10:$C$12,3,FALSE)</f>
        <v>5</v>
      </c>
      <c r="K448" s="63">
        <f t="shared" si="114"/>
        <v>41232</v>
      </c>
      <c r="L448" s="64">
        <f t="shared" si="115"/>
        <v>2012</v>
      </c>
      <c r="M448" s="64">
        <f t="shared" si="116"/>
        <v>11</v>
      </c>
      <c r="N448" s="63">
        <f t="shared" si="117"/>
        <v>43057</v>
      </c>
      <c r="O448" s="154">
        <f t="shared" si="118"/>
        <v>42948</v>
      </c>
      <c r="P448" s="155">
        <f t="shared" si="119"/>
        <v>43057</v>
      </c>
      <c r="Q448" s="155" t="str">
        <f t="shared" si="120"/>
        <v>Yes</v>
      </c>
      <c r="R448" s="156">
        <f t="shared" si="121"/>
        <v>3.6164383561643834</v>
      </c>
      <c r="S448" s="156">
        <f t="shared" si="122"/>
        <v>0</v>
      </c>
      <c r="T448" s="157" t="str">
        <f t="shared" si="123"/>
        <v/>
      </c>
      <c r="U448" s="158" t="str">
        <f t="shared" si="124"/>
        <v/>
      </c>
      <c r="V448" s="158" t="str">
        <f t="shared" si="125"/>
        <v>No</v>
      </c>
      <c r="W448" s="159" t="str">
        <f t="shared" si="126"/>
        <v/>
      </c>
      <c r="X448" s="159" t="str">
        <f t="shared" si="127"/>
        <v/>
      </c>
      <c r="Y448" s="160" t="str">
        <f t="shared" si="128"/>
        <v/>
      </c>
      <c r="Z448" s="161" t="str">
        <f t="shared" si="129"/>
        <v/>
      </c>
      <c r="AA448" s="161" t="str">
        <f t="shared" si="130"/>
        <v>No</v>
      </c>
      <c r="AB448" s="162" t="str">
        <f t="shared" si="131"/>
        <v/>
      </c>
      <c r="AC448" s="162" t="str">
        <f t="shared" si="132"/>
        <v/>
      </c>
    </row>
    <row r="449" spans="1:29" ht="14">
      <c r="A449" s="62">
        <v>447</v>
      </c>
      <c r="B449" s="10">
        <v>6</v>
      </c>
      <c r="C449" s="14">
        <v>41110</v>
      </c>
      <c r="D449" s="15" t="s">
        <v>52</v>
      </c>
      <c r="E449" s="15" t="s">
        <v>11</v>
      </c>
      <c r="F449" s="15" t="s">
        <v>11</v>
      </c>
      <c r="G449" s="23" t="s">
        <v>16</v>
      </c>
      <c r="H449" s="17" t="s">
        <v>73</v>
      </c>
      <c r="I449" s="66">
        <v>7</v>
      </c>
      <c r="J449" s="12">
        <f>VLOOKUP(G449,'Default Parameters'!$A$10:$C$12,3,FALSE)</f>
        <v>5</v>
      </c>
      <c r="K449" s="63">
        <f t="shared" si="114"/>
        <v>41233</v>
      </c>
      <c r="L449" s="64">
        <f t="shared" si="115"/>
        <v>2012</v>
      </c>
      <c r="M449" s="64">
        <f t="shared" si="116"/>
        <v>11</v>
      </c>
      <c r="N449" s="63">
        <f t="shared" si="117"/>
        <v>43058</v>
      </c>
      <c r="O449" s="154">
        <f t="shared" si="118"/>
        <v>42948</v>
      </c>
      <c r="P449" s="155">
        <f t="shared" si="119"/>
        <v>43058</v>
      </c>
      <c r="Q449" s="155" t="str">
        <f t="shared" si="120"/>
        <v>Yes</v>
      </c>
      <c r="R449" s="156">
        <f t="shared" si="121"/>
        <v>2.128767123287671</v>
      </c>
      <c r="S449" s="156">
        <f t="shared" si="122"/>
        <v>0</v>
      </c>
      <c r="T449" s="157" t="str">
        <f t="shared" si="123"/>
        <v/>
      </c>
      <c r="U449" s="158" t="str">
        <f t="shared" si="124"/>
        <v/>
      </c>
      <c r="V449" s="158" t="str">
        <f t="shared" si="125"/>
        <v>No</v>
      </c>
      <c r="W449" s="159" t="str">
        <f t="shared" si="126"/>
        <v/>
      </c>
      <c r="X449" s="159" t="str">
        <f t="shared" si="127"/>
        <v/>
      </c>
      <c r="Y449" s="160" t="str">
        <f t="shared" si="128"/>
        <v/>
      </c>
      <c r="Z449" s="161" t="str">
        <f t="shared" si="129"/>
        <v/>
      </c>
      <c r="AA449" s="161" t="str">
        <f t="shared" si="130"/>
        <v>No</v>
      </c>
      <c r="AB449" s="162" t="str">
        <f t="shared" si="131"/>
        <v/>
      </c>
      <c r="AC449" s="162" t="str">
        <f t="shared" si="132"/>
        <v/>
      </c>
    </row>
    <row r="450" spans="1:29" ht="14">
      <c r="A450" s="62">
        <v>448</v>
      </c>
      <c r="B450" s="10">
        <v>6</v>
      </c>
      <c r="C450" s="14">
        <v>41110</v>
      </c>
      <c r="D450" s="15" t="s">
        <v>52</v>
      </c>
      <c r="E450" s="15" t="s">
        <v>11</v>
      </c>
      <c r="F450" s="15" t="s">
        <v>11</v>
      </c>
      <c r="G450" s="23" t="s">
        <v>16</v>
      </c>
      <c r="H450" s="17" t="s">
        <v>73</v>
      </c>
      <c r="I450" s="66">
        <v>10</v>
      </c>
      <c r="J450" s="12">
        <f>VLOOKUP(G450,'Default Parameters'!$A$10:$C$12,3,FALSE)</f>
        <v>5</v>
      </c>
      <c r="K450" s="63">
        <f t="shared" si="114"/>
        <v>41233</v>
      </c>
      <c r="L450" s="64">
        <f t="shared" si="115"/>
        <v>2012</v>
      </c>
      <c r="M450" s="64">
        <f t="shared" si="116"/>
        <v>11</v>
      </c>
      <c r="N450" s="63">
        <f t="shared" si="117"/>
        <v>43058</v>
      </c>
      <c r="O450" s="154">
        <f t="shared" si="118"/>
        <v>42948</v>
      </c>
      <c r="P450" s="155">
        <f t="shared" si="119"/>
        <v>43058</v>
      </c>
      <c r="Q450" s="155" t="str">
        <f t="shared" si="120"/>
        <v>Yes</v>
      </c>
      <c r="R450" s="156">
        <f t="shared" si="121"/>
        <v>3.0410958904109591</v>
      </c>
      <c r="S450" s="156">
        <f t="shared" si="122"/>
        <v>0</v>
      </c>
      <c r="T450" s="157" t="str">
        <f t="shared" si="123"/>
        <v/>
      </c>
      <c r="U450" s="158" t="str">
        <f t="shared" si="124"/>
        <v/>
      </c>
      <c r="V450" s="158" t="str">
        <f t="shared" si="125"/>
        <v>No</v>
      </c>
      <c r="W450" s="159" t="str">
        <f t="shared" si="126"/>
        <v/>
      </c>
      <c r="X450" s="159" t="str">
        <f t="shared" si="127"/>
        <v/>
      </c>
      <c r="Y450" s="160" t="str">
        <f t="shared" si="128"/>
        <v/>
      </c>
      <c r="Z450" s="161" t="str">
        <f t="shared" si="129"/>
        <v/>
      </c>
      <c r="AA450" s="161" t="str">
        <f t="shared" si="130"/>
        <v>No</v>
      </c>
      <c r="AB450" s="162" t="str">
        <f t="shared" si="131"/>
        <v/>
      </c>
      <c r="AC450" s="162" t="str">
        <f t="shared" si="132"/>
        <v/>
      </c>
    </row>
    <row r="451" spans="1:29" ht="14">
      <c r="A451" s="62">
        <v>449</v>
      </c>
      <c r="B451" s="10">
        <v>6</v>
      </c>
      <c r="C451" s="14">
        <v>41110</v>
      </c>
      <c r="D451" s="15" t="s">
        <v>52</v>
      </c>
      <c r="E451" s="65" t="s">
        <v>9</v>
      </c>
      <c r="F451" s="15" t="s">
        <v>9</v>
      </c>
      <c r="G451" s="23" t="s">
        <v>16</v>
      </c>
      <c r="H451" s="17" t="s">
        <v>119</v>
      </c>
      <c r="I451" s="66">
        <v>11</v>
      </c>
      <c r="J451" s="12">
        <f>VLOOKUP(G451,'Default Parameters'!$A$10:$C$12,3,FALSE)</f>
        <v>5</v>
      </c>
      <c r="K451" s="63">
        <f t="shared" ref="K451:K514" si="133">EDATE(C451,4)</f>
        <v>41233</v>
      </c>
      <c r="L451" s="64">
        <f t="shared" ref="L451:L514" si="134">YEAR(K451)</f>
        <v>2012</v>
      </c>
      <c r="M451" s="64">
        <f t="shared" ref="M451:M514" si="135">MONTH(K451)</f>
        <v>11</v>
      </c>
      <c r="N451" s="63">
        <f t="shared" ref="N451:N514" si="136">EDATE(K451,J451*12)-1</f>
        <v>43058</v>
      </c>
      <c r="O451" s="154">
        <f t="shared" ref="O451:O514" si="137">IF($N451&lt;$AG$10,"",MAX($K451,$AG$10,VLOOKUP($B451,$AF$3:$AG$8,2,FALSE)))</f>
        <v>42948</v>
      </c>
      <c r="P451" s="155">
        <f t="shared" ref="P451:P514" si="138">IF(O451="","",MIN($N451,$AG$13,VLOOKUP($B451,$AF$3:$AH$8,3,FALSE)))</f>
        <v>43058</v>
      </c>
      <c r="Q451" s="155" t="str">
        <f t="shared" ref="Q451:Q514" si="139">IF(SUM(R451:S451)&gt;0,"Yes","No")</f>
        <v>Yes</v>
      </c>
      <c r="R451" s="156">
        <f t="shared" ref="R451:R514" si="140">IF(O451="","",MAX(MIN($AG$11,P451)-MAX($AG$10,O451)+1,0)*$I451/365)</f>
        <v>3.3452054794520549</v>
      </c>
      <c r="S451" s="156">
        <f t="shared" ref="S451:S514" si="141">IF(O451="","",MAX(MIN($AG$13,P451)-MAX($AG$12,O451)+1,0)*$I451/365)</f>
        <v>0</v>
      </c>
      <c r="T451" s="157" t="str">
        <f t="shared" si="123"/>
        <v/>
      </c>
      <c r="U451" s="158" t="str">
        <f t="shared" si="124"/>
        <v/>
      </c>
      <c r="V451" s="158" t="str">
        <f t="shared" si="125"/>
        <v>No</v>
      </c>
      <c r="W451" s="159" t="str">
        <f t="shared" si="126"/>
        <v/>
      </c>
      <c r="X451" s="159" t="str">
        <f t="shared" si="127"/>
        <v/>
      </c>
      <c r="Y451" s="160" t="str">
        <f t="shared" si="128"/>
        <v/>
      </c>
      <c r="Z451" s="161" t="str">
        <f t="shared" si="129"/>
        <v/>
      </c>
      <c r="AA451" s="161" t="str">
        <f t="shared" si="130"/>
        <v>No</v>
      </c>
      <c r="AB451" s="162" t="str">
        <f t="shared" si="131"/>
        <v/>
      </c>
      <c r="AC451" s="162" t="str">
        <f t="shared" si="132"/>
        <v/>
      </c>
    </row>
    <row r="452" spans="1:29" ht="14">
      <c r="A452" s="62">
        <v>450</v>
      </c>
      <c r="B452" s="10">
        <v>6</v>
      </c>
      <c r="C452" s="14">
        <v>41114</v>
      </c>
      <c r="D452" s="15" t="s">
        <v>139</v>
      </c>
      <c r="E452" s="15" t="s">
        <v>372</v>
      </c>
      <c r="F452" s="15" t="s">
        <v>372</v>
      </c>
      <c r="G452" s="23" t="s">
        <v>16</v>
      </c>
      <c r="H452" s="17" t="s">
        <v>119</v>
      </c>
      <c r="I452" s="66">
        <v>5</v>
      </c>
      <c r="J452" s="12">
        <f>VLOOKUP(G452,'Default Parameters'!$A$10:$C$12,3,FALSE)</f>
        <v>5</v>
      </c>
      <c r="K452" s="63">
        <f t="shared" si="133"/>
        <v>41237</v>
      </c>
      <c r="L452" s="64">
        <f t="shared" si="134"/>
        <v>2012</v>
      </c>
      <c r="M452" s="64">
        <f t="shared" si="135"/>
        <v>11</v>
      </c>
      <c r="N452" s="63">
        <f t="shared" si="136"/>
        <v>43062</v>
      </c>
      <c r="O452" s="154">
        <f t="shared" si="137"/>
        <v>42948</v>
      </c>
      <c r="P452" s="155">
        <f t="shared" si="138"/>
        <v>43062</v>
      </c>
      <c r="Q452" s="155" t="str">
        <f t="shared" si="139"/>
        <v>Yes</v>
      </c>
      <c r="R452" s="156">
        <f t="shared" si="140"/>
        <v>1.5753424657534247</v>
      </c>
      <c r="S452" s="156">
        <f t="shared" si="141"/>
        <v>0</v>
      </c>
      <c r="T452" s="157" t="str">
        <f t="shared" ref="T452:T515" si="142">IF($N452&lt;$AG$15,"",MAX($K452,$AG$15,VLOOKUP($B452,$AF$3:$AG$8,2,FALSE)))</f>
        <v/>
      </c>
      <c r="U452" s="158" t="str">
        <f t="shared" ref="U452:U515" si="143">IF(T452="","",MIN($N452,$AG$18,VLOOKUP($B452,$AF$3:$AH$8,3,FALSE)))</f>
        <v/>
      </c>
      <c r="V452" s="158" t="str">
        <f t="shared" ref="V452:V515" si="144">IF(SUM(W452:X452)&gt;0,"Yes","No")</f>
        <v>No</v>
      </c>
      <c r="W452" s="159" t="str">
        <f t="shared" ref="W452:W515" si="145">IF(T452="","",MAX(MIN($AG$16,U452)-MAX($AG$15,T452)+1,0)*$I452/365)</f>
        <v/>
      </c>
      <c r="X452" s="159" t="str">
        <f t="shared" ref="X452:X515" si="146">IF(T452="","",MAX(MIN($AG$18,U452)-MAX($AG$17,T452)+1,0)*$I452/365)</f>
        <v/>
      </c>
      <c r="Y452" s="160" t="str">
        <f t="shared" ref="Y452:Y515" si="147">IF($N452&lt;$AG$20,"",MAX($K452,$AG$20,VLOOKUP($B452,$AF$3:$AG$8,2,FALSE)))</f>
        <v/>
      </c>
      <c r="Z452" s="161" t="str">
        <f t="shared" ref="Z452:Z515" si="148">IF(Y452="","",MIN($N452,$AG$23,VLOOKUP($B452,$AF$3:$AH$8,3,FALSE)))</f>
        <v/>
      </c>
      <c r="AA452" s="161" t="str">
        <f t="shared" ref="AA452:AA515" si="149">IF(SUM(AB452:AC452)&gt;0,"Yes","No")</f>
        <v>No</v>
      </c>
      <c r="AB452" s="162" t="str">
        <f t="shared" ref="AB452:AB515" si="150">IF(Y452="","",MAX(MIN($AG$21,Z452)-MAX($AG$20,Y452)+1,0)*$I452/365)</f>
        <v/>
      </c>
      <c r="AC452" s="162" t="str">
        <f t="shared" ref="AC452:AC515" si="151">IF(Y452="","",MAX(MIN($AG$23,Z452)-MAX($AG$22,Y452)+1,0)*$I452/366)</f>
        <v/>
      </c>
    </row>
    <row r="453" spans="1:29" ht="14">
      <c r="A453" s="62">
        <v>451</v>
      </c>
      <c r="B453" s="10">
        <v>6</v>
      </c>
      <c r="C453" s="14">
        <v>41114</v>
      </c>
      <c r="D453" s="15" t="s">
        <v>52</v>
      </c>
      <c r="E453" s="15" t="s">
        <v>11</v>
      </c>
      <c r="F453" s="15" t="s">
        <v>11</v>
      </c>
      <c r="G453" s="23" t="s">
        <v>16</v>
      </c>
      <c r="H453" s="17" t="s">
        <v>119</v>
      </c>
      <c r="I453" s="66">
        <v>10</v>
      </c>
      <c r="J453" s="12">
        <f>VLOOKUP(G453,'Default Parameters'!$A$10:$C$12,3,FALSE)</f>
        <v>5</v>
      </c>
      <c r="K453" s="63">
        <f t="shared" si="133"/>
        <v>41237</v>
      </c>
      <c r="L453" s="64">
        <f t="shared" si="134"/>
        <v>2012</v>
      </c>
      <c r="M453" s="64">
        <f t="shared" si="135"/>
        <v>11</v>
      </c>
      <c r="N453" s="63">
        <f t="shared" si="136"/>
        <v>43062</v>
      </c>
      <c r="O453" s="154">
        <f t="shared" si="137"/>
        <v>42948</v>
      </c>
      <c r="P453" s="155">
        <f t="shared" si="138"/>
        <v>43062</v>
      </c>
      <c r="Q453" s="155" t="str">
        <f t="shared" si="139"/>
        <v>Yes</v>
      </c>
      <c r="R453" s="156">
        <f t="shared" si="140"/>
        <v>3.1506849315068495</v>
      </c>
      <c r="S453" s="156">
        <f t="shared" si="141"/>
        <v>0</v>
      </c>
      <c r="T453" s="157" t="str">
        <f t="shared" si="142"/>
        <v/>
      </c>
      <c r="U453" s="158" t="str">
        <f t="shared" si="143"/>
        <v/>
      </c>
      <c r="V453" s="158" t="str">
        <f t="shared" si="144"/>
        <v>No</v>
      </c>
      <c r="W453" s="159" t="str">
        <f t="shared" si="145"/>
        <v/>
      </c>
      <c r="X453" s="159" t="str">
        <f t="shared" si="146"/>
        <v/>
      </c>
      <c r="Y453" s="160" t="str">
        <f t="shared" si="147"/>
        <v/>
      </c>
      <c r="Z453" s="161" t="str">
        <f t="shared" si="148"/>
        <v/>
      </c>
      <c r="AA453" s="161" t="str">
        <f t="shared" si="149"/>
        <v>No</v>
      </c>
      <c r="AB453" s="162" t="str">
        <f t="shared" si="150"/>
        <v/>
      </c>
      <c r="AC453" s="162" t="str">
        <f t="shared" si="151"/>
        <v/>
      </c>
    </row>
    <row r="454" spans="1:29" ht="14">
      <c r="A454" s="62">
        <v>452</v>
      </c>
      <c r="B454" s="10">
        <v>6</v>
      </c>
      <c r="C454" s="14">
        <v>41114</v>
      </c>
      <c r="D454" s="15" t="s">
        <v>52</v>
      </c>
      <c r="E454" s="65" t="s">
        <v>9</v>
      </c>
      <c r="F454" s="15" t="s">
        <v>9</v>
      </c>
      <c r="G454" s="23" t="s">
        <v>16</v>
      </c>
      <c r="H454" s="17" t="s">
        <v>119</v>
      </c>
      <c r="I454" s="66">
        <v>14</v>
      </c>
      <c r="J454" s="12">
        <f>VLOOKUP(G454,'Default Parameters'!$A$10:$C$12,3,FALSE)</f>
        <v>5</v>
      </c>
      <c r="K454" s="63">
        <f t="shared" si="133"/>
        <v>41237</v>
      </c>
      <c r="L454" s="64">
        <f t="shared" si="134"/>
        <v>2012</v>
      </c>
      <c r="M454" s="64">
        <f t="shared" si="135"/>
        <v>11</v>
      </c>
      <c r="N454" s="63">
        <f t="shared" si="136"/>
        <v>43062</v>
      </c>
      <c r="O454" s="154">
        <f t="shared" si="137"/>
        <v>42948</v>
      </c>
      <c r="P454" s="155">
        <f t="shared" si="138"/>
        <v>43062</v>
      </c>
      <c r="Q454" s="155" t="str">
        <f t="shared" si="139"/>
        <v>Yes</v>
      </c>
      <c r="R454" s="156">
        <f t="shared" si="140"/>
        <v>4.4109589041095889</v>
      </c>
      <c r="S454" s="156">
        <f t="shared" si="141"/>
        <v>0</v>
      </c>
      <c r="T454" s="157" t="str">
        <f t="shared" si="142"/>
        <v/>
      </c>
      <c r="U454" s="158" t="str">
        <f t="shared" si="143"/>
        <v/>
      </c>
      <c r="V454" s="158" t="str">
        <f t="shared" si="144"/>
        <v>No</v>
      </c>
      <c r="W454" s="159" t="str">
        <f t="shared" si="145"/>
        <v/>
      </c>
      <c r="X454" s="159" t="str">
        <f t="shared" si="146"/>
        <v/>
      </c>
      <c r="Y454" s="160" t="str">
        <f t="shared" si="147"/>
        <v/>
      </c>
      <c r="Z454" s="161" t="str">
        <f t="shared" si="148"/>
        <v/>
      </c>
      <c r="AA454" s="161" t="str">
        <f t="shared" si="149"/>
        <v>No</v>
      </c>
      <c r="AB454" s="162" t="str">
        <f t="shared" si="150"/>
        <v/>
      </c>
      <c r="AC454" s="162" t="str">
        <f t="shared" si="151"/>
        <v/>
      </c>
    </row>
    <row r="455" spans="1:29" ht="14">
      <c r="A455" s="62">
        <v>453</v>
      </c>
      <c r="B455" s="10">
        <v>6</v>
      </c>
      <c r="C455" s="14">
        <v>41115</v>
      </c>
      <c r="D455" s="15" t="s">
        <v>141</v>
      </c>
      <c r="E455" s="15" t="s">
        <v>11</v>
      </c>
      <c r="F455" s="15" t="s">
        <v>11</v>
      </c>
      <c r="G455" s="23" t="s">
        <v>16</v>
      </c>
      <c r="H455" s="17" t="s">
        <v>73</v>
      </c>
      <c r="I455" s="66">
        <v>1</v>
      </c>
      <c r="J455" s="12">
        <f>VLOOKUP(G455,'Default Parameters'!$A$10:$C$12,3,FALSE)</f>
        <v>5</v>
      </c>
      <c r="K455" s="63">
        <f t="shared" si="133"/>
        <v>41238</v>
      </c>
      <c r="L455" s="64">
        <f t="shared" si="134"/>
        <v>2012</v>
      </c>
      <c r="M455" s="64">
        <f t="shared" si="135"/>
        <v>11</v>
      </c>
      <c r="N455" s="63">
        <f t="shared" si="136"/>
        <v>43063</v>
      </c>
      <c r="O455" s="154">
        <f t="shared" si="137"/>
        <v>42948</v>
      </c>
      <c r="P455" s="155">
        <f t="shared" si="138"/>
        <v>43063</v>
      </c>
      <c r="Q455" s="155" t="str">
        <f t="shared" si="139"/>
        <v>Yes</v>
      </c>
      <c r="R455" s="156">
        <f t="shared" si="140"/>
        <v>0.31780821917808222</v>
      </c>
      <c r="S455" s="156">
        <f t="shared" si="141"/>
        <v>0</v>
      </c>
      <c r="T455" s="157" t="str">
        <f t="shared" si="142"/>
        <v/>
      </c>
      <c r="U455" s="158" t="str">
        <f t="shared" si="143"/>
        <v/>
      </c>
      <c r="V455" s="158" t="str">
        <f t="shared" si="144"/>
        <v>No</v>
      </c>
      <c r="W455" s="159" t="str">
        <f t="shared" si="145"/>
        <v/>
      </c>
      <c r="X455" s="159" t="str">
        <f t="shared" si="146"/>
        <v/>
      </c>
      <c r="Y455" s="160" t="str">
        <f t="shared" si="147"/>
        <v/>
      </c>
      <c r="Z455" s="161" t="str">
        <f t="shared" si="148"/>
        <v/>
      </c>
      <c r="AA455" s="161" t="str">
        <f t="shared" si="149"/>
        <v>No</v>
      </c>
      <c r="AB455" s="162" t="str">
        <f t="shared" si="150"/>
        <v/>
      </c>
      <c r="AC455" s="162" t="str">
        <f t="shared" si="151"/>
        <v/>
      </c>
    </row>
    <row r="456" spans="1:29" ht="14">
      <c r="A456" s="62">
        <v>454</v>
      </c>
      <c r="B456" s="10">
        <v>6</v>
      </c>
      <c r="C456" s="14">
        <v>41116</v>
      </c>
      <c r="D456" s="15" t="s">
        <v>52</v>
      </c>
      <c r="E456" s="15" t="s">
        <v>11</v>
      </c>
      <c r="F456" s="15" t="s">
        <v>11</v>
      </c>
      <c r="G456" s="23" t="s">
        <v>16</v>
      </c>
      <c r="H456" s="17" t="s">
        <v>119</v>
      </c>
      <c r="I456" s="66">
        <v>4</v>
      </c>
      <c r="J456" s="12">
        <f>VLOOKUP(G456,'Default Parameters'!$A$10:$C$12,3,FALSE)</f>
        <v>5</v>
      </c>
      <c r="K456" s="63">
        <f t="shared" si="133"/>
        <v>41239</v>
      </c>
      <c r="L456" s="64">
        <f t="shared" si="134"/>
        <v>2012</v>
      </c>
      <c r="M456" s="64">
        <f t="shared" si="135"/>
        <v>11</v>
      </c>
      <c r="N456" s="63">
        <f t="shared" si="136"/>
        <v>43064</v>
      </c>
      <c r="O456" s="154">
        <f t="shared" si="137"/>
        <v>42948</v>
      </c>
      <c r="P456" s="155">
        <f t="shared" si="138"/>
        <v>43064</v>
      </c>
      <c r="Q456" s="155" t="str">
        <f t="shared" si="139"/>
        <v>Yes</v>
      </c>
      <c r="R456" s="156">
        <f t="shared" si="140"/>
        <v>1.2821917808219179</v>
      </c>
      <c r="S456" s="156">
        <f t="shared" si="141"/>
        <v>0</v>
      </c>
      <c r="T456" s="157" t="str">
        <f t="shared" si="142"/>
        <v/>
      </c>
      <c r="U456" s="158" t="str">
        <f t="shared" si="143"/>
        <v/>
      </c>
      <c r="V456" s="158" t="str">
        <f t="shared" si="144"/>
        <v>No</v>
      </c>
      <c r="W456" s="159" t="str">
        <f t="shared" si="145"/>
        <v/>
      </c>
      <c r="X456" s="159" t="str">
        <f t="shared" si="146"/>
        <v/>
      </c>
      <c r="Y456" s="160" t="str">
        <f t="shared" si="147"/>
        <v/>
      </c>
      <c r="Z456" s="161" t="str">
        <f t="shared" si="148"/>
        <v/>
      </c>
      <c r="AA456" s="161" t="str">
        <f t="shared" si="149"/>
        <v>No</v>
      </c>
      <c r="AB456" s="162" t="str">
        <f t="shared" si="150"/>
        <v/>
      </c>
      <c r="AC456" s="162" t="str">
        <f t="shared" si="151"/>
        <v/>
      </c>
    </row>
    <row r="457" spans="1:29" ht="14">
      <c r="A457" s="62">
        <v>455</v>
      </c>
      <c r="B457" s="10">
        <v>6</v>
      </c>
      <c r="C457" s="14">
        <v>41116</v>
      </c>
      <c r="D457" s="15" t="s">
        <v>52</v>
      </c>
      <c r="E457" s="15" t="s">
        <v>11</v>
      </c>
      <c r="F457" s="15" t="s">
        <v>11</v>
      </c>
      <c r="G457" s="23" t="s">
        <v>16</v>
      </c>
      <c r="H457" s="17" t="s">
        <v>119</v>
      </c>
      <c r="I457" s="66">
        <v>5</v>
      </c>
      <c r="J457" s="12">
        <f>VLOOKUP(G457,'Default Parameters'!$A$10:$C$12,3,FALSE)</f>
        <v>5</v>
      </c>
      <c r="K457" s="63">
        <f t="shared" si="133"/>
        <v>41239</v>
      </c>
      <c r="L457" s="64">
        <f t="shared" si="134"/>
        <v>2012</v>
      </c>
      <c r="M457" s="64">
        <f t="shared" si="135"/>
        <v>11</v>
      </c>
      <c r="N457" s="63">
        <f t="shared" si="136"/>
        <v>43064</v>
      </c>
      <c r="O457" s="154">
        <f t="shared" si="137"/>
        <v>42948</v>
      </c>
      <c r="P457" s="155">
        <f t="shared" si="138"/>
        <v>43064</v>
      </c>
      <c r="Q457" s="155" t="str">
        <f t="shared" si="139"/>
        <v>Yes</v>
      </c>
      <c r="R457" s="156">
        <f t="shared" si="140"/>
        <v>1.6027397260273972</v>
      </c>
      <c r="S457" s="156">
        <f t="shared" si="141"/>
        <v>0</v>
      </c>
      <c r="T457" s="157" t="str">
        <f t="shared" si="142"/>
        <v/>
      </c>
      <c r="U457" s="158" t="str">
        <f t="shared" si="143"/>
        <v/>
      </c>
      <c r="V457" s="158" t="str">
        <f t="shared" si="144"/>
        <v>No</v>
      </c>
      <c r="W457" s="159" t="str">
        <f t="shared" si="145"/>
        <v/>
      </c>
      <c r="X457" s="159" t="str">
        <f t="shared" si="146"/>
        <v/>
      </c>
      <c r="Y457" s="160" t="str">
        <f t="shared" si="147"/>
        <v/>
      </c>
      <c r="Z457" s="161" t="str">
        <f t="shared" si="148"/>
        <v/>
      </c>
      <c r="AA457" s="161" t="str">
        <f t="shared" si="149"/>
        <v>No</v>
      </c>
      <c r="AB457" s="162" t="str">
        <f t="shared" si="150"/>
        <v/>
      </c>
      <c r="AC457" s="162" t="str">
        <f t="shared" si="151"/>
        <v/>
      </c>
    </row>
    <row r="458" spans="1:29" ht="14">
      <c r="A458" s="62">
        <v>456</v>
      </c>
      <c r="B458" s="10">
        <v>6</v>
      </c>
      <c r="C458" s="14">
        <v>41116</v>
      </c>
      <c r="D458" s="15" t="s">
        <v>52</v>
      </c>
      <c r="E458" s="65" t="s">
        <v>9</v>
      </c>
      <c r="F458" s="15" t="s">
        <v>9</v>
      </c>
      <c r="G458" s="23" t="s">
        <v>16</v>
      </c>
      <c r="H458" s="17" t="s">
        <v>119</v>
      </c>
      <c r="I458" s="66">
        <v>6</v>
      </c>
      <c r="J458" s="12">
        <f>VLOOKUP(G458,'Default Parameters'!$A$10:$C$12,3,FALSE)</f>
        <v>5</v>
      </c>
      <c r="K458" s="63">
        <f t="shared" si="133"/>
        <v>41239</v>
      </c>
      <c r="L458" s="64">
        <f t="shared" si="134"/>
        <v>2012</v>
      </c>
      <c r="M458" s="64">
        <f t="shared" si="135"/>
        <v>11</v>
      </c>
      <c r="N458" s="63">
        <f t="shared" si="136"/>
        <v>43064</v>
      </c>
      <c r="O458" s="154">
        <f t="shared" si="137"/>
        <v>42948</v>
      </c>
      <c r="P458" s="155">
        <f t="shared" si="138"/>
        <v>43064</v>
      </c>
      <c r="Q458" s="155" t="str">
        <f t="shared" si="139"/>
        <v>Yes</v>
      </c>
      <c r="R458" s="156">
        <f t="shared" si="140"/>
        <v>1.9232876712328768</v>
      </c>
      <c r="S458" s="156">
        <f t="shared" si="141"/>
        <v>0</v>
      </c>
      <c r="T458" s="157" t="str">
        <f t="shared" si="142"/>
        <v/>
      </c>
      <c r="U458" s="158" t="str">
        <f t="shared" si="143"/>
        <v/>
      </c>
      <c r="V458" s="158" t="str">
        <f t="shared" si="144"/>
        <v>No</v>
      </c>
      <c r="W458" s="159" t="str">
        <f t="shared" si="145"/>
        <v/>
      </c>
      <c r="X458" s="159" t="str">
        <f t="shared" si="146"/>
        <v/>
      </c>
      <c r="Y458" s="160" t="str">
        <f t="shared" si="147"/>
        <v/>
      </c>
      <c r="Z458" s="161" t="str">
        <f t="shared" si="148"/>
        <v/>
      </c>
      <c r="AA458" s="161" t="str">
        <f t="shared" si="149"/>
        <v>No</v>
      </c>
      <c r="AB458" s="162" t="str">
        <f t="shared" si="150"/>
        <v/>
      </c>
      <c r="AC458" s="162" t="str">
        <f t="shared" si="151"/>
        <v/>
      </c>
    </row>
    <row r="459" spans="1:29" ht="14">
      <c r="A459" s="62">
        <v>457</v>
      </c>
      <c r="B459" s="10">
        <v>6</v>
      </c>
      <c r="C459" s="14">
        <v>41116</v>
      </c>
      <c r="D459" s="15" t="s">
        <v>52</v>
      </c>
      <c r="E459" s="65" t="s">
        <v>9</v>
      </c>
      <c r="F459" s="15" t="s">
        <v>9</v>
      </c>
      <c r="G459" s="23" t="s">
        <v>16</v>
      </c>
      <c r="H459" s="17" t="s">
        <v>119</v>
      </c>
      <c r="I459" s="66">
        <v>9</v>
      </c>
      <c r="J459" s="12">
        <f>VLOOKUP(G459,'Default Parameters'!$A$10:$C$12,3,FALSE)</f>
        <v>5</v>
      </c>
      <c r="K459" s="63">
        <f t="shared" si="133"/>
        <v>41239</v>
      </c>
      <c r="L459" s="64">
        <f t="shared" si="134"/>
        <v>2012</v>
      </c>
      <c r="M459" s="64">
        <f t="shared" si="135"/>
        <v>11</v>
      </c>
      <c r="N459" s="63">
        <f t="shared" si="136"/>
        <v>43064</v>
      </c>
      <c r="O459" s="154">
        <f t="shared" si="137"/>
        <v>42948</v>
      </c>
      <c r="P459" s="155">
        <f t="shared" si="138"/>
        <v>43064</v>
      </c>
      <c r="Q459" s="155" t="str">
        <f t="shared" si="139"/>
        <v>Yes</v>
      </c>
      <c r="R459" s="156">
        <f t="shared" si="140"/>
        <v>2.8849315068493149</v>
      </c>
      <c r="S459" s="156">
        <f t="shared" si="141"/>
        <v>0</v>
      </c>
      <c r="T459" s="157" t="str">
        <f t="shared" si="142"/>
        <v/>
      </c>
      <c r="U459" s="158" t="str">
        <f t="shared" si="143"/>
        <v/>
      </c>
      <c r="V459" s="158" t="str">
        <f t="shared" si="144"/>
        <v>No</v>
      </c>
      <c r="W459" s="159" t="str">
        <f t="shared" si="145"/>
        <v/>
      </c>
      <c r="X459" s="159" t="str">
        <f t="shared" si="146"/>
        <v/>
      </c>
      <c r="Y459" s="160" t="str">
        <f t="shared" si="147"/>
        <v/>
      </c>
      <c r="Z459" s="161" t="str">
        <f t="shared" si="148"/>
        <v/>
      </c>
      <c r="AA459" s="161" t="str">
        <f t="shared" si="149"/>
        <v>No</v>
      </c>
      <c r="AB459" s="162" t="str">
        <f t="shared" si="150"/>
        <v/>
      </c>
      <c r="AC459" s="162" t="str">
        <f t="shared" si="151"/>
        <v/>
      </c>
    </row>
    <row r="460" spans="1:29" ht="14">
      <c r="A460" s="62">
        <v>458</v>
      </c>
      <c r="B460" s="10">
        <v>6</v>
      </c>
      <c r="C460" s="14">
        <v>41116</v>
      </c>
      <c r="D460" s="15" t="s">
        <v>52</v>
      </c>
      <c r="E460" s="65" t="s">
        <v>9</v>
      </c>
      <c r="F460" s="15" t="s">
        <v>9</v>
      </c>
      <c r="G460" s="23" t="s">
        <v>16</v>
      </c>
      <c r="H460" s="17" t="s">
        <v>119</v>
      </c>
      <c r="I460" s="66">
        <v>13</v>
      </c>
      <c r="J460" s="12">
        <f>VLOOKUP(G460,'Default Parameters'!$A$10:$C$12,3,FALSE)</f>
        <v>5</v>
      </c>
      <c r="K460" s="63">
        <f t="shared" si="133"/>
        <v>41239</v>
      </c>
      <c r="L460" s="64">
        <f t="shared" si="134"/>
        <v>2012</v>
      </c>
      <c r="M460" s="64">
        <f t="shared" si="135"/>
        <v>11</v>
      </c>
      <c r="N460" s="63">
        <f t="shared" si="136"/>
        <v>43064</v>
      </c>
      <c r="O460" s="154">
        <f t="shared" si="137"/>
        <v>42948</v>
      </c>
      <c r="P460" s="155">
        <f t="shared" si="138"/>
        <v>43064</v>
      </c>
      <c r="Q460" s="155" t="str">
        <f t="shared" si="139"/>
        <v>Yes</v>
      </c>
      <c r="R460" s="156">
        <f t="shared" si="140"/>
        <v>4.1671232876712327</v>
      </c>
      <c r="S460" s="156">
        <f t="shared" si="141"/>
        <v>0</v>
      </c>
      <c r="T460" s="157" t="str">
        <f t="shared" si="142"/>
        <v/>
      </c>
      <c r="U460" s="158" t="str">
        <f t="shared" si="143"/>
        <v/>
      </c>
      <c r="V460" s="158" t="str">
        <f t="shared" si="144"/>
        <v>No</v>
      </c>
      <c r="W460" s="159" t="str">
        <f t="shared" si="145"/>
        <v/>
      </c>
      <c r="X460" s="159" t="str">
        <f t="shared" si="146"/>
        <v/>
      </c>
      <c r="Y460" s="160" t="str">
        <f t="shared" si="147"/>
        <v/>
      </c>
      <c r="Z460" s="161" t="str">
        <f t="shared" si="148"/>
        <v/>
      </c>
      <c r="AA460" s="161" t="str">
        <f t="shared" si="149"/>
        <v>No</v>
      </c>
      <c r="AB460" s="162" t="str">
        <f t="shared" si="150"/>
        <v/>
      </c>
      <c r="AC460" s="162" t="str">
        <f t="shared" si="151"/>
        <v/>
      </c>
    </row>
    <row r="461" spans="1:29" ht="14">
      <c r="A461" s="62">
        <v>459</v>
      </c>
      <c r="B461" s="10">
        <v>6</v>
      </c>
      <c r="C461" s="14">
        <v>41117</v>
      </c>
      <c r="D461" s="15" t="s">
        <v>52</v>
      </c>
      <c r="E461" s="65" t="s">
        <v>9</v>
      </c>
      <c r="F461" s="15" t="s">
        <v>9</v>
      </c>
      <c r="G461" s="23" t="s">
        <v>16</v>
      </c>
      <c r="H461" s="17" t="s">
        <v>119</v>
      </c>
      <c r="I461" s="66">
        <v>9</v>
      </c>
      <c r="J461" s="12">
        <f>VLOOKUP(G461,'Default Parameters'!$A$10:$C$12,3,FALSE)</f>
        <v>5</v>
      </c>
      <c r="K461" s="63">
        <f t="shared" si="133"/>
        <v>41240</v>
      </c>
      <c r="L461" s="64">
        <f t="shared" si="134"/>
        <v>2012</v>
      </c>
      <c r="M461" s="64">
        <f t="shared" si="135"/>
        <v>11</v>
      </c>
      <c r="N461" s="63">
        <f t="shared" si="136"/>
        <v>43065</v>
      </c>
      <c r="O461" s="154">
        <f t="shared" si="137"/>
        <v>42948</v>
      </c>
      <c r="P461" s="155">
        <f t="shared" si="138"/>
        <v>43065</v>
      </c>
      <c r="Q461" s="155" t="str">
        <f t="shared" si="139"/>
        <v>Yes</v>
      </c>
      <c r="R461" s="156">
        <f t="shared" si="140"/>
        <v>2.9095890410958902</v>
      </c>
      <c r="S461" s="156">
        <f t="shared" si="141"/>
        <v>0</v>
      </c>
      <c r="T461" s="157" t="str">
        <f t="shared" si="142"/>
        <v/>
      </c>
      <c r="U461" s="158" t="str">
        <f t="shared" si="143"/>
        <v/>
      </c>
      <c r="V461" s="158" t="str">
        <f t="shared" si="144"/>
        <v>No</v>
      </c>
      <c r="W461" s="159" t="str">
        <f t="shared" si="145"/>
        <v/>
      </c>
      <c r="X461" s="159" t="str">
        <f t="shared" si="146"/>
        <v/>
      </c>
      <c r="Y461" s="160" t="str">
        <f t="shared" si="147"/>
        <v/>
      </c>
      <c r="Z461" s="161" t="str">
        <f t="shared" si="148"/>
        <v/>
      </c>
      <c r="AA461" s="161" t="str">
        <f t="shared" si="149"/>
        <v>No</v>
      </c>
      <c r="AB461" s="162" t="str">
        <f t="shared" si="150"/>
        <v/>
      </c>
      <c r="AC461" s="162" t="str">
        <f t="shared" si="151"/>
        <v/>
      </c>
    </row>
    <row r="462" spans="1:29" ht="14">
      <c r="A462" s="62">
        <v>460</v>
      </c>
      <c r="B462" s="10">
        <v>6</v>
      </c>
      <c r="C462" s="14">
        <v>41121</v>
      </c>
      <c r="D462" s="15" t="s">
        <v>105</v>
      </c>
      <c r="E462" s="15" t="s">
        <v>11</v>
      </c>
      <c r="F462" s="15" t="s">
        <v>11</v>
      </c>
      <c r="G462" s="23" t="s">
        <v>16</v>
      </c>
      <c r="H462" s="17" t="s">
        <v>119</v>
      </c>
      <c r="I462" s="66">
        <v>43</v>
      </c>
      <c r="J462" s="12">
        <f>VLOOKUP(G462,'Default Parameters'!$A$10:$C$12,3,FALSE)</f>
        <v>5</v>
      </c>
      <c r="K462" s="63">
        <f t="shared" si="133"/>
        <v>41243</v>
      </c>
      <c r="L462" s="64">
        <f t="shared" si="134"/>
        <v>2012</v>
      </c>
      <c r="M462" s="64">
        <f t="shared" si="135"/>
        <v>11</v>
      </c>
      <c r="N462" s="63">
        <f t="shared" si="136"/>
        <v>43068</v>
      </c>
      <c r="O462" s="154">
        <f t="shared" si="137"/>
        <v>42948</v>
      </c>
      <c r="P462" s="155">
        <f t="shared" si="138"/>
        <v>43068</v>
      </c>
      <c r="Q462" s="155" t="str">
        <f t="shared" si="139"/>
        <v>Yes</v>
      </c>
      <c r="R462" s="156">
        <f t="shared" si="140"/>
        <v>14.254794520547945</v>
      </c>
      <c r="S462" s="156">
        <f t="shared" si="141"/>
        <v>0</v>
      </c>
      <c r="T462" s="157" t="str">
        <f t="shared" si="142"/>
        <v/>
      </c>
      <c r="U462" s="158" t="str">
        <f t="shared" si="143"/>
        <v/>
      </c>
      <c r="V462" s="158" t="str">
        <f t="shared" si="144"/>
        <v>No</v>
      </c>
      <c r="W462" s="159" t="str">
        <f t="shared" si="145"/>
        <v/>
      </c>
      <c r="X462" s="159" t="str">
        <f t="shared" si="146"/>
        <v/>
      </c>
      <c r="Y462" s="160" t="str">
        <f t="shared" si="147"/>
        <v/>
      </c>
      <c r="Z462" s="161" t="str">
        <f t="shared" si="148"/>
        <v/>
      </c>
      <c r="AA462" s="161" t="str">
        <f t="shared" si="149"/>
        <v>No</v>
      </c>
      <c r="AB462" s="162" t="str">
        <f t="shared" si="150"/>
        <v/>
      </c>
      <c r="AC462" s="162" t="str">
        <f t="shared" si="151"/>
        <v/>
      </c>
    </row>
    <row r="463" spans="1:29" ht="14">
      <c r="A463" s="62">
        <v>461</v>
      </c>
      <c r="B463" s="10">
        <v>6</v>
      </c>
      <c r="C463" s="14">
        <v>41121</v>
      </c>
      <c r="D463" s="15" t="s">
        <v>52</v>
      </c>
      <c r="E463" s="65" t="s">
        <v>9</v>
      </c>
      <c r="F463" s="15" t="s">
        <v>9</v>
      </c>
      <c r="G463" s="23" t="s">
        <v>16</v>
      </c>
      <c r="H463" s="17" t="s">
        <v>127</v>
      </c>
      <c r="I463" s="66">
        <v>1</v>
      </c>
      <c r="J463" s="12">
        <f>VLOOKUP(G463,'Default Parameters'!$A$10:$C$12,3,FALSE)</f>
        <v>5</v>
      </c>
      <c r="K463" s="63">
        <f t="shared" si="133"/>
        <v>41243</v>
      </c>
      <c r="L463" s="64">
        <f t="shared" si="134"/>
        <v>2012</v>
      </c>
      <c r="M463" s="64">
        <f t="shared" si="135"/>
        <v>11</v>
      </c>
      <c r="N463" s="63">
        <f t="shared" si="136"/>
        <v>43068</v>
      </c>
      <c r="O463" s="154">
        <f t="shared" si="137"/>
        <v>42948</v>
      </c>
      <c r="P463" s="155">
        <f t="shared" si="138"/>
        <v>43068</v>
      </c>
      <c r="Q463" s="155" t="str">
        <f t="shared" si="139"/>
        <v>Yes</v>
      </c>
      <c r="R463" s="156">
        <f t="shared" si="140"/>
        <v>0.33150684931506852</v>
      </c>
      <c r="S463" s="156">
        <f t="shared" si="141"/>
        <v>0</v>
      </c>
      <c r="T463" s="157" t="str">
        <f t="shared" si="142"/>
        <v/>
      </c>
      <c r="U463" s="158" t="str">
        <f t="shared" si="143"/>
        <v/>
      </c>
      <c r="V463" s="158" t="str">
        <f t="shared" si="144"/>
        <v>No</v>
      </c>
      <c r="W463" s="159" t="str">
        <f t="shared" si="145"/>
        <v/>
      </c>
      <c r="X463" s="159" t="str">
        <f t="shared" si="146"/>
        <v/>
      </c>
      <c r="Y463" s="160" t="str">
        <f t="shared" si="147"/>
        <v/>
      </c>
      <c r="Z463" s="161" t="str">
        <f t="shared" si="148"/>
        <v/>
      </c>
      <c r="AA463" s="161" t="str">
        <f t="shared" si="149"/>
        <v>No</v>
      </c>
      <c r="AB463" s="162" t="str">
        <f t="shared" si="150"/>
        <v/>
      </c>
      <c r="AC463" s="162" t="str">
        <f t="shared" si="151"/>
        <v/>
      </c>
    </row>
    <row r="464" spans="1:29" ht="14">
      <c r="A464" s="62">
        <v>462</v>
      </c>
      <c r="B464" s="10">
        <v>6</v>
      </c>
      <c r="C464" s="14">
        <v>41121</v>
      </c>
      <c r="D464" s="15" t="s">
        <v>52</v>
      </c>
      <c r="E464" s="65" t="s">
        <v>9</v>
      </c>
      <c r="F464" s="15" t="s">
        <v>9</v>
      </c>
      <c r="G464" s="23" t="s">
        <v>16</v>
      </c>
      <c r="H464" s="17" t="s">
        <v>48</v>
      </c>
      <c r="I464" s="66">
        <v>1</v>
      </c>
      <c r="J464" s="12">
        <f>VLOOKUP(G464,'Default Parameters'!$A$10:$C$12,3,FALSE)</f>
        <v>5</v>
      </c>
      <c r="K464" s="63">
        <f t="shared" si="133"/>
        <v>41243</v>
      </c>
      <c r="L464" s="64">
        <f t="shared" si="134"/>
        <v>2012</v>
      </c>
      <c r="M464" s="64">
        <f t="shared" si="135"/>
        <v>11</v>
      </c>
      <c r="N464" s="63">
        <f t="shared" si="136"/>
        <v>43068</v>
      </c>
      <c r="O464" s="154">
        <f t="shared" si="137"/>
        <v>42948</v>
      </c>
      <c r="P464" s="155">
        <f t="shared" si="138"/>
        <v>43068</v>
      </c>
      <c r="Q464" s="155" t="str">
        <f t="shared" si="139"/>
        <v>Yes</v>
      </c>
      <c r="R464" s="156">
        <f t="shared" si="140"/>
        <v>0.33150684931506852</v>
      </c>
      <c r="S464" s="156">
        <f t="shared" si="141"/>
        <v>0</v>
      </c>
      <c r="T464" s="157" t="str">
        <f t="shared" si="142"/>
        <v/>
      </c>
      <c r="U464" s="158" t="str">
        <f t="shared" si="143"/>
        <v/>
      </c>
      <c r="V464" s="158" t="str">
        <f t="shared" si="144"/>
        <v>No</v>
      </c>
      <c r="W464" s="159" t="str">
        <f t="shared" si="145"/>
        <v/>
      </c>
      <c r="X464" s="159" t="str">
        <f t="shared" si="146"/>
        <v/>
      </c>
      <c r="Y464" s="160" t="str">
        <f t="shared" si="147"/>
        <v/>
      </c>
      <c r="Z464" s="161" t="str">
        <f t="shared" si="148"/>
        <v/>
      </c>
      <c r="AA464" s="161" t="str">
        <f t="shared" si="149"/>
        <v>No</v>
      </c>
      <c r="AB464" s="162" t="str">
        <f t="shared" si="150"/>
        <v/>
      </c>
      <c r="AC464" s="162" t="str">
        <f t="shared" si="151"/>
        <v/>
      </c>
    </row>
    <row r="465" spans="1:29" ht="14">
      <c r="A465" s="62">
        <v>463</v>
      </c>
      <c r="B465" s="10">
        <v>6</v>
      </c>
      <c r="C465" s="14">
        <v>41121</v>
      </c>
      <c r="D465" s="15" t="s">
        <v>52</v>
      </c>
      <c r="E465" s="65" t="s">
        <v>9</v>
      </c>
      <c r="F465" s="15" t="s">
        <v>9</v>
      </c>
      <c r="G465" s="23" t="s">
        <v>16</v>
      </c>
      <c r="H465" s="17" t="s">
        <v>127</v>
      </c>
      <c r="I465" s="66">
        <v>2</v>
      </c>
      <c r="J465" s="12">
        <f>VLOOKUP(G465,'Default Parameters'!$A$10:$C$12,3,FALSE)</f>
        <v>5</v>
      </c>
      <c r="K465" s="63">
        <f t="shared" si="133"/>
        <v>41243</v>
      </c>
      <c r="L465" s="64">
        <f t="shared" si="134"/>
        <v>2012</v>
      </c>
      <c r="M465" s="64">
        <f t="shared" si="135"/>
        <v>11</v>
      </c>
      <c r="N465" s="63">
        <f t="shared" si="136"/>
        <v>43068</v>
      </c>
      <c r="O465" s="154">
        <f t="shared" si="137"/>
        <v>42948</v>
      </c>
      <c r="P465" s="155">
        <f t="shared" si="138"/>
        <v>43068</v>
      </c>
      <c r="Q465" s="155" t="str">
        <f t="shared" si="139"/>
        <v>Yes</v>
      </c>
      <c r="R465" s="156">
        <f t="shared" si="140"/>
        <v>0.66301369863013704</v>
      </c>
      <c r="S465" s="156">
        <f t="shared" si="141"/>
        <v>0</v>
      </c>
      <c r="T465" s="157" t="str">
        <f t="shared" si="142"/>
        <v/>
      </c>
      <c r="U465" s="158" t="str">
        <f t="shared" si="143"/>
        <v/>
      </c>
      <c r="V465" s="158" t="str">
        <f t="shared" si="144"/>
        <v>No</v>
      </c>
      <c r="W465" s="159" t="str">
        <f t="shared" si="145"/>
        <v/>
      </c>
      <c r="X465" s="159" t="str">
        <f t="shared" si="146"/>
        <v/>
      </c>
      <c r="Y465" s="160" t="str">
        <f t="shared" si="147"/>
        <v/>
      </c>
      <c r="Z465" s="161" t="str">
        <f t="shared" si="148"/>
        <v/>
      </c>
      <c r="AA465" s="161" t="str">
        <f t="shared" si="149"/>
        <v>No</v>
      </c>
      <c r="AB465" s="162" t="str">
        <f t="shared" si="150"/>
        <v/>
      </c>
      <c r="AC465" s="162" t="str">
        <f t="shared" si="151"/>
        <v/>
      </c>
    </row>
    <row r="466" spans="1:29" ht="14">
      <c r="A466" s="62">
        <v>464</v>
      </c>
      <c r="B466" s="10">
        <v>6</v>
      </c>
      <c r="C466" s="14">
        <v>41121</v>
      </c>
      <c r="D466" s="15" t="s">
        <v>52</v>
      </c>
      <c r="E466" s="65" t="s">
        <v>9</v>
      </c>
      <c r="F466" s="15" t="s">
        <v>9</v>
      </c>
      <c r="G466" s="23" t="s">
        <v>16</v>
      </c>
      <c r="H466" s="17" t="s">
        <v>119</v>
      </c>
      <c r="I466" s="66">
        <v>5</v>
      </c>
      <c r="J466" s="12">
        <f>VLOOKUP(G466,'Default Parameters'!$A$10:$C$12,3,FALSE)</f>
        <v>5</v>
      </c>
      <c r="K466" s="63">
        <f t="shared" si="133"/>
        <v>41243</v>
      </c>
      <c r="L466" s="64">
        <f t="shared" si="134"/>
        <v>2012</v>
      </c>
      <c r="M466" s="64">
        <f t="shared" si="135"/>
        <v>11</v>
      </c>
      <c r="N466" s="63">
        <f t="shared" si="136"/>
        <v>43068</v>
      </c>
      <c r="O466" s="154">
        <f t="shared" si="137"/>
        <v>42948</v>
      </c>
      <c r="P466" s="155">
        <f t="shared" si="138"/>
        <v>43068</v>
      </c>
      <c r="Q466" s="155" t="str">
        <f t="shared" si="139"/>
        <v>Yes</v>
      </c>
      <c r="R466" s="156">
        <f t="shared" si="140"/>
        <v>1.6575342465753424</v>
      </c>
      <c r="S466" s="156">
        <f t="shared" si="141"/>
        <v>0</v>
      </c>
      <c r="T466" s="157" t="str">
        <f t="shared" si="142"/>
        <v/>
      </c>
      <c r="U466" s="158" t="str">
        <f t="shared" si="143"/>
        <v/>
      </c>
      <c r="V466" s="158" t="str">
        <f t="shared" si="144"/>
        <v>No</v>
      </c>
      <c r="W466" s="159" t="str">
        <f t="shared" si="145"/>
        <v/>
      </c>
      <c r="X466" s="159" t="str">
        <f t="shared" si="146"/>
        <v/>
      </c>
      <c r="Y466" s="160" t="str">
        <f t="shared" si="147"/>
        <v/>
      </c>
      <c r="Z466" s="161" t="str">
        <f t="shared" si="148"/>
        <v/>
      </c>
      <c r="AA466" s="161" t="str">
        <f t="shared" si="149"/>
        <v>No</v>
      </c>
      <c r="AB466" s="162" t="str">
        <f t="shared" si="150"/>
        <v/>
      </c>
      <c r="AC466" s="162" t="str">
        <f t="shared" si="151"/>
        <v/>
      </c>
    </row>
    <row r="467" spans="1:29" ht="14">
      <c r="A467" s="62">
        <v>465</v>
      </c>
      <c r="B467" s="10">
        <v>6</v>
      </c>
      <c r="C467" s="14">
        <v>41121</v>
      </c>
      <c r="D467" s="15" t="s">
        <v>52</v>
      </c>
      <c r="E467" s="65" t="s">
        <v>9</v>
      </c>
      <c r="F467" s="15" t="s">
        <v>9</v>
      </c>
      <c r="G467" s="23" t="s">
        <v>16</v>
      </c>
      <c r="H467" s="17" t="s">
        <v>142</v>
      </c>
      <c r="I467" s="66">
        <v>7</v>
      </c>
      <c r="J467" s="12">
        <f>VLOOKUP(G467,'Default Parameters'!$A$10:$C$12,3,FALSE)</f>
        <v>5</v>
      </c>
      <c r="K467" s="63">
        <f t="shared" si="133"/>
        <v>41243</v>
      </c>
      <c r="L467" s="64">
        <f t="shared" si="134"/>
        <v>2012</v>
      </c>
      <c r="M467" s="64">
        <f t="shared" si="135"/>
        <v>11</v>
      </c>
      <c r="N467" s="63">
        <f t="shared" si="136"/>
        <v>43068</v>
      </c>
      <c r="O467" s="154">
        <f t="shared" si="137"/>
        <v>42948</v>
      </c>
      <c r="P467" s="155">
        <f t="shared" si="138"/>
        <v>43068</v>
      </c>
      <c r="Q467" s="155" t="str">
        <f t="shared" si="139"/>
        <v>Yes</v>
      </c>
      <c r="R467" s="156">
        <f t="shared" si="140"/>
        <v>2.3205479452054796</v>
      </c>
      <c r="S467" s="156">
        <f t="shared" si="141"/>
        <v>0</v>
      </c>
      <c r="T467" s="157" t="str">
        <f t="shared" si="142"/>
        <v/>
      </c>
      <c r="U467" s="158" t="str">
        <f t="shared" si="143"/>
        <v/>
      </c>
      <c r="V467" s="158" t="str">
        <f t="shared" si="144"/>
        <v>No</v>
      </c>
      <c r="W467" s="159" t="str">
        <f t="shared" si="145"/>
        <v/>
      </c>
      <c r="X467" s="159" t="str">
        <f t="shared" si="146"/>
        <v/>
      </c>
      <c r="Y467" s="160" t="str">
        <f t="shared" si="147"/>
        <v/>
      </c>
      <c r="Z467" s="161" t="str">
        <f t="shared" si="148"/>
        <v/>
      </c>
      <c r="AA467" s="161" t="str">
        <f t="shared" si="149"/>
        <v>No</v>
      </c>
      <c r="AB467" s="162" t="str">
        <f t="shared" si="150"/>
        <v/>
      </c>
      <c r="AC467" s="162" t="str">
        <f t="shared" si="151"/>
        <v/>
      </c>
    </row>
    <row r="468" spans="1:29" ht="14">
      <c r="A468" s="62">
        <v>466</v>
      </c>
      <c r="B468" s="10">
        <v>6</v>
      </c>
      <c r="C468" s="14">
        <v>41121</v>
      </c>
      <c r="D468" s="15" t="s">
        <v>52</v>
      </c>
      <c r="E468" s="65" t="s">
        <v>9</v>
      </c>
      <c r="F468" s="15" t="s">
        <v>9</v>
      </c>
      <c r="G468" s="23" t="s">
        <v>16</v>
      </c>
      <c r="H468" s="17" t="s">
        <v>127</v>
      </c>
      <c r="I468" s="66">
        <v>7</v>
      </c>
      <c r="J468" s="12">
        <f>VLOOKUP(G468,'Default Parameters'!$A$10:$C$12,3,FALSE)</f>
        <v>5</v>
      </c>
      <c r="K468" s="63">
        <f t="shared" si="133"/>
        <v>41243</v>
      </c>
      <c r="L468" s="64">
        <f t="shared" si="134"/>
        <v>2012</v>
      </c>
      <c r="M468" s="64">
        <f t="shared" si="135"/>
        <v>11</v>
      </c>
      <c r="N468" s="63">
        <f t="shared" si="136"/>
        <v>43068</v>
      </c>
      <c r="O468" s="154">
        <f t="shared" si="137"/>
        <v>42948</v>
      </c>
      <c r="P468" s="155">
        <f t="shared" si="138"/>
        <v>43068</v>
      </c>
      <c r="Q468" s="155" t="str">
        <f t="shared" si="139"/>
        <v>Yes</v>
      </c>
      <c r="R468" s="156">
        <f t="shared" si="140"/>
        <v>2.3205479452054796</v>
      </c>
      <c r="S468" s="156">
        <f t="shared" si="141"/>
        <v>0</v>
      </c>
      <c r="T468" s="157" t="str">
        <f t="shared" si="142"/>
        <v/>
      </c>
      <c r="U468" s="158" t="str">
        <f t="shared" si="143"/>
        <v/>
      </c>
      <c r="V468" s="158" t="str">
        <f t="shared" si="144"/>
        <v>No</v>
      </c>
      <c r="W468" s="159" t="str">
        <f t="shared" si="145"/>
        <v/>
      </c>
      <c r="X468" s="159" t="str">
        <f t="shared" si="146"/>
        <v/>
      </c>
      <c r="Y468" s="160" t="str">
        <f t="shared" si="147"/>
        <v/>
      </c>
      <c r="Z468" s="161" t="str">
        <f t="shared" si="148"/>
        <v/>
      </c>
      <c r="AA468" s="161" t="str">
        <f t="shared" si="149"/>
        <v>No</v>
      </c>
      <c r="AB468" s="162" t="str">
        <f t="shared" si="150"/>
        <v/>
      </c>
      <c r="AC468" s="162" t="str">
        <f t="shared" si="151"/>
        <v/>
      </c>
    </row>
    <row r="469" spans="1:29" ht="14">
      <c r="A469" s="62">
        <v>467</v>
      </c>
      <c r="B469" s="10">
        <v>6</v>
      </c>
      <c r="C469" s="14">
        <v>41121</v>
      </c>
      <c r="D469" s="15" t="s">
        <v>52</v>
      </c>
      <c r="E469" s="65" t="s">
        <v>9</v>
      </c>
      <c r="F469" s="15" t="s">
        <v>9</v>
      </c>
      <c r="G469" s="23" t="s">
        <v>16</v>
      </c>
      <c r="H469" s="17" t="s">
        <v>119</v>
      </c>
      <c r="I469" s="66">
        <v>14</v>
      </c>
      <c r="J469" s="12">
        <f>VLOOKUP(G469,'Default Parameters'!$A$10:$C$12,3,FALSE)</f>
        <v>5</v>
      </c>
      <c r="K469" s="63">
        <f t="shared" si="133"/>
        <v>41243</v>
      </c>
      <c r="L469" s="64">
        <f t="shared" si="134"/>
        <v>2012</v>
      </c>
      <c r="M469" s="64">
        <f t="shared" si="135"/>
        <v>11</v>
      </c>
      <c r="N469" s="63">
        <f t="shared" si="136"/>
        <v>43068</v>
      </c>
      <c r="O469" s="154">
        <f t="shared" si="137"/>
        <v>42948</v>
      </c>
      <c r="P469" s="155">
        <f t="shared" si="138"/>
        <v>43068</v>
      </c>
      <c r="Q469" s="155" t="str">
        <f t="shared" si="139"/>
        <v>Yes</v>
      </c>
      <c r="R469" s="156">
        <f t="shared" si="140"/>
        <v>4.6410958904109592</v>
      </c>
      <c r="S469" s="156">
        <f t="shared" si="141"/>
        <v>0</v>
      </c>
      <c r="T469" s="157" t="str">
        <f t="shared" si="142"/>
        <v/>
      </c>
      <c r="U469" s="158" t="str">
        <f t="shared" si="143"/>
        <v/>
      </c>
      <c r="V469" s="158" t="str">
        <f t="shared" si="144"/>
        <v>No</v>
      </c>
      <c r="W469" s="159" t="str">
        <f t="shared" si="145"/>
        <v/>
      </c>
      <c r="X469" s="159" t="str">
        <f t="shared" si="146"/>
        <v/>
      </c>
      <c r="Y469" s="160" t="str">
        <f t="shared" si="147"/>
        <v/>
      </c>
      <c r="Z469" s="161" t="str">
        <f t="shared" si="148"/>
        <v/>
      </c>
      <c r="AA469" s="161" t="str">
        <f t="shared" si="149"/>
        <v>No</v>
      </c>
      <c r="AB469" s="162" t="str">
        <f t="shared" si="150"/>
        <v/>
      </c>
      <c r="AC469" s="162" t="str">
        <f t="shared" si="151"/>
        <v/>
      </c>
    </row>
    <row r="470" spans="1:29" ht="14">
      <c r="A470" s="62">
        <v>468</v>
      </c>
      <c r="B470" s="10">
        <v>6</v>
      </c>
      <c r="C470" s="14">
        <v>41121</v>
      </c>
      <c r="D470" s="15" t="s">
        <v>52</v>
      </c>
      <c r="E470" s="65" t="s">
        <v>9</v>
      </c>
      <c r="F470" s="15" t="s">
        <v>9</v>
      </c>
      <c r="G470" s="23" t="s">
        <v>16</v>
      </c>
      <c r="H470" s="17" t="s">
        <v>127</v>
      </c>
      <c r="I470" s="66">
        <v>14</v>
      </c>
      <c r="J470" s="12">
        <f>VLOOKUP(G470,'Default Parameters'!$A$10:$C$12,3,FALSE)</f>
        <v>5</v>
      </c>
      <c r="K470" s="63">
        <f t="shared" si="133"/>
        <v>41243</v>
      </c>
      <c r="L470" s="64">
        <f t="shared" si="134"/>
        <v>2012</v>
      </c>
      <c r="M470" s="64">
        <f t="shared" si="135"/>
        <v>11</v>
      </c>
      <c r="N470" s="63">
        <f t="shared" si="136"/>
        <v>43068</v>
      </c>
      <c r="O470" s="154">
        <f t="shared" si="137"/>
        <v>42948</v>
      </c>
      <c r="P470" s="155">
        <f t="shared" si="138"/>
        <v>43068</v>
      </c>
      <c r="Q470" s="155" t="str">
        <f t="shared" si="139"/>
        <v>Yes</v>
      </c>
      <c r="R470" s="156">
        <f t="shared" si="140"/>
        <v>4.6410958904109592</v>
      </c>
      <c r="S470" s="156">
        <f t="shared" si="141"/>
        <v>0</v>
      </c>
      <c r="T470" s="157" t="str">
        <f t="shared" si="142"/>
        <v/>
      </c>
      <c r="U470" s="158" t="str">
        <f t="shared" si="143"/>
        <v/>
      </c>
      <c r="V470" s="158" t="str">
        <f t="shared" si="144"/>
        <v>No</v>
      </c>
      <c r="W470" s="159" t="str">
        <f t="shared" si="145"/>
        <v/>
      </c>
      <c r="X470" s="159" t="str">
        <f t="shared" si="146"/>
        <v/>
      </c>
      <c r="Y470" s="160" t="str">
        <f t="shared" si="147"/>
        <v/>
      </c>
      <c r="Z470" s="161" t="str">
        <f t="shared" si="148"/>
        <v/>
      </c>
      <c r="AA470" s="161" t="str">
        <f t="shared" si="149"/>
        <v>No</v>
      </c>
      <c r="AB470" s="162" t="str">
        <f t="shared" si="150"/>
        <v/>
      </c>
      <c r="AC470" s="162" t="str">
        <f t="shared" si="151"/>
        <v/>
      </c>
    </row>
    <row r="471" spans="1:29" ht="14">
      <c r="A471" s="62">
        <v>469</v>
      </c>
      <c r="B471" s="10">
        <v>6</v>
      </c>
      <c r="C471" s="14">
        <v>41121</v>
      </c>
      <c r="D471" s="15" t="s">
        <v>52</v>
      </c>
      <c r="E471" s="65" t="s">
        <v>9</v>
      </c>
      <c r="F471" s="15" t="s">
        <v>9</v>
      </c>
      <c r="G471" s="23" t="s">
        <v>16</v>
      </c>
      <c r="H471" s="17" t="s">
        <v>119</v>
      </c>
      <c r="I471" s="66">
        <v>21</v>
      </c>
      <c r="J471" s="12">
        <f>VLOOKUP(G471,'Default Parameters'!$A$10:$C$12,3,FALSE)</f>
        <v>5</v>
      </c>
      <c r="K471" s="63">
        <f t="shared" si="133"/>
        <v>41243</v>
      </c>
      <c r="L471" s="64">
        <f t="shared" si="134"/>
        <v>2012</v>
      </c>
      <c r="M471" s="64">
        <f t="shared" si="135"/>
        <v>11</v>
      </c>
      <c r="N471" s="63">
        <f t="shared" si="136"/>
        <v>43068</v>
      </c>
      <c r="O471" s="154">
        <f t="shared" si="137"/>
        <v>42948</v>
      </c>
      <c r="P471" s="155">
        <f t="shared" si="138"/>
        <v>43068</v>
      </c>
      <c r="Q471" s="155" t="str">
        <f t="shared" si="139"/>
        <v>Yes</v>
      </c>
      <c r="R471" s="156">
        <f t="shared" si="140"/>
        <v>6.9616438356164387</v>
      </c>
      <c r="S471" s="156">
        <f t="shared" si="141"/>
        <v>0</v>
      </c>
      <c r="T471" s="157" t="str">
        <f t="shared" si="142"/>
        <v/>
      </c>
      <c r="U471" s="158" t="str">
        <f t="shared" si="143"/>
        <v/>
      </c>
      <c r="V471" s="158" t="str">
        <f t="shared" si="144"/>
        <v>No</v>
      </c>
      <c r="W471" s="159" t="str">
        <f t="shared" si="145"/>
        <v/>
      </c>
      <c r="X471" s="159" t="str">
        <f t="shared" si="146"/>
        <v/>
      </c>
      <c r="Y471" s="160" t="str">
        <f t="shared" si="147"/>
        <v/>
      </c>
      <c r="Z471" s="161" t="str">
        <f t="shared" si="148"/>
        <v/>
      </c>
      <c r="AA471" s="161" t="str">
        <f t="shared" si="149"/>
        <v>No</v>
      </c>
      <c r="AB471" s="162" t="str">
        <f t="shared" si="150"/>
        <v/>
      </c>
      <c r="AC471" s="162" t="str">
        <f t="shared" si="151"/>
        <v/>
      </c>
    </row>
    <row r="472" spans="1:29" ht="14">
      <c r="A472" s="62">
        <v>470</v>
      </c>
      <c r="B472" s="10">
        <v>6</v>
      </c>
      <c r="C472" s="14">
        <v>41121</v>
      </c>
      <c r="D472" s="15" t="s">
        <v>52</v>
      </c>
      <c r="E472" s="65" t="s">
        <v>9</v>
      </c>
      <c r="F472" s="15" t="s">
        <v>9</v>
      </c>
      <c r="G472" s="23" t="s">
        <v>16</v>
      </c>
      <c r="H472" s="17" t="s">
        <v>127</v>
      </c>
      <c r="I472" s="66">
        <v>35</v>
      </c>
      <c r="J472" s="12">
        <f>VLOOKUP(G472,'Default Parameters'!$A$10:$C$12,3,FALSE)</f>
        <v>5</v>
      </c>
      <c r="K472" s="63">
        <f t="shared" si="133"/>
        <v>41243</v>
      </c>
      <c r="L472" s="64">
        <f t="shared" si="134"/>
        <v>2012</v>
      </c>
      <c r="M472" s="64">
        <f t="shared" si="135"/>
        <v>11</v>
      </c>
      <c r="N472" s="63">
        <f t="shared" si="136"/>
        <v>43068</v>
      </c>
      <c r="O472" s="154">
        <f t="shared" si="137"/>
        <v>42948</v>
      </c>
      <c r="P472" s="155">
        <f t="shared" si="138"/>
        <v>43068</v>
      </c>
      <c r="Q472" s="155" t="str">
        <f t="shared" si="139"/>
        <v>Yes</v>
      </c>
      <c r="R472" s="156">
        <f t="shared" si="140"/>
        <v>11.602739726027398</v>
      </c>
      <c r="S472" s="156">
        <f t="shared" si="141"/>
        <v>0</v>
      </c>
      <c r="T472" s="157" t="str">
        <f t="shared" si="142"/>
        <v/>
      </c>
      <c r="U472" s="158" t="str">
        <f t="shared" si="143"/>
        <v/>
      </c>
      <c r="V472" s="158" t="str">
        <f t="shared" si="144"/>
        <v>No</v>
      </c>
      <c r="W472" s="159" t="str">
        <f t="shared" si="145"/>
        <v/>
      </c>
      <c r="X472" s="159" t="str">
        <f t="shared" si="146"/>
        <v/>
      </c>
      <c r="Y472" s="160" t="str">
        <f t="shared" si="147"/>
        <v/>
      </c>
      <c r="Z472" s="161" t="str">
        <f t="shared" si="148"/>
        <v/>
      </c>
      <c r="AA472" s="161" t="str">
        <f t="shared" si="149"/>
        <v>No</v>
      </c>
      <c r="AB472" s="162" t="str">
        <f t="shared" si="150"/>
        <v/>
      </c>
      <c r="AC472" s="162" t="str">
        <f t="shared" si="151"/>
        <v/>
      </c>
    </row>
    <row r="473" spans="1:29" ht="14">
      <c r="A473" s="62">
        <v>471</v>
      </c>
      <c r="B473" s="10">
        <v>6</v>
      </c>
      <c r="C473" s="14">
        <v>41121</v>
      </c>
      <c r="D473" s="15" t="s">
        <v>74</v>
      </c>
      <c r="E473" s="65" t="s">
        <v>9</v>
      </c>
      <c r="F473" s="15" t="s">
        <v>9</v>
      </c>
      <c r="G473" s="23" t="s">
        <v>16</v>
      </c>
      <c r="H473" s="17" t="s">
        <v>130</v>
      </c>
      <c r="I473" s="66">
        <v>475</v>
      </c>
      <c r="J473" s="12">
        <f>VLOOKUP(G473,'Default Parameters'!$A$10:$C$12,3,FALSE)</f>
        <v>5</v>
      </c>
      <c r="K473" s="63">
        <f t="shared" si="133"/>
        <v>41243</v>
      </c>
      <c r="L473" s="64">
        <f t="shared" si="134"/>
        <v>2012</v>
      </c>
      <c r="M473" s="64">
        <f t="shared" si="135"/>
        <v>11</v>
      </c>
      <c r="N473" s="63">
        <f t="shared" si="136"/>
        <v>43068</v>
      </c>
      <c r="O473" s="154">
        <f t="shared" si="137"/>
        <v>42948</v>
      </c>
      <c r="P473" s="155">
        <f t="shared" si="138"/>
        <v>43068</v>
      </c>
      <c r="Q473" s="155" t="str">
        <f t="shared" si="139"/>
        <v>Yes</v>
      </c>
      <c r="R473" s="156">
        <f t="shared" si="140"/>
        <v>157.46575342465752</v>
      </c>
      <c r="S473" s="156">
        <f t="shared" si="141"/>
        <v>0</v>
      </c>
      <c r="T473" s="157" t="str">
        <f t="shared" si="142"/>
        <v/>
      </c>
      <c r="U473" s="158" t="str">
        <f t="shared" si="143"/>
        <v/>
      </c>
      <c r="V473" s="158" t="str">
        <f t="shared" si="144"/>
        <v>No</v>
      </c>
      <c r="W473" s="159" t="str">
        <f t="shared" si="145"/>
        <v/>
      </c>
      <c r="X473" s="159" t="str">
        <f t="shared" si="146"/>
        <v/>
      </c>
      <c r="Y473" s="160" t="str">
        <f t="shared" si="147"/>
        <v/>
      </c>
      <c r="Z473" s="161" t="str">
        <f t="shared" si="148"/>
        <v/>
      </c>
      <c r="AA473" s="161" t="str">
        <f t="shared" si="149"/>
        <v>No</v>
      </c>
      <c r="AB473" s="162" t="str">
        <f t="shared" si="150"/>
        <v/>
      </c>
      <c r="AC473" s="162" t="str">
        <f t="shared" si="151"/>
        <v/>
      </c>
    </row>
    <row r="474" spans="1:29" ht="14">
      <c r="A474" s="62">
        <v>472</v>
      </c>
      <c r="B474" s="10">
        <v>6</v>
      </c>
      <c r="C474" s="14">
        <v>41121</v>
      </c>
      <c r="D474" s="15" t="s">
        <v>74</v>
      </c>
      <c r="E474" s="65" t="s">
        <v>9</v>
      </c>
      <c r="F474" s="15" t="s">
        <v>9</v>
      </c>
      <c r="G474" s="23" t="s">
        <v>16</v>
      </c>
      <c r="H474" s="17" t="s">
        <v>130</v>
      </c>
      <c r="I474" s="66">
        <v>500</v>
      </c>
      <c r="J474" s="12">
        <f>VLOOKUP(G474,'Default Parameters'!$A$10:$C$12,3,FALSE)</f>
        <v>5</v>
      </c>
      <c r="K474" s="63">
        <f t="shared" si="133"/>
        <v>41243</v>
      </c>
      <c r="L474" s="64">
        <f t="shared" si="134"/>
        <v>2012</v>
      </c>
      <c r="M474" s="64">
        <f t="shared" si="135"/>
        <v>11</v>
      </c>
      <c r="N474" s="63">
        <f t="shared" si="136"/>
        <v>43068</v>
      </c>
      <c r="O474" s="154">
        <f t="shared" si="137"/>
        <v>42948</v>
      </c>
      <c r="P474" s="155">
        <f t="shared" si="138"/>
        <v>43068</v>
      </c>
      <c r="Q474" s="155" t="str">
        <f t="shared" si="139"/>
        <v>Yes</v>
      </c>
      <c r="R474" s="156">
        <f t="shared" si="140"/>
        <v>165.75342465753425</v>
      </c>
      <c r="S474" s="156">
        <f t="shared" si="141"/>
        <v>0</v>
      </c>
      <c r="T474" s="157" t="str">
        <f t="shared" si="142"/>
        <v/>
      </c>
      <c r="U474" s="158" t="str">
        <f t="shared" si="143"/>
        <v/>
      </c>
      <c r="V474" s="158" t="str">
        <f t="shared" si="144"/>
        <v>No</v>
      </c>
      <c r="W474" s="159" t="str">
        <f t="shared" si="145"/>
        <v/>
      </c>
      <c r="X474" s="159" t="str">
        <f t="shared" si="146"/>
        <v/>
      </c>
      <c r="Y474" s="160" t="str">
        <f t="shared" si="147"/>
        <v/>
      </c>
      <c r="Z474" s="161" t="str">
        <f t="shared" si="148"/>
        <v/>
      </c>
      <c r="AA474" s="161" t="str">
        <f t="shared" si="149"/>
        <v>No</v>
      </c>
      <c r="AB474" s="162" t="str">
        <f t="shared" si="150"/>
        <v/>
      </c>
      <c r="AC474" s="162" t="str">
        <f t="shared" si="151"/>
        <v/>
      </c>
    </row>
    <row r="475" spans="1:29" ht="14">
      <c r="A475" s="62">
        <v>473</v>
      </c>
      <c r="B475" s="10">
        <v>6</v>
      </c>
      <c r="C475" s="14">
        <v>41123</v>
      </c>
      <c r="D475" s="15" t="s">
        <v>52</v>
      </c>
      <c r="E475" s="15" t="s">
        <v>367</v>
      </c>
      <c r="F475" s="15" t="s">
        <v>367</v>
      </c>
      <c r="G475" s="23" t="s">
        <v>16</v>
      </c>
      <c r="H475" s="17" t="s">
        <v>119</v>
      </c>
      <c r="I475" s="66">
        <v>4</v>
      </c>
      <c r="J475" s="12">
        <f>VLOOKUP(G475,'Default Parameters'!$A$10:$C$12,3,FALSE)</f>
        <v>5</v>
      </c>
      <c r="K475" s="63">
        <f t="shared" si="133"/>
        <v>41245</v>
      </c>
      <c r="L475" s="64">
        <f t="shared" si="134"/>
        <v>2012</v>
      </c>
      <c r="M475" s="64">
        <f t="shared" si="135"/>
        <v>12</v>
      </c>
      <c r="N475" s="63">
        <f t="shared" si="136"/>
        <v>43070</v>
      </c>
      <c r="O475" s="154">
        <f t="shared" si="137"/>
        <v>42948</v>
      </c>
      <c r="P475" s="155">
        <f t="shared" si="138"/>
        <v>43070</v>
      </c>
      <c r="Q475" s="155" t="str">
        <f t="shared" si="139"/>
        <v>Yes</v>
      </c>
      <c r="R475" s="156">
        <f t="shared" si="140"/>
        <v>1.3479452054794521</v>
      </c>
      <c r="S475" s="156">
        <f t="shared" si="141"/>
        <v>0</v>
      </c>
      <c r="T475" s="157" t="str">
        <f t="shared" si="142"/>
        <v/>
      </c>
      <c r="U475" s="158" t="str">
        <f t="shared" si="143"/>
        <v/>
      </c>
      <c r="V475" s="158" t="str">
        <f t="shared" si="144"/>
        <v>No</v>
      </c>
      <c r="W475" s="159" t="str">
        <f t="shared" si="145"/>
        <v/>
      </c>
      <c r="X475" s="159" t="str">
        <f t="shared" si="146"/>
        <v/>
      </c>
      <c r="Y475" s="160" t="str">
        <f t="shared" si="147"/>
        <v/>
      </c>
      <c r="Z475" s="161" t="str">
        <f t="shared" si="148"/>
        <v/>
      </c>
      <c r="AA475" s="161" t="str">
        <f t="shared" si="149"/>
        <v>No</v>
      </c>
      <c r="AB475" s="162" t="str">
        <f t="shared" si="150"/>
        <v/>
      </c>
      <c r="AC475" s="162" t="str">
        <f t="shared" si="151"/>
        <v/>
      </c>
    </row>
    <row r="476" spans="1:29" ht="14">
      <c r="A476" s="62">
        <v>474</v>
      </c>
      <c r="B476" s="10">
        <v>6</v>
      </c>
      <c r="C476" s="14">
        <v>41123</v>
      </c>
      <c r="D476" s="15" t="s">
        <v>52</v>
      </c>
      <c r="E476" s="15" t="s">
        <v>367</v>
      </c>
      <c r="F476" s="15" t="s">
        <v>367</v>
      </c>
      <c r="G476" s="23" t="s">
        <v>16</v>
      </c>
      <c r="H476" s="17" t="s">
        <v>119</v>
      </c>
      <c r="I476" s="66">
        <v>23</v>
      </c>
      <c r="J476" s="12">
        <f>VLOOKUP(G476,'Default Parameters'!$A$10:$C$12,3,FALSE)</f>
        <v>5</v>
      </c>
      <c r="K476" s="63">
        <f t="shared" si="133"/>
        <v>41245</v>
      </c>
      <c r="L476" s="64">
        <f t="shared" si="134"/>
        <v>2012</v>
      </c>
      <c r="M476" s="64">
        <f t="shared" si="135"/>
        <v>12</v>
      </c>
      <c r="N476" s="63">
        <f t="shared" si="136"/>
        <v>43070</v>
      </c>
      <c r="O476" s="154">
        <f t="shared" si="137"/>
        <v>42948</v>
      </c>
      <c r="P476" s="155">
        <f t="shared" si="138"/>
        <v>43070</v>
      </c>
      <c r="Q476" s="155" t="str">
        <f t="shared" si="139"/>
        <v>Yes</v>
      </c>
      <c r="R476" s="156">
        <f t="shared" si="140"/>
        <v>7.7506849315068491</v>
      </c>
      <c r="S476" s="156">
        <f t="shared" si="141"/>
        <v>0</v>
      </c>
      <c r="T476" s="157" t="str">
        <f t="shared" si="142"/>
        <v/>
      </c>
      <c r="U476" s="158" t="str">
        <f t="shared" si="143"/>
        <v/>
      </c>
      <c r="V476" s="158" t="str">
        <f t="shared" si="144"/>
        <v>No</v>
      </c>
      <c r="W476" s="159" t="str">
        <f t="shared" si="145"/>
        <v/>
      </c>
      <c r="X476" s="159" t="str">
        <f t="shared" si="146"/>
        <v/>
      </c>
      <c r="Y476" s="160" t="str">
        <f t="shared" si="147"/>
        <v/>
      </c>
      <c r="Z476" s="161" t="str">
        <f t="shared" si="148"/>
        <v/>
      </c>
      <c r="AA476" s="161" t="str">
        <f t="shared" si="149"/>
        <v>No</v>
      </c>
      <c r="AB476" s="162" t="str">
        <f t="shared" si="150"/>
        <v/>
      </c>
      <c r="AC476" s="162" t="str">
        <f t="shared" si="151"/>
        <v/>
      </c>
    </row>
    <row r="477" spans="1:29" ht="14">
      <c r="A477" s="62">
        <v>475</v>
      </c>
      <c r="B477" s="10">
        <v>6</v>
      </c>
      <c r="C477" s="14">
        <v>41123</v>
      </c>
      <c r="D477" s="15" t="s">
        <v>52</v>
      </c>
      <c r="E477" s="65" t="s">
        <v>9</v>
      </c>
      <c r="F477" s="15" t="s">
        <v>9</v>
      </c>
      <c r="G477" s="23" t="s">
        <v>16</v>
      </c>
      <c r="H477" s="17" t="s">
        <v>127</v>
      </c>
      <c r="I477" s="66">
        <v>10</v>
      </c>
      <c r="J477" s="12">
        <f>VLOOKUP(G477,'Default Parameters'!$A$10:$C$12,3,FALSE)</f>
        <v>5</v>
      </c>
      <c r="K477" s="63">
        <f t="shared" si="133"/>
        <v>41245</v>
      </c>
      <c r="L477" s="64">
        <f t="shared" si="134"/>
        <v>2012</v>
      </c>
      <c r="M477" s="64">
        <f t="shared" si="135"/>
        <v>12</v>
      </c>
      <c r="N477" s="63">
        <f t="shared" si="136"/>
        <v>43070</v>
      </c>
      <c r="O477" s="154">
        <f t="shared" si="137"/>
        <v>42948</v>
      </c>
      <c r="P477" s="155">
        <f t="shared" si="138"/>
        <v>43070</v>
      </c>
      <c r="Q477" s="155" t="str">
        <f t="shared" si="139"/>
        <v>Yes</v>
      </c>
      <c r="R477" s="156">
        <f t="shared" si="140"/>
        <v>3.3698630136986303</v>
      </c>
      <c r="S477" s="156">
        <f t="shared" si="141"/>
        <v>0</v>
      </c>
      <c r="T477" s="157" t="str">
        <f t="shared" si="142"/>
        <v/>
      </c>
      <c r="U477" s="158" t="str">
        <f t="shared" si="143"/>
        <v/>
      </c>
      <c r="V477" s="158" t="str">
        <f t="shared" si="144"/>
        <v>No</v>
      </c>
      <c r="W477" s="159" t="str">
        <f t="shared" si="145"/>
        <v/>
      </c>
      <c r="X477" s="159" t="str">
        <f t="shared" si="146"/>
        <v/>
      </c>
      <c r="Y477" s="160" t="str">
        <f t="shared" si="147"/>
        <v/>
      </c>
      <c r="Z477" s="161" t="str">
        <f t="shared" si="148"/>
        <v/>
      </c>
      <c r="AA477" s="161" t="str">
        <f t="shared" si="149"/>
        <v>No</v>
      </c>
      <c r="AB477" s="162" t="str">
        <f t="shared" si="150"/>
        <v/>
      </c>
      <c r="AC477" s="162" t="str">
        <f t="shared" si="151"/>
        <v/>
      </c>
    </row>
    <row r="478" spans="1:29" ht="14">
      <c r="A478" s="62">
        <v>476</v>
      </c>
      <c r="B478" s="10">
        <v>6</v>
      </c>
      <c r="C478" s="14">
        <v>41123</v>
      </c>
      <c r="D478" s="15" t="s">
        <v>52</v>
      </c>
      <c r="E478" s="65" t="s">
        <v>9</v>
      </c>
      <c r="F478" s="15" t="s">
        <v>9</v>
      </c>
      <c r="G478" s="23" t="s">
        <v>16</v>
      </c>
      <c r="H478" s="17" t="s">
        <v>127</v>
      </c>
      <c r="I478" s="66">
        <v>13</v>
      </c>
      <c r="J478" s="12">
        <f>VLOOKUP(G478,'Default Parameters'!$A$10:$C$12,3,FALSE)</f>
        <v>5</v>
      </c>
      <c r="K478" s="63">
        <f t="shared" si="133"/>
        <v>41245</v>
      </c>
      <c r="L478" s="64">
        <f t="shared" si="134"/>
        <v>2012</v>
      </c>
      <c r="M478" s="64">
        <f t="shared" si="135"/>
        <v>12</v>
      </c>
      <c r="N478" s="63">
        <f t="shared" si="136"/>
        <v>43070</v>
      </c>
      <c r="O478" s="154">
        <f t="shared" si="137"/>
        <v>42948</v>
      </c>
      <c r="P478" s="155">
        <f t="shared" si="138"/>
        <v>43070</v>
      </c>
      <c r="Q478" s="155" t="str">
        <f t="shared" si="139"/>
        <v>Yes</v>
      </c>
      <c r="R478" s="156">
        <f t="shared" si="140"/>
        <v>4.3808219178082188</v>
      </c>
      <c r="S478" s="156">
        <f t="shared" si="141"/>
        <v>0</v>
      </c>
      <c r="T478" s="157" t="str">
        <f t="shared" si="142"/>
        <v/>
      </c>
      <c r="U478" s="158" t="str">
        <f t="shared" si="143"/>
        <v/>
      </c>
      <c r="V478" s="158" t="str">
        <f t="shared" si="144"/>
        <v>No</v>
      </c>
      <c r="W478" s="159" t="str">
        <f t="shared" si="145"/>
        <v/>
      </c>
      <c r="X478" s="159" t="str">
        <f t="shared" si="146"/>
        <v/>
      </c>
      <c r="Y478" s="160" t="str">
        <f t="shared" si="147"/>
        <v/>
      </c>
      <c r="Z478" s="161" t="str">
        <f t="shared" si="148"/>
        <v/>
      </c>
      <c r="AA478" s="161" t="str">
        <f t="shared" si="149"/>
        <v>No</v>
      </c>
      <c r="AB478" s="162" t="str">
        <f t="shared" si="150"/>
        <v/>
      </c>
      <c r="AC478" s="162" t="str">
        <f t="shared" si="151"/>
        <v/>
      </c>
    </row>
    <row r="479" spans="1:29" ht="14">
      <c r="A479" s="62">
        <v>477</v>
      </c>
      <c r="B479" s="10">
        <v>6</v>
      </c>
      <c r="C479" s="14">
        <v>41127</v>
      </c>
      <c r="D479" s="15" t="s">
        <v>52</v>
      </c>
      <c r="E479" s="15" t="s">
        <v>367</v>
      </c>
      <c r="F479" s="15" t="s">
        <v>367</v>
      </c>
      <c r="G479" s="23" t="s">
        <v>16</v>
      </c>
      <c r="H479" s="17" t="s">
        <v>119</v>
      </c>
      <c r="I479" s="66">
        <v>2</v>
      </c>
      <c r="J479" s="12">
        <f>VLOOKUP(G479,'Default Parameters'!$A$10:$C$12,3,FALSE)</f>
        <v>5</v>
      </c>
      <c r="K479" s="63">
        <f t="shared" si="133"/>
        <v>41249</v>
      </c>
      <c r="L479" s="64">
        <f t="shared" si="134"/>
        <v>2012</v>
      </c>
      <c r="M479" s="64">
        <f t="shared" si="135"/>
        <v>12</v>
      </c>
      <c r="N479" s="63">
        <f t="shared" si="136"/>
        <v>43074</v>
      </c>
      <c r="O479" s="154">
        <f t="shared" si="137"/>
        <v>42948</v>
      </c>
      <c r="P479" s="155">
        <f t="shared" si="138"/>
        <v>43074</v>
      </c>
      <c r="Q479" s="155" t="str">
        <f t="shared" si="139"/>
        <v>Yes</v>
      </c>
      <c r="R479" s="156">
        <f t="shared" si="140"/>
        <v>0.69589041095890414</v>
      </c>
      <c r="S479" s="156">
        <f t="shared" si="141"/>
        <v>0</v>
      </c>
      <c r="T479" s="157" t="str">
        <f t="shared" si="142"/>
        <v/>
      </c>
      <c r="U479" s="158" t="str">
        <f t="shared" si="143"/>
        <v/>
      </c>
      <c r="V479" s="158" t="str">
        <f t="shared" si="144"/>
        <v>No</v>
      </c>
      <c r="W479" s="159" t="str">
        <f t="shared" si="145"/>
        <v/>
      </c>
      <c r="X479" s="159" t="str">
        <f t="shared" si="146"/>
        <v/>
      </c>
      <c r="Y479" s="160" t="str">
        <f t="shared" si="147"/>
        <v/>
      </c>
      <c r="Z479" s="161" t="str">
        <f t="shared" si="148"/>
        <v/>
      </c>
      <c r="AA479" s="161" t="str">
        <f t="shared" si="149"/>
        <v>No</v>
      </c>
      <c r="AB479" s="162" t="str">
        <f t="shared" si="150"/>
        <v/>
      </c>
      <c r="AC479" s="162" t="str">
        <f t="shared" si="151"/>
        <v/>
      </c>
    </row>
    <row r="480" spans="1:29" ht="14">
      <c r="A480" s="62">
        <v>478</v>
      </c>
      <c r="B480" s="10">
        <v>6</v>
      </c>
      <c r="C480" s="14">
        <v>41127</v>
      </c>
      <c r="D480" s="15" t="s">
        <v>52</v>
      </c>
      <c r="E480" s="65" t="s">
        <v>9</v>
      </c>
      <c r="F480" s="15" t="s">
        <v>9</v>
      </c>
      <c r="G480" s="23" t="s">
        <v>16</v>
      </c>
      <c r="H480" s="17" t="s">
        <v>127</v>
      </c>
      <c r="I480" s="66">
        <v>8</v>
      </c>
      <c r="J480" s="12">
        <f>VLOOKUP(G480,'Default Parameters'!$A$10:$C$12,3,FALSE)</f>
        <v>5</v>
      </c>
      <c r="K480" s="63">
        <f t="shared" si="133"/>
        <v>41249</v>
      </c>
      <c r="L480" s="64">
        <f t="shared" si="134"/>
        <v>2012</v>
      </c>
      <c r="M480" s="64">
        <f t="shared" si="135"/>
        <v>12</v>
      </c>
      <c r="N480" s="63">
        <f t="shared" si="136"/>
        <v>43074</v>
      </c>
      <c r="O480" s="154">
        <f t="shared" si="137"/>
        <v>42948</v>
      </c>
      <c r="P480" s="155">
        <f t="shared" si="138"/>
        <v>43074</v>
      </c>
      <c r="Q480" s="155" t="str">
        <f t="shared" si="139"/>
        <v>Yes</v>
      </c>
      <c r="R480" s="156">
        <f t="shared" si="140"/>
        <v>2.7835616438356166</v>
      </c>
      <c r="S480" s="156">
        <f t="shared" si="141"/>
        <v>0</v>
      </c>
      <c r="T480" s="157" t="str">
        <f t="shared" si="142"/>
        <v/>
      </c>
      <c r="U480" s="158" t="str">
        <f t="shared" si="143"/>
        <v/>
      </c>
      <c r="V480" s="158" t="str">
        <f t="shared" si="144"/>
        <v>No</v>
      </c>
      <c r="W480" s="159" t="str">
        <f t="shared" si="145"/>
        <v/>
      </c>
      <c r="X480" s="159" t="str">
        <f t="shared" si="146"/>
        <v/>
      </c>
      <c r="Y480" s="160" t="str">
        <f t="shared" si="147"/>
        <v/>
      </c>
      <c r="Z480" s="161" t="str">
        <f t="shared" si="148"/>
        <v/>
      </c>
      <c r="AA480" s="161" t="str">
        <f t="shared" si="149"/>
        <v>No</v>
      </c>
      <c r="AB480" s="162" t="str">
        <f t="shared" si="150"/>
        <v/>
      </c>
      <c r="AC480" s="162" t="str">
        <f t="shared" si="151"/>
        <v/>
      </c>
    </row>
    <row r="481" spans="1:29" ht="14">
      <c r="A481" s="62">
        <v>479</v>
      </c>
      <c r="B481" s="10">
        <v>6</v>
      </c>
      <c r="C481" s="14">
        <v>41127</v>
      </c>
      <c r="D481" s="15" t="s">
        <v>52</v>
      </c>
      <c r="E481" s="65" t="s">
        <v>9</v>
      </c>
      <c r="F481" s="15" t="s">
        <v>9</v>
      </c>
      <c r="G481" s="23" t="s">
        <v>16</v>
      </c>
      <c r="H481" s="17" t="s">
        <v>127</v>
      </c>
      <c r="I481" s="66">
        <v>13</v>
      </c>
      <c r="J481" s="12">
        <f>VLOOKUP(G481,'Default Parameters'!$A$10:$C$12,3,FALSE)</f>
        <v>5</v>
      </c>
      <c r="K481" s="63">
        <f t="shared" si="133"/>
        <v>41249</v>
      </c>
      <c r="L481" s="64">
        <f t="shared" si="134"/>
        <v>2012</v>
      </c>
      <c r="M481" s="64">
        <f t="shared" si="135"/>
        <v>12</v>
      </c>
      <c r="N481" s="63">
        <f t="shared" si="136"/>
        <v>43074</v>
      </c>
      <c r="O481" s="154">
        <f t="shared" si="137"/>
        <v>42948</v>
      </c>
      <c r="P481" s="155">
        <f t="shared" si="138"/>
        <v>43074</v>
      </c>
      <c r="Q481" s="155" t="str">
        <f t="shared" si="139"/>
        <v>Yes</v>
      </c>
      <c r="R481" s="156">
        <f t="shared" si="140"/>
        <v>4.5232876712328771</v>
      </c>
      <c r="S481" s="156">
        <f t="shared" si="141"/>
        <v>0</v>
      </c>
      <c r="T481" s="157" t="str">
        <f t="shared" si="142"/>
        <v/>
      </c>
      <c r="U481" s="158" t="str">
        <f t="shared" si="143"/>
        <v/>
      </c>
      <c r="V481" s="158" t="str">
        <f t="shared" si="144"/>
        <v>No</v>
      </c>
      <c r="W481" s="159" t="str">
        <f t="shared" si="145"/>
        <v/>
      </c>
      <c r="X481" s="159" t="str">
        <f t="shared" si="146"/>
        <v/>
      </c>
      <c r="Y481" s="160" t="str">
        <f t="shared" si="147"/>
        <v/>
      </c>
      <c r="Z481" s="161" t="str">
        <f t="shared" si="148"/>
        <v/>
      </c>
      <c r="AA481" s="161" t="str">
        <f t="shared" si="149"/>
        <v>No</v>
      </c>
      <c r="AB481" s="162" t="str">
        <f t="shared" si="150"/>
        <v/>
      </c>
      <c r="AC481" s="162" t="str">
        <f t="shared" si="151"/>
        <v/>
      </c>
    </row>
    <row r="482" spans="1:29" ht="14">
      <c r="A482" s="62">
        <v>480</v>
      </c>
      <c r="B482" s="10">
        <v>6</v>
      </c>
      <c r="C482" s="14">
        <v>41127</v>
      </c>
      <c r="D482" s="15" t="s">
        <v>52</v>
      </c>
      <c r="E482" s="65" t="s">
        <v>9</v>
      </c>
      <c r="F482" s="15" t="s">
        <v>9</v>
      </c>
      <c r="G482" s="23" t="s">
        <v>16</v>
      </c>
      <c r="H482" s="17" t="s">
        <v>127</v>
      </c>
      <c r="I482" s="66">
        <v>15</v>
      </c>
      <c r="J482" s="12">
        <f>VLOOKUP(G482,'Default Parameters'!$A$10:$C$12,3,FALSE)</f>
        <v>5</v>
      </c>
      <c r="K482" s="63">
        <f t="shared" si="133"/>
        <v>41249</v>
      </c>
      <c r="L482" s="64">
        <f t="shared" si="134"/>
        <v>2012</v>
      </c>
      <c r="M482" s="64">
        <f t="shared" si="135"/>
        <v>12</v>
      </c>
      <c r="N482" s="63">
        <f t="shared" si="136"/>
        <v>43074</v>
      </c>
      <c r="O482" s="154">
        <f t="shared" si="137"/>
        <v>42948</v>
      </c>
      <c r="P482" s="155">
        <f t="shared" si="138"/>
        <v>43074</v>
      </c>
      <c r="Q482" s="155" t="str">
        <f t="shared" si="139"/>
        <v>Yes</v>
      </c>
      <c r="R482" s="156">
        <f t="shared" si="140"/>
        <v>5.2191780821917808</v>
      </c>
      <c r="S482" s="156">
        <f t="shared" si="141"/>
        <v>0</v>
      </c>
      <c r="T482" s="157" t="str">
        <f t="shared" si="142"/>
        <v/>
      </c>
      <c r="U482" s="158" t="str">
        <f t="shared" si="143"/>
        <v/>
      </c>
      <c r="V482" s="158" t="str">
        <f t="shared" si="144"/>
        <v>No</v>
      </c>
      <c r="W482" s="159" t="str">
        <f t="shared" si="145"/>
        <v/>
      </c>
      <c r="X482" s="159" t="str">
        <f t="shared" si="146"/>
        <v/>
      </c>
      <c r="Y482" s="160" t="str">
        <f t="shared" si="147"/>
        <v/>
      </c>
      <c r="Z482" s="161" t="str">
        <f t="shared" si="148"/>
        <v/>
      </c>
      <c r="AA482" s="161" t="str">
        <f t="shared" si="149"/>
        <v>No</v>
      </c>
      <c r="AB482" s="162" t="str">
        <f t="shared" si="150"/>
        <v/>
      </c>
      <c r="AC482" s="162" t="str">
        <f t="shared" si="151"/>
        <v/>
      </c>
    </row>
    <row r="483" spans="1:29" ht="14">
      <c r="A483" s="62">
        <v>481</v>
      </c>
      <c r="B483" s="10">
        <v>6</v>
      </c>
      <c r="C483" s="14">
        <v>41128</v>
      </c>
      <c r="D483" s="15" t="s">
        <v>52</v>
      </c>
      <c r="E483" s="65" t="s">
        <v>8</v>
      </c>
      <c r="F483" s="15" t="s">
        <v>8</v>
      </c>
      <c r="G483" s="23" t="s">
        <v>16</v>
      </c>
      <c r="H483" s="17" t="s">
        <v>127</v>
      </c>
      <c r="I483" s="66">
        <v>18</v>
      </c>
      <c r="J483" s="12">
        <f>VLOOKUP(G483,'Default Parameters'!$A$10:$C$12,3,FALSE)</f>
        <v>5</v>
      </c>
      <c r="K483" s="63">
        <f t="shared" si="133"/>
        <v>41250</v>
      </c>
      <c r="L483" s="64">
        <f t="shared" si="134"/>
        <v>2012</v>
      </c>
      <c r="M483" s="64">
        <f t="shared" si="135"/>
        <v>12</v>
      </c>
      <c r="N483" s="63">
        <f t="shared" si="136"/>
        <v>43075</v>
      </c>
      <c r="O483" s="154">
        <f t="shared" si="137"/>
        <v>42948</v>
      </c>
      <c r="P483" s="155">
        <f t="shared" si="138"/>
        <v>43075</v>
      </c>
      <c r="Q483" s="155" t="str">
        <f t="shared" si="139"/>
        <v>Yes</v>
      </c>
      <c r="R483" s="156">
        <f t="shared" si="140"/>
        <v>6.3123287671232875</v>
      </c>
      <c r="S483" s="156">
        <f t="shared" si="141"/>
        <v>0</v>
      </c>
      <c r="T483" s="157" t="str">
        <f t="shared" si="142"/>
        <v/>
      </c>
      <c r="U483" s="158" t="str">
        <f t="shared" si="143"/>
        <v/>
      </c>
      <c r="V483" s="158" t="str">
        <f t="shared" si="144"/>
        <v>No</v>
      </c>
      <c r="W483" s="159" t="str">
        <f t="shared" si="145"/>
        <v/>
      </c>
      <c r="X483" s="159" t="str">
        <f t="shared" si="146"/>
        <v/>
      </c>
      <c r="Y483" s="160" t="str">
        <f t="shared" si="147"/>
        <v/>
      </c>
      <c r="Z483" s="161" t="str">
        <f t="shared" si="148"/>
        <v/>
      </c>
      <c r="AA483" s="161" t="str">
        <f t="shared" si="149"/>
        <v>No</v>
      </c>
      <c r="AB483" s="162" t="str">
        <f t="shared" si="150"/>
        <v/>
      </c>
      <c r="AC483" s="162" t="str">
        <f t="shared" si="151"/>
        <v/>
      </c>
    </row>
    <row r="484" spans="1:29" ht="14">
      <c r="A484" s="62">
        <v>482</v>
      </c>
      <c r="B484" s="10">
        <v>6</v>
      </c>
      <c r="C484" s="14">
        <v>41128</v>
      </c>
      <c r="D484" s="15" t="s">
        <v>52</v>
      </c>
      <c r="E484" s="65" t="s">
        <v>9</v>
      </c>
      <c r="F484" s="15" t="s">
        <v>9</v>
      </c>
      <c r="G484" s="23" t="s">
        <v>16</v>
      </c>
      <c r="H484" s="17" t="s">
        <v>127</v>
      </c>
      <c r="I484" s="66">
        <v>18</v>
      </c>
      <c r="J484" s="12">
        <f>VLOOKUP(G484,'Default Parameters'!$A$10:$C$12,3,FALSE)</f>
        <v>5</v>
      </c>
      <c r="K484" s="63">
        <f t="shared" si="133"/>
        <v>41250</v>
      </c>
      <c r="L484" s="64">
        <f t="shared" si="134"/>
        <v>2012</v>
      </c>
      <c r="M484" s="64">
        <f t="shared" si="135"/>
        <v>12</v>
      </c>
      <c r="N484" s="63">
        <f t="shared" si="136"/>
        <v>43075</v>
      </c>
      <c r="O484" s="154">
        <f t="shared" si="137"/>
        <v>42948</v>
      </c>
      <c r="P484" s="155">
        <f t="shared" si="138"/>
        <v>43075</v>
      </c>
      <c r="Q484" s="155" t="str">
        <f t="shared" si="139"/>
        <v>Yes</v>
      </c>
      <c r="R484" s="156">
        <f t="shared" si="140"/>
        <v>6.3123287671232875</v>
      </c>
      <c r="S484" s="156">
        <f t="shared" si="141"/>
        <v>0</v>
      </c>
      <c r="T484" s="157" t="str">
        <f t="shared" si="142"/>
        <v/>
      </c>
      <c r="U484" s="158" t="str">
        <f t="shared" si="143"/>
        <v/>
      </c>
      <c r="V484" s="158" t="str">
        <f t="shared" si="144"/>
        <v>No</v>
      </c>
      <c r="W484" s="159" t="str">
        <f t="shared" si="145"/>
        <v/>
      </c>
      <c r="X484" s="159" t="str">
        <f t="shared" si="146"/>
        <v/>
      </c>
      <c r="Y484" s="160" t="str">
        <f t="shared" si="147"/>
        <v/>
      </c>
      <c r="Z484" s="161" t="str">
        <f t="shared" si="148"/>
        <v/>
      </c>
      <c r="AA484" s="161" t="str">
        <f t="shared" si="149"/>
        <v>No</v>
      </c>
      <c r="AB484" s="162" t="str">
        <f t="shared" si="150"/>
        <v/>
      </c>
      <c r="AC484" s="162" t="str">
        <f t="shared" si="151"/>
        <v/>
      </c>
    </row>
    <row r="485" spans="1:29" ht="15" customHeight="1">
      <c r="A485" s="62">
        <v>483</v>
      </c>
      <c r="B485" s="10">
        <v>6</v>
      </c>
      <c r="C485" s="14">
        <v>41129</v>
      </c>
      <c r="D485" s="15" t="s">
        <v>143</v>
      </c>
      <c r="E485" s="44" t="s">
        <v>740</v>
      </c>
      <c r="F485" s="44" t="s">
        <v>1317</v>
      </c>
      <c r="G485" s="23" t="s">
        <v>16</v>
      </c>
      <c r="H485" s="17" t="s">
        <v>73</v>
      </c>
      <c r="I485" s="66">
        <v>2</v>
      </c>
      <c r="J485" s="12">
        <f>VLOOKUP(G485,'Default Parameters'!$A$10:$C$12,3,FALSE)</f>
        <v>5</v>
      </c>
      <c r="K485" s="63">
        <f t="shared" si="133"/>
        <v>41251</v>
      </c>
      <c r="L485" s="64">
        <f t="shared" si="134"/>
        <v>2012</v>
      </c>
      <c r="M485" s="64">
        <f t="shared" si="135"/>
        <v>12</v>
      </c>
      <c r="N485" s="63">
        <f t="shared" si="136"/>
        <v>43076</v>
      </c>
      <c r="O485" s="154">
        <f t="shared" si="137"/>
        <v>42948</v>
      </c>
      <c r="P485" s="155">
        <f t="shared" si="138"/>
        <v>43076</v>
      </c>
      <c r="Q485" s="155" t="str">
        <f t="shared" si="139"/>
        <v>Yes</v>
      </c>
      <c r="R485" s="156">
        <f t="shared" si="140"/>
        <v>0.70684931506849313</v>
      </c>
      <c r="S485" s="156">
        <f t="shared" si="141"/>
        <v>0</v>
      </c>
      <c r="T485" s="157" t="str">
        <f t="shared" si="142"/>
        <v/>
      </c>
      <c r="U485" s="158" t="str">
        <f t="shared" si="143"/>
        <v/>
      </c>
      <c r="V485" s="158" t="str">
        <f t="shared" si="144"/>
        <v>No</v>
      </c>
      <c r="W485" s="159" t="str">
        <f t="shared" si="145"/>
        <v/>
      </c>
      <c r="X485" s="159" t="str">
        <f t="shared" si="146"/>
        <v/>
      </c>
      <c r="Y485" s="160" t="str">
        <f t="shared" si="147"/>
        <v/>
      </c>
      <c r="Z485" s="161" t="str">
        <f t="shared" si="148"/>
        <v/>
      </c>
      <c r="AA485" s="161" t="str">
        <f t="shared" si="149"/>
        <v>No</v>
      </c>
      <c r="AB485" s="162" t="str">
        <f t="shared" si="150"/>
        <v/>
      </c>
      <c r="AC485" s="162" t="str">
        <f t="shared" si="151"/>
        <v/>
      </c>
    </row>
    <row r="486" spans="1:29" ht="14">
      <c r="A486" s="62">
        <v>484</v>
      </c>
      <c r="B486" s="10">
        <v>6</v>
      </c>
      <c r="C486" s="14">
        <v>41129</v>
      </c>
      <c r="D486" s="15" t="s">
        <v>52</v>
      </c>
      <c r="E486" s="15" t="s">
        <v>367</v>
      </c>
      <c r="F486" s="15" t="s">
        <v>367</v>
      </c>
      <c r="G486" s="23" t="s">
        <v>16</v>
      </c>
      <c r="H486" s="17" t="s">
        <v>119</v>
      </c>
      <c r="I486" s="66">
        <v>8</v>
      </c>
      <c r="J486" s="12">
        <f>VLOOKUP(G486,'Default Parameters'!$A$10:$C$12,3,FALSE)</f>
        <v>5</v>
      </c>
      <c r="K486" s="63">
        <f t="shared" si="133"/>
        <v>41251</v>
      </c>
      <c r="L486" s="64">
        <f t="shared" si="134"/>
        <v>2012</v>
      </c>
      <c r="M486" s="64">
        <f t="shared" si="135"/>
        <v>12</v>
      </c>
      <c r="N486" s="63">
        <f t="shared" si="136"/>
        <v>43076</v>
      </c>
      <c r="O486" s="154">
        <f t="shared" si="137"/>
        <v>42948</v>
      </c>
      <c r="P486" s="155">
        <f t="shared" si="138"/>
        <v>43076</v>
      </c>
      <c r="Q486" s="155" t="str">
        <f t="shared" si="139"/>
        <v>Yes</v>
      </c>
      <c r="R486" s="156">
        <f t="shared" si="140"/>
        <v>2.8273972602739725</v>
      </c>
      <c r="S486" s="156">
        <f t="shared" si="141"/>
        <v>0</v>
      </c>
      <c r="T486" s="157" t="str">
        <f t="shared" si="142"/>
        <v/>
      </c>
      <c r="U486" s="158" t="str">
        <f t="shared" si="143"/>
        <v/>
      </c>
      <c r="V486" s="158" t="str">
        <f t="shared" si="144"/>
        <v>No</v>
      </c>
      <c r="W486" s="159" t="str">
        <f t="shared" si="145"/>
        <v/>
      </c>
      <c r="X486" s="159" t="str">
        <f t="shared" si="146"/>
        <v/>
      </c>
      <c r="Y486" s="160" t="str">
        <f t="shared" si="147"/>
        <v/>
      </c>
      <c r="Z486" s="161" t="str">
        <f t="shared" si="148"/>
        <v/>
      </c>
      <c r="AA486" s="161" t="str">
        <f t="shared" si="149"/>
        <v>No</v>
      </c>
      <c r="AB486" s="162" t="str">
        <f t="shared" si="150"/>
        <v/>
      </c>
      <c r="AC486" s="162" t="str">
        <f t="shared" si="151"/>
        <v/>
      </c>
    </row>
    <row r="487" spans="1:29" ht="14">
      <c r="A487" s="62">
        <v>485</v>
      </c>
      <c r="B487" s="10">
        <v>6</v>
      </c>
      <c r="C487" s="14">
        <v>41130</v>
      </c>
      <c r="D487" s="15" t="s">
        <v>52</v>
      </c>
      <c r="E487" s="65" t="s">
        <v>8</v>
      </c>
      <c r="F487" s="15" t="s">
        <v>8</v>
      </c>
      <c r="G487" s="23" t="s">
        <v>16</v>
      </c>
      <c r="H487" s="17" t="s">
        <v>127</v>
      </c>
      <c r="I487" s="66">
        <v>7</v>
      </c>
      <c r="J487" s="12">
        <f>VLOOKUP(G487,'Default Parameters'!$A$10:$C$12,3,FALSE)</f>
        <v>5</v>
      </c>
      <c r="K487" s="63">
        <f t="shared" si="133"/>
        <v>41252</v>
      </c>
      <c r="L487" s="64">
        <f t="shared" si="134"/>
        <v>2012</v>
      </c>
      <c r="M487" s="64">
        <f t="shared" si="135"/>
        <v>12</v>
      </c>
      <c r="N487" s="63">
        <f t="shared" si="136"/>
        <v>43077</v>
      </c>
      <c r="O487" s="154">
        <f t="shared" si="137"/>
        <v>42948</v>
      </c>
      <c r="P487" s="155">
        <f t="shared" si="138"/>
        <v>43077</v>
      </c>
      <c r="Q487" s="155" t="str">
        <f t="shared" si="139"/>
        <v>Yes</v>
      </c>
      <c r="R487" s="156">
        <f t="shared" si="140"/>
        <v>2.493150684931507</v>
      </c>
      <c r="S487" s="156">
        <f t="shared" si="141"/>
        <v>0</v>
      </c>
      <c r="T487" s="157" t="str">
        <f t="shared" si="142"/>
        <v/>
      </c>
      <c r="U487" s="158" t="str">
        <f t="shared" si="143"/>
        <v/>
      </c>
      <c r="V487" s="158" t="str">
        <f t="shared" si="144"/>
        <v>No</v>
      </c>
      <c r="W487" s="159" t="str">
        <f t="shared" si="145"/>
        <v/>
      </c>
      <c r="X487" s="159" t="str">
        <f t="shared" si="146"/>
        <v/>
      </c>
      <c r="Y487" s="160" t="str">
        <f t="shared" si="147"/>
        <v/>
      </c>
      <c r="Z487" s="161" t="str">
        <f t="shared" si="148"/>
        <v/>
      </c>
      <c r="AA487" s="161" t="str">
        <f t="shared" si="149"/>
        <v>No</v>
      </c>
      <c r="AB487" s="162" t="str">
        <f t="shared" si="150"/>
        <v/>
      </c>
      <c r="AC487" s="162" t="str">
        <f t="shared" si="151"/>
        <v/>
      </c>
    </row>
    <row r="488" spans="1:29" ht="14">
      <c r="A488" s="62">
        <v>486</v>
      </c>
      <c r="B488" s="10">
        <v>6</v>
      </c>
      <c r="C488" s="14">
        <v>41130</v>
      </c>
      <c r="D488" s="15" t="s">
        <v>52</v>
      </c>
      <c r="E488" s="65" t="s">
        <v>8</v>
      </c>
      <c r="F488" s="15" t="s">
        <v>8</v>
      </c>
      <c r="G488" s="23" t="s">
        <v>16</v>
      </c>
      <c r="H488" s="17" t="s">
        <v>127</v>
      </c>
      <c r="I488" s="66">
        <v>8</v>
      </c>
      <c r="J488" s="12">
        <f>VLOOKUP(G488,'Default Parameters'!$A$10:$C$12,3,FALSE)</f>
        <v>5</v>
      </c>
      <c r="K488" s="63">
        <f t="shared" si="133"/>
        <v>41252</v>
      </c>
      <c r="L488" s="64">
        <f t="shared" si="134"/>
        <v>2012</v>
      </c>
      <c r="M488" s="64">
        <f t="shared" si="135"/>
        <v>12</v>
      </c>
      <c r="N488" s="63">
        <f t="shared" si="136"/>
        <v>43077</v>
      </c>
      <c r="O488" s="154">
        <f t="shared" si="137"/>
        <v>42948</v>
      </c>
      <c r="P488" s="155">
        <f t="shared" si="138"/>
        <v>43077</v>
      </c>
      <c r="Q488" s="155" t="str">
        <f t="shared" si="139"/>
        <v>Yes</v>
      </c>
      <c r="R488" s="156">
        <f t="shared" si="140"/>
        <v>2.8493150684931505</v>
      </c>
      <c r="S488" s="156">
        <f t="shared" si="141"/>
        <v>0</v>
      </c>
      <c r="T488" s="157" t="str">
        <f t="shared" si="142"/>
        <v/>
      </c>
      <c r="U488" s="158" t="str">
        <f t="shared" si="143"/>
        <v/>
      </c>
      <c r="V488" s="158" t="str">
        <f t="shared" si="144"/>
        <v>No</v>
      </c>
      <c r="W488" s="159" t="str">
        <f t="shared" si="145"/>
        <v/>
      </c>
      <c r="X488" s="159" t="str">
        <f t="shared" si="146"/>
        <v/>
      </c>
      <c r="Y488" s="160" t="str">
        <f t="shared" si="147"/>
        <v/>
      </c>
      <c r="Z488" s="161" t="str">
        <f t="shared" si="148"/>
        <v/>
      </c>
      <c r="AA488" s="161" t="str">
        <f t="shared" si="149"/>
        <v>No</v>
      </c>
      <c r="AB488" s="162" t="str">
        <f t="shared" si="150"/>
        <v/>
      </c>
      <c r="AC488" s="162" t="str">
        <f t="shared" si="151"/>
        <v/>
      </c>
    </row>
    <row r="489" spans="1:29" ht="14">
      <c r="A489" s="62">
        <v>487</v>
      </c>
      <c r="B489" s="10">
        <v>6</v>
      </c>
      <c r="C489" s="14">
        <v>41130</v>
      </c>
      <c r="D489" s="15" t="s">
        <v>52</v>
      </c>
      <c r="E489" s="65" t="s">
        <v>8</v>
      </c>
      <c r="F489" s="15" t="s">
        <v>8</v>
      </c>
      <c r="G489" s="23" t="s">
        <v>16</v>
      </c>
      <c r="H489" s="17" t="s">
        <v>127</v>
      </c>
      <c r="I489" s="66">
        <v>12</v>
      </c>
      <c r="J489" s="12">
        <f>VLOOKUP(G489,'Default Parameters'!$A$10:$C$12,3,FALSE)</f>
        <v>5</v>
      </c>
      <c r="K489" s="63">
        <f t="shared" si="133"/>
        <v>41252</v>
      </c>
      <c r="L489" s="64">
        <f t="shared" si="134"/>
        <v>2012</v>
      </c>
      <c r="M489" s="64">
        <f t="shared" si="135"/>
        <v>12</v>
      </c>
      <c r="N489" s="63">
        <f t="shared" si="136"/>
        <v>43077</v>
      </c>
      <c r="O489" s="154">
        <f t="shared" si="137"/>
        <v>42948</v>
      </c>
      <c r="P489" s="155">
        <f t="shared" si="138"/>
        <v>43077</v>
      </c>
      <c r="Q489" s="155" t="str">
        <f t="shared" si="139"/>
        <v>Yes</v>
      </c>
      <c r="R489" s="156">
        <f t="shared" si="140"/>
        <v>4.2739726027397262</v>
      </c>
      <c r="S489" s="156">
        <f t="shared" si="141"/>
        <v>0</v>
      </c>
      <c r="T489" s="157" t="str">
        <f t="shared" si="142"/>
        <v/>
      </c>
      <c r="U489" s="158" t="str">
        <f t="shared" si="143"/>
        <v/>
      </c>
      <c r="V489" s="158" t="str">
        <f t="shared" si="144"/>
        <v>No</v>
      </c>
      <c r="W489" s="159" t="str">
        <f t="shared" si="145"/>
        <v/>
      </c>
      <c r="X489" s="159" t="str">
        <f t="shared" si="146"/>
        <v/>
      </c>
      <c r="Y489" s="160" t="str">
        <f t="shared" si="147"/>
        <v/>
      </c>
      <c r="Z489" s="161" t="str">
        <f t="shared" si="148"/>
        <v/>
      </c>
      <c r="AA489" s="161" t="str">
        <f t="shared" si="149"/>
        <v>No</v>
      </c>
      <c r="AB489" s="162" t="str">
        <f t="shared" si="150"/>
        <v/>
      </c>
      <c r="AC489" s="162" t="str">
        <f t="shared" si="151"/>
        <v/>
      </c>
    </row>
    <row r="490" spans="1:29" ht="14">
      <c r="A490" s="62">
        <v>488</v>
      </c>
      <c r="B490" s="10">
        <v>6</v>
      </c>
      <c r="C490" s="14">
        <v>41130</v>
      </c>
      <c r="D490" s="15" t="s">
        <v>52</v>
      </c>
      <c r="E490" s="65" t="s">
        <v>8</v>
      </c>
      <c r="F490" s="15" t="s">
        <v>8</v>
      </c>
      <c r="G490" s="23" t="s">
        <v>16</v>
      </c>
      <c r="H490" s="17" t="s">
        <v>127</v>
      </c>
      <c r="I490" s="66">
        <v>19</v>
      </c>
      <c r="J490" s="12">
        <f>VLOOKUP(G490,'Default Parameters'!$A$10:$C$12,3,FALSE)</f>
        <v>5</v>
      </c>
      <c r="K490" s="63">
        <f t="shared" si="133"/>
        <v>41252</v>
      </c>
      <c r="L490" s="64">
        <f t="shared" si="134"/>
        <v>2012</v>
      </c>
      <c r="M490" s="64">
        <f t="shared" si="135"/>
        <v>12</v>
      </c>
      <c r="N490" s="63">
        <f t="shared" si="136"/>
        <v>43077</v>
      </c>
      <c r="O490" s="154">
        <f t="shared" si="137"/>
        <v>42948</v>
      </c>
      <c r="P490" s="155">
        <f t="shared" si="138"/>
        <v>43077</v>
      </c>
      <c r="Q490" s="155" t="str">
        <f t="shared" si="139"/>
        <v>Yes</v>
      </c>
      <c r="R490" s="156">
        <f t="shared" si="140"/>
        <v>6.7671232876712333</v>
      </c>
      <c r="S490" s="156">
        <f t="shared" si="141"/>
        <v>0</v>
      </c>
      <c r="T490" s="157" t="str">
        <f t="shared" si="142"/>
        <v/>
      </c>
      <c r="U490" s="158" t="str">
        <f t="shared" si="143"/>
        <v/>
      </c>
      <c r="V490" s="158" t="str">
        <f t="shared" si="144"/>
        <v>No</v>
      </c>
      <c r="W490" s="159" t="str">
        <f t="shared" si="145"/>
        <v/>
      </c>
      <c r="X490" s="159" t="str">
        <f t="shared" si="146"/>
        <v/>
      </c>
      <c r="Y490" s="160" t="str">
        <f t="shared" si="147"/>
        <v/>
      </c>
      <c r="Z490" s="161" t="str">
        <f t="shared" si="148"/>
        <v/>
      </c>
      <c r="AA490" s="161" t="str">
        <f t="shared" si="149"/>
        <v>No</v>
      </c>
      <c r="AB490" s="162" t="str">
        <f t="shared" si="150"/>
        <v/>
      </c>
      <c r="AC490" s="162" t="str">
        <f t="shared" si="151"/>
        <v/>
      </c>
    </row>
    <row r="491" spans="1:29" ht="15" customHeight="1">
      <c r="A491" s="62">
        <v>489</v>
      </c>
      <c r="B491" s="10">
        <v>6</v>
      </c>
      <c r="C491" s="14">
        <v>41134</v>
      </c>
      <c r="D491" s="15" t="s">
        <v>144</v>
      </c>
      <c r="E491" s="44" t="s">
        <v>740</v>
      </c>
      <c r="F491" s="44" t="s">
        <v>1317</v>
      </c>
      <c r="G491" s="23" t="s">
        <v>16</v>
      </c>
      <c r="H491" s="17" t="s">
        <v>73</v>
      </c>
      <c r="I491" s="66">
        <v>3</v>
      </c>
      <c r="J491" s="12">
        <f>VLOOKUP(G491,'Default Parameters'!$A$10:$C$12,3,FALSE)</f>
        <v>5</v>
      </c>
      <c r="K491" s="63">
        <f t="shared" si="133"/>
        <v>41256</v>
      </c>
      <c r="L491" s="64">
        <f t="shared" si="134"/>
        <v>2012</v>
      </c>
      <c r="M491" s="64">
        <f t="shared" si="135"/>
        <v>12</v>
      </c>
      <c r="N491" s="63">
        <f t="shared" si="136"/>
        <v>43081</v>
      </c>
      <c r="O491" s="154">
        <f t="shared" si="137"/>
        <v>42948</v>
      </c>
      <c r="P491" s="155">
        <f t="shared" si="138"/>
        <v>43081</v>
      </c>
      <c r="Q491" s="155" t="str">
        <f t="shared" si="139"/>
        <v>Yes</v>
      </c>
      <c r="R491" s="156">
        <f t="shared" si="140"/>
        <v>1.1013698630136985</v>
      </c>
      <c r="S491" s="156">
        <f t="shared" si="141"/>
        <v>0</v>
      </c>
      <c r="T491" s="157" t="str">
        <f t="shared" si="142"/>
        <v/>
      </c>
      <c r="U491" s="158" t="str">
        <f t="shared" si="143"/>
        <v/>
      </c>
      <c r="V491" s="158" t="str">
        <f t="shared" si="144"/>
        <v>No</v>
      </c>
      <c r="W491" s="159" t="str">
        <f t="shared" si="145"/>
        <v/>
      </c>
      <c r="X491" s="159" t="str">
        <f t="shared" si="146"/>
        <v/>
      </c>
      <c r="Y491" s="160" t="str">
        <f t="shared" si="147"/>
        <v/>
      </c>
      <c r="Z491" s="161" t="str">
        <f t="shared" si="148"/>
        <v/>
      </c>
      <c r="AA491" s="161" t="str">
        <f t="shared" si="149"/>
        <v>No</v>
      </c>
      <c r="AB491" s="162" t="str">
        <f t="shared" si="150"/>
        <v/>
      </c>
      <c r="AC491" s="162" t="str">
        <f t="shared" si="151"/>
        <v/>
      </c>
    </row>
    <row r="492" spans="1:29" ht="14">
      <c r="A492" s="62">
        <v>490</v>
      </c>
      <c r="B492" s="10">
        <v>6</v>
      </c>
      <c r="C492" s="14">
        <v>41134</v>
      </c>
      <c r="D492" s="15" t="s">
        <v>145</v>
      </c>
      <c r="E492" s="15" t="s">
        <v>11</v>
      </c>
      <c r="F492" s="15" t="s">
        <v>11</v>
      </c>
      <c r="G492" s="23" t="s">
        <v>16</v>
      </c>
      <c r="H492" s="17" t="s">
        <v>73</v>
      </c>
      <c r="I492" s="66">
        <v>50</v>
      </c>
      <c r="J492" s="12">
        <f>VLOOKUP(G492,'Default Parameters'!$A$10:$C$12,3,FALSE)</f>
        <v>5</v>
      </c>
      <c r="K492" s="63">
        <f t="shared" si="133"/>
        <v>41256</v>
      </c>
      <c r="L492" s="64">
        <f t="shared" si="134"/>
        <v>2012</v>
      </c>
      <c r="M492" s="64">
        <f t="shared" si="135"/>
        <v>12</v>
      </c>
      <c r="N492" s="63">
        <f t="shared" si="136"/>
        <v>43081</v>
      </c>
      <c r="O492" s="154">
        <f t="shared" si="137"/>
        <v>42948</v>
      </c>
      <c r="P492" s="155">
        <f t="shared" si="138"/>
        <v>43081</v>
      </c>
      <c r="Q492" s="155" t="str">
        <f t="shared" si="139"/>
        <v>Yes</v>
      </c>
      <c r="R492" s="156">
        <f t="shared" si="140"/>
        <v>18.356164383561644</v>
      </c>
      <c r="S492" s="156">
        <f t="shared" si="141"/>
        <v>0</v>
      </c>
      <c r="T492" s="157" t="str">
        <f t="shared" si="142"/>
        <v/>
      </c>
      <c r="U492" s="158" t="str">
        <f t="shared" si="143"/>
        <v/>
      </c>
      <c r="V492" s="158" t="str">
        <f t="shared" si="144"/>
        <v>No</v>
      </c>
      <c r="W492" s="159" t="str">
        <f t="shared" si="145"/>
        <v/>
      </c>
      <c r="X492" s="159" t="str">
        <f t="shared" si="146"/>
        <v/>
      </c>
      <c r="Y492" s="160" t="str">
        <f t="shared" si="147"/>
        <v/>
      </c>
      <c r="Z492" s="161" t="str">
        <f t="shared" si="148"/>
        <v/>
      </c>
      <c r="AA492" s="161" t="str">
        <f t="shared" si="149"/>
        <v>No</v>
      </c>
      <c r="AB492" s="162" t="str">
        <f t="shared" si="150"/>
        <v/>
      </c>
      <c r="AC492" s="162" t="str">
        <f t="shared" si="151"/>
        <v/>
      </c>
    </row>
    <row r="493" spans="1:29" ht="14">
      <c r="A493" s="62">
        <v>491</v>
      </c>
      <c r="B493" s="10">
        <v>6</v>
      </c>
      <c r="C493" s="14">
        <v>41137</v>
      </c>
      <c r="D493" s="15" t="s">
        <v>52</v>
      </c>
      <c r="E493" s="65" t="s">
        <v>9</v>
      </c>
      <c r="F493" s="15" t="s">
        <v>9</v>
      </c>
      <c r="G493" s="23" t="s">
        <v>16</v>
      </c>
      <c r="H493" s="17" t="s">
        <v>130</v>
      </c>
      <c r="I493" s="66">
        <v>16</v>
      </c>
      <c r="J493" s="12">
        <f>VLOOKUP(G493,'Default Parameters'!$A$10:$C$12,3,FALSE)</f>
        <v>5</v>
      </c>
      <c r="K493" s="63">
        <f t="shared" si="133"/>
        <v>41259</v>
      </c>
      <c r="L493" s="64">
        <f t="shared" si="134"/>
        <v>2012</v>
      </c>
      <c r="M493" s="64">
        <f t="shared" si="135"/>
        <v>12</v>
      </c>
      <c r="N493" s="63">
        <f t="shared" si="136"/>
        <v>43084</v>
      </c>
      <c r="O493" s="154">
        <f t="shared" si="137"/>
        <v>42948</v>
      </c>
      <c r="P493" s="155">
        <f t="shared" si="138"/>
        <v>43084</v>
      </c>
      <c r="Q493" s="155" t="str">
        <f t="shared" si="139"/>
        <v>Yes</v>
      </c>
      <c r="R493" s="156">
        <f t="shared" si="140"/>
        <v>6.0054794520547947</v>
      </c>
      <c r="S493" s="156">
        <f t="shared" si="141"/>
        <v>0</v>
      </c>
      <c r="T493" s="157" t="str">
        <f t="shared" si="142"/>
        <v/>
      </c>
      <c r="U493" s="158" t="str">
        <f t="shared" si="143"/>
        <v/>
      </c>
      <c r="V493" s="158" t="str">
        <f t="shared" si="144"/>
        <v>No</v>
      </c>
      <c r="W493" s="159" t="str">
        <f t="shared" si="145"/>
        <v/>
      </c>
      <c r="X493" s="159" t="str">
        <f t="shared" si="146"/>
        <v/>
      </c>
      <c r="Y493" s="160" t="str">
        <f t="shared" si="147"/>
        <v/>
      </c>
      <c r="Z493" s="161" t="str">
        <f t="shared" si="148"/>
        <v/>
      </c>
      <c r="AA493" s="161" t="str">
        <f t="shared" si="149"/>
        <v>No</v>
      </c>
      <c r="AB493" s="162" t="str">
        <f t="shared" si="150"/>
        <v/>
      </c>
      <c r="AC493" s="162" t="str">
        <f t="shared" si="151"/>
        <v/>
      </c>
    </row>
    <row r="494" spans="1:29" ht="14">
      <c r="A494" s="62">
        <v>492</v>
      </c>
      <c r="B494" s="10">
        <v>6</v>
      </c>
      <c r="C494" s="14">
        <v>41138</v>
      </c>
      <c r="D494" s="15" t="s">
        <v>146</v>
      </c>
      <c r="E494" s="15" t="s">
        <v>30</v>
      </c>
      <c r="F494" s="15" t="s">
        <v>30</v>
      </c>
      <c r="G494" s="23" t="s">
        <v>16</v>
      </c>
      <c r="H494" s="17" t="s">
        <v>73</v>
      </c>
      <c r="I494" s="66">
        <v>1</v>
      </c>
      <c r="J494" s="12">
        <f>VLOOKUP(G494,'Default Parameters'!$A$10:$C$12,3,FALSE)</f>
        <v>5</v>
      </c>
      <c r="K494" s="63">
        <f t="shared" si="133"/>
        <v>41260</v>
      </c>
      <c r="L494" s="64">
        <f t="shared" si="134"/>
        <v>2012</v>
      </c>
      <c r="M494" s="64">
        <f t="shared" si="135"/>
        <v>12</v>
      </c>
      <c r="N494" s="63">
        <f t="shared" si="136"/>
        <v>43085</v>
      </c>
      <c r="O494" s="154">
        <f t="shared" si="137"/>
        <v>42948</v>
      </c>
      <c r="P494" s="155">
        <f t="shared" si="138"/>
        <v>43085</v>
      </c>
      <c r="Q494" s="155" t="str">
        <f t="shared" si="139"/>
        <v>Yes</v>
      </c>
      <c r="R494" s="156">
        <f t="shared" si="140"/>
        <v>0.37808219178082192</v>
      </c>
      <c r="S494" s="156">
        <f t="shared" si="141"/>
        <v>0</v>
      </c>
      <c r="T494" s="157" t="str">
        <f t="shared" si="142"/>
        <v/>
      </c>
      <c r="U494" s="158" t="str">
        <f t="shared" si="143"/>
        <v/>
      </c>
      <c r="V494" s="158" t="str">
        <f t="shared" si="144"/>
        <v>No</v>
      </c>
      <c r="W494" s="159" t="str">
        <f t="shared" si="145"/>
        <v/>
      </c>
      <c r="X494" s="159" t="str">
        <f t="shared" si="146"/>
        <v/>
      </c>
      <c r="Y494" s="160" t="str">
        <f t="shared" si="147"/>
        <v/>
      </c>
      <c r="Z494" s="161" t="str">
        <f t="shared" si="148"/>
        <v/>
      </c>
      <c r="AA494" s="161" t="str">
        <f t="shared" si="149"/>
        <v>No</v>
      </c>
      <c r="AB494" s="162" t="str">
        <f t="shared" si="150"/>
        <v/>
      </c>
      <c r="AC494" s="162" t="str">
        <f t="shared" si="151"/>
        <v/>
      </c>
    </row>
    <row r="495" spans="1:29" ht="14">
      <c r="A495" s="62">
        <v>493</v>
      </c>
      <c r="B495" s="10">
        <v>6</v>
      </c>
      <c r="C495" s="14">
        <v>41138</v>
      </c>
      <c r="D495" s="15" t="s">
        <v>147</v>
      </c>
      <c r="E495" s="15" t="s">
        <v>30</v>
      </c>
      <c r="F495" s="15" t="s">
        <v>30</v>
      </c>
      <c r="G495" s="23" t="s">
        <v>16</v>
      </c>
      <c r="H495" s="17" t="s">
        <v>73</v>
      </c>
      <c r="I495" s="66">
        <v>1</v>
      </c>
      <c r="J495" s="12">
        <f>VLOOKUP(G495,'Default Parameters'!$A$10:$C$12,3,FALSE)</f>
        <v>5</v>
      </c>
      <c r="K495" s="63">
        <f t="shared" si="133"/>
        <v>41260</v>
      </c>
      <c r="L495" s="64">
        <f t="shared" si="134"/>
        <v>2012</v>
      </c>
      <c r="M495" s="64">
        <f t="shared" si="135"/>
        <v>12</v>
      </c>
      <c r="N495" s="63">
        <f t="shared" si="136"/>
        <v>43085</v>
      </c>
      <c r="O495" s="154">
        <f t="shared" si="137"/>
        <v>42948</v>
      </c>
      <c r="P495" s="155">
        <f t="shared" si="138"/>
        <v>43085</v>
      </c>
      <c r="Q495" s="155" t="str">
        <f t="shared" si="139"/>
        <v>Yes</v>
      </c>
      <c r="R495" s="156">
        <f t="shared" si="140"/>
        <v>0.37808219178082192</v>
      </c>
      <c r="S495" s="156">
        <f t="shared" si="141"/>
        <v>0</v>
      </c>
      <c r="T495" s="157" t="str">
        <f t="shared" si="142"/>
        <v/>
      </c>
      <c r="U495" s="158" t="str">
        <f t="shared" si="143"/>
        <v/>
      </c>
      <c r="V495" s="158" t="str">
        <f t="shared" si="144"/>
        <v>No</v>
      </c>
      <c r="W495" s="159" t="str">
        <f t="shared" si="145"/>
        <v/>
      </c>
      <c r="X495" s="159" t="str">
        <f t="shared" si="146"/>
        <v/>
      </c>
      <c r="Y495" s="160" t="str">
        <f t="shared" si="147"/>
        <v/>
      </c>
      <c r="Z495" s="161" t="str">
        <f t="shared" si="148"/>
        <v/>
      </c>
      <c r="AA495" s="161" t="str">
        <f t="shared" si="149"/>
        <v>No</v>
      </c>
      <c r="AB495" s="162" t="str">
        <f t="shared" si="150"/>
        <v/>
      </c>
      <c r="AC495" s="162" t="str">
        <f t="shared" si="151"/>
        <v/>
      </c>
    </row>
    <row r="496" spans="1:29" ht="14">
      <c r="A496" s="62">
        <v>494</v>
      </c>
      <c r="B496" s="10">
        <v>6</v>
      </c>
      <c r="C496" s="14">
        <v>41141</v>
      </c>
      <c r="D496" s="15" t="s">
        <v>148</v>
      </c>
      <c r="E496" s="15" t="s">
        <v>11</v>
      </c>
      <c r="F496" s="15" t="s">
        <v>11</v>
      </c>
      <c r="G496" s="23" t="s">
        <v>16</v>
      </c>
      <c r="H496" s="17" t="s">
        <v>149</v>
      </c>
      <c r="I496" s="66">
        <v>2</v>
      </c>
      <c r="J496" s="12">
        <f>VLOOKUP(G496,'Default Parameters'!$A$10:$C$12,3,FALSE)</f>
        <v>5</v>
      </c>
      <c r="K496" s="63">
        <f t="shared" si="133"/>
        <v>41263</v>
      </c>
      <c r="L496" s="64">
        <f t="shared" si="134"/>
        <v>2012</v>
      </c>
      <c r="M496" s="64">
        <f t="shared" si="135"/>
        <v>12</v>
      </c>
      <c r="N496" s="63">
        <f t="shared" si="136"/>
        <v>43088</v>
      </c>
      <c r="O496" s="154">
        <f t="shared" si="137"/>
        <v>42948</v>
      </c>
      <c r="P496" s="155">
        <f t="shared" si="138"/>
        <v>43088</v>
      </c>
      <c r="Q496" s="155" t="str">
        <f t="shared" si="139"/>
        <v>Yes</v>
      </c>
      <c r="R496" s="156">
        <f t="shared" si="140"/>
        <v>0.77260273972602744</v>
      </c>
      <c r="S496" s="156">
        <f t="shared" si="141"/>
        <v>0</v>
      </c>
      <c r="T496" s="157" t="str">
        <f t="shared" si="142"/>
        <v/>
      </c>
      <c r="U496" s="158" t="str">
        <f t="shared" si="143"/>
        <v/>
      </c>
      <c r="V496" s="158" t="str">
        <f t="shared" si="144"/>
        <v>No</v>
      </c>
      <c r="W496" s="159" t="str">
        <f t="shared" si="145"/>
        <v/>
      </c>
      <c r="X496" s="159" t="str">
        <f t="shared" si="146"/>
        <v/>
      </c>
      <c r="Y496" s="160" t="str">
        <f t="shared" si="147"/>
        <v/>
      </c>
      <c r="Z496" s="161" t="str">
        <f t="shared" si="148"/>
        <v/>
      </c>
      <c r="AA496" s="161" t="str">
        <f t="shared" si="149"/>
        <v>No</v>
      </c>
      <c r="AB496" s="162" t="str">
        <f t="shared" si="150"/>
        <v/>
      </c>
      <c r="AC496" s="162" t="str">
        <f t="shared" si="151"/>
        <v/>
      </c>
    </row>
    <row r="497" spans="1:29" ht="14">
      <c r="A497" s="62">
        <v>495</v>
      </c>
      <c r="B497" s="10">
        <v>6</v>
      </c>
      <c r="C497" s="14">
        <v>41141</v>
      </c>
      <c r="D497" s="15" t="s">
        <v>52</v>
      </c>
      <c r="E497" s="65" t="s">
        <v>9</v>
      </c>
      <c r="F497" s="15" t="s">
        <v>9</v>
      </c>
      <c r="G497" s="23" t="s">
        <v>16</v>
      </c>
      <c r="H497" s="17" t="s">
        <v>130</v>
      </c>
      <c r="I497" s="66">
        <v>22</v>
      </c>
      <c r="J497" s="12">
        <f>VLOOKUP(G497,'Default Parameters'!$A$10:$C$12,3,FALSE)</f>
        <v>5</v>
      </c>
      <c r="K497" s="63">
        <f t="shared" si="133"/>
        <v>41263</v>
      </c>
      <c r="L497" s="64">
        <f t="shared" si="134"/>
        <v>2012</v>
      </c>
      <c r="M497" s="64">
        <f t="shared" si="135"/>
        <v>12</v>
      </c>
      <c r="N497" s="63">
        <f t="shared" si="136"/>
        <v>43088</v>
      </c>
      <c r="O497" s="154">
        <f t="shared" si="137"/>
        <v>42948</v>
      </c>
      <c r="P497" s="155">
        <f t="shared" si="138"/>
        <v>43088</v>
      </c>
      <c r="Q497" s="155" t="str">
        <f t="shared" si="139"/>
        <v>Yes</v>
      </c>
      <c r="R497" s="156">
        <f t="shared" si="140"/>
        <v>8.4986301369863018</v>
      </c>
      <c r="S497" s="156">
        <f t="shared" si="141"/>
        <v>0</v>
      </c>
      <c r="T497" s="157" t="str">
        <f t="shared" si="142"/>
        <v/>
      </c>
      <c r="U497" s="158" t="str">
        <f t="shared" si="143"/>
        <v/>
      </c>
      <c r="V497" s="158" t="str">
        <f t="shared" si="144"/>
        <v>No</v>
      </c>
      <c r="W497" s="159" t="str">
        <f t="shared" si="145"/>
        <v/>
      </c>
      <c r="X497" s="159" t="str">
        <f t="shared" si="146"/>
        <v/>
      </c>
      <c r="Y497" s="160" t="str">
        <f t="shared" si="147"/>
        <v/>
      </c>
      <c r="Z497" s="161" t="str">
        <f t="shared" si="148"/>
        <v/>
      </c>
      <c r="AA497" s="161" t="str">
        <f t="shared" si="149"/>
        <v>No</v>
      </c>
      <c r="AB497" s="162" t="str">
        <f t="shared" si="150"/>
        <v/>
      </c>
      <c r="AC497" s="162" t="str">
        <f t="shared" si="151"/>
        <v/>
      </c>
    </row>
    <row r="498" spans="1:29" ht="14">
      <c r="A498" s="62">
        <v>496</v>
      </c>
      <c r="B498" s="10">
        <v>6</v>
      </c>
      <c r="C498" s="14">
        <v>41148</v>
      </c>
      <c r="D498" s="15" t="s">
        <v>52</v>
      </c>
      <c r="E498" s="65" t="s">
        <v>8</v>
      </c>
      <c r="F498" s="15" t="s">
        <v>8</v>
      </c>
      <c r="G498" s="23" t="s">
        <v>16</v>
      </c>
      <c r="H498" s="17" t="s">
        <v>130</v>
      </c>
      <c r="I498" s="66">
        <v>7</v>
      </c>
      <c r="J498" s="12">
        <f>VLOOKUP(G498,'Default Parameters'!$A$10:$C$12,3,FALSE)</f>
        <v>5</v>
      </c>
      <c r="K498" s="63">
        <f t="shared" si="133"/>
        <v>41270</v>
      </c>
      <c r="L498" s="64">
        <f t="shared" si="134"/>
        <v>2012</v>
      </c>
      <c r="M498" s="64">
        <f t="shared" si="135"/>
        <v>12</v>
      </c>
      <c r="N498" s="63">
        <f t="shared" si="136"/>
        <v>43095</v>
      </c>
      <c r="O498" s="154">
        <f t="shared" si="137"/>
        <v>42948</v>
      </c>
      <c r="P498" s="155">
        <f t="shared" si="138"/>
        <v>43095</v>
      </c>
      <c r="Q498" s="155" t="str">
        <f t="shared" si="139"/>
        <v>Yes</v>
      </c>
      <c r="R498" s="156">
        <f t="shared" si="140"/>
        <v>2.8383561643835615</v>
      </c>
      <c r="S498" s="156">
        <f t="shared" si="141"/>
        <v>0</v>
      </c>
      <c r="T498" s="157" t="str">
        <f t="shared" si="142"/>
        <v/>
      </c>
      <c r="U498" s="158" t="str">
        <f t="shared" si="143"/>
        <v/>
      </c>
      <c r="V498" s="158" t="str">
        <f t="shared" si="144"/>
        <v>No</v>
      </c>
      <c r="W498" s="159" t="str">
        <f t="shared" si="145"/>
        <v/>
      </c>
      <c r="X498" s="159" t="str">
        <f t="shared" si="146"/>
        <v/>
      </c>
      <c r="Y498" s="160" t="str">
        <f t="shared" si="147"/>
        <v/>
      </c>
      <c r="Z498" s="161" t="str">
        <f t="shared" si="148"/>
        <v/>
      </c>
      <c r="AA498" s="161" t="str">
        <f t="shared" si="149"/>
        <v>No</v>
      </c>
      <c r="AB498" s="162" t="str">
        <f t="shared" si="150"/>
        <v/>
      </c>
      <c r="AC498" s="162" t="str">
        <f t="shared" si="151"/>
        <v/>
      </c>
    </row>
    <row r="499" spans="1:29" ht="14">
      <c r="A499" s="62">
        <v>497</v>
      </c>
      <c r="B499" s="10">
        <v>6</v>
      </c>
      <c r="C499" s="14">
        <v>41148</v>
      </c>
      <c r="D499" s="15" t="s">
        <v>52</v>
      </c>
      <c r="E499" s="65" t="s">
        <v>8</v>
      </c>
      <c r="F499" s="15" t="s">
        <v>8</v>
      </c>
      <c r="G499" s="23" t="s">
        <v>16</v>
      </c>
      <c r="H499" s="17" t="s">
        <v>130</v>
      </c>
      <c r="I499" s="66">
        <v>7</v>
      </c>
      <c r="J499" s="12">
        <f>VLOOKUP(G499,'Default Parameters'!$A$10:$C$12,3,FALSE)</f>
        <v>5</v>
      </c>
      <c r="K499" s="63">
        <f t="shared" si="133"/>
        <v>41270</v>
      </c>
      <c r="L499" s="64">
        <f t="shared" si="134"/>
        <v>2012</v>
      </c>
      <c r="M499" s="64">
        <f t="shared" si="135"/>
        <v>12</v>
      </c>
      <c r="N499" s="63">
        <f t="shared" si="136"/>
        <v>43095</v>
      </c>
      <c r="O499" s="154">
        <f t="shared" si="137"/>
        <v>42948</v>
      </c>
      <c r="P499" s="155">
        <f t="shared" si="138"/>
        <v>43095</v>
      </c>
      <c r="Q499" s="155" t="str">
        <f t="shared" si="139"/>
        <v>Yes</v>
      </c>
      <c r="R499" s="156">
        <f t="shared" si="140"/>
        <v>2.8383561643835615</v>
      </c>
      <c r="S499" s="156">
        <f t="shared" si="141"/>
        <v>0</v>
      </c>
      <c r="T499" s="157" t="str">
        <f t="shared" si="142"/>
        <v/>
      </c>
      <c r="U499" s="158" t="str">
        <f t="shared" si="143"/>
        <v/>
      </c>
      <c r="V499" s="158" t="str">
        <f t="shared" si="144"/>
        <v>No</v>
      </c>
      <c r="W499" s="159" t="str">
        <f t="shared" si="145"/>
        <v/>
      </c>
      <c r="X499" s="159" t="str">
        <f t="shared" si="146"/>
        <v/>
      </c>
      <c r="Y499" s="160" t="str">
        <f t="shared" si="147"/>
        <v/>
      </c>
      <c r="Z499" s="161" t="str">
        <f t="shared" si="148"/>
        <v/>
      </c>
      <c r="AA499" s="161" t="str">
        <f t="shared" si="149"/>
        <v>No</v>
      </c>
      <c r="AB499" s="162" t="str">
        <f t="shared" si="150"/>
        <v/>
      </c>
      <c r="AC499" s="162" t="str">
        <f t="shared" si="151"/>
        <v/>
      </c>
    </row>
    <row r="500" spans="1:29" ht="14">
      <c r="A500" s="62">
        <v>498</v>
      </c>
      <c r="B500" s="10">
        <v>6</v>
      </c>
      <c r="C500" s="14">
        <v>41150</v>
      </c>
      <c r="D500" s="15" t="s">
        <v>52</v>
      </c>
      <c r="E500" s="15" t="s">
        <v>367</v>
      </c>
      <c r="F500" s="15" t="s">
        <v>367</v>
      </c>
      <c r="G500" s="23" t="s">
        <v>16</v>
      </c>
      <c r="H500" s="17" t="s">
        <v>119</v>
      </c>
      <c r="I500" s="66">
        <v>8</v>
      </c>
      <c r="J500" s="12">
        <f>VLOOKUP(G500,'Default Parameters'!$A$10:$C$12,3,FALSE)</f>
        <v>5</v>
      </c>
      <c r="K500" s="63">
        <f t="shared" si="133"/>
        <v>41272</v>
      </c>
      <c r="L500" s="64">
        <f t="shared" si="134"/>
        <v>2012</v>
      </c>
      <c r="M500" s="64">
        <f t="shared" si="135"/>
        <v>12</v>
      </c>
      <c r="N500" s="63">
        <f t="shared" si="136"/>
        <v>43097</v>
      </c>
      <c r="O500" s="154">
        <f t="shared" si="137"/>
        <v>42948</v>
      </c>
      <c r="P500" s="155">
        <f t="shared" si="138"/>
        <v>43097</v>
      </c>
      <c r="Q500" s="155" t="str">
        <f t="shared" si="139"/>
        <v>Yes</v>
      </c>
      <c r="R500" s="156">
        <f t="shared" si="140"/>
        <v>3.2876712328767121</v>
      </c>
      <c r="S500" s="156">
        <f t="shared" si="141"/>
        <v>0</v>
      </c>
      <c r="T500" s="157" t="str">
        <f t="shared" si="142"/>
        <v/>
      </c>
      <c r="U500" s="158" t="str">
        <f t="shared" si="143"/>
        <v/>
      </c>
      <c r="V500" s="158" t="str">
        <f t="shared" si="144"/>
        <v>No</v>
      </c>
      <c r="W500" s="159" t="str">
        <f t="shared" si="145"/>
        <v/>
      </c>
      <c r="X500" s="159" t="str">
        <f t="shared" si="146"/>
        <v/>
      </c>
      <c r="Y500" s="160" t="str">
        <f t="shared" si="147"/>
        <v/>
      </c>
      <c r="Z500" s="161" t="str">
        <f t="shared" si="148"/>
        <v/>
      </c>
      <c r="AA500" s="161" t="str">
        <f t="shared" si="149"/>
        <v>No</v>
      </c>
      <c r="AB500" s="162" t="str">
        <f t="shared" si="150"/>
        <v/>
      </c>
      <c r="AC500" s="162" t="str">
        <f t="shared" si="151"/>
        <v/>
      </c>
    </row>
    <row r="501" spans="1:29" ht="14">
      <c r="A501" s="62">
        <v>499</v>
      </c>
      <c r="B501" s="10">
        <v>6</v>
      </c>
      <c r="C501" s="14">
        <v>41150</v>
      </c>
      <c r="D501" s="15" t="s">
        <v>52</v>
      </c>
      <c r="E501" s="15" t="s">
        <v>367</v>
      </c>
      <c r="F501" s="15" t="s">
        <v>367</v>
      </c>
      <c r="G501" s="23" t="s">
        <v>16</v>
      </c>
      <c r="H501" s="17" t="s">
        <v>119</v>
      </c>
      <c r="I501" s="66">
        <v>10</v>
      </c>
      <c r="J501" s="12">
        <f>VLOOKUP(G501,'Default Parameters'!$A$10:$C$12,3,FALSE)</f>
        <v>5</v>
      </c>
      <c r="K501" s="63">
        <f t="shared" si="133"/>
        <v>41272</v>
      </c>
      <c r="L501" s="64">
        <f t="shared" si="134"/>
        <v>2012</v>
      </c>
      <c r="M501" s="64">
        <f t="shared" si="135"/>
        <v>12</v>
      </c>
      <c r="N501" s="63">
        <f t="shared" si="136"/>
        <v>43097</v>
      </c>
      <c r="O501" s="154">
        <f t="shared" si="137"/>
        <v>42948</v>
      </c>
      <c r="P501" s="155">
        <f t="shared" si="138"/>
        <v>43097</v>
      </c>
      <c r="Q501" s="155" t="str">
        <f t="shared" si="139"/>
        <v>Yes</v>
      </c>
      <c r="R501" s="156">
        <f t="shared" si="140"/>
        <v>4.1095890410958908</v>
      </c>
      <c r="S501" s="156">
        <f t="shared" si="141"/>
        <v>0</v>
      </c>
      <c r="T501" s="157" t="str">
        <f t="shared" si="142"/>
        <v/>
      </c>
      <c r="U501" s="158" t="str">
        <f t="shared" si="143"/>
        <v/>
      </c>
      <c r="V501" s="158" t="str">
        <f t="shared" si="144"/>
        <v>No</v>
      </c>
      <c r="W501" s="159" t="str">
        <f t="shared" si="145"/>
        <v/>
      </c>
      <c r="X501" s="159" t="str">
        <f t="shared" si="146"/>
        <v/>
      </c>
      <c r="Y501" s="160" t="str">
        <f t="shared" si="147"/>
        <v/>
      </c>
      <c r="Z501" s="161" t="str">
        <f t="shared" si="148"/>
        <v/>
      </c>
      <c r="AA501" s="161" t="str">
        <f t="shared" si="149"/>
        <v>No</v>
      </c>
      <c r="AB501" s="162" t="str">
        <f t="shared" si="150"/>
        <v/>
      </c>
      <c r="AC501" s="162" t="str">
        <f t="shared" si="151"/>
        <v/>
      </c>
    </row>
    <row r="502" spans="1:29" ht="14">
      <c r="A502" s="62">
        <v>500</v>
      </c>
      <c r="B502" s="10">
        <v>7</v>
      </c>
      <c r="C502" s="14">
        <v>41152</v>
      </c>
      <c r="D502" s="15" t="s">
        <v>52</v>
      </c>
      <c r="E502" s="65" t="s">
        <v>8</v>
      </c>
      <c r="F502" s="15" t="s">
        <v>8</v>
      </c>
      <c r="G502" s="23" t="s">
        <v>16</v>
      </c>
      <c r="H502" s="17" t="s">
        <v>130</v>
      </c>
      <c r="I502" s="66">
        <v>8</v>
      </c>
      <c r="J502" s="12">
        <f>VLOOKUP(G502,'Default Parameters'!$A$10:$C$12,3,FALSE)</f>
        <v>5</v>
      </c>
      <c r="K502" s="63">
        <f t="shared" si="133"/>
        <v>41274</v>
      </c>
      <c r="L502" s="64">
        <f t="shared" si="134"/>
        <v>2012</v>
      </c>
      <c r="M502" s="64">
        <f t="shared" si="135"/>
        <v>12</v>
      </c>
      <c r="N502" s="63">
        <f t="shared" si="136"/>
        <v>43099</v>
      </c>
      <c r="O502" s="154">
        <f t="shared" si="137"/>
        <v>42948</v>
      </c>
      <c r="P502" s="155">
        <f t="shared" si="138"/>
        <v>43099</v>
      </c>
      <c r="Q502" s="155" t="str">
        <f t="shared" si="139"/>
        <v>Yes</v>
      </c>
      <c r="R502" s="156">
        <f t="shared" si="140"/>
        <v>3.3315068493150686</v>
      </c>
      <c r="S502" s="156">
        <f t="shared" si="141"/>
        <v>0</v>
      </c>
      <c r="T502" s="157" t="str">
        <f t="shared" si="142"/>
        <v/>
      </c>
      <c r="U502" s="158" t="str">
        <f t="shared" si="143"/>
        <v/>
      </c>
      <c r="V502" s="158" t="str">
        <f t="shared" si="144"/>
        <v>No</v>
      </c>
      <c r="W502" s="159" t="str">
        <f t="shared" si="145"/>
        <v/>
      </c>
      <c r="X502" s="159" t="str">
        <f t="shared" si="146"/>
        <v/>
      </c>
      <c r="Y502" s="160" t="str">
        <f t="shared" si="147"/>
        <v/>
      </c>
      <c r="Z502" s="161" t="str">
        <f t="shared" si="148"/>
        <v/>
      </c>
      <c r="AA502" s="161" t="str">
        <f t="shared" si="149"/>
        <v>No</v>
      </c>
      <c r="AB502" s="162" t="str">
        <f t="shared" si="150"/>
        <v/>
      </c>
      <c r="AC502" s="162" t="str">
        <f t="shared" si="151"/>
        <v/>
      </c>
    </row>
    <row r="503" spans="1:29" ht="28">
      <c r="A503" s="62">
        <v>501</v>
      </c>
      <c r="B503" s="10">
        <v>7</v>
      </c>
      <c r="C503" s="14">
        <v>41152</v>
      </c>
      <c r="D503" s="15" t="s">
        <v>105</v>
      </c>
      <c r="E503" s="15" t="s">
        <v>11</v>
      </c>
      <c r="F503" s="15" t="s">
        <v>11</v>
      </c>
      <c r="G503" s="23" t="s">
        <v>16</v>
      </c>
      <c r="H503" s="17" t="s">
        <v>150</v>
      </c>
      <c r="I503" s="66">
        <v>750</v>
      </c>
      <c r="J503" s="12">
        <f>VLOOKUP(G503,'Default Parameters'!$A$10:$C$12,3,FALSE)</f>
        <v>5</v>
      </c>
      <c r="K503" s="63">
        <f t="shared" si="133"/>
        <v>41274</v>
      </c>
      <c r="L503" s="64">
        <f t="shared" si="134"/>
        <v>2012</v>
      </c>
      <c r="M503" s="64">
        <f t="shared" si="135"/>
        <v>12</v>
      </c>
      <c r="N503" s="63">
        <f t="shared" si="136"/>
        <v>43099</v>
      </c>
      <c r="O503" s="154">
        <f t="shared" si="137"/>
        <v>42948</v>
      </c>
      <c r="P503" s="155">
        <f t="shared" si="138"/>
        <v>43099</v>
      </c>
      <c r="Q503" s="155" t="str">
        <f t="shared" si="139"/>
        <v>Yes</v>
      </c>
      <c r="R503" s="156">
        <f t="shared" si="140"/>
        <v>312.32876712328766</v>
      </c>
      <c r="S503" s="156">
        <f t="shared" si="141"/>
        <v>0</v>
      </c>
      <c r="T503" s="157" t="str">
        <f t="shared" si="142"/>
        <v/>
      </c>
      <c r="U503" s="158" t="str">
        <f t="shared" si="143"/>
        <v/>
      </c>
      <c r="V503" s="158" t="str">
        <f t="shared" si="144"/>
        <v>No</v>
      </c>
      <c r="W503" s="159" t="str">
        <f t="shared" si="145"/>
        <v/>
      </c>
      <c r="X503" s="159" t="str">
        <f t="shared" si="146"/>
        <v/>
      </c>
      <c r="Y503" s="160" t="str">
        <f t="shared" si="147"/>
        <v/>
      </c>
      <c r="Z503" s="161" t="str">
        <f t="shared" si="148"/>
        <v/>
      </c>
      <c r="AA503" s="161" t="str">
        <f t="shared" si="149"/>
        <v>No</v>
      </c>
      <c r="AB503" s="162" t="str">
        <f t="shared" si="150"/>
        <v/>
      </c>
      <c r="AC503" s="162" t="str">
        <f t="shared" si="151"/>
        <v/>
      </c>
    </row>
    <row r="504" spans="1:29" ht="14">
      <c r="A504" s="62">
        <v>502</v>
      </c>
      <c r="B504" s="10">
        <v>7</v>
      </c>
      <c r="C504" s="14">
        <v>41152</v>
      </c>
      <c r="D504" s="15" t="s">
        <v>52</v>
      </c>
      <c r="E504" s="65" t="s">
        <v>9</v>
      </c>
      <c r="F504" s="15" t="s">
        <v>9</v>
      </c>
      <c r="G504" s="23" t="s">
        <v>16</v>
      </c>
      <c r="H504" s="17" t="s">
        <v>130</v>
      </c>
      <c r="I504" s="66">
        <v>4</v>
      </c>
      <c r="J504" s="12">
        <f>VLOOKUP(G504,'Default Parameters'!$A$10:$C$12,3,FALSE)</f>
        <v>5</v>
      </c>
      <c r="K504" s="63">
        <f t="shared" si="133"/>
        <v>41274</v>
      </c>
      <c r="L504" s="64">
        <f t="shared" si="134"/>
        <v>2012</v>
      </c>
      <c r="M504" s="64">
        <f t="shared" si="135"/>
        <v>12</v>
      </c>
      <c r="N504" s="63">
        <f t="shared" si="136"/>
        <v>43099</v>
      </c>
      <c r="O504" s="154">
        <f t="shared" si="137"/>
        <v>42948</v>
      </c>
      <c r="P504" s="155">
        <f t="shared" si="138"/>
        <v>43099</v>
      </c>
      <c r="Q504" s="155" t="str">
        <f t="shared" si="139"/>
        <v>Yes</v>
      </c>
      <c r="R504" s="156">
        <f t="shared" si="140"/>
        <v>1.6657534246575343</v>
      </c>
      <c r="S504" s="156">
        <f t="shared" si="141"/>
        <v>0</v>
      </c>
      <c r="T504" s="157" t="str">
        <f t="shared" si="142"/>
        <v/>
      </c>
      <c r="U504" s="158" t="str">
        <f t="shared" si="143"/>
        <v/>
      </c>
      <c r="V504" s="158" t="str">
        <f t="shared" si="144"/>
        <v>No</v>
      </c>
      <c r="W504" s="159" t="str">
        <f t="shared" si="145"/>
        <v/>
      </c>
      <c r="X504" s="159" t="str">
        <f t="shared" si="146"/>
        <v/>
      </c>
      <c r="Y504" s="160" t="str">
        <f t="shared" si="147"/>
        <v/>
      </c>
      <c r="Z504" s="161" t="str">
        <f t="shared" si="148"/>
        <v/>
      </c>
      <c r="AA504" s="161" t="str">
        <f t="shared" si="149"/>
        <v>No</v>
      </c>
      <c r="AB504" s="162" t="str">
        <f t="shared" si="150"/>
        <v/>
      </c>
      <c r="AC504" s="162" t="str">
        <f t="shared" si="151"/>
        <v/>
      </c>
    </row>
    <row r="505" spans="1:29" ht="14">
      <c r="A505" s="62">
        <v>503</v>
      </c>
      <c r="B505" s="10">
        <v>7</v>
      </c>
      <c r="C505" s="14">
        <v>41152</v>
      </c>
      <c r="D505" s="15" t="s">
        <v>52</v>
      </c>
      <c r="E505" s="65" t="s">
        <v>9</v>
      </c>
      <c r="F505" s="15" t="s">
        <v>9</v>
      </c>
      <c r="G505" s="23" t="s">
        <v>16</v>
      </c>
      <c r="H505" s="17" t="s">
        <v>130</v>
      </c>
      <c r="I505" s="66">
        <v>5</v>
      </c>
      <c r="J505" s="12">
        <f>VLOOKUP(G505,'Default Parameters'!$A$10:$C$12,3,FALSE)</f>
        <v>5</v>
      </c>
      <c r="K505" s="63">
        <f t="shared" si="133"/>
        <v>41274</v>
      </c>
      <c r="L505" s="64">
        <f t="shared" si="134"/>
        <v>2012</v>
      </c>
      <c r="M505" s="64">
        <f t="shared" si="135"/>
        <v>12</v>
      </c>
      <c r="N505" s="63">
        <f t="shared" si="136"/>
        <v>43099</v>
      </c>
      <c r="O505" s="154">
        <f t="shared" si="137"/>
        <v>42948</v>
      </c>
      <c r="P505" s="155">
        <f t="shared" si="138"/>
        <v>43099</v>
      </c>
      <c r="Q505" s="155" t="str">
        <f t="shared" si="139"/>
        <v>Yes</v>
      </c>
      <c r="R505" s="156">
        <f t="shared" si="140"/>
        <v>2.0821917808219177</v>
      </c>
      <c r="S505" s="156">
        <f t="shared" si="141"/>
        <v>0</v>
      </c>
      <c r="T505" s="157" t="str">
        <f t="shared" si="142"/>
        <v/>
      </c>
      <c r="U505" s="158" t="str">
        <f t="shared" si="143"/>
        <v/>
      </c>
      <c r="V505" s="158" t="str">
        <f t="shared" si="144"/>
        <v>No</v>
      </c>
      <c r="W505" s="159" t="str">
        <f t="shared" si="145"/>
        <v/>
      </c>
      <c r="X505" s="159" t="str">
        <f t="shared" si="146"/>
        <v/>
      </c>
      <c r="Y505" s="160" t="str">
        <f t="shared" si="147"/>
        <v/>
      </c>
      <c r="Z505" s="161" t="str">
        <f t="shared" si="148"/>
        <v/>
      </c>
      <c r="AA505" s="161" t="str">
        <f t="shared" si="149"/>
        <v>No</v>
      </c>
      <c r="AB505" s="162" t="str">
        <f t="shared" si="150"/>
        <v/>
      </c>
      <c r="AC505" s="162" t="str">
        <f t="shared" si="151"/>
        <v/>
      </c>
    </row>
    <row r="506" spans="1:29" ht="14">
      <c r="A506" s="62">
        <v>504</v>
      </c>
      <c r="B506" s="10">
        <v>7</v>
      </c>
      <c r="C506" s="14">
        <v>41152</v>
      </c>
      <c r="D506" s="15" t="s">
        <v>52</v>
      </c>
      <c r="E506" s="65" t="s">
        <v>9</v>
      </c>
      <c r="F506" s="15" t="s">
        <v>9</v>
      </c>
      <c r="G506" s="23" t="s">
        <v>16</v>
      </c>
      <c r="H506" s="17" t="s">
        <v>130</v>
      </c>
      <c r="I506" s="66">
        <v>9</v>
      </c>
      <c r="J506" s="12">
        <f>VLOOKUP(G506,'Default Parameters'!$A$10:$C$12,3,FALSE)</f>
        <v>5</v>
      </c>
      <c r="K506" s="63">
        <f t="shared" si="133"/>
        <v>41274</v>
      </c>
      <c r="L506" s="64">
        <f t="shared" si="134"/>
        <v>2012</v>
      </c>
      <c r="M506" s="64">
        <f t="shared" si="135"/>
        <v>12</v>
      </c>
      <c r="N506" s="63">
        <f t="shared" si="136"/>
        <v>43099</v>
      </c>
      <c r="O506" s="154">
        <f t="shared" si="137"/>
        <v>42948</v>
      </c>
      <c r="P506" s="155">
        <f t="shared" si="138"/>
        <v>43099</v>
      </c>
      <c r="Q506" s="155" t="str">
        <f t="shared" si="139"/>
        <v>Yes</v>
      </c>
      <c r="R506" s="156">
        <f t="shared" si="140"/>
        <v>3.7479452054794522</v>
      </c>
      <c r="S506" s="156">
        <f t="shared" si="141"/>
        <v>0</v>
      </c>
      <c r="T506" s="157" t="str">
        <f t="shared" si="142"/>
        <v/>
      </c>
      <c r="U506" s="158" t="str">
        <f t="shared" si="143"/>
        <v/>
      </c>
      <c r="V506" s="158" t="str">
        <f t="shared" si="144"/>
        <v>No</v>
      </c>
      <c r="W506" s="159" t="str">
        <f t="shared" si="145"/>
        <v/>
      </c>
      <c r="X506" s="159" t="str">
        <f t="shared" si="146"/>
        <v/>
      </c>
      <c r="Y506" s="160" t="str">
        <f t="shared" si="147"/>
        <v/>
      </c>
      <c r="Z506" s="161" t="str">
        <f t="shared" si="148"/>
        <v/>
      </c>
      <c r="AA506" s="161" t="str">
        <f t="shared" si="149"/>
        <v>No</v>
      </c>
      <c r="AB506" s="162" t="str">
        <f t="shared" si="150"/>
        <v/>
      </c>
      <c r="AC506" s="162" t="str">
        <f t="shared" si="151"/>
        <v/>
      </c>
    </row>
    <row r="507" spans="1:29" ht="14">
      <c r="A507" s="62">
        <v>505</v>
      </c>
      <c r="B507" s="10">
        <v>7</v>
      </c>
      <c r="C507" s="14">
        <v>41152</v>
      </c>
      <c r="D507" s="15" t="s">
        <v>52</v>
      </c>
      <c r="E507" s="65" t="s">
        <v>9</v>
      </c>
      <c r="F507" s="15" t="s">
        <v>9</v>
      </c>
      <c r="G507" s="23" t="s">
        <v>16</v>
      </c>
      <c r="H507" s="17" t="s">
        <v>119</v>
      </c>
      <c r="I507" s="66">
        <v>10</v>
      </c>
      <c r="J507" s="12">
        <f>VLOOKUP(G507,'Default Parameters'!$A$10:$C$12,3,FALSE)</f>
        <v>5</v>
      </c>
      <c r="K507" s="63">
        <f t="shared" si="133"/>
        <v>41274</v>
      </c>
      <c r="L507" s="64">
        <f t="shared" si="134"/>
        <v>2012</v>
      </c>
      <c r="M507" s="64">
        <f t="shared" si="135"/>
        <v>12</v>
      </c>
      <c r="N507" s="63">
        <f t="shared" si="136"/>
        <v>43099</v>
      </c>
      <c r="O507" s="154">
        <f t="shared" si="137"/>
        <v>42948</v>
      </c>
      <c r="P507" s="155">
        <f t="shared" si="138"/>
        <v>43099</v>
      </c>
      <c r="Q507" s="155" t="str">
        <f t="shared" si="139"/>
        <v>Yes</v>
      </c>
      <c r="R507" s="156">
        <f t="shared" si="140"/>
        <v>4.1643835616438354</v>
      </c>
      <c r="S507" s="156">
        <f t="shared" si="141"/>
        <v>0</v>
      </c>
      <c r="T507" s="157" t="str">
        <f t="shared" si="142"/>
        <v/>
      </c>
      <c r="U507" s="158" t="str">
        <f t="shared" si="143"/>
        <v/>
      </c>
      <c r="V507" s="158" t="str">
        <f t="shared" si="144"/>
        <v>No</v>
      </c>
      <c r="W507" s="159" t="str">
        <f t="shared" si="145"/>
        <v/>
      </c>
      <c r="X507" s="159" t="str">
        <f t="shared" si="146"/>
        <v/>
      </c>
      <c r="Y507" s="160" t="str">
        <f t="shared" si="147"/>
        <v/>
      </c>
      <c r="Z507" s="161" t="str">
        <f t="shared" si="148"/>
        <v/>
      </c>
      <c r="AA507" s="161" t="str">
        <f t="shared" si="149"/>
        <v>No</v>
      </c>
      <c r="AB507" s="162" t="str">
        <f t="shared" si="150"/>
        <v/>
      </c>
      <c r="AC507" s="162" t="str">
        <f t="shared" si="151"/>
        <v/>
      </c>
    </row>
    <row r="508" spans="1:29" ht="14">
      <c r="A508" s="62">
        <v>506</v>
      </c>
      <c r="B508" s="10">
        <v>7</v>
      </c>
      <c r="C508" s="14">
        <v>41152</v>
      </c>
      <c r="D508" s="15" t="s">
        <v>52</v>
      </c>
      <c r="E508" s="65" t="s">
        <v>9</v>
      </c>
      <c r="F508" s="15" t="s">
        <v>9</v>
      </c>
      <c r="G508" s="23" t="s">
        <v>16</v>
      </c>
      <c r="H508" s="17" t="s">
        <v>130</v>
      </c>
      <c r="I508" s="66">
        <v>10</v>
      </c>
      <c r="J508" s="12">
        <f>VLOOKUP(G508,'Default Parameters'!$A$10:$C$12,3,FALSE)</f>
        <v>5</v>
      </c>
      <c r="K508" s="63">
        <f t="shared" si="133"/>
        <v>41274</v>
      </c>
      <c r="L508" s="64">
        <f t="shared" si="134"/>
        <v>2012</v>
      </c>
      <c r="M508" s="64">
        <f t="shared" si="135"/>
        <v>12</v>
      </c>
      <c r="N508" s="63">
        <f t="shared" si="136"/>
        <v>43099</v>
      </c>
      <c r="O508" s="154">
        <f t="shared" si="137"/>
        <v>42948</v>
      </c>
      <c r="P508" s="155">
        <f t="shared" si="138"/>
        <v>43099</v>
      </c>
      <c r="Q508" s="155" t="str">
        <f t="shared" si="139"/>
        <v>Yes</v>
      </c>
      <c r="R508" s="156">
        <f t="shared" si="140"/>
        <v>4.1643835616438354</v>
      </c>
      <c r="S508" s="156">
        <f t="shared" si="141"/>
        <v>0</v>
      </c>
      <c r="T508" s="157" t="str">
        <f t="shared" si="142"/>
        <v/>
      </c>
      <c r="U508" s="158" t="str">
        <f t="shared" si="143"/>
        <v/>
      </c>
      <c r="V508" s="158" t="str">
        <f t="shared" si="144"/>
        <v>No</v>
      </c>
      <c r="W508" s="159" t="str">
        <f t="shared" si="145"/>
        <v/>
      </c>
      <c r="X508" s="159" t="str">
        <f t="shared" si="146"/>
        <v/>
      </c>
      <c r="Y508" s="160" t="str">
        <f t="shared" si="147"/>
        <v/>
      </c>
      <c r="Z508" s="161" t="str">
        <f t="shared" si="148"/>
        <v/>
      </c>
      <c r="AA508" s="161" t="str">
        <f t="shared" si="149"/>
        <v>No</v>
      </c>
      <c r="AB508" s="162" t="str">
        <f t="shared" si="150"/>
        <v/>
      </c>
      <c r="AC508" s="162" t="str">
        <f t="shared" si="151"/>
        <v/>
      </c>
    </row>
    <row r="509" spans="1:29" ht="14">
      <c r="A509" s="62">
        <v>507</v>
      </c>
      <c r="B509" s="10">
        <v>7</v>
      </c>
      <c r="C509" s="14">
        <v>41152</v>
      </c>
      <c r="D509" s="15" t="s">
        <v>52</v>
      </c>
      <c r="E509" s="65" t="s">
        <v>9</v>
      </c>
      <c r="F509" s="15" t="s">
        <v>9</v>
      </c>
      <c r="G509" s="23" t="s">
        <v>16</v>
      </c>
      <c r="H509" s="17" t="s">
        <v>130</v>
      </c>
      <c r="I509" s="66">
        <v>13</v>
      </c>
      <c r="J509" s="12">
        <f>VLOOKUP(G509,'Default Parameters'!$A$10:$C$12,3,FALSE)</f>
        <v>5</v>
      </c>
      <c r="K509" s="63">
        <f t="shared" si="133"/>
        <v>41274</v>
      </c>
      <c r="L509" s="64">
        <f t="shared" si="134"/>
        <v>2012</v>
      </c>
      <c r="M509" s="64">
        <f t="shared" si="135"/>
        <v>12</v>
      </c>
      <c r="N509" s="63">
        <f t="shared" si="136"/>
        <v>43099</v>
      </c>
      <c r="O509" s="154">
        <f t="shared" si="137"/>
        <v>42948</v>
      </c>
      <c r="P509" s="155">
        <f t="shared" si="138"/>
        <v>43099</v>
      </c>
      <c r="Q509" s="155" t="str">
        <f t="shared" si="139"/>
        <v>Yes</v>
      </c>
      <c r="R509" s="156">
        <f t="shared" si="140"/>
        <v>5.4136986301369863</v>
      </c>
      <c r="S509" s="156">
        <f t="shared" si="141"/>
        <v>0</v>
      </c>
      <c r="T509" s="157" t="str">
        <f t="shared" si="142"/>
        <v/>
      </c>
      <c r="U509" s="158" t="str">
        <f t="shared" si="143"/>
        <v/>
      </c>
      <c r="V509" s="158" t="str">
        <f t="shared" si="144"/>
        <v>No</v>
      </c>
      <c r="W509" s="159" t="str">
        <f t="shared" si="145"/>
        <v/>
      </c>
      <c r="X509" s="159" t="str">
        <f t="shared" si="146"/>
        <v/>
      </c>
      <c r="Y509" s="160" t="str">
        <f t="shared" si="147"/>
        <v/>
      </c>
      <c r="Z509" s="161" t="str">
        <f t="shared" si="148"/>
        <v/>
      </c>
      <c r="AA509" s="161" t="str">
        <f t="shared" si="149"/>
        <v>No</v>
      </c>
      <c r="AB509" s="162" t="str">
        <f t="shared" si="150"/>
        <v/>
      </c>
      <c r="AC509" s="162" t="str">
        <f t="shared" si="151"/>
        <v/>
      </c>
    </row>
    <row r="510" spans="1:29" ht="14">
      <c r="A510" s="62">
        <v>508</v>
      </c>
      <c r="B510" s="10">
        <v>7</v>
      </c>
      <c r="C510" s="14">
        <v>41152</v>
      </c>
      <c r="D510" s="15" t="s">
        <v>52</v>
      </c>
      <c r="E510" s="65" t="s">
        <v>9</v>
      </c>
      <c r="F510" s="15" t="s">
        <v>9</v>
      </c>
      <c r="G510" s="23" t="s">
        <v>16</v>
      </c>
      <c r="H510" s="17" t="s">
        <v>130</v>
      </c>
      <c r="I510" s="66">
        <v>13</v>
      </c>
      <c r="J510" s="12">
        <f>VLOOKUP(G510,'Default Parameters'!$A$10:$C$12,3,FALSE)</f>
        <v>5</v>
      </c>
      <c r="K510" s="63">
        <f t="shared" si="133"/>
        <v>41274</v>
      </c>
      <c r="L510" s="64">
        <f t="shared" si="134"/>
        <v>2012</v>
      </c>
      <c r="M510" s="64">
        <f t="shared" si="135"/>
        <v>12</v>
      </c>
      <c r="N510" s="63">
        <f t="shared" si="136"/>
        <v>43099</v>
      </c>
      <c r="O510" s="154">
        <f t="shared" si="137"/>
        <v>42948</v>
      </c>
      <c r="P510" s="155">
        <f t="shared" si="138"/>
        <v>43099</v>
      </c>
      <c r="Q510" s="155" t="str">
        <f t="shared" si="139"/>
        <v>Yes</v>
      </c>
      <c r="R510" s="156">
        <f t="shared" si="140"/>
        <v>5.4136986301369863</v>
      </c>
      <c r="S510" s="156">
        <f t="shared" si="141"/>
        <v>0</v>
      </c>
      <c r="T510" s="157" t="str">
        <f t="shared" si="142"/>
        <v/>
      </c>
      <c r="U510" s="158" t="str">
        <f t="shared" si="143"/>
        <v/>
      </c>
      <c r="V510" s="158" t="str">
        <f t="shared" si="144"/>
        <v>No</v>
      </c>
      <c r="W510" s="159" t="str">
        <f t="shared" si="145"/>
        <v/>
      </c>
      <c r="X510" s="159" t="str">
        <f t="shared" si="146"/>
        <v/>
      </c>
      <c r="Y510" s="160" t="str">
        <f t="shared" si="147"/>
        <v/>
      </c>
      <c r="Z510" s="161" t="str">
        <f t="shared" si="148"/>
        <v/>
      </c>
      <c r="AA510" s="161" t="str">
        <f t="shared" si="149"/>
        <v>No</v>
      </c>
      <c r="AB510" s="162" t="str">
        <f t="shared" si="150"/>
        <v/>
      </c>
      <c r="AC510" s="162" t="str">
        <f t="shared" si="151"/>
        <v/>
      </c>
    </row>
    <row r="511" spans="1:29" ht="14">
      <c r="A511" s="62">
        <v>509</v>
      </c>
      <c r="B511" s="10">
        <v>7</v>
      </c>
      <c r="C511" s="14">
        <v>41152</v>
      </c>
      <c r="D511" s="15" t="s">
        <v>52</v>
      </c>
      <c r="E511" s="65" t="s">
        <v>9</v>
      </c>
      <c r="F511" s="15" t="s">
        <v>9</v>
      </c>
      <c r="G511" s="23" t="s">
        <v>16</v>
      </c>
      <c r="H511" s="17" t="s">
        <v>130</v>
      </c>
      <c r="I511" s="66">
        <v>13</v>
      </c>
      <c r="J511" s="12">
        <f>VLOOKUP(G511,'Default Parameters'!$A$10:$C$12,3,FALSE)</f>
        <v>5</v>
      </c>
      <c r="K511" s="63">
        <f t="shared" si="133"/>
        <v>41274</v>
      </c>
      <c r="L511" s="64">
        <f t="shared" si="134"/>
        <v>2012</v>
      </c>
      <c r="M511" s="64">
        <f t="shared" si="135"/>
        <v>12</v>
      </c>
      <c r="N511" s="63">
        <f t="shared" si="136"/>
        <v>43099</v>
      </c>
      <c r="O511" s="154">
        <f t="shared" si="137"/>
        <v>42948</v>
      </c>
      <c r="P511" s="155">
        <f t="shared" si="138"/>
        <v>43099</v>
      </c>
      <c r="Q511" s="155" t="str">
        <f t="shared" si="139"/>
        <v>Yes</v>
      </c>
      <c r="R511" s="156">
        <f t="shared" si="140"/>
        <v>5.4136986301369863</v>
      </c>
      <c r="S511" s="156">
        <f t="shared" si="141"/>
        <v>0</v>
      </c>
      <c r="T511" s="157" t="str">
        <f t="shared" si="142"/>
        <v/>
      </c>
      <c r="U511" s="158" t="str">
        <f t="shared" si="143"/>
        <v/>
      </c>
      <c r="V511" s="158" t="str">
        <f t="shared" si="144"/>
        <v>No</v>
      </c>
      <c r="W511" s="159" t="str">
        <f t="shared" si="145"/>
        <v/>
      </c>
      <c r="X511" s="159" t="str">
        <f t="shared" si="146"/>
        <v/>
      </c>
      <c r="Y511" s="160" t="str">
        <f t="shared" si="147"/>
        <v/>
      </c>
      <c r="Z511" s="161" t="str">
        <f t="shared" si="148"/>
        <v/>
      </c>
      <c r="AA511" s="161" t="str">
        <f t="shared" si="149"/>
        <v>No</v>
      </c>
      <c r="AB511" s="162" t="str">
        <f t="shared" si="150"/>
        <v/>
      </c>
      <c r="AC511" s="162" t="str">
        <f t="shared" si="151"/>
        <v/>
      </c>
    </row>
    <row r="512" spans="1:29" ht="14">
      <c r="A512" s="62">
        <v>510</v>
      </c>
      <c r="B512" s="10">
        <v>7</v>
      </c>
      <c r="C512" s="14">
        <v>41152</v>
      </c>
      <c r="D512" s="15" t="s">
        <v>52</v>
      </c>
      <c r="E512" s="65" t="s">
        <v>9</v>
      </c>
      <c r="F512" s="15" t="s">
        <v>9</v>
      </c>
      <c r="G512" s="23" t="s">
        <v>16</v>
      </c>
      <c r="H512" s="17" t="s">
        <v>130</v>
      </c>
      <c r="I512" s="66">
        <v>18</v>
      </c>
      <c r="J512" s="12">
        <f>VLOOKUP(G512,'Default Parameters'!$A$10:$C$12,3,FALSE)</f>
        <v>5</v>
      </c>
      <c r="K512" s="63">
        <f t="shared" si="133"/>
        <v>41274</v>
      </c>
      <c r="L512" s="64">
        <f t="shared" si="134"/>
        <v>2012</v>
      </c>
      <c r="M512" s="64">
        <f t="shared" si="135"/>
        <v>12</v>
      </c>
      <c r="N512" s="63">
        <f t="shared" si="136"/>
        <v>43099</v>
      </c>
      <c r="O512" s="154">
        <f t="shared" si="137"/>
        <v>42948</v>
      </c>
      <c r="P512" s="155">
        <f t="shared" si="138"/>
        <v>43099</v>
      </c>
      <c r="Q512" s="155" t="str">
        <f t="shared" si="139"/>
        <v>Yes</v>
      </c>
      <c r="R512" s="156">
        <f t="shared" si="140"/>
        <v>7.4958904109589044</v>
      </c>
      <c r="S512" s="156">
        <f t="shared" si="141"/>
        <v>0</v>
      </c>
      <c r="T512" s="157" t="str">
        <f t="shared" si="142"/>
        <v/>
      </c>
      <c r="U512" s="158" t="str">
        <f t="shared" si="143"/>
        <v/>
      </c>
      <c r="V512" s="158" t="str">
        <f t="shared" si="144"/>
        <v>No</v>
      </c>
      <c r="W512" s="159" t="str">
        <f t="shared" si="145"/>
        <v/>
      </c>
      <c r="X512" s="159" t="str">
        <f t="shared" si="146"/>
        <v/>
      </c>
      <c r="Y512" s="160" t="str">
        <f t="shared" si="147"/>
        <v/>
      </c>
      <c r="Z512" s="161" t="str">
        <f t="shared" si="148"/>
        <v/>
      </c>
      <c r="AA512" s="161" t="str">
        <f t="shared" si="149"/>
        <v>No</v>
      </c>
      <c r="AB512" s="162" t="str">
        <f t="shared" si="150"/>
        <v/>
      </c>
      <c r="AC512" s="162" t="str">
        <f t="shared" si="151"/>
        <v/>
      </c>
    </row>
    <row r="513" spans="1:29" ht="14">
      <c r="A513" s="62">
        <v>511</v>
      </c>
      <c r="B513" s="10">
        <v>7</v>
      </c>
      <c r="C513" s="14">
        <v>41152</v>
      </c>
      <c r="D513" s="15" t="s">
        <v>52</v>
      </c>
      <c r="E513" s="65" t="s">
        <v>9</v>
      </c>
      <c r="F513" s="15" t="s">
        <v>9</v>
      </c>
      <c r="G513" s="23" t="s">
        <v>16</v>
      </c>
      <c r="H513" s="17" t="s">
        <v>130</v>
      </c>
      <c r="I513" s="66">
        <v>19</v>
      </c>
      <c r="J513" s="12">
        <f>VLOOKUP(G513,'Default Parameters'!$A$10:$C$12,3,FALSE)</f>
        <v>5</v>
      </c>
      <c r="K513" s="63">
        <f t="shared" si="133"/>
        <v>41274</v>
      </c>
      <c r="L513" s="64">
        <f t="shared" si="134"/>
        <v>2012</v>
      </c>
      <c r="M513" s="64">
        <f t="shared" si="135"/>
        <v>12</v>
      </c>
      <c r="N513" s="63">
        <f t="shared" si="136"/>
        <v>43099</v>
      </c>
      <c r="O513" s="154">
        <f t="shared" si="137"/>
        <v>42948</v>
      </c>
      <c r="P513" s="155">
        <f t="shared" si="138"/>
        <v>43099</v>
      </c>
      <c r="Q513" s="155" t="str">
        <f t="shared" si="139"/>
        <v>Yes</v>
      </c>
      <c r="R513" s="156">
        <f t="shared" si="140"/>
        <v>7.912328767123288</v>
      </c>
      <c r="S513" s="156">
        <f t="shared" si="141"/>
        <v>0</v>
      </c>
      <c r="T513" s="157" t="str">
        <f t="shared" si="142"/>
        <v/>
      </c>
      <c r="U513" s="158" t="str">
        <f t="shared" si="143"/>
        <v/>
      </c>
      <c r="V513" s="158" t="str">
        <f t="shared" si="144"/>
        <v>No</v>
      </c>
      <c r="W513" s="159" t="str">
        <f t="shared" si="145"/>
        <v/>
      </c>
      <c r="X513" s="159" t="str">
        <f t="shared" si="146"/>
        <v/>
      </c>
      <c r="Y513" s="160" t="str">
        <f t="shared" si="147"/>
        <v/>
      </c>
      <c r="Z513" s="161" t="str">
        <f t="shared" si="148"/>
        <v/>
      </c>
      <c r="AA513" s="161" t="str">
        <f t="shared" si="149"/>
        <v>No</v>
      </c>
      <c r="AB513" s="162" t="str">
        <f t="shared" si="150"/>
        <v/>
      </c>
      <c r="AC513" s="162" t="str">
        <f t="shared" si="151"/>
        <v/>
      </c>
    </row>
    <row r="514" spans="1:29" ht="14">
      <c r="A514" s="62">
        <v>512</v>
      </c>
      <c r="B514" s="10">
        <v>7</v>
      </c>
      <c r="C514" s="14">
        <v>41152</v>
      </c>
      <c r="D514" s="15" t="s">
        <v>52</v>
      </c>
      <c r="E514" s="65" t="s">
        <v>9</v>
      </c>
      <c r="F514" s="15" t="s">
        <v>9</v>
      </c>
      <c r="G514" s="23" t="s">
        <v>16</v>
      </c>
      <c r="H514" s="17" t="s">
        <v>130</v>
      </c>
      <c r="I514" s="66">
        <v>39</v>
      </c>
      <c r="J514" s="12">
        <f>VLOOKUP(G514,'Default Parameters'!$A$10:$C$12,3,FALSE)</f>
        <v>5</v>
      </c>
      <c r="K514" s="63">
        <f t="shared" si="133"/>
        <v>41274</v>
      </c>
      <c r="L514" s="64">
        <f t="shared" si="134"/>
        <v>2012</v>
      </c>
      <c r="M514" s="64">
        <f t="shared" si="135"/>
        <v>12</v>
      </c>
      <c r="N514" s="63">
        <f t="shared" si="136"/>
        <v>43099</v>
      </c>
      <c r="O514" s="154">
        <f t="shared" si="137"/>
        <v>42948</v>
      </c>
      <c r="P514" s="155">
        <f t="shared" si="138"/>
        <v>43099</v>
      </c>
      <c r="Q514" s="155" t="str">
        <f t="shared" si="139"/>
        <v>Yes</v>
      </c>
      <c r="R514" s="156">
        <f t="shared" si="140"/>
        <v>16.241095890410961</v>
      </c>
      <c r="S514" s="156">
        <f t="shared" si="141"/>
        <v>0</v>
      </c>
      <c r="T514" s="157" t="str">
        <f t="shared" si="142"/>
        <v/>
      </c>
      <c r="U514" s="158" t="str">
        <f t="shared" si="143"/>
        <v/>
      </c>
      <c r="V514" s="158" t="str">
        <f t="shared" si="144"/>
        <v>No</v>
      </c>
      <c r="W514" s="159" t="str">
        <f t="shared" si="145"/>
        <v/>
      </c>
      <c r="X514" s="159" t="str">
        <f t="shared" si="146"/>
        <v/>
      </c>
      <c r="Y514" s="160" t="str">
        <f t="shared" si="147"/>
        <v/>
      </c>
      <c r="Z514" s="161" t="str">
        <f t="shared" si="148"/>
        <v/>
      </c>
      <c r="AA514" s="161" t="str">
        <f t="shared" si="149"/>
        <v>No</v>
      </c>
      <c r="AB514" s="162" t="str">
        <f t="shared" si="150"/>
        <v/>
      </c>
      <c r="AC514" s="162" t="str">
        <f t="shared" si="151"/>
        <v/>
      </c>
    </row>
    <row r="515" spans="1:29" ht="14">
      <c r="A515" s="62">
        <v>513</v>
      </c>
      <c r="B515" s="10">
        <v>7</v>
      </c>
      <c r="C515" s="14">
        <v>41152</v>
      </c>
      <c r="D515" s="15" t="s">
        <v>74</v>
      </c>
      <c r="E515" s="65" t="s">
        <v>9</v>
      </c>
      <c r="F515" s="15" t="s">
        <v>9</v>
      </c>
      <c r="G515" s="23" t="s">
        <v>16</v>
      </c>
      <c r="H515" s="17" t="s">
        <v>130</v>
      </c>
      <c r="I515" s="66">
        <v>1000</v>
      </c>
      <c r="J515" s="12">
        <f>VLOOKUP(G515,'Default Parameters'!$A$10:$C$12,3,FALSE)</f>
        <v>5</v>
      </c>
      <c r="K515" s="63">
        <f t="shared" ref="K515:K578" si="152">EDATE(C515,4)</f>
        <v>41274</v>
      </c>
      <c r="L515" s="64">
        <f t="shared" ref="L515:L578" si="153">YEAR(K515)</f>
        <v>2012</v>
      </c>
      <c r="M515" s="64">
        <f t="shared" ref="M515:M578" si="154">MONTH(K515)</f>
        <v>12</v>
      </c>
      <c r="N515" s="63">
        <f t="shared" ref="N515:N578" si="155">EDATE(K515,J515*12)-1</f>
        <v>43099</v>
      </c>
      <c r="O515" s="154">
        <f t="shared" ref="O515:O578" si="156">IF($N515&lt;$AG$10,"",MAX($K515,$AG$10,VLOOKUP($B515,$AF$3:$AG$8,2,FALSE)))</f>
        <v>42948</v>
      </c>
      <c r="P515" s="155">
        <f t="shared" ref="P515:P578" si="157">IF(O515="","",MIN($N515,$AG$13,VLOOKUP($B515,$AF$3:$AH$8,3,FALSE)))</f>
        <v>43099</v>
      </c>
      <c r="Q515" s="155" t="str">
        <f t="shared" ref="Q515:Q578" si="158">IF(SUM(R515:S515)&gt;0,"Yes","No")</f>
        <v>Yes</v>
      </c>
      <c r="R515" s="156">
        <f t="shared" ref="R515:R578" si="159">IF(O515="","",MAX(MIN($AG$11,P515)-MAX($AG$10,O515)+1,0)*$I515/365)</f>
        <v>416.43835616438355</v>
      </c>
      <c r="S515" s="156">
        <f t="shared" ref="S515:S578" si="160">IF(O515="","",MAX(MIN($AG$13,P515)-MAX($AG$12,O515)+1,0)*$I515/365)</f>
        <v>0</v>
      </c>
      <c r="T515" s="157" t="str">
        <f t="shared" si="142"/>
        <v/>
      </c>
      <c r="U515" s="158" t="str">
        <f t="shared" si="143"/>
        <v/>
      </c>
      <c r="V515" s="158" t="str">
        <f t="shared" si="144"/>
        <v>No</v>
      </c>
      <c r="W515" s="159" t="str">
        <f t="shared" si="145"/>
        <v/>
      </c>
      <c r="X515" s="159" t="str">
        <f t="shared" si="146"/>
        <v/>
      </c>
      <c r="Y515" s="160" t="str">
        <f t="shared" si="147"/>
        <v/>
      </c>
      <c r="Z515" s="161" t="str">
        <f t="shared" si="148"/>
        <v/>
      </c>
      <c r="AA515" s="161" t="str">
        <f t="shared" si="149"/>
        <v>No</v>
      </c>
      <c r="AB515" s="162" t="str">
        <f t="shared" si="150"/>
        <v/>
      </c>
      <c r="AC515" s="162" t="str">
        <f t="shared" si="151"/>
        <v/>
      </c>
    </row>
    <row r="516" spans="1:29" ht="14">
      <c r="A516" s="62">
        <v>514</v>
      </c>
      <c r="B516" s="10">
        <v>7</v>
      </c>
      <c r="C516" s="14">
        <v>41157</v>
      </c>
      <c r="D516" s="15" t="s">
        <v>72</v>
      </c>
      <c r="E516" s="15" t="s">
        <v>11</v>
      </c>
      <c r="F516" s="15" t="s">
        <v>11</v>
      </c>
      <c r="G516" s="23" t="s">
        <v>16</v>
      </c>
      <c r="H516" s="17" t="s">
        <v>93</v>
      </c>
      <c r="I516" s="66">
        <v>10</v>
      </c>
      <c r="J516" s="12">
        <f>VLOOKUP(G516,'Default Parameters'!$A$10:$C$12,3,FALSE)</f>
        <v>5</v>
      </c>
      <c r="K516" s="63">
        <f t="shared" si="152"/>
        <v>41279</v>
      </c>
      <c r="L516" s="64">
        <f t="shared" si="153"/>
        <v>2013</v>
      </c>
      <c r="M516" s="64">
        <f t="shared" si="154"/>
        <v>1</v>
      </c>
      <c r="N516" s="63">
        <f t="shared" si="155"/>
        <v>43104</v>
      </c>
      <c r="O516" s="154">
        <f t="shared" si="156"/>
        <v>42948</v>
      </c>
      <c r="P516" s="155">
        <f t="shared" si="157"/>
        <v>43104</v>
      </c>
      <c r="Q516" s="155" t="str">
        <f t="shared" si="158"/>
        <v>Yes</v>
      </c>
      <c r="R516" s="156">
        <f t="shared" si="159"/>
        <v>4.1917808219178081</v>
      </c>
      <c r="S516" s="156">
        <f t="shared" si="160"/>
        <v>0.1095890410958904</v>
      </c>
      <c r="T516" s="157" t="str">
        <f t="shared" ref="T516:T579" si="161">IF($N516&lt;$AG$15,"",MAX($K516,$AG$15,VLOOKUP($B516,$AF$3:$AG$8,2,FALSE)))</f>
        <v/>
      </c>
      <c r="U516" s="158" t="str">
        <f t="shared" ref="U516:U579" si="162">IF(T516="","",MIN($N516,$AG$18,VLOOKUP($B516,$AF$3:$AH$8,3,FALSE)))</f>
        <v/>
      </c>
      <c r="V516" s="158" t="str">
        <f t="shared" ref="V516:V579" si="163">IF(SUM(W516:X516)&gt;0,"Yes","No")</f>
        <v>No</v>
      </c>
      <c r="W516" s="159" t="str">
        <f t="shared" ref="W516:W579" si="164">IF(T516="","",MAX(MIN($AG$16,U516)-MAX($AG$15,T516)+1,0)*$I516/365)</f>
        <v/>
      </c>
      <c r="X516" s="159" t="str">
        <f t="shared" ref="X516:X579" si="165">IF(T516="","",MAX(MIN($AG$18,U516)-MAX($AG$17,T516)+1,0)*$I516/365)</f>
        <v/>
      </c>
      <c r="Y516" s="160" t="str">
        <f t="shared" ref="Y516:Y579" si="166">IF($N516&lt;$AG$20,"",MAX($K516,$AG$20,VLOOKUP($B516,$AF$3:$AG$8,2,FALSE)))</f>
        <v/>
      </c>
      <c r="Z516" s="161" t="str">
        <f t="shared" ref="Z516:Z579" si="167">IF(Y516="","",MIN($N516,$AG$23,VLOOKUP($B516,$AF$3:$AH$8,3,FALSE)))</f>
        <v/>
      </c>
      <c r="AA516" s="161" t="str">
        <f t="shared" ref="AA516:AA579" si="168">IF(SUM(AB516:AC516)&gt;0,"Yes","No")</f>
        <v>No</v>
      </c>
      <c r="AB516" s="162" t="str">
        <f t="shared" ref="AB516:AB579" si="169">IF(Y516="","",MAX(MIN($AG$21,Z516)-MAX($AG$20,Y516)+1,0)*$I516/365)</f>
        <v/>
      </c>
      <c r="AC516" s="162" t="str">
        <f t="shared" ref="AC516:AC579" si="170">IF(Y516="","",MAX(MIN($AG$23,Z516)-MAX($AG$22,Y516)+1,0)*$I516/366)</f>
        <v/>
      </c>
    </row>
    <row r="517" spans="1:29" ht="14">
      <c r="A517" s="62">
        <v>515</v>
      </c>
      <c r="B517" s="10">
        <v>7</v>
      </c>
      <c r="C517" s="14">
        <v>41157</v>
      </c>
      <c r="D517" s="15" t="s">
        <v>151</v>
      </c>
      <c r="E517" s="15" t="s">
        <v>30</v>
      </c>
      <c r="F517" s="15" t="s">
        <v>30</v>
      </c>
      <c r="G517" s="23" t="s">
        <v>16</v>
      </c>
      <c r="H517" s="17" t="s">
        <v>93</v>
      </c>
      <c r="I517" s="66">
        <v>1</v>
      </c>
      <c r="J517" s="12">
        <f>VLOOKUP(G517,'Default Parameters'!$A$10:$C$12,3,FALSE)</f>
        <v>5</v>
      </c>
      <c r="K517" s="63">
        <f t="shared" si="152"/>
        <v>41279</v>
      </c>
      <c r="L517" s="64">
        <f t="shared" si="153"/>
        <v>2013</v>
      </c>
      <c r="M517" s="64">
        <f t="shared" si="154"/>
        <v>1</v>
      </c>
      <c r="N517" s="63">
        <f t="shared" si="155"/>
        <v>43104</v>
      </c>
      <c r="O517" s="154">
        <f t="shared" si="156"/>
        <v>42948</v>
      </c>
      <c r="P517" s="155">
        <f t="shared" si="157"/>
        <v>43104</v>
      </c>
      <c r="Q517" s="155" t="str">
        <f t="shared" si="158"/>
        <v>Yes</v>
      </c>
      <c r="R517" s="156">
        <f t="shared" si="159"/>
        <v>0.41917808219178082</v>
      </c>
      <c r="S517" s="156">
        <f t="shared" si="160"/>
        <v>1.0958904109589041E-2</v>
      </c>
      <c r="T517" s="157" t="str">
        <f t="shared" si="161"/>
        <v/>
      </c>
      <c r="U517" s="158" t="str">
        <f t="shared" si="162"/>
        <v/>
      </c>
      <c r="V517" s="158" t="str">
        <f t="shared" si="163"/>
        <v>No</v>
      </c>
      <c r="W517" s="159" t="str">
        <f t="shared" si="164"/>
        <v/>
      </c>
      <c r="X517" s="159" t="str">
        <f t="shared" si="165"/>
        <v/>
      </c>
      <c r="Y517" s="160" t="str">
        <f t="shared" si="166"/>
        <v/>
      </c>
      <c r="Z517" s="161" t="str">
        <f t="shared" si="167"/>
        <v/>
      </c>
      <c r="AA517" s="161" t="str">
        <f t="shared" si="168"/>
        <v>No</v>
      </c>
      <c r="AB517" s="162" t="str">
        <f t="shared" si="169"/>
        <v/>
      </c>
      <c r="AC517" s="162" t="str">
        <f t="shared" si="170"/>
        <v/>
      </c>
    </row>
    <row r="518" spans="1:29" ht="14">
      <c r="A518" s="62">
        <v>516</v>
      </c>
      <c r="B518" s="10">
        <v>7</v>
      </c>
      <c r="C518" s="14">
        <v>41163</v>
      </c>
      <c r="D518" s="15" t="s">
        <v>52</v>
      </c>
      <c r="E518" s="65" t="s">
        <v>9</v>
      </c>
      <c r="F518" s="15" t="s">
        <v>9</v>
      </c>
      <c r="G518" s="23" t="s">
        <v>16</v>
      </c>
      <c r="H518" s="17" t="s">
        <v>130</v>
      </c>
      <c r="I518" s="66">
        <v>7</v>
      </c>
      <c r="J518" s="12">
        <f>VLOOKUP(G518,'Default Parameters'!$A$10:$C$12,3,FALSE)</f>
        <v>5</v>
      </c>
      <c r="K518" s="63">
        <f t="shared" si="152"/>
        <v>41285</v>
      </c>
      <c r="L518" s="64">
        <f t="shared" si="153"/>
        <v>2013</v>
      </c>
      <c r="M518" s="64">
        <f t="shared" si="154"/>
        <v>1</v>
      </c>
      <c r="N518" s="63">
        <f t="shared" si="155"/>
        <v>43110</v>
      </c>
      <c r="O518" s="154">
        <f t="shared" si="156"/>
        <v>42948</v>
      </c>
      <c r="P518" s="155">
        <f t="shared" si="157"/>
        <v>43110</v>
      </c>
      <c r="Q518" s="155" t="str">
        <f t="shared" si="158"/>
        <v>Yes</v>
      </c>
      <c r="R518" s="156">
        <f t="shared" si="159"/>
        <v>2.9342465753424656</v>
      </c>
      <c r="S518" s="156">
        <f t="shared" si="160"/>
        <v>0.19178082191780821</v>
      </c>
      <c r="T518" s="157" t="str">
        <f t="shared" si="161"/>
        <v/>
      </c>
      <c r="U518" s="158" t="str">
        <f t="shared" si="162"/>
        <v/>
      </c>
      <c r="V518" s="158" t="str">
        <f t="shared" si="163"/>
        <v>No</v>
      </c>
      <c r="W518" s="159" t="str">
        <f t="shared" si="164"/>
        <v/>
      </c>
      <c r="X518" s="159" t="str">
        <f t="shared" si="165"/>
        <v/>
      </c>
      <c r="Y518" s="160" t="str">
        <f t="shared" si="166"/>
        <v/>
      </c>
      <c r="Z518" s="161" t="str">
        <f t="shared" si="167"/>
        <v/>
      </c>
      <c r="AA518" s="161" t="str">
        <f t="shared" si="168"/>
        <v>No</v>
      </c>
      <c r="AB518" s="162" t="str">
        <f t="shared" si="169"/>
        <v/>
      </c>
      <c r="AC518" s="162" t="str">
        <f t="shared" si="170"/>
        <v/>
      </c>
    </row>
    <row r="519" spans="1:29" ht="14">
      <c r="A519" s="62">
        <v>517</v>
      </c>
      <c r="B519" s="10">
        <v>7</v>
      </c>
      <c r="C519" s="14">
        <v>41163</v>
      </c>
      <c r="D519" s="15" t="s">
        <v>52</v>
      </c>
      <c r="E519" s="65" t="s">
        <v>9</v>
      </c>
      <c r="F519" s="15" t="s">
        <v>9</v>
      </c>
      <c r="G519" s="23" t="s">
        <v>16</v>
      </c>
      <c r="H519" s="17" t="s">
        <v>130</v>
      </c>
      <c r="I519" s="66">
        <v>9</v>
      </c>
      <c r="J519" s="12">
        <f>VLOOKUP(G519,'Default Parameters'!$A$10:$C$12,3,FALSE)</f>
        <v>5</v>
      </c>
      <c r="K519" s="63">
        <f t="shared" si="152"/>
        <v>41285</v>
      </c>
      <c r="L519" s="64">
        <f t="shared" si="153"/>
        <v>2013</v>
      </c>
      <c r="M519" s="64">
        <f t="shared" si="154"/>
        <v>1</v>
      </c>
      <c r="N519" s="63">
        <f t="shared" si="155"/>
        <v>43110</v>
      </c>
      <c r="O519" s="154">
        <f t="shared" si="156"/>
        <v>42948</v>
      </c>
      <c r="P519" s="155">
        <f t="shared" si="157"/>
        <v>43110</v>
      </c>
      <c r="Q519" s="155" t="str">
        <f t="shared" si="158"/>
        <v>Yes</v>
      </c>
      <c r="R519" s="156">
        <f t="shared" si="159"/>
        <v>3.7726027397260276</v>
      </c>
      <c r="S519" s="156">
        <f t="shared" si="160"/>
        <v>0.24657534246575341</v>
      </c>
      <c r="T519" s="157" t="str">
        <f t="shared" si="161"/>
        <v/>
      </c>
      <c r="U519" s="158" t="str">
        <f t="shared" si="162"/>
        <v/>
      </c>
      <c r="V519" s="158" t="str">
        <f t="shared" si="163"/>
        <v>No</v>
      </c>
      <c r="W519" s="159" t="str">
        <f t="shared" si="164"/>
        <v/>
      </c>
      <c r="X519" s="159" t="str">
        <f t="shared" si="165"/>
        <v/>
      </c>
      <c r="Y519" s="160" t="str">
        <f t="shared" si="166"/>
        <v/>
      </c>
      <c r="Z519" s="161" t="str">
        <f t="shared" si="167"/>
        <v/>
      </c>
      <c r="AA519" s="161" t="str">
        <f t="shared" si="168"/>
        <v>No</v>
      </c>
      <c r="AB519" s="162" t="str">
        <f t="shared" si="169"/>
        <v/>
      </c>
      <c r="AC519" s="162" t="str">
        <f t="shared" si="170"/>
        <v/>
      </c>
    </row>
    <row r="520" spans="1:29" ht="14">
      <c r="A520" s="62">
        <v>518</v>
      </c>
      <c r="B520" s="10">
        <v>7</v>
      </c>
      <c r="C520" s="14">
        <v>41163</v>
      </c>
      <c r="D520" s="15" t="s">
        <v>52</v>
      </c>
      <c r="E520" s="65" t="s">
        <v>9</v>
      </c>
      <c r="F520" s="15" t="s">
        <v>9</v>
      </c>
      <c r="G520" s="23" t="s">
        <v>16</v>
      </c>
      <c r="H520" s="17" t="s">
        <v>130</v>
      </c>
      <c r="I520" s="66">
        <v>13</v>
      </c>
      <c r="J520" s="12">
        <f>VLOOKUP(G520,'Default Parameters'!$A$10:$C$12,3,FALSE)</f>
        <v>5</v>
      </c>
      <c r="K520" s="63">
        <f t="shared" si="152"/>
        <v>41285</v>
      </c>
      <c r="L520" s="64">
        <f t="shared" si="153"/>
        <v>2013</v>
      </c>
      <c r="M520" s="64">
        <f t="shared" si="154"/>
        <v>1</v>
      </c>
      <c r="N520" s="63">
        <f t="shared" si="155"/>
        <v>43110</v>
      </c>
      <c r="O520" s="154">
        <f t="shared" si="156"/>
        <v>42948</v>
      </c>
      <c r="P520" s="155">
        <f t="shared" si="157"/>
        <v>43110</v>
      </c>
      <c r="Q520" s="155" t="str">
        <f t="shared" si="158"/>
        <v>Yes</v>
      </c>
      <c r="R520" s="156">
        <f t="shared" si="159"/>
        <v>5.4493150684931511</v>
      </c>
      <c r="S520" s="156">
        <f t="shared" si="160"/>
        <v>0.35616438356164382</v>
      </c>
      <c r="T520" s="157" t="str">
        <f t="shared" si="161"/>
        <v/>
      </c>
      <c r="U520" s="158" t="str">
        <f t="shared" si="162"/>
        <v/>
      </c>
      <c r="V520" s="158" t="str">
        <f t="shared" si="163"/>
        <v>No</v>
      </c>
      <c r="W520" s="159" t="str">
        <f t="shared" si="164"/>
        <v/>
      </c>
      <c r="X520" s="159" t="str">
        <f t="shared" si="165"/>
        <v/>
      </c>
      <c r="Y520" s="160" t="str">
        <f t="shared" si="166"/>
        <v/>
      </c>
      <c r="Z520" s="161" t="str">
        <f t="shared" si="167"/>
        <v/>
      </c>
      <c r="AA520" s="161" t="str">
        <f t="shared" si="168"/>
        <v>No</v>
      </c>
      <c r="AB520" s="162" t="str">
        <f t="shared" si="169"/>
        <v/>
      </c>
      <c r="AC520" s="162" t="str">
        <f t="shared" si="170"/>
        <v/>
      </c>
    </row>
    <row r="521" spans="1:29" ht="14">
      <c r="A521" s="62">
        <v>519</v>
      </c>
      <c r="B521" s="10">
        <v>7</v>
      </c>
      <c r="C521" s="14">
        <v>41165</v>
      </c>
      <c r="D521" s="15" t="s">
        <v>152</v>
      </c>
      <c r="E521" s="65" t="s">
        <v>8</v>
      </c>
      <c r="F521" s="15" t="s">
        <v>8</v>
      </c>
      <c r="G521" s="23" t="s">
        <v>16</v>
      </c>
      <c r="H521" s="17" t="s">
        <v>53</v>
      </c>
      <c r="I521" s="66">
        <v>2</v>
      </c>
      <c r="J521" s="12">
        <f>VLOOKUP(G521,'Default Parameters'!$A$10:$C$12,3,FALSE)</f>
        <v>5</v>
      </c>
      <c r="K521" s="63">
        <f t="shared" si="152"/>
        <v>41287</v>
      </c>
      <c r="L521" s="64">
        <f t="shared" si="153"/>
        <v>2013</v>
      </c>
      <c r="M521" s="64">
        <f t="shared" si="154"/>
        <v>1</v>
      </c>
      <c r="N521" s="63">
        <f t="shared" si="155"/>
        <v>43112</v>
      </c>
      <c r="O521" s="154">
        <f t="shared" si="156"/>
        <v>42948</v>
      </c>
      <c r="P521" s="155">
        <f t="shared" si="157"/>
        <v>43112</v>
      </c>
      <c r="Q521" s="155" t="str">
        <f t="shared" si="158"/>
        <v>Yes</v>
      </c>
      <c r="R521" s="156">
        <f t="shared" si="159"/>
        <v>0.83835616438356164</v>
      </c>
      <c r="S521" s="156">
        <f t="shared" si="160"/>
        <v>6.575342465753424E-2</v>
      </c>
      <c r="T521" s="157" t="str">
        <f t="shared" si="161"/>
        <v/>
      </c>
      <c r="U521" s="158" t="str">
        <f t="shared" si="162"/>
        <v/>
      </c>
      <c r="V521" s="158" t="str">
        <f t="shared" si="163"/>
        <v>No</v>
      </c>
      <c r="W521" s="159" t="str">
        <f t="shared" si="164"/>
        <v/>
      </c>
      <c r="X521" s="159" t="str">
        <f t="shared" si="165"/>
        <v/>
      </c>
      <c r="Y521" s="160" t="str">
        <f t="shared" si="166"/>
        <v/>
      </c>
      <c r="Z521" s="161" t="str">
        <f t="shared" si="167"/>
        <v/>
      </c>
      <c r="AA521" s="161" t="str">
        <f t="shared" si="168"/>
        <v>No</v>
      </c>
      <c r="AB521" s="162" t="str">
        <f t="shared" si="169"/>
        <v/>
      </c>
      <c r="AC521" s="162" t="str">
        <f t="shared" si="170"/>
        <v/>
      </c>
    </row>
    <row r="522" spans="1:29" ht="14">
      <c r="A522" s="62">
        <v>520</v>
      </c>
      <c r="B522" s="10">
        <v>7</v>
      </c>
      <c r="C522" s="14">
        <v>41165</v>
      </c>
      <c r="D522" s="15" t="s">
        <v>154</v>
      </c>
      <c r="E522" s="65" t="s">
        <v>8</v>
      </c>
      <c r="F522" s="15" t="s">
        <v>8</v>
      </c>
      <c r="G522" s="23" t="s">
        <v>16</v>
      </c>
      <c r="H522" s="17" t="s">
        <v>33</v>
      </c>
      <c r="I522" s="66">
        <v>3</v>
      </c>
      <c r="J522" s="12">
        <f>VLOOKUP(G522,'Default Parameters'!$A$10:$C$12,3,FALSE)</f>
        <v>5</v>
      </c>
      <c r="K522" s="63">
        <f t="shared" si="152"/>
        <v>41287</v>
      </c>
      <c r="L522" s="64">
        <f t="shared" si="153"/>
        <v>2013</v>
      </c>
      <c r="M522" s="64">
        <f t="shared" si="154"/>
        <v>1</v>
      </c>
      <c r="N522" s="63">
        <f t="shared" si="155"/>
        <v>43112</v>
      </c>
      <c r="O522" s="154">
        <f t="shared" si="156"/>
        <v>42948</v>
      </c>
      <c r="P522" s="155">
        <f t="shared" si="157"/>
        <v>43112</v>
      </c>
      <c r="Q522" s="155" t="str">
        <f t="shared" si="158"/>
        <v>Yes</v>
      </c>
      <c r="R522" s="156">
        <f t="shared" si="159"/>
        <v>1.2575342465753425</v>
      </c>
      <c r="S522" s="156">
        <f t="shared" si="160"/>
        <v>9.8630136986301367E-2</v>
      </c>
      <c r="T522" s="157" t="str">
        <f t="shared" si="161"/>
        <v/>
      </c>
      <c r="U522" s="158" t="str">
        <f t="shared" si="162"/>
        <v/>
      </c>
      <c r="V522" s="158" t="str">
        <f t="shared" si="163"/>
        <v>No</v>
      </c>
      <c r="W522" s="159" t="str">
        <f t="shared" si="164"/>
        <v/>
      </c>
      <c r="X522" s="159" t="str">
        <f t="shared" si="165"/>
        <v/>
      </c>
      <c r="Y522" s="160" t="str">
        <f t="shared" si="166"/>
        <v/>
      </c>
      <c r="Z522" s="161" t="str">
        <f t="shared" si="167"/>
        <v/>
      </c>
      <c r="AA522" s="161" t="str">
        <f t="shared" si="168"/>
        <v>No</v>
      </c>
      <c r="AB522" s="162" t="str">
        <f t="shared" si="169"/>
        <v/>
      </c>
      <c r="AC522" s="162" t="str">
        <f t="shared" si="170"/>
        <v/>
      </c>
    </row>
    <row r="523" spans="1:29" ht="14">
      <c r="A523" s="62">
        <v>521</v>
      </c>
      <c r="B523" s="10">
        <v>7</v>
      </c>
      <c r="C523" s="14">
        <v>41165</v>
      </c>
      <c r="D523" s="15" t="s">
        <v>156</v>
      </c>
      <c r="E523" s="15" t="s">
        <v>11</v>
      </c>
      <c r="F523" s="15" t="s">
        <v>11</v>
      </c>
      <c r="G523" s="23" t="s">
        <v>16</v>
      </c>
      <c r="H523" s="17" t="s">
        <v>73</v>
      </c>
      <c r="I523" s="66">
        <v>1</v>
      </c>
      <c r="J523" s="12">
        <f>VLOOKUP(G523,'Default Parameters'!$A$10:$C$12,3,FALSE)</f>
        <v>5</v>
      </c>
      <c r="K523" s="63">
        <f t="shared" si="152"/>
        <v>41287</v>
      </c>
      <c r="L523" s="64">
        <f t="shared" si="153"/>
        <v>2013</v>
      </c>
      <c r="M523" s="64">
        <f t="shared" si="154"/>
        <v>1</v>
      </c>
      <c r="N523" s="63">
        <f t="shared" si="155"/>
        <v>43112</v>
      </c>
      <c r="O523" s="154">
        <f t="shared" si="156"/>
        <v>42948</v>
      </c>
      <c r="P523" s="155">
        <f t="shared" si="157"/>
        <v>43112</v>
      </c>
      <c r="Q523" s="155" t="str">
        <f t="shared" si="158"/>
        <v>Yes</v>
      </c>
      <c r="R523" s="156">
        <f t="shared" si="159"/>
        <v>0.41917808219178082</v>
      </c>
      <c r="S523" s="156">
        <f t="shared" si="160"/>
        <v>3.287671232876712E-2</v>
      </c>
      <c r="T523" s="157" t="str">
        <f t="shared" si="161"/>
        <v/>
      </c>
      <c r="U523" s="158" t="str">
        <f t="shared" si="162"/>
        <v/>
      </c>
      <c r="V523" s="158" t="str">
        <f t="shared" si="163"/>
        <v>No</v>
      </c>
      <c r="W523" s="159" t="str">
        <f t="shared" si="164"/>
        <v/>
      </c>
      <c r="X523" s="159" t="str">
        <f t="shared" si="165"/>
        <v/>
      </c>
      <c r="Y523" s="160" t="str">
        <f t="shared" si="166"/>
        <v/>
      </c>
      <c r="Z523" s="161" t="str">
        <f t="shared" si="167"/>
        <v/>
      </c>
      <c r="AA523" s="161" t="str">
        <f t="shared" si="168"/>
        <v>No</v>
      </c>
      <c r="AB523" s="162" t="str">
        <f t="shared" si="169"/>
        <v/>
      </c>
      <c r="AC523" s="162" t="str">
        <f t="shared" si="170"/>
        <v/>
      </c>
    </row>
    <row r="524" spans="1:29" ht="28">
      <c r="A524" s="62">
        <v>522</v>
      </c>
      <c r="B524" s="10">
        <v>7</v>
      </c>
      <c r="C524" s="14">
        <v>41165</v>
      </c>
      <c r="D524" s="15" t="s">
        <v>105</v>
      </c>
      <c r="E524" s="15" t="s">
        <v>11</v>
      </c>
      <c r="F524" s="15" t="s">
        <v>11</v>
      </c>
      <c r="G524" s="23" t="s">
        <v>16</v>
      </c>
      <c r="H524" s="17" t="s">
        <v>153</v>
      </c>
      <c r="I524" s="66">
        <v>500</v>
      </c>
      <c r="J524" s="12">
        <f>VLOOKUP(G524,'Default Parameters'!$A$10:$C$12,3,FALSE)</f>
        <v>5</v>
      </c>
      <c r="K524" s="63">
        <f t="shared" si="152"/>
        <v>41287</v>
      </c>
      <c r="L524" s="64">
        <f t="shared" si="153"/>
        <v>2013</v>
      </c>
      <c r="M524" s="64">
        <f t="shared" si="154"/>
        <v>1</v>
      </c>
      <c r="N524" s="63">
        <f t="shared" si="155"/>
        <v>43112</v>
      </c>
      <c r="O524" s="154">
        <f t="shared" si="156"/>
        <v>42948</v>
      </c>
      <c r="P524" s="155">
        <f t="shared" si="157"/>
        <v>43112</v>
      </c>
      <c r="Q524" s="155" t="str">
        <f t="shared" si="158"/>
        <v>Yes</v>
      </c>
      <c r="R524" s="156">
        <f t="shared" si="159"/>
        <v>209.58904109589042</v>
      </c>
      <c r="S524" s="156">
        <f t="shared" si="160"/>
        <v>16.438356164383563</v>
      </c>
      <c r="T524" s="157" t="str">
        <f t="shared" si="161"/>
        <v/>
      </c>
      <c r="U524" s="158" t="str">
        <f t="shared" si="162"/>
        <v/>
      </c>
      <c r="V524" s="158" t="str">
        <f t="shared" si="163"/>
        <v>No</v>
      </c>
      <c r="W524" s="159" t="str">
        <f t="shared" si="164"/>
        <v/>
      </c>
      <c r="X524" s="159" t="str">
        <f t="shared" si="165"/>
        <v/>
      </c>
      <c r="Y524" s="160" t="str">
        <f t="shared" si="166"/>
        <v/>
      </c>
      <c r="Z524" s="161" t="str">
        <f t="shared" si="167"/>
        <v/>
      </c>
      <c r="AA524" s="161" t="str">
        <f t="shared" si="168"/>
        <v>No</v>
      </c>
      <c r="AB524" s="162" t="str">
        <f t="shared" si="169"/>
        <v/>
      </c>
      <c r="AC524" s="162" t="str">
        <f t="shared" si="170"/>
        <v/>
      </c>
    </row>
    <row r="525" spans="1:29" ht="14">
      <c r="A525" s="62">
        <v>523</v>
      </c>
      <c r="B525" s="10">
        <v>7</v>
      </c>
      <c r="C525" s="14">
        <v>41166</v>
      </c>
      <c r="D525" s="15" t="s">
        <v>157</v>
      </c>
      <c r="E525" s="65" t="s">
        <v>9</v>
      </c>
      <c r="F525" s="15" t="s">
        <v>9</v>
      </c>
      <c r="G525" s="23" t="s">
        <v>16</v>
      </c>
      <c r="H525" s="17" t="s">
        <v>73</v>
      </c>
      <c r="I525" s="66">
        <v>1</v>
      </c>
      <c r="J525" s="12">
        <f>VLOOKUP(G525,'Default Parameters'!$A$10:$C$12,3,FALSE)</f>
        <v>5</v>
      </c>
      <c r="K525" s="63">
        <f t="shared" si="152"/>
        <v>41288</v>
      </c>
      <c r="L525" s="64">
        <f t="shared" si="153"/>
        <v>2013</v>
      </c>
      <c r="M525" s="64">
        <f t="shared" si="154"/>
        <v>1</v>
      </c>
      <c r="N525" s="63">
        <f t="shared" si="155"/>
        <v>43113</v>
      </c>
      <c r="O525" s="154">
        <f t="shared" si="156"/>
        <v>42948</v>
      </c>
      <c r="P525" s="155">
        <f t="shared" si="157"/>
        <v>43113</v>
      </c>
      <c r="Q525" s="155" t="str">
        <f t="shared" si="158"/>
        <v>Yes</v>
      </c>
      <c r="R525" s="156">
        <f t="shared" si="159"/>
        <v>0.41917808219178082</v>
      </c>
      <c r="S525" s="156">
        <f t="shared" si="160"/>
        <v>3.5616438356164383E-2</v>
      </c>
      <c r="T525" s="157" t="str">
        <f t="shared" si="161"/>
        <v/>
      </c>
      <c r="U525" s="158" t="str">
        <f t="shared" si="162"/>
        <v/>
      </c>
      <c r="V525" s="158" t="str">
        <f t="shared" si="163"/>
        <v>No</v>
      </c>
      <c r="W525" s="159" t="str">
        <f t="shared" si="164"/>
        <v/>
      </c>
      <c r="X525" s="159" t="str">
        <f t="shared" si="165"/>
        <v/>
      </c>
      <c r="Y525" s="160" t="str">
        <f t="shared" si="166"/>
        <v/>
      </c>
      <c r="Z525" s="161" t="str">
        <f t="shared" si="167"/>
        <v/>
      </c>
      <c r="AA525" s="161" t="str">
        <f t="shared" si="168"/>
        <v>No</v>
      </c>
      <c r="AB525" s="162" t="str">
        <f t="shared" si="169"/>
        <v/>
      </c>
      <c r="AC525" s="162" t="str">
        <f t="shared" si="170"/>
        <v/>
      </c>
    </row>
    <row r="526" spans="1:29" ht="14">
      <c r="A526" s="62">
        <v>524</v>
      </c>
      <c r="B526" s="10">
        <v>7</v>
      </c>
      <c r="C526" s="14">
        <v>41168</v>
      </c>
      <c r="D526" s="15" t="s">
        <v>105</v>
      </c>
      <c r="E526" s="15" t="s">
        <v>11</v>
      </c>
      <c r="F526" s="15" t="s">
        <v>11</v>
      </c>
      <c r="G526" s="23" t="s">
        <v>16</v>
      </c>
      <c r="H526" s="17" t="s">
        <v>130</v>
      </c>
      <c r="I526" s="66">
        <v>250</v>
      </c>
      <c r="J526" s="12">
        <f>VLOOKUP(G526,'Default Parameters'!$A$10:$C$12,3,FALSE)</f>
        <v>5</v>
      </c>
      <c r="K526" s="63">
        <f t="shared" si="152"/>
        <v>41290</v>
      </c>
      <c r="L526" s="64">
        <f t="shared" si="153"/>
        <v>2013</v>
      </c>
      <c r="M526" s="64">
        <f t="shared" si="154"/>
        <v>1</v>
      </c>
      <c r="N526" s="63">
        <f t="shared" si="155"/>
        <v>43115</v>
      </c>
      <c r="O526" s="154">
        <f t="shared" si="156"/>
        <v>42948</v>
      </c>
      <c r="P526" s="155">
        <f t="shared" si="157"/>
        <v>43115</v>
      </c>
      <c r="Q526" s="155" t="str">
        <f t="shared" si="158"/>
        <v>Yes</v>
      </c>
      <c r="R526" s="156">
        <f t="shared" si="159"/>
        <v>104.79452054794521</v>
      </c>
      <c r="S526" s="156">
        <f t="shared" si="160"/>
        <v>10.273972602739725</v>
      </c>
      <c r="T526" s="157" t="str">
        <f t="shared" si="161"/>
        <v/>
      </c>
      <c r="U526" s="158" t="str">
        <f t="shared" si="162"/>
        <v/>
      </c>
      <c r="V526" s="158" t="str">
        <f t="shared" si="163"/>
        <v>No</v>
      </c>
      <c r="W526" s="159" t="str">
        <f t="shared" si="164"/>
        <v/>
      </c>
      <c r="X526" s="159" t="str">
        <f t="shared" si="165"/>
        <v/>
      </c>
      <c r="Y526" s="160" t="str">
        <f t="shared" si="166"/>
        <v/>
      </c>
      <c r="Z526" s="161" t="str">
        <f t="shared" si="167"/>
        <v/>
      </c>
      <c r="AA526" s="161" t="str">
        <f t="shared" si="168"/>
        <v>No</v>
      </c>
      <c r="AB526" s="162" t="str">
        <f t="shared" si="169"/>
        <v/>
      </c>
      <c r="AC526" s="162" t="str">
        <f t="shared" si="170"/>
        <v/>
      </c>
    </row>
    <row r="527" spans="1:29" ht="14">
      <c r="A527" s="62">
        <v>525</v>
      </c>
      <c r="B527" s="10">
        <v>7</v>
      </c>
      <c r="C527" s="14">
        <v>41172</v>
      </c>
      <c r="D527" s="15" t="s">
        <v>113</v>
      </c>
      <c r="E527" s="65" t="s">
        <v>8</v>
      </c>
      <c r="F527" s="15" t="s">
        <v>8</v>
      </c>
      <c r="G527" s="23" t="s">
        <v>16</v>
      </c>
      <c r="H527" s="17" t="s">
        <v>53</v>
      </c>
      <c r="I527" s="66">
        <v>1</v>
      </c>
      <c r="J527" s="12">
        <f>VLOOKUP(G527,'Default Parameters'!$A$10:$C$12,3,FALSE)</f>
        <v>5</v>
      </c>
      <c r="K527" s="63">
        <f t="shared" si="152"/>
        <v>41294</v>
      </c>
      <c r="L527" s="64">
        <f t="shared" si="153"/>
        <v>2013</v>
      </c>
      <c r="M527" s="64">
        <f t="shared" si="154"/>
        <v>1</v>
      </c>
      <c r="N527" s="63">
        <f t="shared" si="155"/>
        <v>43119</v>
      </c>
      <c r="O527" s="154">
        <f t="shared" si="156"/>
        <v>42948</v>
      </c>
      <c r="P527" s="155">
        <f t="shared" si="157"/>
        <v>43119</v>
      </c>
      <c r="Q527" s="155" t="str">
        <f t="shared" si="158"/>
        <v>Yes</v>
      </c>
      <c r="R527" s="156">
        <f t="shared" si="159"/>
        <v>0.41917808219178082</v>
      </c>
      <c r="S527" s="156">
        <f t="shared" si="160"/>
        <v>5.2054794520547946E-2</v>
      </c>
      <c r="T527" s="157" t="str">
        <f t="shared" si="161"/>
        <v/>
      </c>
      <c r="U527" s="158" t="str">
        <f t="shared" si="162"/>
        <v/>
      </c>
      <c r="V527" s="158" t="str">
        <f t="shared" si="163"/>
        <v>No</v>
      </c>
      <c r="W527" s="159" t="str">
        <f t="shared" si="164"/>
        <v/>
      </c>
      <c r="X527" s="159" t="str">
        <f t="shared" si="165"/>
        <v/>
      </c>
      <c r="Y527" s="160" t="str">
        <f t="shared" si="166"/>
        <v/>
      </c>
      <c r="Z527" s="161" t="str">
        <f t="shared" si="167"/>
        <v/>
      </c>
      <c r="AA527" s="161" t="str">
        <f t="shared" si="168"/>
        <v>No</v>
      </c>
      <c r="AB527" s="162" t="str">
        <f t="shared" si="169"/>
        <v/>
      </c>
      <c r="AC527" s="162" t="str">
        <f t="shared" si="170"/>
        <v/>
      </c>
    </row>
    <row r="528" spans="1:29" ht="14">
      <c r="A528" s="62">
        <v>526</v>
      </c>
      <c r="B528" s="10">
        <v>7</v>
      </c>
      <c r="C528" s="14">
        <v>41175</v>
      </c>
      <c r="D528" s="15" t="s">
        <v>52</v>
      </c>
      <c r="E528" s="65" t="s">
        <v>9</v>
      </c>
      <c r="F528" s="15" t="s">
        <v>9</v>
      </c>
      <c r="G528" s="23" t="s">
        <v>16</v>
      </c>
      <c r="H528" s="17" t="s">
        <v>130</v>
      </c>
      <c r="I528" s="66">
        <v>9</v>
      </c>
      <c r="J528" s="12">
        <f>VLOOKUP(G528,'Default Parameters'!$A$10:$C$12,3,FALSE)</f>
        <v>5</v>
      </c>
      <c r="K528" s="63">
        <f t="shared" si="152"/>
        <v>41297</v>
      </c>
      <c r="L528" s="64">
        <f t="shared" si="153"/>
        <v>2013</v>
      </c>
      <c r="M528" s="64">
        <f t="shared" si="154"/>
        <v>1</v>
      </c>
      <c r="N528" s="63">
        <f t="shared" si="155"/>
        <v>43122</v>
      </c>
      <c r="O528" s="154">
        <f t="shared" si="156"/>
        <v>42948</v>
      </c>
      <c r="P528" s="155">
        <f t="shared" si="157"/>
        <v>43122</v>
      </c>
      <c r="Q528" s="155" t="str">
        <f t="shared" si="158"/>
        <v>Yes</v>
      </c>
      <c r="R528" s="156">
        <f t="shared" si="159"/>
        <v>3.7726027397260276</v>
      </c>
      <c r="S528" s="156">
        <f t="shared" si="160"/>
        <v>0.54246575342465753</v>
      </c>
      <c r="T528" s="157" t="str">
        <f t="shared" si="161"/>
        <v/>
      </c>
      <c r="U528" s="158" t="str">
        <f t="shared" si="162"/>
        <v/>
      </c>
      <c r="V528" s="158" t="str">
        <f t="shared" si="163"/>
        <v>No</v>
      </c>
      <c r="W528" s="159" t="str">
        <f t="shared" si="164"/>
        <v/>
      </c>
      <c r="X528" s="159" t="str">
        <f t="shared" si="165"/>
        <v/>
      </c>
      <c r="Y528" s="160" t="str">
        <f t="shared" si="166"/>
        <v/>
      </c>
      <c r="Z528" s="161" t="str">
        <f t="shared" si="167"/>
        <v/>
      </c>
      <c r="AA528" s="161" t="str">
        <f t="shared" si="168"/>
        <v>No</v>
      </c>
      <c r="AB528" s="162" t="str">
        <f t="shared" si="169"/>
        <v/>
      </c>
      <c r="AC528" s="162" t="str">
        <f t="shared" si="170"/>
        <v/>
      </c>
    </row>
    <row r="529" spans="1:29" ht="14">
      <c r="A529" s="62">
        <v>527</v>
      </c>
      <c r="B529" s="10">
        <v>7</v>
      </c>
      <c r="C529" s="14">
        <v>41175</v>
      </c>
      <c r="D529" s="15" t="s">
        <v>52</v>
      </c>
      <c r="E529" s="65" t="s">
        <v>9</v>
      </c>
      <c r="F529" s="15" t="s">
        <v>9</v>
      </c>
      <c r="G529" s="23" t="s">
        <v>16</v>
      </c>
      <c r="H529" s="17" t="s">
        <v>130</v>
      </c>
      <c r="I529" s="66">
        <v>15</v>
      </c>
      <c r="J529" s="12">
        <f>VLOOKUP(G529,'Default Parameters'!$A$10:$C$12,3,FALSE)</f>
        <v>5</v>
      </c>
      <c r="K529" s="63">
        <f t="shared" si="152"/>
        <v>41297</v>
      </c>
      <c r="L529" s="64">
        <f t="shared" si="153"/>
        <v>2013</v>
      </c>
      <c r="M529" s="64">
        <f t="shared" si="154"/>
        <v>1</v>
      </c>
      <c r="N529" s="63">
        <f t="shared" si="155"/>
        <v>43122</v>
      </c>
      <c r="O529" s="154">
        <f t="shared" si="156"/>
        <v>42948</v>
      </c>
      <c r="P529" s="155">
        <f t="shared" si="157"/>
        <v>43122</v>
      </c>
      <c r="Q529" s="155" t="str">
        <f t="shared" si="158"/>
        <v>Yes</v>
      </c>
      <c r="R529" s="156">
        <f t="shared" si="159"/>
        <v>6.2876712328767121</v>
      </c>
      <c r="S529" s="156">
        <f t="shared" si="160"/>
        <v>0.90410958904109584</v>
      </c>
      <c r="T529" s="157" t="str">
        <f t="shared" si="161"/>
        <v/>
      </c>
      <c r="U529" s="158" t="str">
        <f t="shared" si="162"/>
        <v/>
      </c>
      <c r="V529" s="158" t="str">
        <f t="shared" si="163"/>
        <v>No</v>
      </c>
      <c r="W529" s="159" t="str">
        <f t="shared" si="164"/>
        <v/>
      </c>
      <c r="X529" s="159" t="str">
        <f t="shared" si="165"/>
        <v/>
      </c>
      <c r="Y529" s="160" t="str">
        <f t="shared" si="166"/>
        <v/>
      </c>
      <c r="Z529" s="161" t="str">
        <f t="shared" si="167"/>
        <v/>
      </c>
      <c r="AA529" s="161" t="str">
        <f t="shared" si="168"/>
        <v>No</v>
      </c>
      <c r="AB529" s="162" t="str">
        <f t="shared" si="169"/>
        <v/>
      </c>
      <c r="AC529" s="162" t="str">
        <f t="shared" si="170"/>
        <v/>
      </c>
    </row>
    <row r="530" spans="1:29" ht="14">
      <c r="A530" s="62">
        <v>528</v>
      </c>
      <c r="B530" s="10">
        <v>7</v>
      </c>
      <c r="C530" s="14">
        <v>41177</v>
      </c>
      <c r="D530" s="15" t="s">
        <v>52</v>
      </c>
      <c r="E530" s="65" t="s">
        <v>8</v>
      </c>
      <c r="F530" s="15" t="s">
        <v>8</v>
      </c>
      <c r="G530" s="23" t="s">
        <v>16</v>
      </c>
      <c r="H530" s="17" t="s">
        <v>130</v>
      </c>
      <c r="I530" s="66">
        <v>18</v>
      </c>
      <c r="J530" s="12">
        <f>VLOOKUP(G530,'Default Parameters'!$A$10:$C$12,3,FALSE)</f>
        <v>5</v>
      </c>
      <c r="K530" s="63">
        <f t="shared" si="152"/>
        <v>41299</v>
      </c>
      <c r="L530" s="64">
        <f t="shared" si="153"/>
        <v>2013</v>
      </c>
      <c r="M530" s="64">
        <f t="shared" si="154"/>
        <v>1</v>
      </c>
      <c r="N530" s="63">
        <f t="shared" si="155"/>
        <v>43124</v>
      </c>
      <c r="O530" s="154">
        <f t="shared" si="156"/>
        <v>42948</v>
      </c>
      <c r="P530" s="155">
        <f t="shared" si="157"/>
        <v>43124</v>
      </c>
      <c r="Q530" s="155" t="str">
        <f t="shared" si="158"/>
        <v>Yes</v>
      </c>
      <c r="R530" s="156">
        <f t="shared" si="159"/>
        <v>7.5452054794520551</v>
      </c>
      <c r="S530" s="156">
        <f t="shared" si="160"/>
        <v>1.1835616438356165</v>
      </c>
      <c r="T530" s="157" t="str">
        <f t="shared" si="161"/>
        <v/>
      </c>
      <c r="U530" s="158" t="str">
        <f t="shared" si="162"/>
        <v/>
      </c>
      <c r="V530" s="158" t="str">
        <f t="shared" si="163"/>
        <v>No</v>
      </c>
      <c r="W530" s="159" t="str">
        <f t="shared" si="164"/>
        <v/>
      </c>
      <c r="X530" s="159" t="str">
        <f t="shared" si="165"/>
        <v/>
      </c>
      <c r="Y530" s="160" t="str">
        <f t="shared" si="166"/>
        <v/>
      </c>
      <c r="Z530" s="161" t="str">
        <f t="shared" si="167"/>
        <v/>
      </c>
      <c r="AA530" s="161" t="str">
        <f t="shared" si="168"/>
        <v>No</v>
      </c>
      <c r="AB530" s="162" t="str">
        <f t="shared" si="169"/>
        <v/>
      </c>
      <c r="AC530" s="162" t="str">
        <f t="shared" si="170"/>
        <v/>
      </c>
    </row>
    <row r="531" spans="1:29" ht="14">
      <c r="A531" s="62">
        <v>529</v>
      </c>
      <c r="B531" s="10">
        <v>7</v>
      </c>
      <c r="C531" s="14">
        <v>41177</v>
      </c>
      <c r="D531" s="15" t="s">
        <v>52</v>
      </c>
      <c r="E531" s="65" t="s">
        <v>9</v>
      </c>
      <c r="F531" s="15" t="s">
        <v>9</v>
      </c>
      <c r="G531" s="23" t="s">
        <v>16</v>
      </c>
      <c r="H531" s="17" t="s">
        <v>130</v>
      </c>
      <c r="I531" s="66">
        <v>6</v>
      </c>
      <c r="J531" s="12">
        <f>VLOOKUP(G531,'Default Parameters'!$A$10:$C$12,3,FALSE)</f>
        <v>5</v>
      </c>
      <c r="K531" s="63">
        <f t="shared" si="152"/>
        <v>41299</v>
      </c>
      <c r="L531" s="64">
        <f t="shared" si="153"/>
        <v>2013</v>
      </c>
      <c r="M531" s="64">
        <f t="shared" si="154"/>
        <v>1</v>
      </c>
      <c r="N531" s="63">
        <f t="shared" si="155"/>
        <v>43124</v>
      </c>
      <c r="O531" s="154">
        <f t="shared" si="156"/>
        <v>42948</v>
      </c>
      <c r="P531" s="155">
        <f t="shared" si="157"/>
        <v>43124</v>
      </c>
      <c r="Q531" s="155" t="str">
        <f t="shared" si="158"/>
        <v>Yes</v>
      </c>
      <c r="R531" s="156">
        <f t="shared" si="159"/>
        <v>2.515068493150685</v>
      </c>
      <c r="S531" s="156">
        <f t="shared" si="160"/>
        <v>0.39452054794520547</v>
      </c>
      <c r="T531" s="157" t="str">
        <f t="shared" si="161"/>
        <v/>
      </c>
      <c r="U531" s="158" t="str">
        <f t="shared" si="162"/>
        <v/>
      </c>
      <c r="V531" s="158" t="str">
        <f t="shared" si="163"/>
        <v>No</v>
      </c>
      <c r="W531" s="159" t="str">
        <f t="shared" si="164"/>
        <v/>
      </c>
      <c r="X531" s="159" t="str">
        <f t="shared" si="165"/>
        <v/>
      </c>
      <c r="Y531" s="160" t="str">
        <f t="shared" si="166"/>
        <v/>
      </c>
      <c r="Z531" s="161" t="str">
        <f t="shared" si="167"/>
        <v/>
      </c>
      <c r="AA531" s="161" t="str">
        <f t="shared" si="168"/>
        <v>No</v>
      </c>
      <c r="AB531" s="162" t="str">
        <f t="shared" si="169"/>
        <v/>
      </c>
      <c r="AC531" s="162" t="str">
        <f t="shared" si="170"/>
        <v/>
      </c>
    </row>
    <row r="532" spans="1:29" ht="14">
      <c r="A532" s="62">
        <v>530</v>
      </c>
      <c r="B532" s="10">
        <v>7</v>
      </c>
      <c r="C532" s="14">
        <v>41177</v>
      </c>
      <c r="D532" s="15" t="s">
        <v>52</v>
      </c>
      <c r="E532" s="65" t="s">
        <v>9</v>
      </c>
      <c r="F532" s="15" t="s">
        <v>9</v>
      </c>
      <c r="G532" s="23" t="s">
        <v>16</v>
      </c>
      <c r="H532" s="17" t="s">
        <v>130</v>
      </c>
      <c r="I532" s="66">
        <v>6</v>
      </c>
      <c r="J532" s="12">
        <f>VLOOKUP(G532,'Default Parameters'!$A$10:$C$12,3,FALSE)</f>
        <v>5</v>
      </c>
      <c r="K532" s="63">
        <f t="shared" si="152"/>
        <v>41299</v>
      </c>
      <c r="L532" s="64">
        <f t="shared" si="153"/>
        <v>2013</v>
      </c>
      <c r="M532" s="64">
        <f t="shared" si="154"/>
        <v>1</v>
      </c>
      <c r="N532" s="63">
        <f t="shared" si="155"/>
        <v>43124</v>
      </c>
      <c r="O532" s="154">
        <f t="shared" si="156"/>
        <v>42948</v>
      </c>
      <c r="P532" s="155">
        <f t="shared" si="157"/>
        <v>43124</v>
      </c>
      <c r="Q532" s="155" t="str">
        <f t="shared" si="158"/>
        <v>Yes</v>
      </c>
      <c r="R532" s="156">
        <f t="shared" si="159"/>
        <v>2.515068493150685</v>
      </c>
      <c r="S532" s="156">
        <f t="shared" si="160"/>
        <v>0.39452054794520547</v>
      </c>
      <c r="T532" s="157" t="str">
        <f t="shared" si="161"/>
        <v/>
      </c>
      <c r="U532" s="158" t="str">
        <f t="shared" si="162"/>
        <v/>
      </c>
      <c r="V532" s="158" t="str">
        <f t="shared" si="163"/>
        <v>No</v>
      </c>
      <c r="W532" s="159" t="str">
        <f t="shared" si="164"/>
        <v/>
      </c>
      <c r="X532" s="159" t="str">
        <f t="shared" si="165"/>
        <v/>
      </c>
      <c r="Y532" s="160" t="str">
        <f t="shared" si="166"/>
        <v/>
      </c>
      <c r="Z532" s="161" t="str">
        <f t="shared" si="167"/>
        <v/>
      </c>
      <c r="AA532" s="161" t="str">
        <f t="shared" si="168"/>
        <v>No</v>
      </c>
      <c r="AB532" s="162" t="str">
        <f t="shared" si="169"/>
        <v/>
      </c>
      <c r="AC532" s="162" t="str">
        <f t="shared" si="170"/>
        <v/>
      </c>
    </row>
    <row r="533" spans="1:29" ht="14">
      <c r="A533" s="62">
        <v>531</v>
      </c>
      <c r="B533" s="10">
        <v>7</v>
      </c>
      <c r="C533" s="14">
        <v>41177</v>
      </c>
      <c r="D533" s="15" t="s">
        <v>52</v>
      </c>
      <c r="E533" s="65" t="s">
        <v>9</v>
      </c>
      <c r="F533" s="15" t="s">
        <v>9</v>
      </c>
      <c r="G533" s="23" t="s">
        <v>16</v>
      </c>
      <c r="H533" s="17" t="s">
        <v>130</v>
      </c>
      <c r="I533" s="66">
        <v>26</v>
      </c>
      <c r="J533" s="12">
        <f>VLOOKUP(G533,'Default Parameters'!$A$10:$C$12,3,FALSE)</f>
        <v>5</v>
      </c>
      <c r="K533" s="63">
        <f t="shared" si="152"/>
        <v>41299</v>
      </c>
      <c r="L533" s="64">
        <f t="shared" si="153"/>
        <v>2013</v>
      </c>
      <c r="M533" s="64">
        <f t="shared" si="154"/>
        <v>1</v>
      </c>
      <c r="N533" s="63">
        <f t="shared" si="155"/>
        <v>43124</v>
      </c>
      <c r="O533" s="154">
        <f t="shared" si="156"/>
        <v>42948</v>
      </c>
      <c r="P533" s="155">
        <f t="shared" si="157"/>
        <v>43124</v>
      </c>
      <c r="Q533" s="155" t="str">
        <f t="shared" si="158"/>
        <v>Yes</v>
      </c>
      <c r="R533" s="156">
        <f t="shared" si="159"/>
        <v>10.898630136986302</v>
      </c>
      <c r="S533" s="156">
        <f t="shared" si="160"/>
        <v>1.7095890410958905</v>
      </c>
      <c r="T533" s="157" t="str">
        <f t="shared" si="161"/>
        <v/>
      </c>
      <c r="U533" s="158" t="str">
        <f t="shared" si="162"/>
        <v/>
      </c>
      <c r="V533" s="158" t="str">
        <f t="shared" si="163"/>
        <v>No</v>
      </c>
      <c r="W533" s="159" t="str">
        <f t="shared" si="164"/>
        <v/>
      </c>
      <c r="X533" s="159" t="str">
        <f t="shared" si="165"/>
        <v/>
      </c>
      <c r="Y533" s="160" t="str">
        <f t="shared" si="166"/>
        <v/>
      </c>
      <c r="Z533" s="161" t="str">
        <f t="shared" si="167"/>
        <v/>
      </c>
      <c r="AA533" s="161" t="str">
        <f t="shared" si="168"/>
        <v>No</v>
      </c>
      <c r="AB533" s="162" t="str">
        <f t="shared" si="169"/>
        <v/>
      </c>
      <c r="AC533" s="162" t="str">
        <f t="shared" si="170"/>
        <v/>
      </c>
    </row>
    <row r="534" spans="1:29" ht="14">
      <c r="A534" s="62">
        <v>532</v>
      </c>
      <c r="B534" s="10">
        <v>7</v>
      </c>
      <c r="C534" s="14">
        <v>41179</v>
      </c>
      <c r="D534" s="15" t="s">
        <v>52</v>
      </c>
      <c r="E534" s="65" t="s">
        <v>9</v>
      </c>
      <c r="F534" s="15" t="s">
        <v>9</v>
      </c>
      <c r="G534" s="23" t="s">
        <v>16</v>
      </c>
      <c r="H534" s="17" t="s">
        <v>130</v>
      </c>
      <c r="I534" s="66">
        <v>5</v>
      </c>
      <c r="J534" s="12">
        <f>VLOOKUP(G534,'Default Parameters'!$A$10:$C$12,3,FALSE)</f>
        <v>5</v>
      </c>
      <c r="K534" s="63">
        <f t="shared" si="152"/>
        <v>41301</v>
      </c>
      <c r="L534" s="64">
        <f t="shared" si="153"/>
        <v>2013</v>
      </c>
      <c r="M534" s="64">
        <f t="shared" si="154"/>
        <v>1</v>
      </c>
      <c r="N534" s="63">
        <f t="shared" si="155"/>
        <v>43126</v>
      </c>
      <c r="O534" s="154">
        <f t="shared" si="156"/>
        <v>42948</v>
      </c>
      <c r="P534" s="155">
        <f t="shared" si="157"/>
        <v>43126</v>
      </c>
      <c r="Q534" s="155" t="str">
        <f t="shared" si="158"/>
        <v>Yes</v>
      </c>
      <c r="R534" s="156">
        <f t="shared" si="159"/>
        <v>2.095890410958904</v>
      </c>
      <c r="S534" s="156">
        <f t="shared" si="160"/>
        <v>0.35616438356164382</v>
      </c>
      <c r="T534" s="157" t="str">
        <f t="shared" si="161"/>
        <v/>
      </c>
      <c r="U534" s="158" t="str">
        <f t="shared" si="162"/>
        <v/>
      </c>
      <c r="V534" s="158" t="str">
        <f t="shared" si="163"/>
        <v>No</v>
      </c>
      <c r="W534" s="159" t="str">
        <f t="shared" si="164"/>
        <v/>
      </c>
      <c r="X534" s="159" t="str">
        <f t="shared" si="165"/>
        <v/>
      </c>
      <c r="Y534" s="160" t="str">
        <f t="shared" si="166"/>
        <v/>
      </c>
      <c r="Z534" s="161" t="str">
        <f t="shared" si="167"/>
        <v/>
      </c>
      <c r="AA534" s="161" t="str">
        <f t="shared" si="168"/>
        <v>No</v>
      </c>
      <c r="AB534" s="162" t="str">
        <f t="shared" si="169"/>
        <v/>
      </c>
      <c r="AC534" s="162" t="str">
        <f t="shared" si="170"/>
        <v/>
      </c>
    </row>
    <row r="535" spans="1:29" ht="14">
      <c r="A535" s="62">
        <v>533</v>
      </c>
      <c r="B535" s="10">
        <v>7</v>
      </c>
      <c r="C535" s="14">
        <v>41179</v>
      </c>
      <c r="D535" s="15" t="s">
        <v>52</v>
      </c>
      <c r="E535" s="65" t="s">
        <v>9</v>
      </c>
      <c r="F535" s="15" t="s">
        <v>9</v>
      </c>
      <c r="G535" s="23" t="s">
        <v>16</v>
      </c>
      <c r="H535" s="17" t="s">
        <v>130</v>
      </c>
      <c r="I535" s="66">
        <v>5</v>
      </c>
      <c r="J535" s="12">
        <f>VLOOKUP(G535,'Default Parameters'!$A$10:$C$12,3,FALSE)</f>
        <v>5</v>
      </c>
      <c r="K535" s="63">
        <f t="shared" si="152"/>
        <v>41301</v>
      </c>
      <c r="L535" s="64">
        <f t="shared" si="153"/>
        <v>2013</v>
      </c>
      <c r="M535" s="64">
        <f t="shared" si="154"/>
        <v>1</v>
      </c>
      <c r="N535" s="63">
        <f t="shared" si="155"/>
        <v>43126</v>
      </c>
      <c r="O535" s="154">
        <f t="shared" si="156"/>
        <v>42948</v>
      </c>
      <c r="P535" s="155">
        <f t="shared" si="157"/>
        <v>43126</v>
      </c>
      <c r="Q535" s="155" t="str">
        <f t="shared" si="158"/>
        <v>Yes</v>
      </c>
      <c r="R535" s="156">
        <f t="shared" si="159"/>
        <v>2.095890410958904</v>
      </c>
      <c r="S535" s="156">
        <f t="shared" si="160"/>
        <v>0.35616438356164382</v>
      </c>
      <c r="T535" s="157" t="str">
        <f t="shared" si="161"/>
        <v/>
      </c>
      <c r="U535" s="158" t="str">
        <f t="shared" si="162"/>
        <v/>
      </c>
      <c r="V535" s="158" t="str">
        <f t="shared" si="163"/>
        <v>No</v>
      </c>
      <c r="W535" s="159" t="str">
        <f t="shared" si="164"/>
        <v/>
      </c>
      <c r="X535" s="159" t="str">
        <f t="shared" si="165"/>
        <v/>
      </c>
      <c r="Y535" s="160" t="str">
        <f t="shared" si="166"/>
        <v/>
      </c>
      <c r="Z535" s="161" t="str">
        <f t="shared" si="167"/>
        <v/>
      </c>
      <c r="AA535" s="161" t="str">
        <f t="shared" si="168"/>
        <v>No</v>
      </c>
      <c r="AB535" s="162" t="str">
        <f t="shared" si="169"/>
        <v/>
      </c>
      <c r="AC535" s="162" t="str">
        <f t="shared" si="170"/>
        <v/>
      </c>
    </row>
    <row r="536" spans="1:29" ht="14">
      <c r="A536" s="62">
        <v>534</v>
      </c>
      <c r="B536" s="10">
        <v>7</v>
      </c>
      <c r="C536" s="14">
        <v>41179</v>
      </c>
      <c r="D536" s="15" t="s">
        <v>52</v>
      </c>
      <c r="E536" s="65" t="s">
        <v>9</v>
      </c>
      <c r="F536" s="15" t="s">
        <v>9</v>
      </c>
      <c r="G536" s="23" t="s">
        <v>16</v>
      </c>
      <c r="H536" s="17" t="s">
        <v>130</v>
      </c>
      <c r="I536" s="66">
        <v>16</v>
      </c>
      <c r="J536" s="12">
        <f>VLOOKUP(G536,'Default Parameters'!$A$10:$C$12,3,FALSE)</f>
        <v>5</v>
      </c>
      <c r="K536" s="63">
        <f t="shared" si="152"/>
        <v>41301</v>
      </c>
      <c r="L536" s="64">
        <f t="shared" si="153"/>
        <v>2013</v>
      </c>
      <c r="M536" s="64">
        <f t="shared" si="154"/>
        <v>1</v>
      </c>
      <c r="N536" s="63">
        <f t="shared" si="155"/>
        <v>43126</v>
      </c>
      <c r="O536" s="154">
        <f t="shared" si="156"/>
        <v>42948</v>
      </c>
      <c r="P536" s="155">
        <f t="shared" si="157"/>
        <v>43126</v>
      </c>
      <c r="Q536" s="155" t="str">
        <f t="shared" si="158"/>
        <v>Yes</v>
      </c>
      <c r="R536" s="156">
        <f t="shared" si="159"/>
        <v>6.7068493150684931</v>
      </c>
      <c r="S536" s="156">
        <f t="shared" si="160"/>
        <v>1.1397260273972603</v>
      </c>
      <c r="T536" s="157" t="str">
        <f t="shared" si="161"/>
        <v/>
      </c>
      <c r="U536" s="158" t="str">
        <f t="shared" si="162"/>
        <v/>
      </c>
      <c r="V536" s="158" t="str">
        <f t="shared" si="163"/>
        <v>No</v>
      </c>
      <c r="W536" s="159" t="str">
        <f t="shared" si="164"/>
        <v/>
      </c>
      <c r="X536" s="159" t="str">
        <f t="shared" si="165"/>
        <v/>
      </c>
      <c r="Y536" s="160" t="str">
        <f t="shared" si="166"/>
        <v/>
      </c>
      <c r="Z536" s="161" t="str">
        <f t="shared" si="167"/>
        <v/>
      </c>
      <c r="AA536" s="161" t="str">
        <f t="shared" si="168"/>
        <v>No</v>
      </c>
      <c r="AB536" s="162" t="str">
        <f t="shared" si="169"/>
        <v/>
      </c>
      <c r="AC536" s="162" t="str">
        <f t="shared" si="170"/>
        <v/>
      </c>
    </row>
    <row r="537" spans="1:29" ht="14">
      <c r="A537" s="62">
        <v>535</v>
      </c>
      <c r="B537" s="10">
        <v>7</v>
      </c>
      <c r="C537" s="14">
        <v>41180</v>
      </c>
      <c r="D537" s="15" t="s">
        <v>74</v>
      </c>
      <c r="E537" s="65" t="s">
        <v>9</v>
      </c>
      <c r="F537" s="15" t="s">
        <v>9</v>
      </c>
      <c r="G537" s="23" t="s">
        <v>16</v>
      </c>
      <c r="H537" s="17" t="s">
        <v>130</v>
      </c>
      <c r="I537" s="66">
        <v>870</v>
      </c>
      <c r="J537" s="12">
        <f>VLOOKUP(G537,'Default Parameters'!$A$10:$C$12,3,FALSE)</f>
        <v>5</v>
      </c>
      <c r="K537" s="63">
        <f t="shared" si="152"/>
        <v>41302</v>
      </c>
      <c r="L537" s="64">
        <f t="shared" si="153"/>
        <v>2013</v>
      </c>
      <c r="M537" s="64">
        <f t="shared" si="154"/>
        <v>1</v>
      </c>
      <c r="N537" s="63">
        <f t="shared" si="155"/>
        <v>43127</v>
      </c>
      <c r="O537" s="154">
        <f t="shared" si="156"/>
        <v>42948</v>
      </c>
      <c r="P537" s="155">
        <f t="shared" si="157"/>
        <v>43127</v>
      </c>
      <c r="Q537" s="155" t="str">
        <f t="shared" si="158"/>
        <v>Yes</v>
      </c>
      <c r="R537" s="156">
        <f t="shared" si="159"/>
        <v>364.6849315068493</v>
      </c>
      <c r="S537" s="156">
        <f t="shared" si="160"/>
        <v>64.356164383561648</v>
      </c>
      <c r="T537" s="157" t="str">
        <f t="shared" si="161"/>
        <v/>
      </c>
      <c r="U537" s="158" t="str">
        <f t="shared" si="162"/>
        <v/>
      </c>
      <c r="V537" s="158" t="str">
        <f t="shared" si="163"/>
        <v>No</v>
      </c>
      <c r="W537" s="159" t="str">
        <f t="shared" si="164"/>
        <v/>
      </c>
      <c r="X537" s="159" t="str">
        <f t="shared" si="165"/>
        <v/>
      </c>
      <c r="Y537" s="160" t="str">
        <f t="shared" si="166"/>
        <v/>
      </c>
      <c r="Z537" s="161" t="str">
        <f t="shared" si="167"/>
        <v/>
      </c>
      <c r="AA537" s="161" t="str">
        <f t="shared" si="168"/>
        <v>No</v>
      </c>
      <c r="AB537" s="162" t="str">
        <f t="shared" si="169"/>
        <v/>
      </c>
      <c r="AC537" s="162" t="str">
        <f t="shared" si="170"/>
        <v/>
      </c>
    </row>
    <row r="538" spans="1:29" ht="14">
      <c r="A538" s="62">
        <v>536</v>
      </c>
      <c r="B538" s="10">
        <v>7</v>
      </c>
      <c r="C538" s="14">
        <v>41182</v>
      </c>
      <c r="D538" s="15" t="s">
        <v>52</v>
      </c>
      <c r="E538" s="65" t="s">
        <v>8</v>
      </c>
      <c r="F538" s="15" t="s">
        <v>8</v>
      </c>
      <c r="G538" s="23" t="s">
        <v>16</v>
      </c>
      <c r="H538" s="17" t="s">
        <v>130</v>
      </c>
      <c r="I538" s="66">
        <v>10</v>
      </c>
      <c r="J538" s="12">
        <f>VLOOKUP(G538,'Default Parameters'!$A$10:$C$12,3,FALSE)</f>
        <v>5</v>
      </c>
      <c r="K538" s="63">
        <f t="shared" si="152"/>
        <v>41304</v>
      </c>
      <c r="L538" s="64">
        <f t="shared" si="153"/>
        <v>2013</v>
      </c>
      <c r="M538" s="64">
        <f t="shared" si="154"/>
        <v>1</v>
      </c>
      <c r="N538" s="63">
        <f t="shared" si="155"/>
        <v>43129</v>
      </c>
      <c r="O538" s="154">
        <f t="shared" si="156"/>
        <v>42948</v>
      </c>
      <c r="P538" s="155">
        <f t="shared" si="157"/>
        <v>43129</v>
      </c>
      <c r="Q538" s="155" t="str">
        <f t="shared" si="158"/>
        <v>Yes</v>
      </c>
      <c r="R538" s="156">
        <f t="shared" si="159"/>
        <v>4.1917808219178081</v>
      </c>
      <c r="S538" s="156">
        <f t="shared" si="160"/>
        <v>0.79452054794520544</v>
      </c>
      <c r="T538" s="157" t="str">
        <f t="shared" si="161"/>
        <v/>
      </c>
      <c r="U538" s="158" t="str">
        <f t="shared" si="162"/>
        <v/>
      </c>
      <c r="V538" s="158" t="str">
        <f t="shared" si="163"/>
        <v>No</v>
      </c>
      <c r="W538" s="159" t="str">
        <f t="shared" si="164"/>
        <v/>
      </c>
      <c r="X538" s="159" t="str">
        <f t="shared" si="165"/>
        <v/>
      </c>
      <c r="Y538" s="160" t="str">
        <f t="shared" si="166"/>
        <v/>
      </c>
      <c r="Z538" s="161" t="str">
        <f t="shared" si="167"/>
        <v/>
      </c>
      <c r="AA538" s="161" t="str">
        <f t="shared" si="168"/>
        <v>No</v>
      </c>
      <c r="AB538" s="162" t="str">
        <f t="shared" si="169"/>
        <v/>
      </c>
      <c r="AC538" s="162" t="str">
        <f t="shared" si="170"/>
        <v/>
      </c>
    </row>
    <row r="539" spans="1:29" ht="14">
      <c r="A539" s="62">
        <v>537</v>
      </c>
      <c r="B539" s="10">
        <v>7</v>
      </c>
      <c r="C539" s="14">
        <v>41182</v>
      </c>
      <c r="D539" s="15" t="s">
        <v>105</v>
      </c>
      <c r="E539" s="15" t="s">
        <v>11</v>
      </c>
      <c r="F539" s="15" t="s">
        <v>11</v>
      </c>
      <c r="G539" s="23" t="s">
        <v>16</v>
      </c>
      <c r="H539" s="19" t="s">
        <v>155</v>
      </c>
      <c r="I539" s="66">
        <v>1000</v>
      </c>
      <c r="J539" s="12">
        <f>VLOOKUP(G539,'Default Parameters'!$A$10:$C$12,3,FALSE)</f>
        <v>5</v>
      </c>
      <c r="K539" s="63">
        <f t="shared" si="152"/>
        <v>41304</v>
      </c>
      <c r="L539" s="64">
        <f t="shared" si="153"/>
        <v>2013</v>
      </c>
      <c r="M539" s="64">
        <f t="shared" si="154"/>
        <v>1</v>
      </c>
      <c r="N539" s="63">
        <f t="shared" si="155"/>
        <v>43129</v>
      </c>
      <c r="O539" s="154">
        <f t="shared" si="156"/>
        <v>42948</v>
      </c>
      <c r="P539" s="155">
        <f t="shared" si="157"/>
        <v>43129</v>
      </c>
      <c r="Q539" s="155" t="str">
        <f t="shared" si="158"/>
        <v>Yes</v>
      </c>
      <c r="R539" s="156">
        <f t="shared" si="159"/>
        <v>419.17808219178085</v>
      </c>
      <c r="S539" s="156">
        <f t="shared" si="160"/>
        <v>79.452054794520549</v>
      </c>
      <c r="T539" s="157" t="str">
        <f t="shared" si="161"/>
        <v/>
      </c>
      <c r="U539" s="158" t="str">
        <f t="shared" si="162"/>
        <v/>
      </c>
      <c r="V539" s="158" t="str">
        <f t="shared" si="163"/>
        <v>No</v>
      </c>
      <c r="W539" s="159" t="str">
        <f t="shared" si="164"/>
        <v/>
      </c>
      <c r="X539" s="159" t="str">
        <f t="shared" si="165"/>
        <v/>
      </c>
      <c r="Y539" s="160" t="str">
        <f t="shared" si="166"/>
        <v/>
      </c>
      <c r="Z539" s="161" t="str">
        <f t="shared" si="167"/>
        <v/>
      </c>
      <c r="AA539" s="161" t="str">
        <f t="shared" si="168"/>
        <v>No</v>
      </c>
      <c r="AB539" s="162" t="str">
        <f t="shared" si="169"/>
        <v/>
      </c>
      <c r="AC539" s="162" t="str">
        <f t="shared" si="170"/>
        <v/>
      </c>
    </row>
    <row r="540" spans="1:29" ht="28">
      <c r="A540" s="62">
        <v>538</v>
      </c>
      <c r="B540" s="10">
        <v>7</v>
      </c>
      <c r="C540" s="14">
        <v>41182</v>
      </c>
      <c r="D540" s="15" t="s">
        <v>105</v>
      </c>
      <c r="E540" s="15" t="s">
        <v>11</v>
      </c>
      <c r="F540" s="15" t="s">
        <v>11</v>
      </c>
      <c r="G540" s="23" t="s">
        <v>16</v>
      </c>
      <c r="H540" s="19" t="s">
        <v>159</v>
      </c>
      <c r="I540" s="66">
        <v>4000</v>
      </c>
      <c r="J540" s="12">
        <f>VLOOKUP(G540,'Default Parameters'!$A$10:$C$12,3,FALSE)</f>
        <v>5</v>
      </c>
      <c r="K540" s="63">
        <f t="shared" si="152"/>
        <v>41304</v>
      </c>
      <c r="L540" s="64">
        <f t="shared" si="153"/>
        <v>2013</v>
      </c>
      <c r="M540" s="64">
        <f t="shared" si="154"/>
        <v>1</v>
      </c>
      <c r="N540" s="63">
        <f t="shared" si="155"/>
        <v>43129</v>
      </c>
      <c r="O540" s="154">
        <f t="shared" si="156"/>
        <v>42948</v>
      </c>
      <c r="P540" s="155">
        <f t="shared" si="157"/>
        <v>43129</v>
      </c>
      <c r="Q540" s="155" t="str">
        <f t="shared" si="158"/>
        <v>Yes</v>
      </c>
      <c r="R540" s="156">
        <f t="shared" si="159"/>
        <v>1676.7123287671234</v>
      </c>
      <c r="S540" s="156">
        <f t="shared" si="160"/>
        <v>317.8082191780822</v>
      </c>
      <c r="T540" s="157" t="str">
        <f t="shared" si="161"/>
        <v/>
      </c>
      <c r="U540" s="158" t="str">
        <f t="shared" si="162"/>
        <v/>
      </c>
      <c r="V540" s="158" t="str">
        <f t="shared" si="163"/>
        <v>No</v>
      </c>
      <c r="W540" s="159" t="str">
        <f t="shared" si="164"/>
        <v/>
      </c>
      <c r="X540" s="159" t="str">
        <f t="shared" si="165"/>
        <v/>
      </c>
      <c r="Y540" s="160" t="str">
        <f t="shared" si="166"/>
        <v/>
      </c>
      <c r="Z540" s="161" t="str">
        <f t="shared" si="167"/>
        <v/>
      </c>
      <c r="AA540" s="161" t="str">
        <f t="shared" si="168"/>
        <v>No</v>
      </c>
      <c r="AB540" s="162" t="str">
        <f t="shared" si="169"/>
        <v/>
      </c>
      <c r="AC540" s="162" t="str">
        <f t="shared" si="170"/>
        <v/>
      </c>
    </row>
    <row r="541" spans="1:29" ht="14">
      <c r="A541" s="62">
        <v>539</v>
      </c>
      <c r="B541" s="10">
        <v>7</v>
      </c>
      <c r="C541" s="14">
        <v>41191</v>
      </c>
      <c r="D541" s="15" t="s">
        <v>52</v>
      </c>
      <c r="E541" s="15" t="s">
        <v>367</v>
      </c>
      <c r="F541" s="15" t="s">
        <v>367</v>
      </c>
      <c r="G541" s="23" t="s">
        <v>16</v>
      </c>
      <c r="H541" s="17" t="s">
        <v>93</v>
      </c>
      <c r="I541" s="66">
        <v>8</v>
      </c>
      <c r="J541" s="12">
        <f>VLOOKUP(G541,'Default Parameters'!$A$10:$C$12,3,FALSE)</f>
        <v>5</v>
      </c>
      <c r="K541" s="63">
        <f t="shared" si="152"/>
        <v>41314</v>
      </c>
      <c r="L541" s="64">
        <f t="shared" si="153"/>
        <v>2013</v>
      </c>
      <c r="M541" s="64">
        <f t="shared" si="154"/>
        <v>2</v>
      </c>
      <c r="N541" s="63">
        <f t="shared" si="155"/>
        <v>43139</v>
      </c>
      <c r="O541" s="154">
        <f t="shared" si="156"/>
        <v>42948</v>
      </c>
      <c r="P541" s="155">
        <f t="shared" si="157"/>
        <v>43139</v>
      </c>
      <c r="Q541" s="155" t="str">
        <f t="shared" si="158"/>
        <v>Yes</v>
      </c>
      <c r="R541" s="156">
        <f t="shared" si="159"/>
        <v>3.3534246575342466</v>
      </c>
      <c r="S541" s="156">
        <f t="shared" si="160"/>
        <v>0.85479452054794525</v>
      </c>
      <c r="T541" s="157" t="str">
        <f t="shared" si="161"/>
        <v/>
      </c>
      <c r="U541" s="158" t="str">
        <f t="shared" si="162"/>
        <v/>
      </c>
      <c r="V541" s="158" t="str">
        <f t="shared" si="163"/>
        <v>No</v>
      </c>
      <c r="W541" s="159" t="str">
        <f t="shared" si="164"/>
        <v/>
      </c>
      <c r="X541" s="159" t="str">
        <f t="shared" si="165"/>
        <v/>
      </c>
      <c r="Y541" s="160" t="str">
        <f t="shared" si="166"/>
        <v/>
      </c>
      <c r="Z541" s="161" t="str">
        <f t="shared" si="167"/>
        <v/>
      </c>
      <c r="AA541" s="161" t="str">
        <f t="shared" si="168"/>
        <v>No</v>
      </c>
      <c r="AB541" s="162" t="str">
        <f t="shared" si="169"/>
        <v/>
      </c>
      <c r="AC541" s="162" t="str">
        <f t="shared" si="170"/>
        <v/>
      </c>
    </row>
    <row r="542" spans="1:29" ht="14">
      <c r="A542" s="62">
        <v>540</v>
      </c>
      <c r="B542" s="10">
        <v>7</v>
      </c>
      <c r="C542" s="14">
        <v>41191</v>
      </c>
      <c r="D542" s="15" t="s">
        <v>52</v>
      </c>
      <c r="E542" s="65" t="s">
        <v>8</v>
      </c>
      <c r="F542" s="15" t="s">
        <v>8</v>
      </c>
      <c r="G542" s="23" t="s">
        <v>16</v>
      </c>
      <c r="H542" s="17" t="s">
        <v>127</v>
      </c>
      <c r="I542" s="66">
        <v>23</v>
      </c>
      <c r="J542" s="12">
        <f>VLOOKUP(G542,'Default Parameters'!$A$10:$C$12,3,FALSE)</f>
        <v>5</v>
      </c>
      <c r="K542" s="63">
        <f t="shared" si="152"/>
        <v>41314</v>
      </c>
      <c r="L542" s="64">
        <f t="shared" si="153"/>
        <v>2013</v>
      </c>
      <c r="M542" s="64">
        <f t="shared" si="154"/>
        <v>2</v>
      </c>
      <c r="N542" s="63">
        <f t="shared" si="155"/>
        <v>43139</v>
      </c>
      <c r="O542" s="154">
        <f t="shared" si="156"/>
        <v>42948</v>
      </c>
      <c r="P542" s="155">
        <f t="shared" si="157"/>
        <v>43139</v>
      </c>
      <c r="Q542" s="155" t="str">
        <f t="shared" si="158"/>
        <v>Yes</v>
      </c>
      <c r="R542" s="156">
        <f t="shared" si="159"/>
        <v>9.6410958904109592</v>
      </c>
      <c r="S542" s="156">
        <f t="shared" si="160"/>
        <v>2.4575342465753423</v>
      </c>
      <c r="T542" s="157" t="str">
        <f t="shared" si="161"/>
        <v/>
      </c>
      <c r="U542" s="158" t="str">
        <f t="shared" si="162"/>
        <v/>
      </c>
      <c r="V542" s="158" t="str">
        <f t="shared" si="163"/>
        <v>No</v>
      </c>
      <c r="W542" s="159" t="str">
        <f t="shared" si="164"/>
        <v/>
      </c>
      <c r="X542" s="159" t="str">
        <f t="shared" si="165"/>
        <v/>
      </c>
      <c r="Y542" s="160" t="str">
        <f t="shared" si="166"/>
        <v/>
      </c>
      <c r="Z542" s="161" t="str">
        <f t="shared" si="167"/>
        <v/>
      </c>
      <c r="AA542" s="161" t="str">
        <f t="shared" si="168"/>
        <v>No</v>
      </c>
      <c r="AB542" s="162" t="str">
        <f t="shared" si="169"/>
        <v/>
      </c>
      <c r="AC542" s="162" t="str">
        <f t="shared" si="170"/>
        <v/>
      </c>
    </row>
    <row r="543" spans="1:29" ht="15" customHeight="1">
      <c r="A543" s="62">
        <v>541</v>
      </c>
      <c r="B543" s="10">
        <v>7</v>
      </c>
      <c r="C543" s="14">
        <v>41191</v>
      </c>
      <c r="D543" s="15" t="s">
        <v>160</v>
      </c>
      <c r="E543" s="44" t="s">
        <v>410</v>
      </c>
      <c r="F543" s="15" t="s">
        <v>410</v>
      </c>
      <c r="G543" s="23" t="s">
        <v>16</v>
      </c>
      <c r="H543" s="17" t="s">
        <v>161</v>
      </c>
      <c r="I543" s="66">
        <v>1</v>
      </c>
      <c r="J543" s="12">
        <f>VLOOKUP(G543,'Default Parameters'!$A$10:$C$12,3,FALSE)</f>
        <v>5</v>
      </c>
      <c r="K543" s="63">
        <f t="shared" si="152"/>
        <v>41314</v>
      </c>
      <c r="L543" s="64">
        <f t="shared" si="153"/>
        <v>2013</v>
      </c>
      <c r="M543" s="64">
        <f t="shared" si="154"/>
        <v>2</v>
      </c>
      <c r="N543" s="63">
        <f t="shared" si="155"/>
        <v>43139</v>
      </c>
      <c r="O543" s="154">
        <f t="shared" si="156"/>
        <v>42948</v>
      </c>
      <c r="P543" s="155">
        <f t="shared" si="157"/>
        <v>43139</v>
      </c>
      <c r="Q543" s="155" t="str">
        <f t="shared" si="158"/>
        <v>Yes</v>
      </c>
      <c r="R543" s="156">
        <f t="shared" si="159"/>
        <v>0.41917808219178082</v>
      </c>
      <c r="S543" s="156">
        <f t="shared" si="160"/>
        <v>0.10684931506849316</v>
      </c>
      <c r="T543" s="157" t="str">
        <f t="shared" si="161"/>
        <v/>
      </c>
      <c r="U543" s="158" t="str">
        <f t="shared" si="162"/>
        <v/>
      </c>
      <c r="V543" s="158" t="str">
        <f t="shared" si="163"/>
        <v>No</v>
      </c>
      <c r="W543" s="159" t="str">
        <f t="shared" si="164"/>
        <v/>
      </c>
      <c r="X543" s="159" t="str">
        <f t="shared" si="165"/>
        <v/>
      </c>
      <c r="Y543" s="160" t="str">
        <f t="shared" si="166"/>
        <v/>
      </c>
      <c r="Z543" s="161" t="str">
        <f t="shared" si="167"/>
        <v/>
      </c>
      <c r="AA543" s="161" t="str">
        <f t="shared" si="168"/>
        <v>No</v>
      </c>
      <c r="AB543" s="162" t="str">
        <f t="shared" si="169"/>
        <v/>
      </c>
      <c r="AC543" s="162" t="str">
        <f t="shared" si="170"/>
        <v/>
      </c>
    </row>
    <row r="544" spans="1:29" ht="14">
      <c r="A544" s="62">
        <v>542</v>
      </c>
      <c r="B544" s="10">
        <v>7</v>
      </c>
      <c r="C544" s="14">
        <v>41191</v>
      </c>
      <c r="D544" s="15" t="s">
        <v>52</v>
      </c>
      <c r="E544" s="65" t="s">
        <v>9</v>
      </c>
      <c r="F544" s="15" t="s">
        <v>9</v>
      </c>
      <c r="G544" s="23" t="s">
        <v>16</v>
      </c>
      <c r="H544" s="17" t="s">
        <v>127</v>
      </c>
      <c r="I544" s="66">
        <v>5</v>
      </c>
      <c r="J544" s="12">
        <f>VLOOKUP(G544,'Default Parameters'!$A$10:$C$12,3,FALSE)</f>
        <v>5</v>
      </c>
      <c r="K544" s="63">
        <f t="shared" si="152"/>
        <v>41314</v>
      </c>
      <c r="L544" s="64">
        <f t="shared" si="153"/>
        <v>2013</v>
      </c>
      <c r="M544" s="64">
        <f t="shared" si="154"/>
        <v>2</v>
      </c>
      <c r="N544" s="63">
        <f t="shared" si="155"/>
        <v>43139</v>
      </c>
      <c r="O544" s="154">
        <f t="shared" si="156"/>
        <v>42948</v>
      </c>
      <c r="P544" s="155">
        <f t="shared" si="157"/>
        <v>43139</v>
      </c>
      <c r="Q544" s="155" t="str">
        <f t="shared" si="158"/>
        <v>Yes</v>
      </c>
      <c r="R544" s="156">
        <f t="shared" si="159"/>
        <v>2.095890410958904</v>
      </c>
      <c r="S544" s="156">
        <f t="shared" si="160"/>
        <v>0.53424657534246578</v>
      </c>
      <c r="T544" s="157" t="str">
        <f t="shared" si="161"/>
        <v/>
      </c>
      <c r="U544" s="158" t="str">
        <f t="shared" si="162"/>
        <v/>
      </c>
      <c r="V544" s="158" t="str">
        <f t="shared" si="163"/>
        <v>No</v>
      </c>
      <c r="W544" s="159" t="str">
        <f t="shared" si="164"/>
        <v/>
      </c>
      <c r="X544" s="159" t="str">
        <f t="shared" si="165"/>
        <v/>
      </c>
      <c r="Y544" s="160" t="str">
        <f t="shared" si="166"/>
        <v/>
      </c>
      <c r="Z544" s="161" t="str">
        <f t="shared" si="167"/>
        <v/>
      </c>
      <c r="AA544" s="161" t="str">
        <f t="shared" si="168"/>
        <v>No</v>
      </c>
      <c r="AB544" s="162" t="str">
        <f t="shared" si="169"/>
        <v/>
      </c>
      <c r="AC544" s="162" t="str">
        <f t="shared" si="170"/>
        <v/>
      </c>
    </row>
    <row r="545" spans="1:29" ht="14">
      <c r="A545" s="62">
        <v>543</v>
      </c>
      <c r="B545" s="10">
        <v>7</v>
      </c>
      <c r="C545" s="14">
        <v>41191</v>
      </c>
      <c r="D545" s="15" t="s">
        <v>52</v>
      </c>
      <c r="E545" s="65" t="s">
        <v>9</v>
      </c>
      <c r="F545" s="15" t="s">
        <v>9</v>
      </c>
      <c r="G545" s="23" t="s">
        <v>16</v>
      </c>
      <c r="H545" s="17" t="s">
        <v>127</v>
      </c>
      <c r="I545" s="66">
        <v>15</v>
      </c>
      <c r="J545" s="12">
        <f>VLOOKUP(G545,'Default Parameters'!$A$10:$C$12,3,FALSE)</f>
        <v>5</v>
      </c>
      <c r="K545" s="63">
        <f t="shared" si="152"/>
        <v>41314</v>
      </c>
      <c r="L545" s="64">
        <f t="shared" si="153"/>
        <v>2013</v>
      </c>
      <c r="M545" s="64">
        <f t="shared" si="154"/>
        <v>2</v>
      </c>
      <c r="N545" s="63">
        <f t="shared" si="155"/>
        <v>43139</v>
      </c>
      <c r="O545" s="154">
        <f t="shared" si="156"/>
        <v>42948</v>
      </c>
      <c r="P545" s="155">
        <f t="shared" si="157"/>
        <v>43139</v>
      </c>
      <c r="Q545" s="155" t="str">
        <f t="shared" si="158"/>
        <v>Yes</v>
      </c>
      <c r="R545" s="156">
        <f t="shared" si="159"/>
        <v>6.2876712328767121</v>
      </c>
      <c r="S545" s="156">
        <f t="shared" si="160"/>
        <v>1.6027397260273972</v>
      </c>
      <c r="T545" s="157" t="str">
        <f t="shared" si="161"/>
        <v/>
      </c>
      <c r="U545" s="158" t="str">
        <f t="shared" si="162"/>
        <v/>
      </c>
      <c r="V545" s="158" t="str">
        <f t="shared" si="163"/>
        <v>No</v>
      </c>
      <c r="W545" s="159" t="str">
        <f t="shared" si="164"/>
        <v/>
      </c>
      <c r="X545" s="159" t="str">
        <f t="shared" si="165"/>
        <v/>
      </c>
      <c r="Y545" s="160" t="str">
        <f t="shared" si="166"/>
        <v/>
      </c>
      <c r="Z545" s="161" t="str">
        <f t="shared" si="167"/>
        <v/>
      </c>
      <c r="AA545" s="161" t="str">
        <f t="shared" si="168"/>
        <v>No</v>
      </c>
      <c r="AB545" s="162" t="str">
        <f t="shared" si="169"/>
        <v/>
      </c>
      <c r="AC545" s="162" t="str">
        <f t="shared" si="170"/>
        <v/>
      </c>
    </row>
    <row r="546" spans="1:29" ht="14">
      <c r="A546" s="62">
        <v>544</v>
      </c>
      <c r="B546" s="10">
        <v>7</v>
      </c>
      <c r="C546" s="14">
        <v>41192</v>
      </c>
      <c r="D546" s="15" t="s">
        <v>162</v>
      </c>
      <c r="E546" s="65" t="s">
        <v>8</v>
      </c>
      <c r="F546" s="15" t="s">
        <v>8</v>
      </c>
      <c r="G546" s="23" t="s">
        <v>16</v>
      </c>
      <c r="H546" s="17" t="s">
        <v>53</v>
      </c>
      <c r="I546" s="66">
        <v>1</v>
      </c>
      <c r="J546" s="12">
        <f>VLOOKUP(G546,'Default Parameters'!$A$10:$C$12,3,FALSE)</f>
        <v>5</v>
      </c>
      <c r="K546" s="63">
        <f t="shared" si="152"/>
        <v>41315</v>
      </c>
      <c r="L546" s="64">
        <f t="shared" si="153"/>
        <v>2013</v>
      </c>
      <c r="M546" s="64">
        <f t="shared" si="154"/>
        <v>2</v>
      </c>
      <c r="N546" s="63">
        <f t="shared" si="155"/>
        <v>43140</v>
      </c>
      <c r="O546" s="154">
        <f t="shared" si="156"/>
        <v>42948</v>
      </c>
      <c r="P546" s="155">
        <f t="shared" si="157"/>
        <v>43140</v>
      </c>
      <c r="Q546" s="155" t="str">
        <f t="shared" si="158"/>
        <v>Yes</v>
      </c>
      <c r="R546" s="156">
        <f t="shared" si="159"/>
        <v>0.41917808219178082</v>
      </c>
      <c r="S546" s="156">
        <f t="shared" si="160"/>
        <v>0.1095890410958904</v>
      </c>
      <c r="T546" s="157" t="str">
        <f t="shared" si="161"/>
        <v/>
      </c>
      <c r="U546" s="158" t="str">
        <f t="shared" si="162"/>
        <v/>
      </c>
      <c r="V546" s="158" t="str">
        <f t="shared" si="163"/>
        <v>No</v>
      </c>
      <c r="W546" s="159" t="str">
        <f t="shared" si="164"/>
        <v/>
      </c>
      <c r="X546" s="159" t="str">
        <f t="shared" si="165"/>
        <v/>
      </c>
      <c r="Y546" s="160" t="str">
        <f t="shared" si="166"/>
        <v/>
      </c>
      <c r="Z546" s="161" t="str">
        <f t="shared" si="167"/>
        <v/>
      </c>
      <c r="AA546" s="161" t="str">
        <f t="shared" si="168"/>
        <v>No</v>
      </c>
      <c r="AB546" s="162" t="str">
        <f t="shared" si="169"/>
        <v/>
      </c>
      <c r="AC546" s="162" t="str">
        <f t="shared" si="170"/>
        <v/>
      </c>
    </row>
    <row r="547" spans="1:29" ht="14">
      <c r="A547" s="62">
        <v>545</v>
      </c>
      <c r="B547" s="10">
        <v>7</v>
      </c>
      <c r="C547" s="14">
        <v>41193</v>
      </c>
      <c r="D547" s="15" t="s">
        <v>52</v>
      </c>
      <c r="E547" s="15" t="s">
        <v>367</v>
      </c>
      <c r="F547" s="15" t="s">
        <v>367</v>
      </c>
      <c r="G547" s="23" t="s">
        <v>16</v>
      </c>
      <c r="H547" s="17" t="s">
        <v>93</v>
      </c>
      <c r="I547" s="66">
        <v>1</v>
      </c>
      <c r="J547" s="12">
        <f>VLOOKUP(G547,'Default Parameters'!$A$10:$C$12,3,FALSE)</f>
        <v>5</v>
      </c>
      <c r="K547" s="63">
        <f t="shared" si="152"/>
        <v>41316</v>
      </c>
      <c r="L547" s="64">
        <f t="shared" si="153"/>
        <v>2013</v>
      </c>
      <c r="M547" s="64">
        <f t="shared" si="154"/>
        <v>2</v>
      </c>
      <c r="N547" s="63">
        <f t="shared" si="155"/>
        <v>43141</v>
      </c>
      <c r="O547" s="154">
        <f t="shared" si="156"/>
        <v>42948</v>
      </c>
      <c r="P547" s="155">
        <f t="shared" si="157"/>
        <v>43141</v>
      </c>
      <c r="Q547" s="155" t="str">
        <f t="shared" si="158"/>
        <v>Yes</v>
      </c>
      <c r="R547" s="156">
        <f t="shared" si="159"/>
        <v>0.41917808219178082</v>
      </c>
      <c r="S547" s="156">
        <f t="shared" si="160"/>
        <v>0.11232876712328767</v>
      </c>
      <c r="T547" s="157" t="str">
        <f t="shared" si="161"/>
        <v/>
      </c>
      <c r="U547" s="158" t="str">
        <f t="shared" si="162"/>
        <v/>
      </c>
      <c r="V547" s="158" t="str">
        <f t="shared" si="163"/>
        <v>No</v>
      </c>
      <c r="W547" s="159" t="str">
        <f t="shared" si="164"/>
        <v/>
      </c>
      <c r="X547" s="159" t="str">
        <f t="shared" si="165"/>
        <v/>
      </c>
      <c r="Y547" s="160" t="str">
        <f t="shared" si="166"/>
        <v/>
      </c>
      <c r="Z547" s="161" t="str">
        <f t="shared" si="167"/>
        <v/>
      </c>
      <c r="AA547" s="161" t="str">
        <f t="shared" si="168"/>
        <v>No</v>
      </c>
      <c r="AB547" s="162" t="str">
        <f t="shared" si="169"/>
        <v/>
      </c>
      <c r="AC547" s="162" t="str">
        <f t="shared" si="170"/>
        <v/>
      </c>
    </row>
    <row r="548" spans="1:29" ht="14">
      <c r="A548" s="62">
        <v>546</v>
      </c>
      <c r="B548" s="10">
        <v>7</v>
      </c>
      <c r="C548" s="14">
        <v>41196</v>
      </c>
      <c r="D548" s="15" t="s">
        <v>52</v>
      </c>
      <c r="E548" s="65" t="s">
        <v>8</v>
      </c>
      <c r="F548" s="15" t="s">
        <v>8</v>
      </c>
      <c r="G548" s="23" t="s">
        <v>16</v>
      </c>
      <c r="H548" s="17" t="s">
        <v>127</v>
      </c>
      <c r="I548" s="66">
        <v>9</v>
      </c>
      <c r="J548" s="12">
        <f>VLOOKUP(G548,'Default Parameters'!$A$10:$C$12,3,FALSE)</f>
        <v>5</v>
      </c>
      <c r="K548" s="63">
        <f t="shared" si="152"/>
        <v>41319</v>
      </c>
      <c r="L548" s="64">
        <f t="shared" si="153"/>
        <v>2013</v>
      </c>
      <c r="M548" s="64">
        <f t="shared" si="154"/>
        <v>2</v>
      </c>
      <c r="N548" s="63">
        <f t="shared" si="155"/>
        <v>43144</v>
      </c>
      <c r="O548" s="154">
        <f t="shared" si="156"/>
        <v>42948</v>
      </c>
      <c r="P548" s="155">
        <f t="shared" si="157"/>
        <v>43144</v>
      </c>
      <c r="Q548" s="155" t="str">
        <f t="shared" si="158"/>
        <v>Yes</v>
      </c>
      <c r="R548" s="156">
        <f t="shared" si="159"/>
        <v>3.7726027397260276</v>
      </c>
      <c r="S548" s="156">
        <f t="shared" si="160"/>
        <v>1.0849315068493151</v>
      </c>
      <c r="T548" s="157" t="str">
        <f t="shared" si="161"/>
        <v/>
      </c>
      <c r="U548" s="158" t="str">
        <f t="shared" si="162"/>
        <v/>
      </c>
      <c r="V548" s="158" t="str">
        <f t="shared" si="163"/>
        <v>No</v>
      </c>
      <c r="W548" s="159" t="str">
        <f t="shared" si="164"/>
        <v/>
      </c>
      <c r="X548" s="159" t="str">
        <f t="shared" si="165"/>
        <v/>
      </c>
      <c r="Y548" s="160" t="str">
        <f t="shared" si="166"/>
        <v/>
      </c>
      <c r="Z548" s="161" t="str">
        <f t="shared" si="167"/>
        <v/>
      </c>
      <c r="AA548" s="161" t="str">
        <f t="shared" si="168"/>
        <v>No</v>
      </c>
      <c r="AB548" s="162" t="str">
        <f t="shared" si="169"/>
        <v/>
      </c>
      <c r="AC548" s="162" t="str">
        <f t="shared" si="170"/>
        <v/>
      </c>
    </row>
    <row r="549" spans="1:29" ht="14">
      <c r="A549" s="62">
        <v>547</v>
      </c>
      <c r="B549" s="10">
        <v>7</v>
      </c>
      <c r="C549" s="14">
        <v>41196</v>
      </c>
      <c r="D549" s="15" t="s">
        <v>52</v>
      </c>
      <c r="E549" s="65" t="s">
        <v>8</v>
      </c>
      <c r="F549" s="15" t="s">
        <v>8</v>
      </c>
      <c r="G549" s="23" t="s">
        <v>16</v>
      </c>
      <c r="H549" s="17" t="s">
        <v>127</v>
      </c>
      <c r="I549" s="66">
        <v>40</v>
      </c>
      <c r="J549" s="12">
        <f>VLOOKUP(G549,'Default Parameters'!$A$10:$C$12,3,FALSE)</f>
        <v>5</v>
      </c>
      <c r="K549" s="63">
        <f t="shared" si="152"/>
        <v>41319</v>
      </c>
      <c r="L549" s="64">
        <f t="shared" si="153"/>
        <v>2013</v>
      </c>
      <c r="M549" s="64">
        <f t="shared" si="154"/>
        <v>2</v>
      </c>
      <c r="N549" s="63">
        <f t="shared" si="155"/>
        <v>43144</v>
      </c>
      <c r="O549" s="154">
        <f t="shared" si="156"/>
        <v>42948</v>
      </c>
      <c r="P549" s="155">
        <f t="shared" si="157"/>
        <v>43144</v>
      </c>
      <c r="Q549" s="155" t="str">
        <f t="shared" si="158"/>
        <v>Yes</v>
      </c>
      <c r="R549" s="156">
        <f t="shared" si="159"/>
        <v>16.767123287671232</v>
      </c>
      <c r="S549" s="156">
        <f t="shared" si="160"/>
        <v>4.8219178082191778</v>
      </c>
      <c r="T549" s="157" t="str">
        <f t="shared" si="161"/>
        <v/>
      </c>
      <c r="U549" s="158" t="str">
        <f t="shared" si="162"/>
        <v/>
      </c>
      <c r="V549" s="158" t="str">
        <f t="shared" si="163"/>
        <v>No</v>
      </c>
      <c r="W549" s="159" t="str">
        <f t="shared" si="164"/>
        <v/>
      </c>
      <c r="X549" s="159" t="str">
        <f t="shared" si="165"/>
        <v/>
      </c>
      <c r="Y549" s="160" t="str">
        <f t="shared" si="166"/>
        <v/>
      </c>
      <c r="Z549" s="161" t="str">
        <f t="shared" si="167"/>
        <v/>
      </c>
      <c r="AA549" s="161" t="str">
        <f t="shared" si="168"/>
        <v>No</v>
      </c>
      <c r="AB549" s="162" t="str">
        <f t="shared" si="169"/>
        <v/>
      </c>
      <c r="AC549" s="162" t="str">
        <f t="shared" si="170"/>
        <v/>
      </c>
    </row>
    <row r="550" spans="1:29" ht="14">
      <c r="A550" s="62">
        <v>548</v>
      </c>
      <c r="B550" s="10">
        <v>7</v>
      </c>
      <c r="C550" s="14">
        <v>41199</v>
      </c>
      <c r="D550" s="15" t="s">
        <v>52</v>
      </c>
      <c r="E550" s="15" t="s">
        <v>367</v>
      </c>
      <c r="F550" s="15" t="s">
        <v>367</v>
      </c>
      <c r="G550" s="23" t="s">
        <v>16</v>
      </c>
      <c r="H550" s="17" t="s">
        <v>93</v>
      </c>
      <c r="I550" s="66">
        <v>6</v>
      </c>
      <c r="J550" s="12">
        <f>VLOOKUP(G550,'Default Parameters'!$A$10:$C$12,3,FALSE)</f>
        <v>5</v>
      </c>
      <c r="K550" s="63">
        <f t="shared" si="152"/>
        <v>41322</v>
      </c>
      <c r="L550" s="64">
        <f t="shared" si="153"/>
        <v>2013</v>
      </c>
      <c r="M550" s="64">
        <f t="shared" si="154"/>
        <v>2</v>
      </c>
      <c r="N550" s="63">
        <f t="shared" si="155"/>
        <v>43147</v>
      </c>
      <c r="O550" s="154">
        <f t="shared" si="156"/>
        <v>42948</v>
      </c>
      <c r="P550" s="155">
        <f t="shared" si="157"/>
        <v>43147</v>
      </c>
      <c r="Q550" s="155" t="str">
        <f t="shared" si="158"/>
        <v>Yes</v>
      </c>
      <c r="R550" s="156">
        <f t="shared" si="159"/>
        <v>2.515068493150685</v>
      </c>
      <c r="S550" s="156">
        <f t="shared" si="160"/>
        <v>0.77260273972602744</v>
      </c>
      <c r="T550" s="157" t="str">
        <f t="shared" si="161"/>
        <v/>
      </c>
      <c r="U550" s="158" t="str">
        <f t="shared" si="162"/>
        <v/>
      </c>
      <c r="V550" s="158" t="str">
        <f t="shared" si="163"/>
        <v>No</v>
      </c>
      <c r="W550" s="159" t="str">
        <f t="shared" si="164"/>
        <v/>
      </c>
      <c r="X550" s="159" t="str">
        <f t="shared" si="165"/>
        <v/>
      </c>
      <c r="Y550" s="160" t="str">
        <f t="shared" si="166"/>
        <v/>
      </c>
      <c r="Z550" s="161" t="str">
        <f t="shared" si="167"/>
        <v/>
      </c>
      <c r="AA550" s="161" t="str">
        <f t="shared" si="168"/>
        <v>No</v>
      </c>
      <c r="AB550" s="162" t="str">
        <f t="shared" si="169"/>
        <v/>
      </c>
      <c r="AC550" s="162" t="str">
        <f t="shared" si="170"/>
        <v/>
      </c>
    </row>
    <row r="551" spans="1:29" ht="14">
      <c r="A551" s="62">
        <v>549</v>
      </c>
      <c r="B551" s="10">
        <v>7</v>
      </c>
      <c r="C551" s="14">
        <v>41199</v>
      </c>
      <c r="D551" s="15" t="s">
        <v>52</v>
      </c>
      <c r="E551" s="15" t="s">
        <v>367</v>
      </c>
      <c r="F551" s="15" t="s">
        <v>367</v>
      </c>
      <c r="G551" s="23" t="s">
        <v>16</v>
      </c>
      <c r="H551" s="17" t="s">
        <v>93</v>
      </c>
      <c r="I551" s="66">
        <v>16</v>
      </c>
      <c r="J551" s="12">
        <f>VLOOKUP(G551,'Default Parameters'!$A$10:$C$12,3,FALSE)</f>
        <v>5</v>
      </c>
      <c r="K551" s="63">
        <f t="shared" si="152"/>
        <v>41322</v>
      </c>
      <c r="L551" s="64">
        <f t="shared" si="153"/>
        <v>2013</v>
      </c>
      <c r="M551" s="64">
        <f t="shared" si="154"/>
        <v>2</v>
      </c>
      <c r="N551" s="63">
        <f t="shared" si="155"/>
        <v>43147</v>
      </c>
      <c r="O551" s="154">
        <f t="shared" si="156"/>
        <v>42948</v>
      </c>
      <c r="P551" s="155">
        <f t="shared" si="157"/>
        <v>43147</v>
      </c>
      <c r="Q551" s="155" t="str">
        <f t="shared" si="158"/>
        <v>Yes</v>
      </c>
      <c r="R551" s="156">
        <f t="shared" si="159"/>
        <v>6.7068493150684931</v>
      </c>
      <c r="S551" s="156">
        <f t="shared" si="160"/>
        <v>2.0602739726027397</v>
      </c>
      <c r="T551" s="157" t="str">
        <f t="shared" si="161"/>
        <v/>
      </c>
      <c r="U551" s="158" t="str">
        <f t="shared" si="162"/>
        <v/>
      </c>
      <c r="V551" s="158" t="str">
        <f t="shared" si="163"/>
        <v>No</v>
      </c>
      <c r="W551" s="159" t="str">
        <f t="shared" si="164"/>
        <v/>
      </c>
      <c r="X551" s="159" t="str">
        <f t="shared" si="165"/>
        <v/>
      </c>
      <c r="Y551" s="160" t="str">
        <f t="shared" si="166"/>
        <v/>
      </c>
      <c r="Z551" s="161" t="str">
        <f t="shared" si="167"/>
        <v/>
      </c>
      <c r="AA551" s="161" t="str">
        <f t="shared" si="168"/>
        <v>No</v>
      </c>
      <c r="AB551" s="162" t="str">
        <f t="shared" si="169"/>
        <v/>
      </c>
      <c r="AC551" s="162" t="str">
        <f t="shared" si="170"/>
        <v/>
      </c>
    </row>
    <row r="552" spans="1:29" ht="14">
      <c r="A552" s="62">
        <v>550</v>
      </c>
      <c r="B552" s="10">
        <v>7</v>
      </c>
      <c r="C552" s="14">
        <v>41199</v>
      </c>
      <c r="D552" s="15" t="s">
        <v>52</v>
      </c>
      <c r="E552" s="65" t="s">
        <v>9</v>
      </c>
      <c r="F552" s="15" t="s">
        <v>9</v>
      </c>
      <c r="G552" s="23" t="s">
        <v>16</v>
      </c>
      <c r="H552" s="17" t="s">
        <v>127</v>
      </c>
      <c r="I552" s="66">
        <v>8</v>
      </c>
      <c r="J552" s="12">
        <f>VLOOKUP(G552,'Default Parameters'!$A$10:$C$12,3,FALSE)</f>
        <v>5</v>
      </c>
      <c r="K552" s="63">
        <f t="shared" si="152"/>
        <v>41322</v>
      </c>
      <c r="L552" s="64">
        <f t="shared" si="153"/>
        <v>2013</v>
      </c>
      <c r="M552" s="64">
        <f t="shared" si="154"/>
        <v>2</v>
      </c>
      <c r="N552" s="63">
        <f t="shared" si="155"/>
        <v>43147</v>
      </c>
      <c r="O552" s="154">
        <f t="shared" si="156"/>
        <v>42948</v>
      </c>
      <c r="P552" s="155">
        <f t="shared" si="157"/>
        <v>43147</v>
      </c>
      <c r="Q552" s="155" t="str">
        <f t="shared" si="158"/>
        <v>Yes</v>
      </c>
      <c r="R552" s="156">
        <f t="shared" si="159"/>
        <v>3.3534246575342466</v>
      </c>
      <c r="S552" s="156">
        <f t="shared" si="160"/>
        <v>1.0301369863013699</v>
      </c>
      <c r="T552" s="157" t="str">
        <f t="shared" si="161"/>
        <v/>
      </c>
      <c r="U552" s="158" t="str">
        <f t="shared" si="162"/>
        <v/>
      </c>
      <c r="V552" s="158" t="str">
        <f t="shared" si="163"/>
        <v>No</v>
      </c>
      <c r="W552" s="159" t="str">
        <f t="shared" si="164"/>
        <v/>
      </c>
      <c r="X552" s="159" t="str">
        <f t="shared" si="165"/>
        <v/>
      </c>
      <c r="Y552" s="160" t="str">
        <f t="shared" si="166"/>
        <v/>
      </c>
      <c r="Z552" s="161" t="str">
        <f t="shared" si="167"/>
        <v/>
      </c>
      <c r="AA552" s="161" t="str">
        <f t="shared" si="168"/>
        <v>No</v>
      </c>
      <c r="AB552" s="162" t="str">
        <f t="shared" si="169"/>
        <v/>
      </c>
      <c r="AC552" s="162" t="str">
        <f t="shared" si="170"/>
        <v/>
      </c>
    </row>
    <row r="553" spans="1:29" ht="14">
      <c r="A553" s="62">
        <v>551</v>
      </c>
      <c r="B553" s="10">
        <v>7</v>
      </c>
      <c r="C553" s="14">
        <v>41199</v>
      </c>
      <c r="D553" s="15" t="s">
        <v>52</v>
      </c>
      <c r="E553" s="65" t="s">
        <v>9</v>
      </c>
      <c r="F553" s="15" t="s">
        <v>9</v>
      </c>
      <c r="G553" s="23" t="s">
        <v>16</v>
      </c>
      <c r="H553" s="17" t="s">
        <v>127</v>
      </c>
      <c r="I553" s="66">
        <v>8</v>
      </c>
      <c r="J553" s="12">
        <f>VLOOKUP(G553,'Default Parameters'!$A$10:$C$12,3,FALSE)</f>
        <v>5</v>
      </c>
      <c r="K553" s="63">
        <f t="shared" si="152"/>
        <v>41322</v>
      </c>
      <c r="L553" s="64">
        <f t="shared" si="153"/>
        <v>2013</v>
      </c>
      <c r="M553" s="64">
        <f t="shared" si="154"/>
        <v>2</v>
      </c>
      <c r="N553" s="63">
        <f t="shared" si="155"/>
        <v>43147</v>
      </c>
      <c r="O553" s="154">
        <f t="shared" si="156"/>
        <v>42948</v>
      </c>
      <c r="P553" s="155">
        <f t="shared" si="157"/>
        <v>43147</v>
      </c>
      <c r="Q553" s="155" t="str">
        <f t="shared" si="158"/>
        <v>Yes</v>
      </c>
      <c r="R553" s="156">
        <f t="shared" si="159"/>
        <v>3.3534246575342466</v>
      </c>
      <c r="S553" s="156">
        <f t="shared" si="160"/>
        <v>1.0301369863013699</v>
      </c>
      <c r="T553" s="157" t="str">
        <f t="shared" si="161"/>
        <v/>
      </c>
      <c r="U553" s="158" t="str">
        <f t="shared" si="162"/>
        <v/>
      </c>
      <c r="V553" s="158" t="str">
        <f t="shared" si="163"/>
        <v>No</v>
      </c>
      <c r="W553" s="159" t="str">
        <f t="shared" si="164"/>
        <v/>
      </c>
      <c r="X553" s="159" t="str">
        <f t="shared" si="165"/>
        <v/>
      </c>
      <c r="Y553" s="160" t="str">
        <f t="shared" si="166"/>
        <v/>
      </c>
      <c r="Z553" s="161" t="str">
        <f t="shared" si="167"/>
        <v/>
      </c>
      <c r="AA553" s="161" t="str">
        <f t="shared" si="168"/>
        <v>No</v>
      </c>
      <c r="AB553" s="162" t="str">
        <f t="shared" si="169"/>
        <v/>
      </c>
      <c r="AC553" s="162" t="str">
        <f t="shared" si="170"/>
        <v/>
      </c>
    </row>
    <row r="554" spans="1:29" ht="14">
      <c r="A554" s="62">
        <v>552</v>
      </c>
      <c r="B554" s="10">
        <v>7</v>
      </c>
      <c r="C554" s="14">
        <v>41199</v>
      </c>
      <c r="D554" s="15" t="s">
        <v>52</v>
      </c>
      <c r="E554" s="65" t="s">
        <v>9</v>
      </c>
      <c r="F554" s="15" t="s">
        <v>9</v>
      </c>
      <c r="G554" s="23" t="s">
        <v>16</v>
      </c>
      <c r="H554" s="17" t="s">
        <v>127</v>
      </c>
      <c r="I554" s="66">
        <v>10</v>
      </c>
      <c r="J554" s="12">
        <f>VLOOKUP(G554,'Default Parameters'!$A$10:$C$12,3,FALSE)</f>
        <v>5</v>
      </c>
      <c r="K554" s="63">
        <f t="shared" si="152"/>
        <v>41322</v>
      </c>
      <c r="L554" s="64">
        <f t="shared" si="153"/>
        <v>2013</v>
      </c>
      <c r="M554" s="64">
        <f t="shared" si="154"/>
        <v>2</v>
      </c>
      <c r="N554" s="63">
        <f t="shared" si="155"/>
        <v>43147</v>
      </c>
      <c r="O554" s="154">
        <f t="shared" si="156"/>
        <v>42948</v>
      </c>
      <c r="P554" s="155">
        <f t="shared" si="157"/>
        <v>43147</v>
      </c>
      <c r="Q554" s="155" t="str">
        <f t="shared" si="158"/>
        <v>Yes</v>
      </c>
      <c r="R554" s="156">
        <f t="shared" si="159"/>
        <v>4.1917808219178081</v>
      </c>
      <c r="S554" s="156">
        <f t="shared" si="160"/>
        <v>1.2876712328767124</v>
      </c>
      <c r="T554" s="157" t="str">
        <f t="shared" si="161"/>
        <v/>
      </c>
      <c r="U554" s="158" t="str">
        <f t="shared" si="162"/>
        <v/>
      </c>
      <c r="V554" s="158" t="str">
        <f t="shared" si="163"/>
        <v>No</v>
      </c>
      <c r="W554" s="159" t="str">
        <f t="shared" si="164"/>
        <v/>
      </c>
      <c r="X554" s="159" t="str">
        <f t="shared" si="165"/>
        <v/>
      </c>
      <c r="Y554" s="160" t="str">
        <f t="shared" si="166"/>
        <v/>
      </c>
      <c r="Z554" s="161" t="str">
        <f t="shared" si="167"/>
        <v/>
      </c>
      <c r="AA554" s="161" t="str">
        <f t="shared" si="168"/>
        <v>No</v>
      </c>
      <c r="AB554" s="162" t="str">
        <f t="shared" si="169"/>
        <v/>
      </c>
      <c r="AC554" s="162" t="str">
        <f t="shared" si="170"/>
        <v/>
      </c>
    </row>
    <row r="555" spans="1:29" ht="14">
      <c r="A555" s="62">
        <v>553</v>
      </c>
      <c r="B555" s="10">
        <v>7</v>
      </c>
      <c r="C555" s="14">
        <v>41201</v>
      </c>
      <c r="D555" s="15" t="s">
        <v>52</v>
      </c>
      <c r="E555" s="65" t="s">
        <v>8</v>
      </c>
      <c r="F555" s="15" t="s">
        <v>8</v>
      </c>
      <c r="G555" s="23" t="s">
        <v>16</v>
      </c>
      <c r="H555" s="17" t="s">
        <v>127</v>
      </c>
      <c r="I555" s="66">
        <v>13</v>
      </c>
      <c r="J555" s="12">
        <f>VLOOKUP(G555,'Default Parameters'!$A$10:$C$12,3,FALSE)</f>
        <v>5</v>
      </c>
      <c r="K555" s="63">
        <f t="shared" si="152"/>
        <v>41324</v>
      </c>
      <c r="L555" s="64">
        <f t="shared" si="153"/>
        <v>2013</v>
      </c>
      <c r="M555" s="64">
        <f t="shared" si="154"/>
        <v>2</v>
      </c>
      <c r="N555" s="63">
        <f t="shared" si="155"/>
        <v>43149</v>
      </c>
      <c r="O555" s="154">
        <f t="shared" si="156"/>
        <v>42948</v>
      </c>
      <c r="P555" s="155">
        <f t="shared" si="157"/>
        <v>43149</v>
      </c>
      <c r="Q555" s="155" t="str">
        <f t="shared" si="158"/>
        <v>Yes</v>
      </c>
      <c r="R555" s="156">
        <f t="shared" si="159"/>
        <v>5.4493150684931511</v>
      </c>
      <c r="S555" s="156">
        <f t="shared" si="160"/>
        <v>1.7452054794520548</v>
      </c>
      <c r="T555" s="157" t="str">
        <f t="shared" si="161"/>
        <v/>
      </c>
      <c r="U555" s="158" t="str">
        <f t="shared" si="162"/>
        <v/>
      </c>
      <c r="V555" s="158" t="str">
        <f t="shared" si="163"/>
        <v>No</v>
      </c>
      <c r="W555" s="159" t="str">
        <f t="shared" si="164"/>
        <v/>
      </c>
      <c r="X555" s="159" t="str">
        <f t="shared" si="165"/>
        <v/>
      </c>
      <c r="Y555" s="160" t="str">
        <f t="shared" si="166"/>
        <v/>
      </c>
      <c r="Z555" s="161" t="str">
        <f t="shared" si="167"/>
        <v/>
      </c>
      <c r="AA555" s="161" t="str">
        <f t="shared" si="168"/>
        <v>No</v>
      </c>
      <c r="AB555" s="162" t="str">
        <f t="shared" si="169"/>
        <v/>
      </c>
      <c r="AC555" s="162" t="str">
        <f t="shared" si="170"/>
        <v/>
      </c>
    </row>
    <row r="556" spans="1:29" ht="14">
      <c r="A556" s="62">
        <v>554</v>
      </c>
      <c r="B556" s="10">
        <v>7</v>
      </c>
      <c r="C556" s="14">
        <v>41201</v>
      </c>
      <c r="D556" s="15" t="s">
        <v>52</v>
      </c>
      <c r="E556" s="65" t="s">
        <v>9</v>
      </c>
      <c r="F556" s="15" t="s">
        <v>9</v>
      </c>
      <c r="G556" s="23" t="s">
        <v>16</v>
      </c>
      <c r="H556" s="17" t="s">
        <v>127</v>
      </c>
      <c r="I556" s="66">
        <v>10</v>
      </c>
      <c r="J556" s="12">
        <f>VLOOKUP(G556,'Default Parameters'!$A$10:$C$12,3,FALSE)</f>
        <v>5</v>
      </c>
      <c r="K556" s="63">
        <f t="shared" si="152"/>
        <v>41324</v>
      </c>
      <c r="L556" s="64">
        <f t="shared" si="153"/>
        <v>2013</v>
      </c>
      <c r="M556" s="64">
        <f t="shared" si="154"/>
        <v>2</v>
      </c>
      <c r="N556" s="63">
        <f t="shared" si="155"/>
        <v>43149</v>
      </c>
      <c r="O556" s="154">
        <f t="shared" si="156"/>
        <v>42948</v>
      </c>
      <c r="P556" s="155">
        <f t="shared" si="157"/>
        <v>43149</v>
      </c>
      <c r="Q556" s="155" t="str">
        <f t="shared" si="158"/>
        <v>Yes</v>
      </c>
      <c r="R556" s="156">
        <f t="shared" si="159"/>
        <v>4.1917808219178081</v>
      </c>
      <c r="S556" s="156">
        <f t="shared" si="160"/>
        <v>1.3424657534246576</v>
      </c>
      <c r="T556" s="157" t="str">
        <f t="shared" si="161"/>
        <v/>
      </c>
      <c r="U556" s="158" t="str">
        <f t="shared" si="162"/>
        <v/>
      </c>
      <c r="V556" s="158" t="str">
        <f t="shared" si="163"/>
        <v>No</v>
      </c>
      <c r="W556" s="159" t="str">
        <f t="shared" si="164"/>
        <v/>
      </c>
      <c r="X556" s="159" t="str">
        <f t="shared" si="165"/>
        <v/>
      </c>
      <c r="Y556" s="160" t="str">
        <f t="shared" si="166"/>
        <v/>
      </c>
      <c r="Z556" s="161" t="str">
        <f t="shared" si="167"/>
        <v/>
      </c>
      <c r="AA556" s="161" t="str">
        <f t="shared" si="168"/>
        <v>No</v>
      </c>
      <c r="AB556" s="162" t="str">
        <f t="shared" si="169"/>
        <v/>
      </c>
      <c r="AC556" s="162" t="str">
        <f t="shared" si="170"/>
        <v/>
      </c>
    </row>
    <row r="557" spans="1:29" ht="14">
      <c r="A557" s="62">
        <v>555</v>
      </c>
      <c r="B557" s="10">
        <v>7</v>
      </c>
      <c r="C557" s="14">
        <v>41201</v>
      </c>
      <c r="D557" s="15" t="s">
        <v>52</v>
      </c>
      <c r="E557" s="65" t="s">
        <v>9</v>
      </c>
      <c r="F557" s="15" t="s">
        <v>9</v>
      </c>
      <c r="G557" s="23" t="s">
        <v>16</v>
      </c>
      <c r="H557" s="17" t="s">
        <v>127</v>
      </c>
      <c r="I557" s="66">
        <v>14</v>
      </c>
      <c r="J557" s="12">
        <f>VLOOKUP(G557,'Default Parameters'!$A$10:$C$12,3,FALSE)</f>
        <v>5</v>
      </c>
      <c r="K557" s="63">
        <f t="shared" si="152"/>
        <v>41324</v>
      </c>
      <c r="L557" s="64">
        <f t="shared" si="153"/>
        <v>2013</v>
      </c>
      <c r="M557" s="64">
        <f t="shared" si="154"/>
        <v>2</v>
      </c>
      <c r="N557" s="63">
        <f t="shared" si="155"/>
        <v>43149</v>
      </c>
      <c r="O557" s="154">
        <f t="shared" si="156"/>
        <v>42948</v>
      </c>
      <c r="P557" s="155">
        <f t="shared" si="157"/>
        <v>43149</v>
      </c>
      <c r="Q557" s="155" t="str">
        <f t="shared" si="158"/>
        <v>Yes</v>
      </c>
      <c r="R557" s="156">
        <f t="shared" si="159"/>
        <v>5.8684931506849312</v>
      </c>
      <c r="S557" s="156">
        <f t="shared" si="160"/>
        <v>1.8794520547945206</v>
      </c>
      <c r="T557" s="157" t="str">
        <f t="shared" si="161"/>
        <v/>
      </c>
      <c r="U557" s="158" t="str">
        <f t="shared" si="162"/>
        <v/>
      </c>
      <c r="V557" s="158" t="str">
        <f t="shared" si="163"/>
        <v>No</v>
      </c>
      <c r="W557" s="159" t="str">
        <f t="shared" si="164"/>
        <v/>
      </c>
      <c r="X557" s="159" t="str">
        <f t="shared" si="165"/>
        <v/>
      </c>
      <c r="Y557" s="160" t="str">
        <f t="shared" si="166"/>
        <v/>
      </c>
      <c r="Z557" s="161" t="str">
        <f t="shared" si="167"/>
        <v/>
      </c>
      <c r="AA557" s="161" t="str">
        <f t="shared" si="168"/>
        <v>No</v>
      </c>
      <c r="AB557" s="162" t="str">
        <f t="shared" si="169"/>
        <v/>
      </c>
      <c r="AC557" s="162" t="str">
        <f t="shared" si="170"/>
        <v/>
      </c>
    </row>
    <row r="558" spans="1:29" ht="14" customHeight="1">
      <c r="A558" s="62">
        <v>556</v>
      </c>
      <c r="B558" s="10">
        <v>7</v>
      </c>
      <c r="C558" s="14">
        <v>41205</v>
      </c>
      <c r="D558" s="15" t="s">
        <v>52</v>
      </c>
      <c r="E558" s="15" t="s">
        <v>367</v>
      </c>
      <c r="F558" s="15" t="s">
        <v>367</v>
      </c>
      <c r="G558" s="23" t="s">
        <v>16</v>
      </c>
      <c r="H558" s="17" t="s">
        <v>93</v>
      </c>
      <c r="I558" s="66">
        <v>10</v>
      </c>
      <c r="J558" s="12">
        <f>VLOOKUP(G558,'Default Parameters'!$A$10:$C$12,3,FALSE)</f>
        <v>5</v>
      </c>
      <c r="K558" s="63">
        <f t="shared" si="152"/>
        <v>41328</v>
      </c>
      <c r="L558" s="64">
        <f t="shared" si="153"/>
        <v>2013</v>
      </c>
      <c r="M558" s="64">
        <f t="shared" si="154"/>
        <v>2</v>
      </c>
      <c r="N558" s="63">
        <f t="shared" si="155"/>
        <v>43153</v>
      </c>
      <c r="O558" s="154">
        <f t="shared" si="156"/>
        <v>42948</v>
      </c>
      <c r="P558" s="155">
        <f t="shared" si="157"/>
        <v>43153</v>
      </c>
      <c r="Q558" s="155" t="str">
        <f t="shared" si="158"/>
        <v>Yes</v>
      </c>
      <c r="R558" s="156">
        <f t="shared" si="159"/>
        <v>4.1917808219178081</v>
      </c>
      <c r="S558" s="156">
        <f t="shared" si="160"/>
        <v>1.452054794520548</v>
      </c>
      <c r="T558" s="157" t="str">
        <f t="shared" si="161"/>
        <v/>
      </c>
      <c r="U558" s="158" t="str">
        <f t="shared" si="162"/>
        <v/>
      </c>
      <c r="V558" s="158" t="str">
        <f t="shared" si="163"/>
        <v>No</v>
      </c>
      <c r="W558" s="159" t="str">
        <f t="shared" si="164"/>
        <v/>
      </c>
      <c r="X558" s="159" t="str">
        <f t="shared" si="165"/>
        <v/>
      </c>
      <c r="Y558" s="160" t="str">
        <f t="shared" si="166"/>
        <v/>
      </c>
      <c r="Z558" s="161" t="str">
        <f t="shared" si="167"/>
        <v/>
      </c>
      <c r="AA558" s="161" t="str">
        <f t="shared" si="168"/>
        <v>No</v>
      </c>
      <c r="AB558" s="162" t="str">
        <f t="shared" si="169"/>
        <v/>
      </c>
      <c r="AC558" s="162" t="str">
        <f t="shared" si="170"/>
        <v/>
      </c>
    </row>
    <row r="559" spans="1:29" ht="14">
      <c r="A559" s="62">
        <v>557</v>
      </c>
      <c r="B559" s="10">
        <v>7</v>
      </c>
      <c r="C559" s="14">
        <v>41205</v>
      </c>
      <c r="D559" s="15" t="s">
        <v>52</v>
      </c>
      <c r="E559" s="15" t="s">
        <v>367</v>
      </c>
      <c r="F559" s="15" t="s">
        <v>367</v>
      </c>
      <c r="G559" s="23" t="s">
        <v>16</v>
      </c>
      <c r="H559" s="17" t="s">
        <v>48</v>
      </c>
      <c r="I559" s="66">
        <v>10</v>
      </c>
      <c r="J559" s="12">
        <f>VLOOKUP(G559,'Default Parameters'!$A$10:$C$12,3,FALSE)</f>
        <v>5</v>
      </c>
      <c r="K559" s="63">
        <f t="shared" si="152"/>
        <v>41328</v>
      </c>
      <c r="L559" s="64">
        <f t="shared" si="153"/>
        <v>2013</v>
      </c>
      <c r="M559" s="64">
        <f t="shared" si="154"/>
        <v>2</v>
      </c>
      <c r="N559" s="63">
        <f t="shared" si="155"/>
        <v>43153</v>
      </c>
      <c r="O559" s="154">
        <f t="shared" si="156"/>
        <v>42948</v>
      </c>
      <c r="P559" s="155">
        <f t="shared" si="157"/>
        <v>43153</v>
      </c>
      <c r="Q559" s="155" t="str">
        <f t="shared" si="158"/>
        <v>Yes</v>
      </c>
      <c r="R559" s="156">
        <f t="shared" si="159"/>
        <v>4.1917808219178081</v>
      </c>
      <c r="S559" s="156">
        <f t="shared" si="160"/>
        <v>1.452054794520548</v>
      </c>
      <c r="T559" s="157" t="str">
        <f t="shared" si="161"/>
        <v/>
      </c>
      <c r="U559" s="158" t="str">
        <f t="shared" si="162"/>
        <v/>
      </c>
      <c r="V559" s="158" t="str">
        <f t="shared" si="163"/>
        <v>No</v>
      </c>
      <c r="W559" s="159" t="str">
        <f t="shared" si="164"/>
        <v/>
      </c>
      <c r="X559" s="159" t="str">
        <f t="shared" si="165"/>
        <v/>
      </c>
      <c r="Y559" s="160" t="str">
        <f t="shared" si="166"/>
        <v/>
      </c>
      <c r="Z559" s="161" t="str">
        <f t="shared" si="167"/>
        <v/>
      </c>
      <c r="AA559" s="161" t="str">
        <f t="shared" si="168"/>
        <v>No</v>
      </c>
      <c r="AB559" s="162" t="str">
        <f t="shared" si="169"/>
        <v/>
      </c>
      <c r="AC559" s="162" t="str">
        <f t="shared" si="170"/>
        <v/>
      </c>
    </row>
    <row r="560" spans="1:29" ht="14">
      <c r="A560" s="62">
        <v>558</v>
      </c>
      <c r="B560" s="10">
        <v>7</v>
      </c>
      <c r="C560" s="14">
        <v>41205</v>
      </c>
      <c r="D560" s="15" t="s">
        <v>52</v>
      </c>
      <c r="E560" s="15" t="s">
        <v>367</v>
      </c>
      <c r="F560" s="15" t="s">
        <v>367</v>
      </c>
      <c r="G560" s="23" t="s">
        <v>16</v>
      </c>
      <c r="H560" s="17" t="s">
        <v>93</v>
      </c>
      <c r="I560" s="66">
        <v>10</v>
      </c>
      <c r="J560" s="12">
        <f>VLOOKUP(G560,'Default Parameters'!$A$10:$C$12,3,FALSE)</f>
        <v>5</v>
      </c>
      <c r="K560" s="63">
        <f t="shared" si="152"/>
        <v>41328</v>
      </c>
      <c r="L560" s="64">
        <f t="shared" si="153"/>
        <v>2013</v>
      </c>
      <c r="M560" s="64">
        <f t="shared" si="154"/>
        <v>2</v>
      </c>
      <c r="N560" s="63">
        <f t="shared" si="155"/>
        <v>43153</v>
      </c>
      <c r="O560" s="154">
        <f t="shared" si="156"/>
        <v>42948</v>
      </c>
      <c r="P560" s="155">
        <f t="shared" si="157"/>
        <v>43153</v>
      </c>
      <c r="Q560" s="155" t="str">
        <f t="shared" si="158"/>
        <v>Yes</v>
      </c>
      <c r="R560" s="156">
        <f t="shared" si="159"/>
        <v>4.1917808219178081</v>
      </c>
      <c r="S560" s="156">
        <f t="shared" si="160"/>
        <v>1.452054794520548</v>
      </c>
      <c r="T560" s="157" t="str">
        <f t="shared" si="161"/>
        <v/>
      </c>
      <c r="U560" s="158" t="str">
        <f t="shared" si="162"/>
        <v/>
      </c>
      <c r="V560" s="158" t="str">
        <f t="shared" si="163"/>
        <v>No</v>
      </c>
      <c r="W560" s="159" t="str">
        <f t="shared" si="164"/>
        <v/>
      </c>
      <c r="X560" s="159" t="str">
        <f t="shared" si="165"/>
        <v/>
      </c>
      <c r="Y560" s="160" t="str">
        <f t="shared" si="166"/>
        <v/>
      </c>
      <c r="Z560" s="161" t="str">
        <f t="shared" si="167"/>
        <v/>
      </c>
      <c r="AA560" s="161" t="str">
        <f t="shared" si="168"/>
        <v>No</v>
      </c>
      <c r="AB560" s="162" t="str">
        <f t="shared" si="169"/>
        <v/>
      </c>
      <c r="AC560" s="162" t="str">
        <f t="shared" si="170"/>
        <v/>
      </c>
    </row>
    <row r="561" spans="1:29" ht="14">
      <c r="A561" s="62">
        <v>559</v>
      </c>
      <c r="B561" s="10">
        <v>7</v>
      </c>
      <c r="C561" s="14">
        <v>41205</v>
      </c>
      <c r="D561" s="15" t="s">
        <v>52</v>
      </c>
      <c r="E561" s="15" t="s">
        <v>367</v>
      </c>
      <c r="F561" s="15" t="s">
        <v>367</v>
      </c>
      <c r="G561" s="23" t="s">
        <v>16</v>
      </c>
      <c r="H561" s="17" t="s">
        <v>93</v>
      </c>
      <c r="I561" s="66">
        <v>20</v>
      </c>
      <c r="J561" s="12">
        <f>VLOOKUP(G561,'Default Parameters'!$A$10:$C$12,3,FALSE)</f>
        <v>5</v>
      </c>
      <c r="K561" s="63">
        <f t="shared" si="152"/>
        <v>41328</v>
      </c>
      <c r="L561" s="64">
        <f t="shared" si="153"/>
        <v>2013</v>
      </c>
      <c r="M561" s="64">
        <f t="shared" si="154"/>
        <v>2</v>
      </c>
      <c r="N561" s="63">
        <f t="shared" si="155"/>
        <v>43153</v>
      </c>
      <c r="O561" s="154">
        <f t="shared" si="156"/>
        <v>42948</v>
      </c>
      <c r="P561" s="155">
        <f t="shared" si="157"/>
        <v>43153</v>
      </c>
      <c r="Q561" s="155" t="str">
        <f t="shared" si="158"/>
        <v>Yes</v>
      </c>
      <c r="R561" s="156">
        <f t="shared" si="159"/>
        <v>8.3835616438356162</v>
      </c>
      <c r="S561" s="156">
        <f t="shared" si="160"/>
        <v>2.904109589041096</v>
      </c>
      <c r="T561" s="157" t="str">
        <f t="shared" si="161"/>
        <v/>
      </c>
      <c r="U561" s="158" t="str">
        <f t="shared" si="162"/>
        <v/>
      </c>
      <c r="V561" s="158" t="str">
        <f t="shared" si="163"/>
        <v>No</v>
      </c>
      <c r="W561" s="159" t="str">
        <f t="shared" si="164"/>
        <v/>
      </c>
      <c r="X561" s="159" t="str">
        <f t="shared" si="165"/>
        <v/>
      </c>
      <c r="Y561" s="160" t="str">
        <f t="shared" si="166"/>
        <v/>
      </c>
      <c r="Z561" s="161" t="str">
        <f t="shared" si="167"/>
        <v/>
      </c>
      <c r="AA561" s="161" t="str">
        <f t="shared" si="168"/>
        <v>No</v>
      </c>
      <c r="AB561" s="162" t="str">
        <f t="shared" si="169"/>
        <v/>
      </c>
      <c r="AC561" s="162" t="str">
        <f t="shared" si="170"/>
        <v/>
      </c>
    </row>
    <row r="562" spans="1:29" ht="14">
      <c r="A562" s="62">
        <v>560</v>
      </c>
      <c r="B562" s="10">
        <v>7</v>
      </c>
      <c r="C562" s="14">
        <v>41205</v>
      </c>
      <c r="D562" s="15" t="s">
        <v>52</v>
      </c>
      <c r="E562" s="65" t="s">
        <v>8</v>
      </c>
      <c r="F562" s="15" t="s">
        <v>8</v>
      </c>
      <c r="G562" s="23" t="s">
        <v>16</v>
      </c>
      <c r="H562" s="17" t="s">
        <v>127</v>
      </c>
      <c r="I562" s="66">
        <v>4</v>
      </c>
      <c r="J562" s="12">
        <f>VLOOKUP(G562,'Default Parameters'!$A$10:$C$12,3,FALSE)</f>
        <v>5</v>
      </c>
      <c r="K562" s="63">
        <f t="shared" si="152"/>
        <v>41328</v>
      </c>
      <c r="L562" s="64">
        <f t="shared" si="153"/>
        <v>2013</v>
      </c>
      <c r="M562" s="64">
        <f t="shared" si="154"/>
        <v>2</v>
      </c>
      <c r="N562" s="63">
        <f t="shared" si="155"/>
        <v>43153</v>
      </c>
      <c r="O562" s="154">
        <f t="shared" si="156"/>
        <v>42948</v>
      </c>
      <c r="P562" s="155">
        <f t="shared" si="157"/>
        <v>43153</v>
      </c>
      <c r="Q562" s="155" t="str">
        <f t="shared" si="158"/>
        <v>Yes</v>
      </c>
      <c r="R562" s="156">
        <f t="shared" si="159"/>
        <v>1.6767123287671233</v>
      </c>
      <c r="S562" s="156">
        <f t="shared" si="160"/>
        <v>0.58082191780821912</v>
      </c>
      <c r="T562" s="157" t="str">
        <f t="shared" si="161"/>
        <v/>
      </c>
      <c r="U562" s="158" t="str">
        <f t="shared" si="162"/>
        <v/>
      </c>
      <c r="V562" s="158" t="str">
        <f t="shared" si="163"/>
        <v>No</v>
      </c>
      <c r="W562" s="159" t="str">
        <f t="shared" si="164"/>
        <v/>
      </c>
      <c r="X562" s="159" t="str">
        <f t="shared" si="165"/>
        <v/>
      </c>
      <c r="Y562" s="160" t="str">
        <f t="shared" si="166"/>
        <v/>
      </c>
      <c r="Z562" s="161" t="str">
        <f t="shared" si="167"/>
        <v/>
      </c>
      <c r="AA562" s="161" t="str">
        <f t="shared" si="168"/>
        <v>No</v>
      </c>
      <c r="AB562" s="162" t="str">
        <f t="shared" si="169"/>
        <v/>
      </c>
      <c r="AC562" s="162" t="str">
        <f t="shared" si="170"/>
        <v/>
      </c>
    </row>
    <row r="563" spans="1:29" ht="14">
      <c r="A563" s="62">
        <v>561</v>
      </c>
      <c r="B563" s="10">
        <v>7</v>
      </c>
      <c r="C563" s="14">
        <v>41205</v>
      </c>
      <c r="D563" s="15" t="s">
        <v>52</v>
      </c>
      <c r="E563" s="65" t="s">
        <v>8</v>
      </c>
      <c r="F563" s="15" t="s">
        <v>8</v>
      </c>
      <c r="G563" s="23" t="s">
        <v>16</v>
      </c>
      <c r="H563" s="17" t="s">
        <v>127</v>
      </c>
      <c r="I563" s="66">
        <v>8</v>
      </c>
      <c r="J563" s="12">
        <f>VLOOKUP(G563,'Default Parameters'!$A$10:$C$12,3,FALSE)</f>
        <v>5</v>
      </c>
      <c r="K563" s="63">
        <f t="shared" si="152"/>
        <v>41328</v>
      </c>
      <c r="L563" s="64">
        <f t="shared" si="153"/>
        <v>2013</v>
      </c>
      <c r="M563" s="64">
        <f t="shared" si="154"/>
        <v>2</v>
      </c>
      <c r="N563" s="63">
        <f t="shared" si="155"/>
        <v>43153</v>
      </c>
      <c r="O563" s="154">
        <f t="shared" si="156"/>
        <v>42948</v>
      </c>
      <c r="P563" s="155">
        <f t="shared" si="157"/>
        <v>43153</v>
      </c>
      <c r="Q563" s="155" t="str">
        <f t="shared" si="158"/>
        <v>Yes</v>
      </c>
      <c r="R563" s="156">
        <f t="shared" si="159"/>
        <v>3.3534246575342466</v>
      </c>
      <c r="S563" s="156">
        <f t="shared" si="160"/>
        <v>1.1616438356164382</v>
      </c>
      <c r="T563" s="157" t="str">
        <f t="shared" si="161"/>
        <v/>
      </c>
      <c r="U563" s="158" t="str">
        <f t="shared" si="162"/>
        <v/>
      </c>
      <c r="V563" s="158" t="str">
        <f t="shared" si="163"/>
        <v>No</v>
      </c>
      <c r="W563" s="159" t="str">
        <f t="shared" si="164"/>
        <v/>
      </c>
      <c r="X563" s="159" t="str">
        <f t="shared" si="165"/>
        <v/>
      </c>
      <c r="Y563" s="160" t="str">
        <f t="shared" si="166"/>
        <v/>
      </c>
      <c r="Z563" s="161" t="str">
        <f t="shared" si="167"/>
        <v/>
      </c>
      <c r="AA563" s="161" t="str">
        <f t="shared" si="168"/>
        <v>No</v>
      </c>
      <c r="AB563" s="162" t="str">
        <f t="shared" si="169"/>
        <v/>
      </c>
      <c r="AC563" s="162" t="str">
        <f t="shared" si="170"/>
        <v/>
      </c>
    </row>
    <row r="564" spans="1:29" ht="14">
      <c r="A564" s="62">
        <v>562</v>
      </c>
      <c r="B564" s="10">
        <v>7</v>
      </c>
      <c r="C564" s="14">
        <v>41205</v>
      </c>
      <c r="D564" s="15" t="s">
        <v>52</v>
      </c>
      <c r="E564" s="65" t="s">
        <v>8</v>
      </c>
      <c r="F564" s="15" t="s">
        <v>8</v>
      </c>
      <c r="G564" s="23" t="s">
        <v>16</v>
      </c>
      <c r="H564" s="17" t="s">
        <v>127</v>
      </c>
      <c r="I564" s="66">
        <v>12</v>
      </c>
      <c r="J564" s="12">
        <f>VLOOKUP(G564,'Default Parameters'!$A$10:$C$12,3,FALSE)</f>
        <v>5</v>
      </c>
      <c r="K564" s="63">
        <f t="shared" si="152"/>
        <v>41328</v>
      </c>
      <c r="L564" s="64">
        <f t="shared" si="153"/>
        <v>2013</v>
      </c>
      <c r="M564" s="64">
        <f t="shared" si="154"/>
        <v>2</v>
      </c>
      <c r="N564" s="63">
        <f t="shared" si="155"/>
        <v>43153</v>
      </c>
      <c r="O564" s="154">
        <f t="shared" si="156"/>
        <v>42948</v>
      </c>
      <c r="P564" s="155">
        <f t="shared" si="157"/>
        <v>43153</v>
      </c>
      <c r="Q564" s="155" t="str">
        <f t="shared" si="158"/>
        <v>Yes</v>
      </c>
      <c r="R564" s="156">
        <f t="shared" si="159"/>
        <v>5.0301369863013701</v>
      </c>
      <c r="S564" s="156">
        <f t="shared" si="160"/>
        <v>1.7424657534246575</v>
      </c>
      <c r="T564" s="157" t="str">
        <f t="shared" si="161"/>
        <v/>
      </c>
      <c r="U564" s="158" t="str">
        <f t="shared" si="162"/>
        <v/>
      </c>
      <c r="V564" s="158" t="str">
        <f t="shared" si="163"/>
        <v>No</v>
      </c>
      <c r="W564" s="159" t="str">
        <f t="shared" si="164"/>
        <v/>
      </c>
      <c r="X564" s="159" t="str">
        <f t="shared" si="165"/>
        <v/>
      </c>
      <c r="Y564" s="160" t="str">
        <f t="shared" si="166"/>
        <v/>
      </c>
      <c r="Z564" s="161" t="str">
        <f t="shared" si="167"/>
        <v/>
      </c>
      <c r="AA564" s="161" t="str">
        <f t="shared" si="168"/>
        <v>No</v>
      </c>
      <c r="AB564" s="162" t="str">
        <f t="shared" si="169"/>
        <v/>
      </c>
      <c r="AC564" s="162" t="str">
        <f t="shared" si="170"/>
        <v/>
      </c>
    </row>
    <row r="565" spans="1:29" ht="14">
      <c r="A565" s="62">
        <v>563</v>
      </c>
      <c r="B565" s="10">
        <v>7</v>
      </c>
      <c r="C565" s="14">
        <v>41205</v>
      </c>
      <c r="D565" s="15" t="s">
        <v>52</v>
      </c>
      <c r="E565" s="65" t="s">
        <v>9</v>
      </c>
      <c r="F565" s="15" t="s">
        <v>9</v>
      </c>
      <c r="G565" s="23" t="s">
        <v>16</v>
      </c>
      <c r="H565" s="17" t="s">
        <v>127</v>
      </c>
      <c r="I565" s="66">
        <v>14</v>
      </c>
      <c r="J565" s="12">
        <f>VLOOKUP(G565,'Default Parameters'!$A$10:$C$12,3,FALSE)</f>
        <v>5</v>
      </c>
      <c r="K565" s="63">
        <f t="shared" si="152"/>
        <v>41328</v>
      </c>
      <c r="L565" s="64">
        <f t="shared" si="153"/>
        <v>2013</v>
      </c>
      <c r="M565" s="64">
        <f t="shared" si="154"/>
        <v>2</v>
      </c>
      <c r="N565" s="63">
        <f t="shared" si="155"/>
        <v>43153</v>
      </c>
      <c r="O565" s="154">
        <f t="shared" si="156"/>
        <v>42948</v>
      </c>
      <c r="P565" s="155">
        <f t="shared" si="157"/>
        <v>43153</v>
      </c>
      <c r="Q565" s="155" t="str">
        <f t="shared" si="158"/>
        <v>Yes</v>
      </c>
      <c r="R565" s="156">
        <f t="shared" si="159"/>
        <v>5.8684931506849312</v>
      </c>
      <c r="S565" s="156">
        <f t="shared" si="160"/>
        <v>2.032876712328767</v>
      </c>
      <c r="T565" s="157" t="str">
        <f t="shared" si="161"/>
        <v/>
      </c>
      <c r="U565" s="158" t="str">
        <f t="shared" si="162"/>
        <v/>
      </c>
      <c r="V565" s="158" t="str">
        <f t="shared" si="163"/>
        <v>No</v>
      </c>
      <c r="W565" s="159" t="str">
        <f t="shared" si="164"/>
        <v/>
      </c>
      <c r="X565" s="159" t="str">
        <f t="shared" si="165"/>
        <v/>
      </c>
      <c r="Y565" s="160" t="str">
        <f t="shared" si="166"/>
        <v/>
      </c>
      <c r="Z565" s="161" t="str">
        <f t="shared" si="167"/>
        <v/>
      </c>
      <c r="AA565" s="161" t="str">
        <f t="shared" si="168"/>
        <v>No</v>
      </c>
      <c r="AB565" s="162" t="str">
        <f t="shared" si="169"/>
        <v/>
      </c>
      <c r="AC565" s="162" t="str">
        <f t="shared" si="170"/>
        <v/>
      </c>
    </row>
    <row r="566" spans="1:29" ht="15" customHeight="1">
      <c r="A566" s="62">
        <v>564</v>
      </c>
      <c r="B566" s="10">
        <v>7</v>
      </c>
      <c r="C566" s="14">
        <v>41208</v>
      </c>
      <c r="D566" s="15" t="s">
        <v>163</v>
      </c>
      <c r="E566" s="44" t="s">
        <v>410</v>
      </c>
      <c r="F566" s="15" t="s">
        <v>410</v>
      </c>
      <c r="G566" s="23" t="s">
        <v>16</v>
      </c>
      <c r="H566" s="17" t="s">
        <v>29</v>
      </c>
      <c r="I566" s="66">
        <v>1</v>
      </c>
      <c r="J566" s="12">
        <f>VLOOKUP(G566,'Default Parameters'!$A$10:$C$12,3,FALSE)</f>
        <v>5</v>
      </c>
      <c r="K566" s="63">
        <f t="shared" si="152"/>
        <v>41331</v>
      </c>
      <c r="L566" s="64">
        <f t="shared" si="153"/>
        <v>2013</v>
      </c>
      <c r="M566" s="64">
        <f t="shared" si="154"/>
        <v>2</v>
      </c>
      <c r="N566" s="63">
        <f t="shared" si="155"/>
        <v>43156</v>
      </c>
      <c r="O566" s="154">
        <f t="shared" si="156"/>
        <v>42948</v>
      </c>
      <c r="P566" s="155">
        <f t="shared" si="157"/>
        <v>43156</v>
      </c>
      <c r="Q566" s="155" t="str">
        <f t="shared" si="158"/>
        <v>Yes</v>
      </c>
      <c r="R566" s="156">
        <f t="shared" si="159"/>
        <v>0.41917808219178082</v>
      </c>
      <c r="S566" s="156">
        <f t="shared" si="160"/>
        <v>0.15342465753424658</v>
      </c>
      <c r="T566" s="157" t="str">
        <f t="shared" si="161"/>
        <v/>
      </c>
      <c r="U566" s="158" t="str">
        <f t="shared" si="162"/>
        <v/>
      </c>
      <c r="V566" s="158" t="str">
        <f t="shared" si="163"/>
        <v>No</v>
      </c>
      <c r="W566" s="159" t="str">
        <f t="shared" si="164"/>
        <v/>
      </c>
      <c r="X566" s="159" t="str">
        <f t="shared" si="165"/>
        <v/>
      </c>
      <c r="Y566" s="160" t="str">
        <f t="shared" si="166"/>
        <v/>
      </c>
      <c r="Z566" s="161" t="str">
        <f t="shared" si="167"/>
        <v/>
      </c>
      <c r="AA566" s="161" t="str">
        <f t="shared" si="168"/>
        <v>No</v>
      </c>
      <c r="AB566" s="162" t="str">
        <f t="shared" si="169"/>
        <v/>
      </c>
      <c r="AC566" s="162" t="str">
        <f t="shared" si="170"/>
        <v/>
      </c>
    </row>
    <row r="567" spans="1:29" ht="14">
      <c r="A567" s="62">
        <v>565</v>
      </c>
      <c r="B567" s="10">
        <v>7</v>
      </c>
      <c r="C567" s="14">
        <v>41211</v>
      </c>
      <c r="D567" s="15" t="s">
        <v>52</v>
      </c>
      <c r="E567" s="15" t="s">
        <v>367</v>
      </c>
      <c r="F567" s="15" t="s">
        <v>367</v>
      </c>
      <c r="G567" s="23" t="s">
        <v>16</v>
      </c>
      <c r="H567" s="17" t="s">
        <v>155</v>
      </c>
      <c r="I567" s="66">
        <v>10</v>
      </c>
      <c r="J567" s="12">
        <f>VLOOKUP(G567,'Default Parameters'!$A$10:$C$12,3,FALSE)</f>
        <v>5</v>
      </c>
      <c r="K567" s="63">
        <f t="shared" si="152"/>
        <v>41333</v>
      </c>
      <c r="L567" s="64">
        <f t="shared" si="153"/>
        <v>2013</v>
      </c>
      <c r="M567" s="64">
        <f t="shared" si="154"/>
        <v>2</v>
      </c>
      <c r="N567" s="63">
        <f t="shared" si="155"/>
        <v>43158</v>
      </c>
      <c r="O567" s="154">
        <f t="shared" si="156"/>
        <v>42948</v>
      </c>
      <c r="P567" s="155">
        <f t="shared" si="157"/>
        <v>43158</v>
      </c>
      <c r="Q567" s="155" t="str">
        <f t="shared" si="158"/>
        <v>Yes</v>
      </c>
      <c r="R567" s="156">
        <f t="shared" si="159"/>
        <v>4.1917808219178081</v>
      </c>
      <c r="S567" s="156">
        <f t="shared" si="160"/>
        <v>1.5890410958904109</v>
      </c>
      <c r="T567" s="157" t="str">
        <f t="shared" si="161"/>
        <v/>
      </c>
      <c r="U567" s="158" t="str">
        <f t="shared" si="162"/>
        <v/>
      </c>
      <c r="V567" s="158" t="str">
        <f t="shared" si="163"/>
        <v>No</v>
      </c>
      <c r="W567" s="159" t="str">
        <f t="shared" si="164"/>
        <v/>
      </c>
      <c r="X567" s="159" t="str">
        <f t="shared" si="165"/>
        <v/>
      </c>
      <c r="Y567" s="160" t="str">
        <f t="shared" si="166"/>
        <v/>
      </c>
      <c r="Z567" s="161" t="str">
        <f t="shared" si="167"/>
        <v/>
      </c>
      <c r="AA567" s="161" t="str">
        <f t="shared" si="168"/>
        <v>No</v>
      </c>
      <c r="AB567" s="162" t="str">
        <f t="shared" si="169"/>
        <v/>
      </c>
      <c r="AC567" s="162" t="str">
        <f t="shared" si="170"/>
        <v/>
      </c>
    </row>
    <row r="568" spans="1:29" ht="14">
      <c r="A568" s="62">
        <v>566</v>
      </c>
      <c r="B568" s="10">
        <v>7</v>
      </c>
      <c r="C568" s="14">
        <v>41211</v>
      </c>
      <c r="D568" s="15" t="s">
        <v>52</v>
      </c>
      <c r="E568" s="15" t="s">
        <v>367</v>
      </c>
      <c r="F568" s="15" t="s">
        <v>367</v>
      </c>
      <c r="G568" s="23" t="s">
        <v>16</v>
      </c>
      <c r="H568" s="17" t="s">
        <v>155</v>
      </c>
      <c r="I568" s="66">
        <v>10</v>
      </c>
      <c r="J568" s="12">
        <f>VLOOKUP(G568,'Default Parameters'!$A$10:$C$12,3,FALSE)</f>
        <v>5</v>
      </c>
      <c r="K568" s="63">
        <f t="shared" si="152"/>
        <v>41333</v>
      </c>
      <c r="L568" s="64">
        <f t="shared" si="153"/>
        <v>2013</v>
      </c>
      <c r="M568" s="64">
        <f t="shared" si="154"/>
        <v>2</v>
      </c>
      <c r="N568" s="63">
        <f t="shared" si="155"/>
        <v>43158</v>
      </c>
      <c r="O568" s="154">
        <f t="shared" si="156"/>
        <v>42948</v>
      </c>
      <c r="P568" s="155">
        <f t="shared" si="157"/>
        <v>43158</v>
      </c>
      <c r="Q568" s="155" t="str">
        <f t="shared" si="158"/>
        <v>Yes</v>
      </c>
      <c r="R568" s="156">
        <f t="shared" si="159"/>
        <v>4.1917808219178081</v>
      </c>
      <c r="S568" s="156">
        <f t="shared" si="160"/>
        <v>1.5890410958904109</v>
      </c>
      <c r="T568" s="157" t="str">
        <f t="shared" si="161"/>
        <v/>
      </c>
      <c r="U568" s="158" t="str">
        <f t="shared" si="162"/>
        <v/>
      </c>
      <c r="V568" s="158" t="str">
        <f t="shared" si="163"/>
        <v>No</v>
      </c>
      <c r="W568" s="159" t="str">
        <f t="shared" si="164"/>
        <v/>
      </c>
      <c r="X568" s="159" t="str">
        <f t="shared" si="165"/>
        <v/>
      </c>
      <c r="Y568" s="160" t="str">
        <f t="shared" si="166"/>
        <v/>
      </c>
      <c r="Z568" s="161" t="str">
        <f t="shared" si="167"/>
        <v/>
      </c>
      <c r="AA568" s="161" t="str">
        <f t="shared" si="168"/>
        <v>No</v>
      </c>
      <c r="AB568" s="162" t="str">
        <f t="shared" si="169"/>
        <v/>
      </c>
      <c r="AC568" s="162" t="str">
        <f t="shared" si="170"/>
        <v/>
      </c>
    </row>
    <row r="569" spans="1:29" ht="14">
      <c r="A569" s="62">
        <v>567</v>
      </c>
      <c r="B569" s="10">
        <v>7</v>
      </c>
      <c r="C569" s="14">
        <v>41211</v>
      </c>
      <c r="D569" s="15" t="s">
        <v>52</v>
      </c>
      <c r="E569" s="15" t="s">
        <v>367</v>
      </c>
      <c r="F569" s="15" t="s">
        <v>367</v>
      </c>
      <c r="G569" s="23" t="s">
        <v>16</v>
      </c>
      <c r="H569" s="17" t="s">
        <v>155</v>
      </c>
      <c r="I569" s="66">
        <v>10</v>
      </c>
      <c r="J569" s="12">
        <f>VLOOKUP(G569,'Default Parameters'!$A$10:$C$12,3,FALSE)</f>
        <v>5</v>
      </c>
      <c r="K569" s="63">
        <f t="shared" si="152"/>
        <v>41333</v>
      </c>
      <c r="L569" s="64">
        <f t="shared" si="153"/>
        <v>2013</v>
      </c>
      <c r="M569" s="64">
        <f t="shared" si="154"/>
        <v>2</v>
      </c>
      <c r="N569" s="63">
        <f t="shared" si="155"/>
        <v>43158</v>
      </c>
      <c r="O569" s="154">
        <f t="shared" si="156"/>
        <v>42948</v>
      </c>
      <c r="P569" s="155">
        <f t="shared" si="157"/>
        <v>43158</v>
      </c>
      <c r="Q569" s="155" t="str">
        <f t="shared" si="158"/>
        <v>Yes</v>
      </c>
      <c r="R569" s="156">
        <f t="shared" si="159"/>
        <v>4.1917808219178081</v>
      </c>
      <c r="S569" s="156">
        <f t="shared" si="160"/>
        <v>1.5890410958904109</v>
      </c>
      <c r="T569" s="157" t="str">
        <f t="shared" si="161"/>
        <v/>
      </c>
      <c r="U569" s="158" t="str">
        <f t="shared" si="162"/>
        <v/>
      </c>
      <c r="V569" s="158" t="str">
        <f t="shared" si="163"/>
        <v>No</v>
      </c>
      <c r="W569" s="159" t="str">
        <f t="shared" si="164"/>
        <v/>
      </c>
      <c r="X569" s="159" t="str">
        <f t="shared" si="165"/>
        <v/>
      </c>
      <c r="Y569" s="160" t="str">
        <f t="shared" si="166"/>
        <v/>
      </c>
      <c r="Z569" s="161" t="str">
        <f t="shared" si="167"/>
        <v/>
      </c>
      <c r="AA569" s="161" t="str">
        <f t="shared" si="168"/>
        <v>No</v>
      </c>
      <c r="AB569" s="162" t="str">
        <f t="shared" si="169"/>
        <v/>
      </c>
      <c r="AC569" s="162" t="str">
        <f t="shared" si="170"/>
        <v/>
      </c>
    </row>
    <row r="570" spans="1:29" ht="14">
      <c r="A570" s="62">
        <v>568</v>
      </c>
      <c r="B570" s="10">
        <v>7</v>
      </c>
      <c r="C570" s="14">
        <v>41211</v>
      </c>
      <c r="D570" s="15" t="s">
        <v>52</v>
      </c>
      <c r="E570" s="15" t="s">
        <v>367</v>
      </c>
      <c r="F570" s="15" t="s">
        <v>367</v>
      </c>
      <c r="G570" s="23" t="s">
        <v>16</v>
      </c>
      <c r="H570" s="17" t="s">
        <v>155</v>
      </c>
      <c r="I570" s="66">
        <v>10</v>
      </c>
      <c r="J570" s="12">
        <f>VLOOKUP(G570,'Default Parameters'!$A$10:$C$12,3,FALSE)</f>
        <v>5</v>
      </c>
      <c r="K570" s="63">
        <f t="shared" si="152"/>
        <v>41333</v>
      </c>
      <c r="L570" s="64">
        <f t="shared" si="153"/>
        <v>2013</v>
      </c>
      <c r="M570" s="64">
        <f t="shared" si="154"/>
        <v>2</v>
      </c>
      <c r="N570" s="63">
        <f t="shared" si="155"/>
        <v>43158</v>
      </c>
      <c r="O570" s="154">
        <f t="shared" si="156"/>
        <v>42948</v>
      </c>
      <c r="P570" s="155">
        <f t="shared" si="157"/>
        <v>43158</v>
      </c>
      <c r="Q570" s="155" t="str">
        <f t="shared" si="158"/>
        <v>Yes</v>
      </c>
      <c r="R570" s="156">
        <f t="shared" si="159"/>
        <v>4.1917808219178081</v>
      </c>
      <c r="S570" s="156">
        <f t="shared" si="160"/>
        <v>1.5890410958904109</v>
      </c>
      <c r="T570" s="157" t="str">
        <f t="shared" si="161"/>
        <v/>
      </c>
      <c r="U570" s="158" t="str">
        <f t="shared" si="162"/>
        <v/>
      </c>
      <c r="V570" s="158" t="str">
        <f t="shared" si="163"/>
        <v>No</v>
      </c>
      <c r="W570" s="159" t="str">
        <f t="shared" si="164"/>
        <v/>
      </c>
      <c r="X570" s="159" t="str">
        <f t="shared" si="165"/>
        <v/>
      </c>
      <c r="Y570" s="160" t="str">
        <f t="shared" si="166"/>
        <v/>
      </c>
      <c r="Z570" s="161" t="str">
        <f t="shared" si="167"/>
        <v/>
      </c>
      <c r="AA570" s="161" t="str">
        <f t="shared" si="168"/>
        <v>No</v>
      </c>
      <c r="AB570" s="162" t="str">
        <f t="shared" si="169"/>
        <v/>
      </c>
      <c r="AC570" s="162" t="str">
        <f t="shared" si="170"/>
        <v/>
      </c>
    </row>
    <row r="571" spans="1:29" ht="14">
      <c r="A571" s="62">
        <v>569</v>
      </c>
      <c r="B571" s="10">
        <v>7</v>
      </c>
      <c r="C571" s="14">
        <v>41211</v>
      </c>
      <c r="D571" s="15" t="s">
        <v>52</v>
      </c>
      <c r="E571" s="15" t="s">
        <v>367</v>
      </c>
      <c r="F571" s="15" t="s">
        <v>367</v>
      </c>
      <c r="G571" s="23" t="s">
        <v>16</v>
      </c>
      <c r="H571" s="17" t="s">
        <v>155</v>
      </c>
      <c r="I571" s="66">
        <v>10</v>
      </c>
      <c r="J571" s="12">
        <f>VLOOKUP(G571,'Default Parameters'!$A$10:$C$12,3,FALSE)</f>
        <v>5</v>
      </c>
      <c r="K571" s="63">
        <f t="shared" si="152"/>
        <v>41333</v>
      </c>
      <c r="L571" s="64">
        <f t="shared" si="153"/>
        <v>2013</v>
      </c>
      <c r="M571" s="64">
        <f t="shared" si="154"/>
        <v>2</v>
      </c>
      <c r="N571" s="63">
        <f t="shared" si="155"/>
        <v>43158</v>
      </c>
      <c r="O571" s="154">
        <f t="shared" si="156"/>
        <v>42948</v>
      </c>
      <c r="P571" s="155">
        <f t="shared" si="157"/>
        <v>43158</v>
      </c>
      <c r="Q571" s="155" t="str">
        <f t="shared" si="158"/>
        <v>Yes</v>
      </c>
      <c r="R571" s="156">
        <f t="shared" si="159"/>
        <v>4.1917808219178081</v>
      </c>
      <c r="S571" s="156">
        <f t="shared" si="160"/>
        <v>1.5890410958904109</v>
      </c>
      <c r="T571" s="157" t="str">
        <f t="shared" si="161"/>
        <v/>
      </c>
      <c r="U571" s="158" t="str">
        <f t="shared" si="162"/>
        <v/>
      </c>
      <c r="V571" s="158" t="str">
        <f t="shared" si="163"/>
        <v>No</v>
      </c>
      <c r="W571" s="159" t="str">
        <f t="shared" si="164"/>
        <v/>
      </c>
      <c r="X571" s="159" t="str">
        <f t="shared" si="165"/>
        <v/>
      </c>
      <c r="Y571" s="160" t="str">
        <f t="shared" si="166"/>
        <v/>
      </c>
      <c r="Z571" s="161" t="str">
        <f t="shared" si="167"/>
        <v/>
      </c>
      <c r="AA571" s="161" t="str">
        <f t="shared" si="168"/>
        <v>No</v>
      </c>
      <c r="AB571" s="162" t="str">
        <f t="shared" si="169"/>
        <v/>
      </c>
      <c r="AC571" s="162" t="str">
        <f t="shared" si="170"/>
        <v/>
      </c>
    </row>
    <row r="572" spans="1:29" ht="14">
      <c r="A572" s="62">
        <v>570</v>
      </c>
      <c r="B572" s="10">
        <v>7</v>
      </c>
      <c r="C572" s="14">
        <v>41211</v>
      </c>
      <c r="D572" s="15" t="s">
        <v>52</v>
      </c>
      <c r="E572" s="65" t="s">
        <v>8</v>
      </c>
      <c r="F572" s="15" t="s">
        <v>8</v>
      </c>
      <c r="G572" s="23" t="s">
        <v>16</v>
      </c>
      <c r="H572" s="17" t="s">
        <v>130</v>
      </c>
      <c r="I572" s="66">
        <v>16</v>
      </c>
      <c r="J572" s="12">
        <f>VLOOKUP(G572,'Default Parameters'!$A$10:$C$12,3,FALSE)</f>
        <v>5</v>
      </c>
      <c r="K572" s="63">
        <f t="shared" si="152"/>
        <v>41333</v>
      </c>
      <c r="L572" s="64">
        <f t="shared" si="153"/>
        <v>2013</v>
      </c>
      <c r="M572" s="64">
        <f t="shared" si="154"/>
        <v>2</v>
      </c>
      <c r="N572" s="63">
        <f t="shared" si="155"/>
        <v>43158</v>
      </c>
      <c r="O572" s="154">
        <f t="shared" si="156"/>
        <v>42948</v>
      </c>
      <c r="P572" s="155">
        <f t="shared" si="157"/>
        <v>43158</v>
      </c>
      <c r="Q572" s="155" t="str">
        <f t="shared" si="158"/>
        <v>Yes</v>
      </c>
      <c r="R572" s="156">
        <f t="shared" si="159"/>
        <v>6.7068493150684931</v>
      </c>
      <c r="S572" s="156">
        <f t="shared" si="160"/>
        <v>2.5424657534246577</v>
      </c>
      <c r="T572" s="157" t="str">
        <f t="shared" si="161"/>
        <v/>
      </c>
      <c r="U572" s="158" t="str">
        <f t="shared" si="162"/>
        <v/>
      </c>
      <c r="V572" s="158" t="str">
        <f t="shared" si="163"/>
        <v>No</v>
      </c>
      <c r="W572" s="159" t="str">
        <f t="shared" si="164"/>
        <v/>
      </c>
      <c r="X572" s="159" t="str">
        <f t="shared" si="165"/>
        <v/>
      </c>
      <c r="Y572" s="160" t="str">
        <f t="shared" si="166"/>
        <v/>
      </c>
      <c r="Z572" s="161" t="str">
        <f t="shared" si="167"/>
        <v/>
      </c>
      <c r="AA572" s="161" t="str">
        <f t="shared" si="168"/>
        <v>No</v>
      </c>
      <c r="AB572" s="162" t="str">
        <f t="shared" si="169"/>
        <v/>
      </c>
      <c r="AC572" s="162" t="str">
        <f t="shared" si="170"/>
        <v/>
      </c>
    </row>
    <row r="573" spans="1:29" ht="14">
      <c r="A573" s="62">
        <v>571</v>
      </c>
      <c r="B573" s="10">
        <v>7</v>
      </c>
      <c r="C573" s="14">
        <v>41211</v>
      </c>
      <c r="D573" s="15" t="s">
        <v>52</v>
      </c>
      <c r="E573" s="65" t="s">
        <v>8</v>
      </c>
      <c r="F573" s="15" t="s">
        <v>8</v>
      </c>
      <c r="G573" s="23" t="s">
        <v>16</v>
      </c>
      <c r="H573" s="17" t="s">
        <v>130</v>
      </c>
      <c r="I573" s="66">
        <v>24</v>
      </c>
      <c r="J573" s="12">
        <f>VLOOKUP(G573,'Default Parameters'!$A$10:$C$12,3,FALSE)</f>
        <v>5</v>
      </c>
      <c r="K573" s="63">
        <f t="shared" si="152"/>
        <v>41333</v>
      </c>
      <c r="L573" s="64">
        <f t="shared" si="153"/>
        <v>2013</v>
      </c>
      <c r="M573" s="64">
        <f t="shared" si="154"/>
        <v>2</v>
      </c>
      <c r="N573" s="63">
        <f t="shared" si="155"/>
        <v>43158</v>
      </c>
      <c r="O573" s="154">
        <f t="shared" si="156"/>
        <v>42948</v>
      </c>
      <c r="P573" s="155">
        <f t="shared" si="157"/>
        <v>43158</v>
      </c>
      <c r="Q573" s="155" t="str">
        <f t="shared" si="158"/>
        <v>Yes</v>
      </c>
      <c r="R573" s="156">
        <f t="shared" si="159"/>
        <v>10.06027397260274</v>
      </c>
      <c r="S573" s="156">
        <f t="shared" si="160"/>
        <v>3.8136986301369862</v>
      </c>
      <c r="T573" s="157" t="str">
        <f t="shared" si="161"/>
        <v/>
      </c>
      <c r="U573" s="158" t="str">
        <f t="shared" si="162"/>
        <v/>
      </c>
      <c r="V573" s="158" t="str">
        <f t="shared" si="163"/>
        <v>No</v>
      </c>
      <c r="W573" s="159" t="str">
        <f t="shared" si="164"/>
        <v/>
      </c>
      <c r="X573" s="159" t="str">
        <f t="shared" si="165"/>
        <v/>
      </c>
      <c r="Y573" s="160" t="str">
        <f t="shared" si="166"/>
        <v/>
      </c>
      <c r="Z573" s="161" t="str">
        <f t="shared" si="167"/>
        <v/>
      </c>
      <c r="AA573" s="161" t="str">
        <f t="shared" si="168"/>
        <v>No</v>
      </c>
      <c r="AB573" s="162" t="str">
        <f t="shared" si="169"/>
        <v/>
      </c>
      <c r="AC573" s="162" t="str">
        <f t="shared" si="170"/>
        <v/>
      </c>
    </row>
    <row r="574" spans="1:29" ht="14">
      <c r="A574" s="62">
        <v>572</v>
      </c>
      <c r="B574" s="10">
        <v>7</v>
      </c>
      <c r="C574" s="14">
        <v>41212</v>
      </c>
      <c r="D574" s="15" t="s">
        <v>52</v>
      </c>
      <c r="E574" s="15" t="s">
        <v>367</v>
      </c>
      <c r="F574" s="15" t="s">
        <v>367</v>
      </c>
      <c r="G574" s="23" t="s">
        <v>16</v>
      </c>
      <c r="H574" s="17" t="s">
        <v>155</v>
      </c>
      <c r="I574" s="66">
        <v>7</v>
      </c>
      <c r="J574" s="12">
        <f>VLOOKUP(G574,'Default Parameters'!$A$10:$C$12,3,FALSE)</f>
        <v>5</v>
      </c>
      <c r="K574" s="63">
        <f t="shared" si="152"/>
        <v>41333</v>
      </c>
      <c r="L574" s="64">
        <f t="shared" si="153"/>
        <v>2013</v>
      </c>
      <c r="M574" s="64">
        <f t="shared" si="154"/>
        <v>2</v>
      </c>
      <c r="N574" s="63">
        <f t="shared" si="155"/>
        <v>43158</v>
      </c>
      <c r="O574" s="154">
        <f t="shared" si="156"/>
        <v>42948</v>
      </c>
      <c r="P574" s="155">
        <f t="shared" si="157"/>
        <v>43158</v>
      </c>
      <c r="Q574" s="155" t="str">
        <f t="shared" si="158"/>
        <v>Yes</v>
      </c>
      <c r="R574" s="156">
        <f t="shared" si="159"/>
        <v>2.9342465753424656</v>
      </c>
      <c r="S574" s="156">
        <f t="shared" si="160"/>
        <v>1.1123287671232878</v>
      </c>
      <c r="T574" s="157" t="str">
        <f t="shared" si="161"/>
        <v/>
      </c>
      <c r="U574" s="158" t="str">
        <f t="shared" si="162"/>
        <v/>
      </c>
      <c r="V574" s="158" t="str">
        <f t="shared" si="163"/>
        <v>No</v>
      </c>
      <c r="W574" s="159" t="str">
        <f t="shared" si="164"/>
        <v/>
      </c>
      <c r="X574" s="159" t="str">
        <f t="shared" si="165"/>
        <v/>
      </c>
      <c r="Y574" s="160" t="str">
        <f t="shared" si="166"/>
        <v/>
      </c>
      <c r="Z574" s="161" t="str">
        <f t="shared" si="167"/>
        <v/>
      </c>
      <c r="AA574" s="161" t="str">
        <f t="shared" si="168"/>
        <v>No</v>
      </c>
      <c r="AB574" s="162" t="str">
        <f t="shared" si="169"/>
        <v/>
      </c>
      <c r="AC574" s="162" t="str">
        <f t="shared" si="170"/>
        <v/>
      </c>
    </row>
    <row r="575" spans="1:29" ht="14">
      <c r="A575" s="62">
        <v>573</v>
      </c>
      <c r="B575" s="10">
        <v>7</v>
      </c>
      <c r="C575" s="14">
        <v>41212</v>
      </c>
      <c r="D575" s="15" t="s">
        <v>164</v>
      </c>
      <c r="E575" s="15" t="s">
        <v>369</v>
      </c>
      <c r="F575" s="15" t="s">
        <v>1694</v>
      </c>
      <c r="G575" s="23" t="s">
        <v>16</v>
      </c>
      <c r="H575" s="17" t="s">
        <v>155</v>
      </c>
      <c r="I575" s="66">
        <v>5</v>
      </c>
      <c r="J575" s="12">
        <f>VLOOKUP(G575,'Default Parameters'!$A$10:$C$12,3,FALSE)</f>
        <v>5</v>
      </c>
      <c r="K575" s="63">
        <f t="shared" si="152"/>
        <v>41333</v>
      </c>
      <c r="L575" s="64">
        <f t="shared" si="153"/>
        <v>2013</v>
      </c>
      <c r="M575" s="64">
        <f t="shared" si="154"/>
        <v>2</v>
      </c>
      <c r="N575" s="63">
        <f t="shared" si="155"/>
        <v>43158</v>
      </c>
      <c r="O575" s="154">
        <f t="shared" si="156"/>
        <v>42948</v>
      </c>
      <c r="P575" s="155">
        <f t="shared" si="157"/>
        <v>43158</v>
      </c>
      <c r="Q575" s="155" t="str">
        <f t="shared" si="158"/>
        <v>Yes</v>
      </c>
      <c r="R575" s="156">
        <f t="shared" si="159"/>
        <v>2.095890410958904</v>
      </c>
      <c r="S575" s="156">
        <f t="shared" si="160"/>
        <v>0.79452054794520544</v>
      </c>
      <c r="T575" s="157" t="str">
        <f t="shared" si="161"/>
        <v/>
      </c>
      <c r="U575" s="158" t="str">
        <f t="shared" si="162"/>
        <v/>
      </c>
      <c r="V575" s="158" t="str">
        <f t="shared" si="163"/>
        <v>No</v>
      </c>
      <c r="W575" s="159" t="str">
        <f t="shared" si="164"/>
        <v/>
      </c>
      <c r="X575" s="159" t="str">
        <f t="shared" si="165"/>
        <v/>
      </c>
      <c r="Y575" s="160" t="str">
        <f t="shared" si="166"/>
        <v/>
      </c>
      <c r="Z575" s="161" t="str">
        <f t="shared" si="167"/>
        <v/>
      </c>
      <c r="AA575" s="161" t="str">
        <f t="shared" si="168"/>
        <v>No</v>
      </c>
      <c r="AB575" s="162" t="str">
        <f t="shared" si="169"/>
        <v/>
      </c>
      <c r="AC575" s="162" t="str">
        <f t="shared" si="170"/>
        <v/>
      </c>
    </row>
    <row r="576" spans="1:29" ht="14">
      <c r="A576" s="62">
        <v>574</v>
      </c>
      <c r="B576" s="10">
        <v>7</v>
      </c>
      <c r="C576" s="14">
        <v>41212</v>
      </c>
      <c r="D576" s="15" t="s">
        <v>164</v>
      </c>
      <c r="E576" s="15" t="s">
        <v>369</v>
      </c>
      <c r="F576" s="15" t="s">
        <v>1694</v>
      </c>
      <c r="G576" s="23" t="s">
        <v>16</v>
      </c>
      <c r="H576" s="18" t="s">
        <v>155</v>
      </c>
      <c r="I576" s="67">
        <v>1053</v>
      </c>
      <c r="J576" s="12">
        <f>VLOOKUP(G576,'Default Parameters'!$A$10:$C$12,3,FALSE)</f>
        <v>5</v>
      </c>
      <c r="K576" s="63">
        <f t="shared" si="152"/>
        <v>41333</v>
      </c>
      <c r="L576" s="64">
        <f t="shared" si="153"/>
        <v>2013</v>
      </c>
      <c r="M576" s="64">
        <f t="shared" si="154"/>
        <v>2</v>
      </c>
      <c r="N576" s="63">
        <f t="shared" si="155"/>
        <v>43158</v>
      </c>
      <c r="O576" s="154">
        <f t="shared" si="156"/>
        <v>42948</v>
      </c>
      <c r="P576" s="155">
        <f t="shared" si="157"/>
        <v>43158</v>
      </c>
      <c r="Q576" s="155" t="str">
        <f t="shared" si="158"/>
        <v>Yes</v>
      </c>
      <c r="R576" s="156">
        <f t="shared" si="159"/>
        <v>441.39452054794521</v>
      </c>
      <c r="S576" s="156">
        <f t="shared" si="160"/>
        <v>167.32602739726028</v>
      </c>
      <c r="T576" s="157" t="str">
        <f t="shared" si="161"/>
        <v/>
      </c>
      <c r="U576" s="158" t="str">
        <f t="shared" si="162"/>
        <v/>
      </c>
      <c r="V576" s="158" t="str">
        <f t="shared" si="163"/>
        <v>No</v>
      </c>
      <c r="W576" s="159" t="str">
        <f t="shared" si="164"/>
        <v/>
      </c>
      <c r="X576" s="159" t="str">
        <f t="shared" si="165"/>
        <v/>
      </c>
      <c r="Y576" s="160" t="str">
        <f t="shared" si="166"/>
        <v/>
      </c>
      <c r="Z576" s="161" t="str">
        <f t="shared" si="167"/>
        <v/>
      </c>
      <c r="AA576" s="161" t="str">
        <f t="shared" si="168"/>
        <v>No</v>
      </c>
      <c r="AB576" s="162" t="str">
        <f t="shared" si="169"/>
        <v/>
      </c>
      <c r="AC576" s="162" t="str">
        <f t="shared" si="170"/>
        <v/>
      </c>
    </row>
    <row r="577" spans="1:29" ht="28">
      <c r="A577" s="62">
        <v>575</v>
      </c>
      <c r="B577" s="10">
        <v>7</v>
      </c>
      <c r="C577" s="14">
        <v>41213</v>
      </c>
      <c r="D577" s="15" t="s">
        <v>105</v>
      </c>
      <c r="E577" s="15" t="s">
        <v>11</v>
      </c>
      <c r="F577" s="15" t="s">
        <v>11</v>
      </c>
      <c r="G577" s="23" t="s">
        <v>16</v>
      </c>
      <c r="H577" s="19" t="s">
        <v>165</v>
      </c>
      <c r="I577" s="66">
        <v>3315</v>
      </c>
      <c r="J577" s="12">
        <f>VLOOKUP(G577,'Default Parameters'!$A$10:$C$12,3,FALSE)</f>
        <v>5</v>
      </c>
      <c r="K577" s="63">
        <f t="shared" si="152"/>
        <v>41333</v>
      </c>
      <c r="L577" s="64">
        <f t="shared" si="153"/>
        <v>2013</v>
      </c>
      <c r="M577" s="64">
        <f t="shared" si="154"/>
        <v>2</v>
      </c>
      <c r="N577" s="63">
        <f t="shared" si="155"/>
        <v>43158</v>
      </c>
      <c r="O577" s="154">
        <f t="shared" si="156"/>
        <v>42948</v>
      </c>
      <c r="P577" s="155">
        <f t="shared" si="157"/>
        <v>43158</v>
      </c>
      <c r="Q577" s="155" t="str">
        <f t="shared" si="158"/>
        <v>Yes</v>
      </c>
      <c r="R577" s="156">
        <f t="shared" si="159"/>
        <v>1389.5753424657535</v>
      </c>
      <c r="S577" s="156">
        <f t="shared" si="160"/>
        <v>526.76712328767121</v>
      </c>
      <c r="T577" s="157" t="str">
        <f t="shared" si="161"/>
        <v/>
      </c>
      <c r="U577" s="158" t="str">
        <f t="shared" si="162"/>
        <v/>
      </c>
      <c r="V577" s="158" t="str">
        <f t="shared" si="163"/>
        <v>No</v>
      </c>
      <c r="W577" s="159" t="str">
        <f t="shared" si="164"/>
        <v/>
      </c>
      <c r="X577" s="159" t="str">
        <f t="shared" si="165"/>
        <v/>
      </c>
      <c r="Y577" s="160" t="str">
        <f t="shared" si="166"/>
        <v/>
      </c>
      <c r="Z577" s="161" t="str">
        <f t="shared" si="167"/>
        <v/>
      </c>
      <c r="AA577" s="161" t="str">
        <f t="shared" si="168"/>
        <v>No</v>
      </c>
      <c r="AB577" s="162" t="str">
        <f t="shared" si="169"/>
        <v/>
      </c>
      <c r="AC577" s="162" t="str">
        <f t="shared" si="170"/>
        <v/>
      </c>
    </row>
    <row r="578" spans="1:29" ht="14">
      <c r="A578" s="62">
        <v>576</v>
      </c>
      <c r="B578" s="10">
        <v>7</v>
      </c>
      <c r="C578" s="14">
        <v>41214</v>
      </c>
      <c r="D578" s="15" t="s">
        <v>166</v>
      </c>
      <c r="E578" s="15" t="s">
        <v>26</v>
      </c>
      <c r="F578" s="15" t="s">
        <v>26</v>
      </c>
      <c r="G578" s="23" t="s">
        <v>16</v>
      </c>
      <c r="H578" s="17" t="s">
        <v>33</v>
      </c>
      <c r="I578" s="66">
        <v>1</v>
      </c>
      <c r="J578" s="12">
        <f>VLOOKUP(G578,'Default Parameters'!$A$10:$C$12,3,FALSE)</f>
        <v>5</v>
      </c>
      <c r="K578" s="63">
        <f t="shared" si="152"/>
        <v>41334</v>
      </c>
      <c r="L578" s="64">
        <f t="shared" si="153"/>
        <v>2013</v>
      </c>
      <c r="M578" s="64">
        <f t="shared" si="154"/>
        <v>3</v>
      </c>
      <c r="N578" s="63">
        <f t="shared" si="155"/>
        <v>43159</v>
      </c>
      <c r="O578" s="154">
        <f t="shared" si="156"/>
        <v>42948</v>
      </c>
      <c r="P578" s="155">
        <f t="shared" si="157"/>
        <v>43159</v>
      </c>
      <c r="Q578" s="155" t="str">
        <f t="shared" si="158"/>
        <v>Yes</v>
      </c>
      <c r="R578" s="156">
        <f t="shared" si="159"/>
        <v>0.41917808219178082</v>
      </c>
      <c r="S578" s="156">
        <f t="shared" si="160"/>
        <v>0.16164383561643836</v>
      </c>
      <c r="T578" s="157" t="str">
        <f t="shared" si="161"/>
        <v/>
      </c>
      <c r="U578" s="158" t="str">
        <f t="shared" si="162"/>
        <v/>
      </c>
      <c r="V578" s="158" t="str">
        <f t="shared" si="163"/>
        <v>No</v>
      </c>
      <c r="W578" s="159" t="str">
        <f t="shared" si="164"/>
        <v/>
      </c>
      <c r="X578" s="159" t="str">
        <f t="shared" si="165"/>
        <v/>
      </c>
      <c r="Y578" s="160" t="str">
        <f t="shared" si="166"/>
        <v/>
      </c>
      <c r="Z578" s="161" t="str">
        <f t="shared" si="167"/>
        <v/>
      </c>
      <c r="AA578" s="161" t="str">
        <f t="shared" si="168"/>
        <v>No</v>
      </c>
      <c r="AB578" s="162" t="str">
        <f t="shared" si="169"/>
        <v/>
      </c>
      <c r="AC578" s="162" t="str">
        <f t="shared" si="170"/>
        <v/>
      </c>
    </row>
    <row r="579" spans="1:29" ht="14" customHeight="1">
      <c r="A579" s="62">
        <v>577</v>
      </c>
      <c r="B579" s="10">
        <v>7</v>
      </c>
      <c r="C579" s="14">
        <v>41219</v>
      </c>
      <c r="D579" s="15" t="s">
        <v>52</v>
      </c>
      <c r="E579" s="15" t="s">
        <v>367</v>
      </c>
      <c r="F579" s="15" t="s">
        <v>367</v>
      </c>
      <c r="G579" s="23" t="s">
        <v>16</v>
      </c>
      <c r="H579" s="17" t="s">
        <v>167</v>
      </c>
      <c r="I579" s="66">
        <v>10</v>
      </c>
      <c r="J579" s="12">
        <f>VLOOKUP(G579,'Default Parameters'!$A$10:$C$12,3,FALSE)</f>
        <v>5</v>
      </c>
      <c r="K579" s="63">
        <f t="shared" ref="K579:K642" si="171">EDATE(C579,4)</f>
        <v>41339</v>
      </c>
      <c r="L579" s="64">
        <f t="shared" ref="L579:L642" si="172">YEAR(K579)</f>
        <v>2013</v>
      </c>
      <c r="M579" s="64">
        <f t="shared" ref="M579:M642" si="173">MONTH(K579)</f>
        <v>3</v>
      </c>
      <c r="N579" s="63">
        <f t="shared" ref="N579:N642" si="174">EDATE(K579,J579*12)-1</f>
        <v>43164</v>
      </c>
      <c r="O579" s="154">
        <f t="shared" ref="O579:O642" si="175">IF($N579&lt;$AG$10,"",MAX($K579,$AG$10,VLOOKUP($B579,$AF$3:$AG$8,2,FALSE)))</f>
        <v>42948</v>
      </c>
      <c r="P579" s="155">
        <f t="shared" ref="P579:P642" si="176">IF(O579="","",MIN($N579,$AG$13,VLOOKUP($B579,$AF$3:$AH$8,3,FALSE)))</f>
        <v>43164</v>
      </c>
      <c r="Q579" s="155" t="str">
        <f t="shared" ref="Q579:Q642" si="177">IF(SUM(R579:S579)&gt;0,"Yes","No")</f>
        <v>Yes</v>
      </c>
      <c r="R579" s="156">
        <f t="shared" ref="R579:R642" si="178">IF(O579="","",MAX(MIN($AG$11,P579)-MAX($AG$10,O579)+1,0)*$I579/365)</f>
        <v>4.1917808219178081</v>
      </c>
      <c r="S579" s="156">
        <f t="shared" ref="S579:S642" si="179">IF(O579="","",MAX(MIN($AG$13,P579)-MAX($AG$12,O579)+1,0)*$I579/365)</f>
        <v>1.7534246575342465</v>
      </c>
      <c r="T579" s="157" t="str">
        <f t="shared" si="161"/>
        <v/>
      </c>
      <c r="U579" s="158" t="str">
        <f t="shared" si="162"/>
        <v/>
      </c>
      <c r="V579" s="158" t="str">
        <f t="shared" si="163"/>
        <v>No</v>
      </c>
      <c r="W579" s="159" t="str">
        <f t="shared" si="164"/>
        <v/>
      </c>
      <c r="X579" s="159" t="str">
        <f t="shared" si="165"/>
        <v/>
      </c>
      <c r="Y579" s="160" t="str">
        <f t="shared" si="166"/>
        <v/>
      </c>
      <c r="Z579" s="161" t="str">
        <f t="shared" si="167"/>
        <v/>
      </c>
      <c r="AA579" s="161" t="str">
        <f t="shared" si="168"/>
        <v>No</v>
      </c>
      <c r="AB579" s="162" t="str">
        <f t="shared" si="169"/>
        <v/>
      </c>
      <c r="AC579" s="162" t="str">
        <f t="shared" si="170"/>
        <v/>
      </c>
    </row>
    <row r="580" spans="1:29" ht="14">
      <c r="A580" s="62">
        <v>578</v>
      </c>
      <c r="B580" s="10">
        <v>7</v>
      </c>
      <c r="C580" s="14">
        <v>41219</v>
      </c>
      <c r="D580" s="15" t="s">
        <v>173</v>
      </c>
      <c r="E580" s="15" t="s">
        <v>10</v>
      </c>
      <c r="F580" s="15" t="s">
        <v>10</v>
      </c>
      <c r="G580" s="23" t="s">
        <v>16</v>
      </c>
      <c r="H580" s="17" t="s">
        <v>29</v>
      </c>
      <c r="I580" s="66">
        <v>2</v>
      </c>
      <c r="J580" s="12">
        <f>VLOOKUP(G580,'Default Parameters'!$A$10:$C$12,3,FALSE)</f>
        <v>5</v>
      </c>
      <c r="K580" s="63">
        <f t="shared" si="171"/>
        <v>41339</v>
      </c>
      <c r="L580" s="64">
        <f t="shared" si="172"/>
        <v>2013</v>
      </c>
      <c r="M580" s="64">
        <f t="shared" si="173"/>
        <v>3</v>
      </c>
      <c r="N580" s="63">
        <f t="shared" si="174"/>
        <v>43164</v>
      </c>
      <c r="O580" s="154">
        <f t="shared" si="175"/>
        <v>42948</v>
      </c>
      <c r="P580" s="155">
        <f t="shared" si="176"/>
        <v>43164</v>
      </c>
      <c r="Q580" s="155" t="str">
        <f t="shared" si="177"/>
        <v>Yes</v>
      </c>
      <c r="R580" s="156">
        <f t="shared" si="178"/>
        <v>0.83835616438356164</v>
      </c>
      <c r="S580" s="156">
        <f t="shared" si="179"/>
        <v>0.35068493150684932</v>
      </c>
      <c r="T580" s="157" t="str">
        <f t="shared" ref="T580:T643" si="180">IF($N580&lt;$AG$15,"",MAX($K580,$AG$15,VLOOKUP($B580,$AF$3:$AG$8,2,FALSE)))</f>
        <v/>
      </c>
      <c r="U580" s="158" t="str">
        <f t="shared" ref="U580:U643" si="181">IF(T580="","",MIN($N580,$AG$18,VLOOKUP($B580,$AF$3:$AH$8,3,FALSE)))</f>
        <v/>
      </c>
      <c r="V580" s="158" t="str">
        <f t="shared" ref="V580:V643" si="182">IF(SUM(W580:X580)&gt;0,"Yes","No")</f>
        <v>No</v>
      </c>
      <c r="W580" s="159" t="str">
        <f t="shared" ref="W580:W643" si="183">IF(T580="","",MAX(MIN($AG$16,U580)-MAX($AG$15,T580)+1,0)*$I580/365)</f>
        <v/>
      </c>
      <c r="X580" s="159" t="str">
        <f t="shared" ref="X580:X643" si="184">IF(T580="","",MAX(MIN($AG$18,U580)-MAX($AG$17,T580)+1,0)*$I580/365)</f>
        <v/>
      </c>
      <c r="Y580" s="160" t="str">
        <f t="shared" ref="Y580:Y643" si="185">IF($N580&lt;$AG$20,"",MAX($K580,$AG$20,VLOOKUP($B580,$AF$3:$AG$8,2,FALSE)))</f>
        <v/>
      </c>
      <c r="Z580" s="161" t="str">
        <f t="shared" ref="Z580:Z643" si="186">IF(Y580="","",MIN($N580,$AG$23,VLOOKUP($B580,$AF$3:$AH$8,3,FALSE)))</f>
        <v/>
      </c>
      <c r="AA580" s="161" t="str">
        <f t="shared" ref="AA580:AA643" si="187">IF(SUM(AB580:AC580)&gt;0,"Yes","No")</f>
        <v>No</v>
      </c>
      <c r="AB580" s="162" t="str">
        <f t="shared" ref="AB580:AB643" si="188">IF(Y580="","",MAX(MIN($AG$21,Z580)-MAX($AG$20,Y580)+1,0)*$I580/365)</f>
        <v/>
      </c>
      <c r="AC580" s="162" t="str">
        <f t="shared" ref="AC580:AC643" si="189">IF(Y580="","",MAX(MIN($AG$23,Z580)-MAX($AG$22,Y580)+1,0)*$I580/366)</f>
        <v/>
      </c>
    </row>
    <row r="581" spans="1:29" ht="14" customHeight="1">
      <c r="A581" s="62">
        <v>579</v>
      </c>
      <c r="B581" s="10">
        <v>7</v>
      </c>
      <c r="C581" s="14">
        <v>41219</v>
      </c>
      <c r="D581" s="15" t="s">
        <v>105</v>
      </c>
      <c r="E581" s="15" t="s">
        <v>11</v>
      </c>
      <c r="F581" s="15" t="s">
        <v>11</v>
      </c>
      <c r="G581" s="23" t="s">
        <v>16</v>
      </c>
      <c r="H581" s="17" t="s">
        <v>168</v>
      </c>
      <c r="I581" s="66">
        <v>900</v>
      </c>
      <c r="J581" s="12">
        <f>VLOOKUP(G581,'Default Parameters'!$A$10:$C$12,3,FALSE)</f>
        <v>5</v>
      </c>
      <c r="K581" s="63">
        <f t="shared" si="171"/>
        <v>41339</v>
      </c>
      <c r="L581" s="64">
        <f t="shared" si="172"/>
        <v>2013</v>
      </c>
      <c r="M581" s="64">
        <f t="shared" si="173"/>
        <v>3</v>
      </c>
      <c r="N581" s="63">
        <f t="shared" si="174"/>
        <v>43164</v>
      </c>
      <c r="O581" s="154">
        <f t="shared" si="175"/>
        <v>42948</v>
      </c>
      <c r="P581" s="155">
        <f t="shared" si="176"/>
        <v>43164</v>
      </c>
      <c r="Q581" s="155" t="str">
        <f t="shared" si="177"/>
        <v>Yes</v>
      </c>
      <c r="R581" s="156">
        <f t="shared" si="178"/>
        <v>377.26027397260276</v>
      </c>
      <c r="S581" s="156">
        <f t="shared" si="179"/>
        <v>157.8082191780822</v>
      </c>
      <c r="T581" s="157" t="str">
        <f t="shared" si="180"/>
        <v/>
      </c>
      <c r="U581" s="158" t="str">
        <f t="shared" si="181"/>
        <v/>
      </c>
      <c r="V581" s="158" t="str">
        <f t="shared" si="182"/>
        <v>No</v>
      </c>
      <c r="W581" s="159" t="str">
        <f t="shared" si="183"/>
        <v/>
      </c>
      <c r="X581" s="159" t="str">
        <f t="shared" si="184"/>
        <v/>
      </c>
      <c r="Y581" s="160" t="str">
        <f t="shared" si="185"/>
        <v/>
      </c>
      <c r="Z581" s="161" t="str">
        <f t="shared" si="186"/>
        <v/>
      </c>
      <c r="AA581" s="161" t="str">
        <f t="shared" si="187"/>
        <v>No</v>
      </c>
      <c r="AB581" s="162" t="str">
        <f t="shared" si="188"/>
        <v/>
      </c>
      <c r="AC581" s="162" t="str">
        <f t="shared" si="189"/>
        <v/>
      </c>
    </row>
    <row r="582" spans="1:29" ht="14">
      <c r="A582" s="62">
        <v>580</v>
      </c>
      <c r="B582" s="10">
        <v>7</v>
      </c>
      <c r="C582" s="14">
        <v>41219</v>
      </c>
      <c r="D582" s="15" t="s">
        <v>105</v>
      </c>
      <c r="E582" s="15" t="s">
        <v>11</v>
      </c>
      <c r="F582" s="15" t="s">
        <v>11</v>
      </c>
      <c r="G582" s="23" t="s">
        <v>16</v>
      </c>
      <c r="H582" s="17" t="s">
        <v>168</v>
      </c>
      <c r="I582" s="66">
        <v>924</v>
      </c>
      <c r="J582" s="12">
        <f>VLOOKUP(G582,'Default Parameters'!$A$10:$C$12,3,FALSE)</f>
        <v>5</v>
      </c>
      <c r="K582" s="63">
        <f t="shared" si="171"/>
        <v>41339</v>
      </c>
      <c r="L582" s="64">
        <f t="shared" si="172"/>
        <v>2013</v>
      </c>
      <c r="M582" s="64">
        <f t="shared" si="173"/>
        <v>3</v>
      </c>
      <c r="N582" s="63">
        <f t="shared" si="174"/>
        <v>43164</v>
      </c>
      <c r="O582" s="154">
        <f t="shared" si="175"/>
        <v>42948</v>
      </c>
      <c r="P582" s="155">
        <f t="shared" si="176"/>
        <v>43164</v>
      </c>
      <c r="Q582" s="155" t="str">
        <f t="shared" si="177"/>
        <v>Yes</v>
      </c>
      <c r="R582" s="156">
        <f t="shared" si="178"/>
        <v>387.32054794520548</v>
      </c>
      <c r="S582" s="156">
        <f t="shared" si="179"/>
        <v>162.01643835616437</v>
      </c>
      <c r="T582" s="157" t="str">
        <f t="shared" si="180"/>
        <v/>
      </c>
      <c r="U582" s="158" t="str">
        <f t="shared" si="181"/>
        <v/>
      </c>
      <c r="V582" s="158" t="str">
        <f t="shared" si="182"/>
        <v>No</v>
      </c>
      <c r="W582" s="159" t="str">
        <f t="shared" si="183"/>
        <v/>
      </c>
      <c r="X582" s="159" t="str">
        <f t="shared" si="184"/>
        <v/>
      </c>
      <c r="Y582" s="160" t="str">
        <f t="shared" si="185"/>
        <v/>
      </c>
      <c r="Z582" s="161" t="str">
        <f t="shared" si="186"/>
        <v/>
      </c>
      <c r="AA582" s="161" t="str">
        <f t="shared" si="187"/>
        <v>No</v>
      </c>
      <c r="AB582" s="162" t="str">
        <f t="shared" si="188"/>
        <v/>
      </c>
      <c r="AC582" s="162" t="str">
        <f t="shared" si="189"/>
        <v/>
      </c>
    </row>
    <row r="583" spans="1:29" ht="14">
      <c r="A583" s="62">
        <v>581</v>
      </c>
      <c r="B583" s="10">
        <v>7</v>
      </c>
      <c r="C583" s="14">
        <v>41219</v>
      </c>
      <c r="D583" s="15" t="s">
        <v>105</v>
      </c>
      <c r="E583" s="15" t="s">
        <v>11</v>
      </c>
      <c r="F583" s="15" t="s">
        <v>11</v>
      </c>
      <c r="G583" s="23" t="s">
        <v>16</v>
      </c>
      <c r="H583" s="17" t="s">
        <v>172</v>
      </c>
      <c r="I583" s="66">
        <v>942</v>
      </c>
      <c r="J583" s="12">
        <f>VLOOKUP(G583,'Default Parameters'!$A$10:$C$12,3,FALSE)</f>
        <v>5</v>
      </c>
      <c r="K583" s="63">
        <f t="shared" si="171"/>
        <v>41339</v>
      </c>
      <c r="L583" s="64">
        <f t="shared" si="172"/>
        <v>2013</v>
      </c>
      <c r="M583" s="64">
        <f t="shared" si="173"/>
        <v>3</v>
      </c>
      <c r="N583" s="63">
        <f t="shared" si="174"/>
        <v>43164</v>
      </c>
      <c r="O583" s="154">
        <f t="shared" si="175"/>
        <v>42948</v>
      </c>
      <c r="P583" s="155">
        <f t="shared" si="176"/>
        <v>43164</v>
      </c>
      <c r="Q583" s="155" t="str">
        <f t="shared" si="177"/>
        <v>Yes</v>
      </c>
      <c r="R583" s="156">
        <f t="shared" si="178"/>
        <v>394.86575342465756</v>
      </c>
      <c r="S583" s="156">
        <f t="shared" si="179"/>
        <v>165.17260273972602</v>
      </c>
      <c r="T583" s="157" t="str">
        <f t="shared" si="180"/>
        <v/>
      </c>
      <c r="U583" s="158" t="str">
        <f t="shared" si="181"/>
        <v/>
      </c>
      <c r="V583" s="158" t="str">
        <f t="shared" si="182"/>
        <v>No</v>
      </c>
      <c r="W583" s="159" t="str">
        <f t="shared" si="183"/>
        <v/>
      </c>
      <c r="X583" s="159" t="str">
        <f t="shared" si="184"/>
        <v/>
      </c>
      <c r="Y583" s="160" t="str">
        <f t="shared" si="185"/>
        <v/>
      </c>
      <c r="Z583" s="161" t="str">
        <f t="shared" si="186"/>
        <v/>
      </c>
      <c r="AA583" s="161" t="str">
        <f t="shared" si="187"/>
        <v>No</v>
      </c>
      <c r="AB583" s="162" t="str">
        <f t="shared" si="188"/>
        <v/>
      </c>
      <c r="AC583" s="162" t="str">
        <f t="shared" si="189"/>
        <v/>
      </c>
    </row>
    <row r="584" spans="1:29" ht="28">
      <c r="A584" s="62">
        <v>582</v>
      </c>
      <c r="B584" s="10">
        <v>7</v>
      </c>
      <c r="C584" s="14">
        <v>41219</v>
      </c>
      <c r="D584" s="15" t="s">
        <v>105</v>
      </c>
      <c r="E584" s="15" t="s">
        <v>11</v>
      </c>
      <c r="F584" s="15" t="s">
        <v>11</v>
      </c>
      <c r="G584" s="23" t="s">
        <v>16</v>
      </c>
      <c r="H584" s="17" t="s">
        <v>169</v>
      </c>
      <c r="I584" s="66">
        <v>959</v>
      </c>
      <c r="J584" s="12">
        <f>VLOOKUP(G584,'Default Parameters'!$A$10:$C$12,3,FALSE)</f>
        <v>5</v>
      </c>
      <c r="K584" s="63">
        <f t="shared" si="171"/>
        <v>41339</v>
      </c>
      <c r="L584" s="64">
        <f t="shared" si="172"/>
        <v>2013</v>
      </c>
      <c r="M584" s="64">
        <f t="shared" si="173"/>
        <v>3</v>
      </c>
      <c r="N584" s="63">
        <f t="shared" si="174"/>
        <v>43164</v>
      </c>
      <c r="O584" s="154">
        <f t="shared" si="175"/>
        <v>42948</v>
      </c>
      <c r="P584" s="155">
        <f t="shared" si="176"/>
        <v>43164</v>
      </c>
      <c r="Q584" s="155" t="str">
        <f t="shared" si="177"/>
        <v>Yes</v>
      </c>
      <c r="R584" s="156">
        <f t="shared" si="178"/>
        <v>401.99178082191781</v>
      </c>
      <c r="S584" s="156">
        <f t="shared" si="179"/>
        <v>168.15342465753426</v>
      </c>
      <c r="T584" s="157" t="str">
        <f t="shared" si="180"/>
        <v/>
      </c>
      <c r="U584" s="158" t="str">
        <f t="shared" si="181"/>
        <v/>
      </c>
      <c r="V584" s="158" t="str">
        <f t="shared" si="182"/>
        <v>No</v>
      </c>
      <c r="W584" s="159" t="str">
        <f t="shared" si="183"/>
        <v/>
      </c>
      <c r="X584" s="159" t="str">
        <f t="shared" si="184"/>
        <v/>
      </c>
      <c r="Y584" s="160" t="str">
        <f t="shared" si="185"/>
        <v/>
      </c>
      <c r="Z584" s="161" t="str">
        <f t="shared" si="186"/>
        <v/>
      </c>
      <c r="AA584" s="161" t="str">
        <f t="shared" si="187"/>
        <v>No</v>
      </c>
      <c r="AB584" s="162" t="str">
        <f t="shared" si="188"/>
        <v/>
      </c>
      <c r="AC584" s="162" t="str">
        <f t="shared" si="189"/>
        <v/>
      </c>
    </row>
    <row r="585" spans="1:29" ht="14">
      <c r="A585" s="62">
        <v>583</v>
      </c>
      <c r="B585" s="10">
        <v>7</v>
      </c>
      <c r="C585" s="14">
        <v>41219</v>
      </c>
      <c r="D585" s="15" t="s">
        <v>105</v>
      </c>
      <c r="E585" s="15" t="s">
        <v>11</v>
      </c>
      <c r="F585" s="15" t="s">
        <v>11</v>
      </c>
      <c r="G585" s="23" t="s">
        <v>16</v>
      </c>
      <c r="H585" s="17" t="s">
        <v>170</v>
      </c>
      <c r="I585" s="66">
        <v>963</v>
      </c>
      <c r="J585" s="12">
        <f>VLOOKUP(G585,'Default Parameters'!$A$10:$C$12,3,FALSE)</f>
        <v>5</v>
      </c>
      <c r="K585" s="63">
        <f t="shared" si="171"/>
        <v>41339</v>
      </c>
      <c r="L585" s="64">
        <f t="shared" si="172"/>
        <v>2013</v>
      </c>
      <c r="M585" s="64">
        <f t="shared" si="173"/>
        <v>3</v>
      </c>
      <c r="N585" s="63">
        <f t="shared" si="174"/>
        <v>43164</v>
      </c>
      <c r="O585" s="154">
        <f t="shared" si="175"/>
        <v>42948</v>
      </c>
      <c r="P585" s="155">
        <f t="shared" si="176"/>
        <v>43164</v>
      </c>
      <c r="Q585" s="155" t="str">
        <f t="shared" si="177"/>
        <v>Yes</v>
      </c>
      <c r="R585" s="156">
        <f t="shared" si="178"/>
        <v>403.66849315068492</v>
      </c>
      <c r="S585" s="156">
        <f t="shared" si="179"/>
        <v>168.85479452054796</v>
      </c>
      <c r="T585" s="157" t="str">
        <f t="shared" si="180"/>
        <v/>
      </c>
      <c r="U585" s="158" t="str">
        <f t="shared" si="181"/>
        <v/>
      </c>
      <c r="V585" s="158" t="str">
        <f t="shared" si="182"/>
        <v>No</v>
      </c>
      <c r="W585" s="159" t="str">
        <f t="shared" si="183"/>
        <v/>
      </c>
      <c r="X585" s="159" t="str">
        <f t="shared" si="184"/>
        <v/>
      </c>
      <c r="Y585" s="160" t="str">
        <f t="shared" si="185"/>
        <v/>
      </c>
      <c r="Z585" s="161" t="str">
        <f t="shared" si="186"/>
        <v/>
      </c>
      <c r="AA585" s="161" t="str">
        <f t="shared" si="187"/>
        <v>No</v>
      </c>
      <c r="AB585" s="162" t="str">
        <f t="shared" si="188"/>
        <v/>
      </c>
      <c r="AC585" s="162" t="str">
        <f t="shared" si="189"/>
        <v/>
      </c>
    </row>
    <row r="586" spans="1:29" ht="14">
      <c r="A586" s="62">
        <v>584</v>
      </c>
      <c r="B586" s="10">
        <v>7</v>
      </c>
      <c r="C586" s="14">
        <v>41219</v>
      </c>
      <c r="D586" s="15" t="s">
        <v>105</v>
      </c>
      <c r="E586" s="15" t="s">
        <v>11</v>
      </c>
      <c r="F586" s="15" t="s">
        <v>11</v>
      </c>
      <c r="G586" s="23" t="s">
        <v>16</v>
      </c>
      <c r="H586" s="17" t="s">
        <v>168</v>
      </c>
      <c r="I586" s="66">
        <v>966</v>
      </c>
      <c r="J586" s="12">
        <f>VLOOKUP(G586,'Default Parameters'!$A$10:$C$12,3,FALSE)</f>
        <v>5</v>
      </c>
      <c r="K586" s="63">
        <f t="shared" si="171"/>
        <v>41339</v>
      </c>
      <c r="L586" s="64">
        <f t="shared" si="172"/>
        <v>2013</v>
      </c>
      <c r="M586" s="64">
        <f t="shared" si="173"/>
        <v>3</v>
      </c>
      <c r="N586" s="63">
        <f t="shared" si="174"/>
        <v>43164</v>
      </c>
      <c r="O586" s="154">
        <f t="shared" si="175"/>
        <v>42948</v>
      </c>
      <c r="P586" s="155">
        <f t="shared" si="176"/>
        <v>43164</v>
      </c>
      <c r="Q586" s="155" t="str">
        <f t="shared" si="177"/>
        <v>Yes</v>
      </c>
      <c r="R586" s="156">
        <f t="shared" si="178"/>
        <v>404.92602739726027</v>
      </c>
      <c r="S586" s="156">
        <f t="shared" si="179"/>
        <v>169.38082191780822</v>
      </c>
      <c r="T586" s="157" t="str">
        <f t="shared" si="180"/>
        <v/>
      </c>
      <c r="U586" s="158" t="str">
        <f t="shared" si="181"/>
        <v/>
      </c>
      <c r="V586" s="158" t="str">
        <f t="shared" si="182"/>
        <v>No</v>
      </c>
      <c r="W586" s="159" t="str">
        <f t="shared" si="183"/>
        <v/>
      </c>
      <c r="X586" s="159" t="str">
        <f t="shared" si="184"/>
        <v/>
      </c>
      <c r="Y586" s="160" t="str">
        <f t="shared" si="185"/>
        <v/>
      </c>
      <c r="Z586" s="161" t="str">
        <f t="shared" si="186"/>
        <v/>
      </c>
      <c r="AA586" s="161" t="str">
        <f t="shared" si="187"/>
        <v>No</v>
      </c>
      <c r="AB586" s="162" t="str">
        <f t="shared" si="188"/>
        <v/>
      </c>
      <c r="AC586" s="162" t="str">
        <f t="shared" si="189"/>
        <v/>
      </c>
    </row>
    <row r="587" spans="1:29" ht="28">
      <c r="A587" s="62">
        <v>585</v>
      </c>
      <c r="B587" s="10">
        <v>7</v>
      </c>
      <c r="C587" s="14">
        <v>41219</v>
      </c>
      <c r="D587" s="15" t="s">
        <v>105</v>
      </c>
      <c r="E587" s="15" t="s">
        <v>11</v>
      </c>
      <c r="F587" s="15" t="s">
        <v>11</v>
      </c>
      <c r="G587" s="23" t="s">
        <v>16</v>
      </c>
      <c r="H587" s="17" t="s">
        <v>171</v>
      </c>
      <c r="I587" s="66">
        <v>973</v>
      </c>
      <c r="J587" s="12">
        <f>VLOOKUP(G587,'Default Parameters'!$A$10:$C$12,3,FALSE)</f>
        <v>5</v>
      </c>
      <c r="K587" s="63">
        <f t="shared" si="171"/>
        <v>41339</v>
      </c>
      <c r="L587" s="64">
        <f t="shared" si="172"/>
        <v>2013</v>
      </c>
      <c r="M587" s="64">
        <f t="shared" si="173"/>
        <v>3</v>
      </c>
      <c r="N587" s="63">
        <f t="shared" si="174"/>
        <v>43164</v>
      </c>
      <c r="O587" s="154">
        <f t="shared" si="175"/>
        <v>42948</v>
      </c>
      <c r="P587" s="155">
        <f t="shared" si="176"/>
        <v>43164</v>
      </c>
      <c r="Q587" s="155" t="str">
        <f t="shared" si="177"/>
        <v>Yes</v>
      </c>
      <c r="R587" s="156">
        <f t="shared" si="178"/>
        <v>407.86027397260273</v>
      </c>
      <c r="S587" s="156">
        <f t="shared" si="179"/>
        <v>170.60821917808218</v>
      </c>
      <c r="T587" s="157" t="str">
        <f t="shared" si="180"/>
        <v/>
      </c>
      <c r="U587" s="158" t="str">
        <f t="shared" si="181"/>
        <v/>
      </c>
      <c r="V587" s="158" t="str">
        <f t="shared" si="182"/>
        <v>No</v>
      </c>
      <c r="W587" s="159" t="str">
        <f t="shared" si="183"/>
        <v/>
      </c>
      <c r="X587" s="159" t="str">
        <f t="shared" si="184"/>
        <v/>
      </c>
      <c r="Y587" s="160" t="str">
        <f t="shared" si="185"/>
        <v/>
      </c>
      <c r="Z587" s="161" t="str">
        <f t="shared" si="186"/>
        <v/>
      </c>
      <c r="AA587" s="161" t="str">
        <f t="shared" si="187"/>
        <v>No</v>
      </c>
      <c r="AB587" s="162" t="str">
        <f t="shared" si="188"/>
        <v/>
      </c>
      <c r="AC587" s="162" t="str">
        <f t="shared" si="189"/>
        <v/>
      </c>
    </row>
    <row r="588" spans="1:29" ht="14">
      <c r="A588" s="62">
        <v>586</v>
      </c>
      <c r="B588" s="10">
        <v>7</v>
      </c>
      <c r="C588" s="14">
        <v>41220</v>
      </c>
      <c r="D588" s="15" t="s">
        <v>175</v>
      </c>
      <c r="E588" s="65" t="s">
        <v>8</v>
      </c>
      <c r="F588" s="15" t="s">
        <v>8</v>
      </c>
      <c r="G588" s="23" t="s">
        <v>16</v>
      </c>
      <c r="H588" s="17" t="s">
        <v>29</v>
      </c>
      <c r="I588" s="66">
        <v>2</v>
      </c>
      <c r="J588" s="12">
        <f>VLOOKUP(G588,'Default Parameters'!$A$10:$C$12,3,FALSE)</f>
        <v>5</v>
      </c>
      <c r="K588" s="63">
        <f t="shared" si="171"/>
        <v>41340</v>
      </c>
      <c r="L588" s="64">
        <f t="shared" si="172"/>
        <v>2013</v>
      </c>
      <c r="M588" s="64">
        <f t="shared" si="173"/>
        <v>3</v>
      </c>
      <c r="N588" s="63">
        <f t="shared" si="174"/>
        <v>43165</v>
      </c>
      <c r="O588" s="154">
        <f t="shared" si="175"/>
        <v>42948</v>
      </c>
      <c r="P588" s="155">
        <f t="shared" si="176"/>
        <v>43165</v>
      </c>
      <c r="Q588" s="155" t="str">
        <f t="shared" si="177"/>
        <v>Yes</v>
      </c>
      <c r="R588" s="156">
        <f t="shared" si="178"/>
        <v>0.83835616438356164</v>
      </c>
      <c r="S588" s="156">
        <f t="shared" si="179"/>
        <v>0.35616438356164382</v>
      </c>
      <c r="T588" s="157" t="str">
        <f t="shared" si="180"/>
        <v/>
      </c>
      <c r="U588" s="158" t="str">
        <f t="shared" si="181"/>
        <v/>
      </c>
      <c r="V588" s="158" t="str">
        <f t="shared" si="182"/>
        <v>No</v>
      </c>
      <c r="W588" s="159" t="str">
        <f t="shared" si="183"/>
        <v/>
      </c>
      <c r="X588" s="159" t="str">
        <f t="shared" si="184"/>
        <v/>
      </c>
      <c r="Y588" s="160" t="str">
        <f t="shared" si="185"/>
        <v/>
      </c>
      <c r="Z588" s="161" t="str">
        <f t="shared" si="186"/>
        <v/>
      </c>
      <c r="AA588" s="161" t="str">
        <f t="shared" si="187"/>
        <v>No</v>
      </c>
      <c r="AB588" s="162" t="str">
        <f t="shared" si="188"/>
        <v/>
      </c>
      <c r="AC588" s="162" t="str">
        <f t="shared" si="189"/>
        <v/>
      </c>
    </row>
    <row r="589" spans="1:29" ht="14">
      <c r="A589" s="62">
        <v>587</v>
      </c>
      <c r="B589" s="10">
        <v>7</v>
      </c>
      <c r="C589" s="14">
        <v>41220</v>
      </c>
      <c r="D589" s="15" t="s">
        <v>174</v>
      </c>
      <c r="E589" s="65" t="s">
        <v>9</v>
      </c>
      <c r="F589" s="15" t="s">
        <v>9</v>
      </c>
      <c r="G589" s="23" t="s">
        <v>16</v>
      </c>
      <c r="H589" s="17" t="s">
        <v>73</v>
      </c>
      <c r="I589" s="66">
        <v>1</v>
      </c>
      <c r="J589" s="12">
        <f>VLOOKUP(G589,'Default Parameters'!$A$10:$C$12,3,FALSE)</f>
        <v>5</v>
      </c>
      <c r="K589" s="63">
        <f t="shared" si="171"/>
        <v>41340</v>
      </c>
      <c r="L589" s="64">
        <f t="shared" si="172"/>
        <v>2013</v>
      </c>
      <c r="M589" s="64">
        <f t="shared" si="173"/>
        <v>3</v>
      </c>
      <c r="N589" s="63">
        <f t="shared" si="174"/>
        <v>43165</v>
      </c>
      <c r="O589" s="154">
        <f t="shared" si="175"/>
        <v>42948</v>
      </c>
      <c r="P589" s="155">
        <f t="shared" si="176"/>
        <v>43165</v>
      </c>
      <c r="Q589" s="155" t="str">
        <f t="shared" si="177"/>
        <v>Yes</v>
      </c>
      <c r="R589" s="156">
        <f t="shared" si="178"/>
        <v>0.41917808219178082</v>
      </c>
      <c r="S589" s="156">
        <f t="shared" si="179"/>
        <v>0.17808219178082191</v>
      </c>
      <c r="T589" s="157" t="str">
        <f t="shared" si="180"/>
        <v/>
      </c>
      <c r="U589" s="158" t="str">
        <f t="shared" si="181"/>
        <v/>
      </c>
      <c r="V589" s="158" t="str">
        <f t="shared" si="182"/>
        <v>No</v>
      </c>
      <c r="W589" s="159" t="str">
        <f t="shared" si="183"/>
        <v/>
      </c>
      <c r="X589" s="159" t="str">
        <f t="shared" si="184"/>
        <v/>
      </c>
      <c r="Y589" s="160" t="str">
        <f t="shared" si="185"/>
        <v/>
      </c>
      <c r="Z589" s="161" t="str">
        <f t="shared" si="186"/>
        <v/>
      </c>
      <c r="AA589" s="161" t="str">
        <f t="shared" si="187"/>
        <v>No</v>
      </c>
      <c r="AB589" s="162" t="str">
        <f t="shared" si="188"/>
        <v/>
      </c>
      <c r="AC589" s="162" t="str">
        <f t="shared" si="189"/>
        <v/>
      </c>
    </row>
    <row r="590" spans="1:29" ht="14">
      <c r="A590" s="62">
        <v>588</v>
      </c>
      <c r="B590" s="10">
        <v>7</v>
      </c>
      <c r="C590" s="14">
        <v>41222</v>
      </c>
      <c r="D590" s="15" t="s">
        <v>52</v>
      </c>
      <c r="E590" s="65" t="s">
        <v>9</v>
      </c>
      <c r="F590" s="15" t="s">
        <v>9</v>
      </c>
      <c r="G590" s="23" t="s">
        <v>16</v>
      </c>
      <c r="H590" s="17" t="s">
        <v>93</v>
      </c>
      <c r="I590" s="66">
        <v>20</v>
      </c>
      <c r="J590" s="12">
        <f>VLOOKUP(G590,'Default Parameters'!$A$10:$C$12,3,FALSE)</f>
        <v>5</v>
      </c>
      <c r="K590" s="63">
        <f t="shared" si="171"/>
        <v>41342</v>
      </c>
      <c r="L590" s="64">
        <f t="shared" si="172"/>
        <v>2013</v>
      </c>
      <c r="M590" s="64">
        <f t="shared" si="173"/>
        <v>3</v>
      </c>
      <c r="N590" s="63">
        <f t="shared" si="174"/>
        <v>43167</v>
      </c>
      <c r="O590" s="154">
        <f t="shared" si="175"/>
        <v>42948</v>
      </c>
      <c r="P590" s="155">
        <f t="shared" si="176"/>
        <v>43167</v>
      </c>
      <c r="Q590" s="155" t="str">
        <f t="shared" si="177"/>
        <v>Yes</v>
      </c>
      <c r="R590" s="156">
        <f t="shared" si="178"/>
        <v>8.3835616438356162</v>
      </c>
      <c r="S590" s="156">
        <f t="shared" si="179"/>
        <v>3.6712328767123288</v>
      </c>
      <c r="T590" s="157" t="str">
        <f t="shared" si="180"/>
        <v/>
      </c>
      <c r="U590" s="158" t="str">
        <f t="shared" si="181"/>
        <v/>
      </c>
      <c r="V590" s="158" t="str">
        <f t="shared" si="182"/>
        <v>No</v>
      </c>
      <c r="W590" s="159" t="str">
        <f t="shared" si="183"/>
        <v/>
      </c>
      <c r="X590" s="159" t="str">
        <f t="shared" si="184"/>
        <v/>
      </c>
      <c r="Y590" s="160" t="str">
        <f t="shared" si="185"/>
        <v/>
      </c>
      <c r="Z590" s="161" t="str">
        <f t="shared" si="186"/>
        <v/>
      </c>
      <c r="AA590" s="161" t="str">
        <f t="shared" si="187"/>
        <v>No</v>
      </c>
      <c r="AB590" s="162" t="str">
        <f t="shared" si="188"/>
        <v/>
      </c>
      <c r="AC590" s="162" t="str">
        <f t="shared" si="189"/>
        <v/>
      </c>
    </row>
    <row r="591" spans="1:29" ht="14">
      <c r="A591" s="62">
        <v>589</v>
      </c>
      <c r="B591" s="10">
        <v>7</v>
      </c>
      <c r="C591" s="14">
        <v>41227</v>
      </c>
      <c r="D591" s="15" t="s">
        <v>52</v>
      </c>
      <c r="E591" s="15" t="s">
        <v>367</v>
      </c>
      <c r="F591" s="15" t="s">
        <v>367</v>
      </c>
      <c r="G591" s="23" t="s">
        <v>16</v>
      </c>
      <c r="H591" s="17" t="s">
        <v>73</v>
      </c>
      <c r="I591" s="66">
        <v>20</v>
      </c>
      <c r="J591" s="12">
        <f>VLOOKUP(G591,'Default Parameters'!$A$10:$C$12,3,FALSE)</f>
        <v>5</v>
      </c>
      <c r="K591" s="63">
        <f t="shared" si="171"/>
        <v>41347</v>
      </c>
      <c r="L591" s="64">
        <f t="shared" si="172"/>
        <v>2013</v>
      </c>
      <c r="M591" s="64">
        <f t="shared" si="173"/>
        <v>3</v>
      </c>
      <c r="N591" s="63">
        <f t="shared" si="174"/>
        <v>43172</v>
      </c>
      <c r="O591" s="154">
        <f t="shared" si="175"/>
        <v>42948</v>
      </c>
      <c r="P591" s="155">
        <f t="shared" si="176"/>
        <v>43172</v>
      </c>
      <c r="Q591" s="155" t="str">
        <f t="shared" si="177"/>
        <v>Yes</v>
      </c>
      <c r="R591" s="156">
        <f t="shared" si="178"/>
        <v>8.3835616438356162</v>
      </c>
      <c r="S591" s="156">
        <f t="shared" si="179"/>
        <v>3.9452054794520546</v>
      </c>
      <c r="T591" s="157" t="str">
        <f t="shared" si="180"/>
        <v/>
      </c>
      <c r="U591" s="158" t="str">
        <f t="shared" si="181"/>
        <v/>
      </c>
      <c r="V591" s="158" t="str">
        <f t="shared" si="182"/>
        <v>No</v>
      </c>
      <c r="W591" s="159" t="str">
        <f t="shared" si="183"/>
        <v/>
      </c>
      <c r="X591" s="159" t="str">
        <f t="shared" si="184"/>
        <v/>
      </c>
      <c r="Y591" s="160" t="str">
        <f t="shared" si="185"/>
        <v/>
      </c>
      <c r="Z591" s="161" t="str">
        <f t="shared" si="186"/>
        <v/>
      </c>
      <c r="AA591" s="161" t="str">
        <f t="shared" si="187"/>
        <v>No</v>
      </c>
      <c r="AB591" s="162" t="str">
        <f t="shared" si="188"/>
        <v/>
      </c>
      <c r="AC591" s="162" t="str">
        <f t="shared" si="189"/>
        <v/>
      </c>
    </row>
    <row r="592" spans="1:29" ht="14">
      <c r="A592" s="62">
        <v>590</v>
      </c>
      <c r="B592" s="10">
        <v>7</v>
      </c>
      <c r="C592" s="14">
        <v>41227</v>
      </c>
      <c r="D592" s="15" t="s">
        <v>176</v>
      </c>
      <c r="E592" s="15" t="s">
        <v>10</v>
      </c>
      <c r="F592" s="15" t="s">
        <v>10</v>
      </c>
      <c r="G592" s="23" t="s">
        <v>16</v>
      </c>
      <c r="H592" s="17" t="s">
        <v>73</v>
      </c>
      <c r="I592" s="66">
        <v>1</v>
      </c>
      <c r="J592" s="12">
        <f>VLOOKUP(G592,'Default Parameters'!$A$10:$C$12,3,FALSE)</f>
        <v>5</v>
      </c>
      <c r="K592" s="63">
        <f t="shared" si="171"/>
        <v>41347</v>
      </c>
      <c r="L592" s="64">
        <f t="shared" si="172"/>
        <v>2013</v>
      </c>
      <c r="M592" s="64">
        <f t="shared" si="173"/>
        <v>3</v>
      </c>
      <c r="N592" s="63">
        <f t="shared" si="174"/>
        <v>43172</v>
      </c>
      <c r="O592" s="154">
        <f t="shared" si="175"/>
        <v>42948</v>
      </c>
      <c r="P592" s="155">
        <f t="shared" si="176"/>
        <v>43172</v>
      </c>
      <c r="Q592" s="155" t="str">
        <f t="shared" si="177"/>
        <v>Yes</v>
      </c>
      <c r="R592" s="156">
        <f t="shared" si="178"/>
        <v>0.41917808219178082</v>
      </c>
      <c r="S592" s="156">
        <f t="shared" si="179"/>
        <v>0.19726027397260273</v>
      </c>
      <c r="T592" s="157" t="str">
        <f t="shared" si="180"/>
        <v/>
      </c>
      <c r="U592" s="158" t="str">
        <f t="shared" si="181"/>
        <v/>
      </c>
      <c r="V592" s="158" t="str">
        <f t="shared" si="182"/>
        <v>No</v>
      </c>
      <c r="W592" s="159" t="str">
        <f t="shared" si="183"/>
        <v/>
      </c>
      <c r="X592" s="159" t="str">
        <f t="shared" si="184"/>
        <v/>
      </c>
      <c r="Y592" s="160" t="str">
        <f t="shared" si="185"/>
        <v/>
      </c>
      <c r="Z592" s="161" t="str">
        <f t="shared" si="186"/>
        <v/>
      </c>
      <c r="AA592" s="161" t="str">
        <f t="shared" si="187"/>
        <v>No</v>
      </c>
      <c r="AB592" s="162" t="str">
        <f t="shared" si="188"/>
        <v/>
      </c>
      <c r="AC592" s="162" t="str">
        <f t="shared" si="189"/>
        <v/>
      </c>
    </row>
    <row r="593" spans="1:29" ht="14">
      <c r="A593" s="62">
        <v>591</v>
      </c>
      <c r="B593" s="10">
        <v>7</v>
      </c>
      <c r="C593" s="14">
        <v>41227</v>
      </c>
      <c r="D593" s="15" t="s">
        <v>177</v>
      </c>
      <c r="E593" s="15" t="s">
        <v>10</v>
      </c>
      <c r="F593" s="15" t="s">
        <v>10</v>
      </c>
      <c r="G593" s="23" t="s">
        <v>16</v>
      </c>
      <c r="H593" s="17" t="s">
        <v>73</v>
      </c>
      <c r="I593" s="66">
        <v>1</v>
      </c>
      <c r="J593" s="12">
        <f>VLOOKUP(G593,'Default Parameters'!$A$10:$C$12,3,FALSE)</f>
        <v>5</v>
      </c>
      <c r="K593" s="63">
        <f t="shared" si="171"/>
        <v>41347</v>
      </c>
      <c r="L593" s="64">
        <f t="shared" si="172"/>
        <v>2013</v>
      </c>
      <c r="M593" s="64">
        <f t="shared" si="173"/>
        <v>3</v>
      </c>
      <c r="N593" s="63">
        <f t="shared" si="174"/>
        <v>43172</v>
      </c>
      <c r="O593" s="154">
        <f t="shared" si="175"/>
        <v>42948</v>
      </c>
      <c r="P593" s="155">
        <f t="shared" si="176"/>
        <v>43172</v>
      </c>
      <c r="Q593" s="155" t="str">
        <f t="shared" si="177"/>
        <v>Yes</v>
      </c>
      <c r="R593" s="156">
        <f t="shared" si="178"/>
        <v>0.41917808219178082</v>
      </c>
      <c r="S593" s="156">
        <f t="shared" si="179"/>
        <v>0.19726027397260273</v>
      </c>
      <c r="T593" s="157" t="str">
        <f t="shared" si="180"/>
        <v/>
      </c>
      <c r="U593" s="158" t="str">
        <f t="shared" si="181"/>
        <v/>
      </c>
      <c r="V593" s="158" t="str">
        <f t="shared" si="182"/>
        <v>No</v>
      </c>
      <c r="W593" s="159" t="str">
        <f t="shared" si="183"/>
        <v/>
      </c>
      <c r="X593" s="159" t="str">
        <f t="shared" si="184"/>
        <v/>
      </c>
      <c r="Y593" s="160" t="str">
        <f t="shared" si="185"/>
        <v/>
      </c>
      <c r="Z593" s="161" t="str">
        <f t="shared" si="186"/>
        <v/>
      </c>
      <c r="AA593" s="161" t="str">
        <f t="shared" si="187"/>
        <v>No</v>
      </c>
      <c r="AB593" s="162" t="str">
        <f t="shared" si="188"/>
        <v/>
      </c>
      <c r="AC593" s="162" t="str">
        <f t="shared" si="189"/>
        <v/>
      </c>
    </row>
    <row r="594" spans="1:29" ht="14">
      <c r="A594" s="62">
        <v>592</v>
      </c>
      <c r="B594" s="10">
        <v>7</v>
      </c>
      <c r="C594" s="14">
        <v>41228</v>
      </c>
      <c r="D594" s="15" t="s">
        <v>52</v>
      </c>
      <c r="E594" s="15" t="s">
        <v>367</v>
      </c>
      <c r="F594" s="15" t="s">
        <v>367</v>
      </c>
      <c r="G594" s="23" t="s">
        <v>16</v>
      </c>
      <c r="H594" s="17" t="s">
        <v>73</v>
      </c>
      <c r="I594" s="66">
        <v>7</v>
      </c>
      <c r="J594" s="12">
        <f>VLOOKUP(G594,'Default Parameters'!$A$10:$C$12,3,FALSE)</f>
        <v>5</v>
      </c>
      <c r="K594" s="63">
        <f t="shared" si="171"/>
        <v>41348</v>
      </c>
      <c r="L594" s="64">
        <f t="shared" si="172"/>
        <v>2013</v>
      </c>
      <c r="M594" s="64">
        <f t="shared" si="173"/>
        <v>3</v>
      </c>
      <c r="N594" s="63">
        <f t="shared" si="174"/>
        <v>43173</v>
      </c>
      <c r="O594" s="154">
        <f t="shared" si="175"/>
        <v>42948</v>
      </c>
      <c r="P594" s="155">
        <f t="shared" si="176"/>
        <v>43173</v>
      </c>
      <c r="Q594" s="155" t="str">
        <f t="shared" si="177"/>
        <v>Yes</v>
      </c>
      <c r="R594" s="156">
        <f t="shared" si="178"/>
        <v>2.9342465753424656</v>
      </c>
      <c r="S594" s="156">
        <f t="shared" si="179"/>
        <v>1.4</v>
      </c>
      <c r="T594" s="157" t="str">
        <f t="shared" si="180"/>
        <v/>
      </c>
      <c r="U594" s="158" t="str">
        <f t="shared" si="181"/>
        <v/>
      </c>
      <c r="V594" s="158" t="str">
        <f t="shared" si="182"/>
        <v>No</v>
      </c>
      <c r="W594" s="159" t="str">
        <f t="shared" si="183"/>
        <v/>
      </c>
      <c r="X594" s="159" t="str">
        <f t="shared" si="184"/>
        <v/>
      </c>
      <c r="Y594" s="160" t="str">
        <f t="shared" si="185"/>
        <v/>
      </c>
      <c r="Z594" s="161" t="str">
        <f t="shared" si="186"/>
        <v/>
      </c>
      <c r="AA594" s="161" t="str">
        <f t="shared" si="187"/>
        <v>No</v>
      </c>
      <c r="AB594" s="162" t="str">
        <f t="shared" si="188"/>
        <v/>
      </c>
      <c r="AC594" s="162" t="str">
        <f t="shared" si="189"/>
        <v/>
      </c>
    </row>
    <row r="595" spans="1:29" ht="14">
      <c r="A595" s="62">
        <v>593</v>
      </c>
      <c r="B595" s="10">
        <v>7</v>
      </c>
      <c r="C595" s="14">
        <v>41228</v>
      </c>
      <c r="D595" s="15" t="s">
        <v>52</v>
      </c>
      <c r="E595" s="15" t="s">
        <v>367</v>
      </c>
      <c r="F595" s="15" t="s">
        <v>367</v>
      </c>
      <c r="G595" s="23" t="s">
        <v>16</v>
      </c>
      <c r="H595" s="17" t="s">
        <v>73</v>
      </c>
      <c r="I595" s="66">
        <v>11</v>
      </c>
      <c r="J595" s="12">
        <f>VLOOKUP(G595,'Default Parameters'!$A$10:$C$12,3,FALSE)</f>
        <v>5</v>
      </c>
      <c r="K595" s="63">
        <f t="shared" si="171"/>
        <v>41348</v>
      </c>
      <c r="L595" s="64">
        <f t="shared" si="172"/>
        <v>2013</v>
      </c>
      <c r="M595" s="64">
        <f t="shared" si="173"/>
        <v>3</v>
      </c>
      <c r="N595" s="63">
        <f t="shared" si="174"/>
        <v>43173</v>
      </c>
      <c r="O595" s="154">
        <f t="shared" si="175"/>
        <v>42948</v>
      </c>
      <c r="P595" s="155">
        <f t="shared" si="176"/>
        <v>43173</v>
      </c>
      <c r="Q595" s="155" t="str">
        <f t="shared" si="177"/>
        <v>Yes</v>
      </c>
      <c r="R595" s="156">
        <f t="shared" si="178"/>
        <v>4.6109589041095891</v>
      </c>
      <c r="S595" s="156">
        <f t="shared" si="179"/>
        <v>2.2000000000000002</v>
      </c>
      <c r="T595" s="157" t="str">
        <f t="shared" si="180"/>
        <v/>
      </c>
      <c r="U595" s="158" t="str">
        <f t="shared" si="181"/>
        <v/>
      </c>
      <c r="V595" s="158" t="str">
        <f t="shared" si="182"/>
        <v>No</v>
      </c>
      <c r="W595" s="159" t="str">
        <f t="shared" si="183"/>
        <v/>
      </c>
      <c r="X595" s="159" t="str">
        <f t="shared" si="184"/>
        <v/>
      </c>
      <c r="Y595" s="160" t="str">
        <f t="shared" si="185"/>
        <v/>
      </c>
      <c r="Z595" s="161" t="str">
        <f t="shared" si="186"/>
        <v/>
      </c>
      <c r="AA595" s="161" t="str">
        <f t="shared" si="187"/>
        <v>No</v>
      </c>
      <c r="AB595" s="162" t="str">
        <f t="shared" si="188"/>
        <v/>
      </c>
      <c r="AC595" s="162" t="str">
        <f t="shared" si="189"/>
        <v/>
      </c>
    </row>
    <row r="596" spans="1:29" ht="14">
      <c r="A596" s="62">
        <v>594</v>
      </c>
      <c r="B596" s="10">
        <v>7</v>
      </c>
      <c r="C596" s="14">
        <v>41228</v>
      </c>
      <c r="D596" s="15" t="s">
        <v>52</v>
      </c>
      <c r="E596" s="15" t="s">
        <v>367</v>
      </c>
      <c r="F596" s="15" t="s">
        <v>367</v>
      </c>
      <c r="G596" s="23" t="s">
        <v>16</v>
      </c>
      <c r="H596" s="17" t="s">
        <v>73</v>
      </c>
      <c r="I596" s="66">
        <v>16</v>
      </c>
      <c r="J596" s="12">
        <f>VLOOKUP(G596,'Default Parameters'!$A$10:$C$12,3,FALSE)</f>
        <v>5</v>
      </c>
      <c r="K596" s="63">
        <f t="shared" si="171"/>
        <v>41348</v>
      </c>
      <c r="L596" s="64">
        <f t="shared" si="172"/>
        <v>2013</v>
      </c>
      <c r="M596" s="64">
        <f t="shared" si="173"/>
        <v>3</v>
      </c>
      <c r="N596" s="63">
        <f t="shared" si="174"/>
        <v>43173</v>
      </c>
      <c r="O596" s="154">
        <f t="shared" si="175"/>
        <v>42948</v>
      </c>
      <c r="P596" s="155">
        <f t="shared" si="176"/>
        <v>43173</v>
      </c>
      <c r="Q596" s="155" t="str">
        <f t="shared" si="177"/>
        <v>Yes</v>
      </c>
      <c r="R596" s="156">
        <f t="shared" si="178"/>
        <v>6.7068493150684931</v>
      </c>
      <c r="S596" s="156">
        <f t="shared" si="179"/>
        <v>3.2</v>
      </c>
      <c r="T596" s="157" t="str">
        <f t="shared" si="180"/>
        <v/>
      </c>
      <c r="U596" s="158" t="str">
        <f t="shared" si="181"/>
        <v/>
      </c>
      <c r="V596" s="158" t="str">
        <f t="shared" si="182"/>
        <v>No</v>
      </c>
      <c r="W596" s="159" t="str">
        <f t="shared" si="183"/>
        <v/>
      </c>
      <c r="X596" s="159" t="str">
        <f t="shared" si="184"/>
        <v/>
      </c>
      <c r="Y596" s="160" t="str">
        <f t="shared" si="185"/>
        <v/>
      </c>
      <c r="Z596" s="161" t="str">
        <f t="shared" si="186"/>
        <v/>
      </c>
      <c r="AA596" s="161" t="str">
        <f t="shared" si="187"/>
        <v>No</v>
      </c>
      <c r="AB596" s="162" t="str">
        <f t="shared" si="188"/>
        <v/>
      </c>
      <c r="AC596" s="162" t="str">
        <f t="shared" si="189"/>
        <v/>
      </c>
    </row>
    <row r="597" spans="1:29" ht="14">
      <c r="A597" s="62">
        <v>595</v>
      </c>
      <c r="B597" s="10">
        <v>7</v>
      </c>
      <c r="C597" s="14">
        <v>41228</v>
      </c>
      <c r="D597" s="15" t="s">
        <v>52</v>
      </c>
      <c r="E597" s="65" t="s">
        <v>8</v>
      </c>
      <c r="F597" s="15" t="s">
        <v>8</v>
      </c>
      <c r="G597" s="23" t="s">
        <v>16</v>
      </c>
      <c r="H597" s="17" t="s">
        <v>73</v>
      </c>
      <c r="I597" s="66">
        <v>17</v>
      </c>
      <c r="J597" s="12">
        <f>VLOOKUP(G597,'Default Parameters'!$A$10:$C$12,3,FALSE)</f>
        <v>5</v>
      </c>
      <c r="K597" s="63">
        <f t="shared" si="171"/>
        <v>41348</v>
      </c>
      <c r="L597" s="64">
        <f t="shared" si="172"/>
        <v>2013</v>
      </c>
      <c r="M597" s="64">
        <f t="shared" si="173"/>
        <v>3</v>
      </c>
      <c r="N597" s="63">
        <f t="shared" si="174"/>
        <v>43173</v>
      </c>
      <c r="O597" s="154">
        <f t="shared" si="175"/>
        <v>42948</v>
      </c>
      <c r="P597" s="155">
        <f t="shared" si="176"/>
        <v>43173</v>
      </c>
      <c r="Q597" s="155" t="str">
        <f t="shared" si="177"/>
        <v>Yes</v>
      </c>
      <c r="R597" s="156">
        <f t="shared" si="178"/>
        <v>7.1260273972602741</v>
      </c>
      <c r="S597" s="156">
        <f t="shared" si="179"/>
        <v>3.4</v>
      </c>
      <c r="T597" s="157" t="str">
        <f t="shared" si="180"/>
        <v/>
      </c>
      <c r="U597" s="158" t="str">
        <f t="shared" si="181"/>
        <v/>
      </c>
      <c r="V597" s="158" t="str">
        <f t="shared" si="182"/>
        <v>No</v>
      </c>
      <c r="W597" s="159" t="str">
        <f t="shared" si="183"/>
        <v/>
      </c>
      <c r="X597" s="159" t="str">
        <f t="shared" si="184"/>
        <v/>
      </c>
      <c r="Y597" s="160" t="str">
        <f t="shared" si="185"/>
        <v/>
      </c>
      <c r="Z597" s="161" t="str">
        <f t="shared" si="186"/>
        <v/>
      </c>
      <c r="AA597" s="161" t="str">
        <f t="shared" si="187"/>
        <v>No</v>
      </c>
      <c r="AB597" s="162" t="str">
        <f t="shared" si="188"/>
        <v/>
      </c>
      <c r="AC597" s="162" t="str">
        <f t="shared" si="189"/>
        <v/>
      </c>
    </row>
    <row r="598" spans="1:29" ht="14">
      <c r="A598" s="62">
        <v>596</v>
      </c>
      <c r="B598" s="10">
        <v>7</v>
      </c>
      <c r="C598" s="14">
        <v>41228</v>
      </c>
      <c r="D598" s="15" t="s">
        <v>179</v>
      </c>
      <c r="E598" s="15" t="s">
        <v>10</v>
      </c>
      <c r="F598" s="15" t="s">
        <v>10</v>
      </c>
      <c r="G598" s="23" t="s">
        <v>16</v>
      </c>
      <c r="H598" s="17" t="s">
        <v>73</v>
      </c>
      <c r="I598" s="66">
        <v>1</v>
      </c>
      <c r="J598" s="12">
        <f>VLOOKUP(G598,'Default Parameters'!$A$10:$C$12,3,FALSE)</f>
        <v>5</v>
      </c>
      <c r="K598" s="63">
        <f t="shared" si="171"/>
        <v>41348</v>
      </c>
      <c r="L598" s="64">
        <f t="shared" si="172"/>
        <v>2013</v>
      </c>
      <c r="M598" s="64">
        <f t="shared" si="173"/>
        <v>3</v>
      </c>
      <c r="N598" s="63">
        <f t="shared" si="174"/>
        <v>43173</v>
      </c>
      <c r="O598" s="154">
        <f t="shared" si="175"/>
        <v>42948</v>
      </c>
      <c r="P598" s="155">
        <f t="shared" si="176"/>
        <v>43173</v>
      </c>
      <c r="Q598" s="155" t="str">
        <f t="shared" si="177"/>
        <v>Yes</v>
      </c>
      <c r="R598" s="156">
        <f t="shared" si="178"/>
        <v>0.41917808219178082</v>
      </c>
      <c r="S598" s="156">
        <f t="shared" si="179"/>
        <v>0.2</v>
      </c>
      <c r="T598" s="157" t="str">
        <f t="shared" si="180"/>
        <v/>
      </c>
      <c r="U598" s="158" t="str">
        <f t="shared" si="181"/>
        <v/>
      </c>
      <c r="V598" s="158" t="str">
        <f t="shared" si="182"/>
        <v>No</v>
      </c>
      <c r="W598" s="159" t="str">
        <f t="shared" si="183"/>
        <v/>
      </c>
      <c r="X598" s="159" t="str">
        <f t="shared" si="184"/>
        <v/>
      </c>
      <c r="Y598" s="160" t="str">
        <f t="shared" si="185"/>
        <v/>
      </c>
      <c r="Z598" s="161" t="str">
        <f t="shared" si="186"/>
        <v/>
      </c>
      <c r="AA598" s="161" t="str">
        <f t="shared" si="187"/>
        <v>No</v>
      </c>
      <c r="AB598" s="162" t="str">
        <f t="shared" si="188"/>
        <v/>
      </c>
      <c r="AC598" s="162" t="str">
        <f t="shared" si="189"/>
        <v/>
      </c>
    </row>
    <row r="599" spans="1:29" ht="14">
      <c r="A599" s="62">
        <v>597</v>
      </c>
      <c r="B599" s="10">
        <v>7</v>
      </c>
      <c r="C599" s="14">
        <v>41228</v>
      </c>
      <c r="D599" s="15" t="s">
        <v>180</v>
      </c>
      <c r="E599" s="15" t="s">
        <v>11</v>
      </c>
      <c r="F599" s="15" t="s">
        <v>11</v>
      </c>
      <c r="G599" s="23" t="s">
        <v>16</v>
      </c>
      <c r="H599" s="17" t="s">
        <v>155</v>
      </c>
      <c r="I599" s="66">
        <v>1</v>
      </c>
      <c r="J599" s="12">
        <f>VLOOKUP(G599,'Default Parameters'!$A$10:$C$12,3,FALSE)</f>
        <v>5</v>
      </c>
      <c r="K599" s="63">
        <f t="shared" si="171"/>
        <v>41348</v>
      </c>
      <c r="L599" s="64">
        <f t="shared" si="172"/>
        <v>2013</v>
      </c>
      <c r="M599" s="64">
        <f t="shared" si="173"/>
        <v>3</v>
      </c>
      <c r="N599" s="63">
        <f t="shared" si="174"/>
        <v>43173</v>
      </c>
      <c r="O599" s="154">
        <f t="shared" si="175"/>
        <v>42948</v>
      </c>
      <c r="P599" s="155">
        <f t="shared" si="176"/>
        <v>43173</v>
      </c>
      <c r="Q599" s="155" t="str">
        <f t="shared" si="177"/>
        <v>Yes</v>
      </c>
      <c r="R599" s="156">
        <f t="shared" si="178"/>
        <v>0.41917808219178082</v>
      </c>
      <c r="S599" s="156">
        <f t="shared" si="179"/>
        <v>0.2</v>
      </c>
      <c r="T599" s="157" t="str">
        <f t="shared" si="180"/>
        <v/>
      </c>
      <c r="U599" s="158" t="str">
        <f t="shared" si="181"/>
        <v/>
      </c>
      <c r="V599" s="158" t="str">
        <f t="shared" si="182"/>
        <v>No</v>
      </c>
      <c r="W599" s="159" t="str">
        <f t="shared" si="183"/>
        <v/>
      </c>
      <c r="X599" s="159" t="str">
        <f t="shared" si="184"/>
        <v/>
      </c>
      <c r="Y599" s="160" t="str">
        <f t="shared" si="185"/>
        <v/>
      </c>
      <c r="Z599" s="161" t="str">
        <f t="shared" si="186"/>
        <v/>
      </c>
      <c r="AA599" s="161" t="str">
        <f t="shared" si="187"/>
        <v>No</v>
      </c>
      <c r="AB599" s="162" t="str">
        <f t="shared" si="188"/>
        <v/>
      </c>
      <c r="AC599" s="162" t="str">
        <f t="shared" si="189"/>
        <v/>
      </c>
    </row>
    <row r="600" spans="1:29" ht="14">
      <c r="A600" s="62">
        <v>598</v>
      </c>
      <c r="B600" s="10">
        <v>7</v>
      </c>
      <c r="C600" s="14">
        <v>41228</v>
      </c>
      <c r="D600" s="15" t="s">
        <v>178</v>
      </c>
      <c r="E600" s="15" t="s">
        <v>11</v>
      </c>
      <c r="F600" s="15" t="s">
        <v>11</v>
      </c>
      <c r="G600" s="23" t="s">
        <v>16</v>
      </c>
      <c r="H600" s="17" t="s">
        <v>155</v>
      </c>
      <c r="I600" s="66">
        <v>2</v>
      </c>
      <c r="J600" s="12">
        <f>VLOOKUP(G600,'Default Parameters'!$A$10:$C$12,3,FALSE)</f>
        <v>5</v>
      </c>
      <c r="K600" s="63">
        <f t="shared" si="171"/>
        <v>41348</v>
      </c>
      <c r="L600" s="64">
        <f t="shared" si="172"/>
        <v>2013</v>
      </c>
      <c r="M600" s="64">
        <f t="shared" si="173"/>
        <v>3</v>
      </c>
      <c r="N600" s="63">
        <f t="shared" si="174"/>
        <v>43173</v>
      </c>
      <c r="O600" s="154">
        <f t="shared" si="175"/>
        <v>42948</v>
      </c>
      <c r="P600" s="155">
        <f t="shared" si="176"/>
        <v>43173</v>
      </c>
      <c r="Q600" s="155" t="str">
        <f t="shared" si="177"/>
        <v>Yes</v>
      </c>
      <c r="R600" s="156">
        <f t="shared" si="178"/>
        <v>0.83835616438356164</v>
      </c>
      <c r="S600" s="156">
        <f t="shared" si="179"/>
        <v>0.4</v>
      </c>
      <c r="T600" s="157" t="str">
        <f t="shared" si="180"/>
        <v/>
      </c>
      <c r="U600" s="158" t="str">
        <f t="shared" si="181"/>
        <v/>
      </c>
      <c r="V600" s="158" t="str">
        <f t="shared" si="182"/>
        <v>No</v>
      </c>
      <c r="W600" s="159" t="str">
        <f t="shared" si="183"/>
        <v/>
      </c>
      <c r="X600" s="159" t="str">
        <f t="shared" si="184"/>
        <v/>
      </c>
      <c r="Y600" s="160" t="str">
        <f t="shared" si="185"/>
        <v/>
      </c>
      <c r="Z600" s="161" t="str">
        <f t="shared" si="186"/>
        <v/>
      </c>
      <c r="AA600" s="161" t="str">
        <f t="shared" si="187"/>
        <v>No</v>
      </c>
      <c r="AB600" s="162" t="str">
        <f t="shared" si="188"/>
        <v/>
      </c>
      <c r="AC600" s="162" t="str">
        <f t="shared" si="189"/>
        <v/>
      </c>
    </row>
    <row r="601" spans="1:29" ht="14">
      <c r="A601" s="62">
        <v>599</v>
      </c>
      <c r="B601" s="10">
        <v>7</v>
      </c>
      <c r="C601" s="14">
        <v>41233</v>
      </c>
      <c r="D601" s="15" t="s">
        <v>52</v>
      </c>
      <c r="E601" s="15" t="s">
        <v>367</v>
      </c>
      <c r="F601" s="15" t="s">
        <v>367</v>
      </c>
      <c r="G601" s="23" t="s">
        <v>16</v>
      </c>
      <c r="H601" s="17" t="s">
        <v>161</v>
      </c>
      <c r="I601" s="66">
        <v>17</v>
      </c>
      <c r="J601" s="12">
        <f>VLOOKUP(G601,'Default Parameters'!$A$10:$C$12,3,FALSE)</f>
        <v>5</v>
      </c>
      <c r="K601" s="63">
        <f t="shared" si="171"/>
        <v>41353</v>
      </c>
      <c r="L601" s="64">
        <f t="shared" si="172"/>
        <v>2013</v>
      </c>
      <c r="M601" s="64">
        <f t="shared" si="173"/>
        <v>3</v>
      </c>
      <c r="N601" s="63">
        <f t="shared" si="174"/>
        <v>43178</v>
      </c>
      <c r="O601" s="154">
        <f t="shared" si="175"/>
        <v>42948</v>
      </c>
      <c r="P601" s="155">
        <f t="shared" si="176"/>
        <v>43178</v>
      </c>
      <c r="Q601" s="155" t="str">
        <f t="shared" si="177"/>
        <v>Yes</v>
      </c>
      <c r="R601" s="156">
        <f t="shared" si="178"/>
        <v>7.1260273972602741</v>
      </c>
      <c r="S601" s="156">
        <f t="shared" si="179"/>
        <v>3.6328767123287671</v>
      </c>
      <c r="T601" s="157" t="str">
        <f t="shared" si="180"/>
        <v/>
      </c>
      <c r="U601" s="158" t="str">
        <f t="shared" si="181"/>
        <v/>
      </c>
      <c r="V601" s="158" t="str">
        <f t="shared" si="182"/>
        <v>No</v>
      </c>
      <c r="W601" s="159" t="str">
        <f t="shared" si="183"/>
        <v/>
      </c>
      <c r="X601" s="159" t="str">
        <f t="shared" si="184"/>
        <v/>
      </c>
      <c r="Y601" s="160" t="str">
        <f t="shared" si="185"/>
        <v/>
      </c>
      <c r="Z601" s="161" t="str">
        <f t="shared" si="186"/>
        <v/>
      </c>
      <c r="AA601" s="161" t="str">
        <f t="shared" si="187"/>
        <v>No</v>
      </c>
      <c r="AB601" s="162" t="str">
        <f t="shared" si="188"/>
        <v/>
      </c>
      <c r="AC601" s="162" t="str">
        <f t="shared" si="189"/>
        <v/>
      </c>
    </row>
    <row r="602" spans="1:29" ht="14" customHeight="1">
      <c r="A602" s="62">
        <v>600</v>
      </c>
      <c r="B602" s="10">
        <v>7</v>
      </c>
      <c r="C602" s="14">
        <v>41233</v>
      </c>
      <c r="D602" s="15" t="s">
        <v>105</v>
      </c>
      <c r="E602" s="15" t="s">
        <v>11</v>
      </c>
      <c r="F602" s="15" t="s">
        <v>11</v>
      </c>
      <c r="G602" s="23" t="s">
        <v>16</v>
      </c>
      <c r="H602" s="17" t="s">
        <v>182</v>
      </c>
      <c r="I602" s="66">
        <v>526</v>
      </c>
      <c r="J602" s="12">
        <f>VLOOKUP(G602,'Default Parameters'!$A$10:$C$12,3,FALSE)</f>
        <v>5</v>
      </c>
      <c r="K602" s="63">
        <f t="shared" si="171"/>
        <v>41353</v>
      </c>
      <c r="L602" s="64">
        <f t="shared" si="172"/>
        <v>2013</v>
      </c>
      <c r="M602" s="64">
        <f t="shared" si="173"/>
        <v>3</v>
      </c>
      <c r="N602" s="63">
        <f t="shared" si="174"/>
        <v>43178</v>
      </c>
      <c r="O602" s="154">
        <f t="shared" si="175"/>
        <v>42948</v>
      </c>
      <c r="P602" s="155">
        <f t="shared" si="176"/>
        <v>43178</v>
      </c>
      <c r="Q602" s="155" t="str">
        <f t="shared" si="177"/>
        <v>Yes</v>
      </c>
      <c r="R602" s="156">
        <f t="shared" si="178"/>
        <v>220.48767123287672</v>
      </c>
      <c r="S602" s="156">
        <f t="shared" si="179"/>
        <v>112.40547945205479</v>
      </c>
      <c r="T602" s="157" t="str">
        <f t="shared" si="180"/>
        <v/>
      </c>
      <c r="U602" s="158" t="str">
        <f t="shared" si="181"/>
        <v/>
      </c>
      <c r="V602" s="158" t="str">
        <f t="shared" si="182"/>
        <v>No</v>
      </c>
      <c r="W602" s="159" t="str">
        <f t="shared" si="183"/>
        <v/>
      </c>
      <c r="X602" s="159" t="str">
        <f t="shared" si="184"/>
        <v/>
      </c>
      <c r="Y602" s="160" t="str">
        <f t="shared" si="185"/>
        <v/>
      </c>
      <c r="Z602" s="161" t="str">
        <f t="shared" si="186"/>
        <v/>
      </c>
      <c r="AA602" s="161" t="str">
        <f t="shared" si="187"/>
        <v>No</v>
      </c>
      <c r="AB602" s="162" t="str">
        <f t="shared" si="188"/>
        <v/>
      </c>
      <c r="AC602" s="162" t="str">
        <f t="shared" si="189"/>
        <v/>
      </c>
    </row>
    <row r="603" spans="1:29" ht="14">
      <c r="A603" s="62">
        <v>601</v>
      </c>
      <c r="B603" s="10">
        <v>7</v>
      </c>
      <c r="C603" s="14">
        <v>41233</v>
      </c>
      <c r="D603" s="15" t="s">
        <v>105</v>
      </c>
      <c r="E603" s="15" t="s">
        <v>11</v>
      </c>
      <c r="F603" s="15" t="s">
        <v>11</v>
      </c>
      <c r="G603" s="23" t="s">
        <v>16</v>
      </c>
      <c r="H603" s="17" t="s">
        <v>168</v>
      </c>
      <c r="I603" s="66">
        <v>886</v>
      </c>
      <c r="J603" s="12">
        <f>VLOOKUP(G603,'Default Parameters'!$A$10:$C$12,3,FALSE)</f>
        <v>5</v>
      </c>
      <c r="K603" s="63">
        <f t="shared" si="171"/>
        <v>41353</v>
      </c>
      <c r="L603" s="64">
        <f t="shared" si="172"/>
        <v>2013</v>
      </c>
      <c r="M603" s="64">
        <f t="shared" si="173"/>
        <v>3</v>
      </c>
      <c r="N603" s="63">
        <f t="shared" si="174"/>
        <v>43178</v>
      </c>
      <c r="O603" s="154">
        <f t="shared" si="175"/>
        <v>42948</v>
      </c>
      <c r="P603" s="155">
        <f t="shared" si="176"/>
        <v>43178</v>
      </c>
      <c r="Q603" s="155" t="str">
        <f t="shared" si="177"/>
        <v>Yes</v>
      </c>
      <c r="R603" s="156">
        <f t="shared" si="178"/>
        <v>371.39178082191779</v>
      </c>
      <c r="S603" s="156">
        <f t="shared" si="179"/>
        <v>189.33698630136988</v>
      </c>
      <c r="T603" s="157" t="str">
        <f t="shared" si="180"/>
        <v/>
      </c>
      <c r="U603" s="158" t="str">
        <f t="shared" si="181"/>
        <v/>
      </c>
      <c r="V603" s="158" t="str">
        <f t="shared" si="182"/>
        <v>No</v>
      </c>
      <c r="W603" s="159" t="str">
        <f t="shared" si="183"/>
        <v/>
      </c>
      <c r="X603" s="159" t="str">
        <f t="shared" si="184"/>
        <v/>
      </c>
      <c r="Y603" s="160" t="str">
        <f t="shared" si="185"/>
        <v/>
      </c>
      <c r="Z603" s="161" t="str">
        <f t="shared" si="186"/>
        <v/>
      </c>
      <c r="AA603" s="161" t="str">
        <f t="shared" si="187"/>
        <v>No</v>
      </c>
      <c r="AB603" s="162" t="str">
        <f t="shared" si="188"/>
        <v/>
      </c>
      <c r="AC603" s="162" t="str">
        <f t="shared" si="189"/>
        <v/>
      </c>
    </row>
    <row r="604" spans="1:29" ht="14">
      <c r="A604" s="62">
        <v>602</v>
      </c>
      <c r="B604" s="10">
        <v>7</v>
      </c>
      <c r="C604" s="14">
        <v>41233</v>
      </c>
      <c r="D604" s="15" t="s">
        <v>105</v>
      </c>
      <c r="E604" s="15" t="s">
        <v>11</v>
      </c>
      <c r="F604" s="15" t="s">
        <v>11</v>
      </c>
      <c r="G604" s="23" t="s">
        <v>16</v>
      </c>
      <c r="H604" s="17" t="s">
        <v>181</v>
      </c>
      <c r="I604" s="66">
        <v>951</v>
      </c>
      <c r="J604" s="12">
        <f>VLOOKUP(G604,'Default Parameters'!$A$10:$C$12,3,FALSE)</f>
        <v>5</v>
      </c>
      <c r="K604" s="63">
        <f t="shared" si="171"/>
        <v>41353</v>
      </c>
      <c r="L604" s="64">
        <f t="shared" si="172"/>
        <v>2013</v>
      </c>
      <c r="M604" s="64">
        <f t="shared" si="173"/>
        <v>3</v>
      </c>
      <c r="N604" s="63">
        <f t="shared" si="174"/>
        <v>43178</v>
      </c>
      <c r="O604" s="154">
        <f t="shared" si="175"/>
        <v>42948</v>
      </c>
      <c r="P604" s="155">
        <f t="shared" si="176"/>
        <v>43178</v>
      </c>
      <c r="Q604" s="155" t="str">
        <f t="shared" si="177"/>
        <v>Yes</v>
      </c>
      <c r="R604" s="156">
        <f t="shared" si="178"/>
        <v>398.63835616438354</v>
      </c>
      <c r="S604" s="156">
        <f t="shared" si="179"/>
        <v>203.22739726027396</v>
      </c>
      <c r="T604" s="157" t="str">
        <f t="shared" si="180"/>
        <v/>
      </c>
      <c r="U604" s="158" t="str">
        <f t="shared" si="181"/>
        <v/>
      </c>
      <c r="V604" s="158" t="str">
        <f t="shared" si="182"/>
        <v>No</v>
      </c>
      <c r="W604" s="159" t="str">
        <f t="shared" si="183"/>
        <v/>
      </c>
      <c r="X604" s="159" t="str">
        <f t="shared" si="184"/>
        <v/>
      </c>
      <c r="Y604" s="160" t="str">
        <f t="shared" si="185"/>
        <v/>
      </c>
      <c r="Z604" s="161" t="str">
        <f t="shared" si="186"/>
        <v/>
      </c>
      <c r="AA604" s="161" t="str">
        <f t="shared" si="187"/>
        <v>No</v>
      </c>
      <c r="AB604" s="162" t="str">
        <f t="shared" si="188"/>
        <v/>
      </c>
      <c r="AC604" s="162" t="str">
        <f t="shared" si="189"/>
        <v/>
      </c>
    </row>
    <row r="605" spans="1:29" ht="14">
      <c r="A605" s="62">
        <v>603</v>
      </c>
      <c r="B605" s="10">
        <v>7</v>
      </c>
      <c r="C605" s="14">
        <v>41233</v>
      </c>
      <c r="D605" s="15" t="s">
        <v>105</v>
      </c>
      <c r="E605" s="15" t="s">
        <v>11</v>
      </c>
      <c r="F605" s="15" t="s">
        <v>11</v>
      </c>
      <c r="G605" s="23" t="s">
        <v>16</v>
      </c>
      <c r="H605" s="17" t="s">
        <v>168</v>
      </c>
      <c r="I605" s="66">
        <v>952</v>
      </c>
      <c r="J605" s="12">
        <f>VLOOKUP(G605,'Default Parameters'!$A$10:$C$12,3,FALSE)</f>
        <v>5</v>
      </c>
      <c r="K605" s="63">
        <f t="shared" si="171"/>
        <v>41353</v>
      </c>
      <c r="L605" s="64">
        <f t="shared" si="172"/>
        <v>2013</v>
      </c>
      <c r="M605" s="64">
        <f t="shared" si="173"/>
        <v>3</v>
      </c>
      <c r="N605" s="63">
        <f t="shared" si="174"/>
        <v>43178</v>
      </c>
      <c r="O605" s="154">
        <f t="shared" si="175"/>
        <v>42948</v>
      </c>
      <c r="P605" s="155">
        <f t="shared" si="176"/>
        <v>43178</v>
      </c>
      <c r="Q605" s="155" t="str">
        <f t="shared" si="177"/>
        <v>Yes</v>
      </c>
      <c r="R605" s="156">
        <f t="shared" si="178"/>
        <v>399.05753424657536</v>
      </c>
      <c r="S605" s="156">
        <f t="shared" si="179"/>
        <v>203.44109589041096</v>
      </c>
      <c r="T605" s="157" t="str">
        <f t="shared" si="180"/>
        <v/>
      </c>
      <c r="U605" s="158" t="str">
        <f t="shared" si="181"/>
        <v/>
      </c>
      <c r="V605" s="158" t="str">
        <f t="shared" si="182"/>
        <v>No</v>
      </c>
      <c r="W605" s="159" t="str">
        <f t="shared" si="183"/>
        <v/>
      </c>
      <c r="X605" s="159" t="str">
        <f t="shared" si="184"/>
        <v/>
      </c>
      <c r="Y605" s="160" t="str">
        <f t="shared" si="185"/>
        <v/>
      </c>
      <c r="Z605" s="161" t="str">
        <f t="shared" si="186"/>
        <v/>
      </c>
      <c r="AA605" s="161" t="str">
        <f t="shared" si="187"/>
        <v>No</v>
      </c>
      <c r="AB605" s="162" t="str">
        <f t="shared" si="188"/>
        <v/>
      </c>
      <c r="AC605" s="162" t="str">
        <f t="shared" si="189"/>
        <v/>
      </c>
    </row>
    <row r="606" spans="1:29" ht="14">
      <c r="A606" s="62">
        <v>604</v>
      </c>
      <c r="B606" s="10">
        <v>7</v>
      </c>
      <c r="C606" s="14">
        <v>41236</v>
      </c>
      <c r="D606" s="15" t="s">
        <v>52</v>
      </c>
      <c r="E606" s="65" t="s">
        <v>9</v>
      </c>
      <c r="F606" s="15" t="s">
        <v>9</v>
      </c>
      <c r="G606" s="23" t="s">
        <v>16</v>
      </c>
      <c r="H606" s="17" t="s">
        <v>93</v>
      </c>
      <c r="I606" s="66">
        <v>10</v>
      </c>
      <c r="J606" s="12">
        <f>VLOOKUP(G606,'Default Parameters'!$A$10:$C$12,3,FALSE)</f>
        <v>5</v>
      </c>
      <c r="K606" s="63">
        <f t="shared" si="171"/>
        <v>41356</v>
      </c>
      <c r="L606" s="64">
        <f t="shared" si="172"/>
        <v>2013</v>
      </c>
      <c r="M606" s="64">
        <f t="shared" si="173"/>
        <v>3</v>
      </c>
      <c r="N606" s="63">
        <f t="shared" si="174"/>
        <v>43181</v>
      </c>
      <c r="O606" s="154">
        <f t="shared" si="175"/>
        <v>42948</v>
      </c>
      <c r="P606" s="155">
        <f t="shared" si="176"/>
        <v>43181</v>
      </c>
      <c r="Q606" s="155" t="str">
        <f t="shared" si="177"/>
        <v>Yes</v>
      </c>
      <c r="R606" s="156">
        <f t="shared" si="178"/>
        <v>4.1917808219178081</v>
      </c>
      <c r="S606" s="156">
        <f t="shared" si="179"/>
        <v>2.2191780821917808</v>
      </c>
      <c r="T606" s="157" t="str">
        <f t="shared" si="180"/>
        <v/>
      </c>
      <c r="U606" s="158" t="str">
        <f t="shared" si="181"/>
        <v/>
      </c>
      <c r="V606" s="158" t="str">
        <f t="shared" si="182"/>
        <v>No</v>
      </c>
      <c r="W606" s="159" t="str">
        <f t="shared" si="183"/>
        <v/>
      </c>
      <c r="X606" s="159" t="str">
        <f t="shared" si="184"/>
        <v/>
      </c>
      <c r="Y606" s="160" t="str">
        <f t="shared" si="185"/>
        <v/>
      </c>
      <c r="Z606" s="161" t="str">
        <f t="shared" si="186"/>
        <v/>
      </c>
      <c r="AA606" s="161" t="str">
        <f t="shared" si="187"/>
        <v>No</v>
      </c>
      <c r="AB606" s="162" t="str">
        <f t="shared" si="188"/>
        <v/>
      </c>
      <c r="AC606" s="162" t="str">
        <f t="shared" si="189"/>
        <v/>
      </c>
    </row>
    <row r="607" spans="1:29" ht="14">
      <c r="A607" s="62">
        <v>605</v>
      </c>
      <c r="B607" s="10">
        <v>7</v>
      </c>
      <c r="C607" s="14">
        <v>41241</v>
      </c>
      <c r="D607" s="15" t="s">
        <v>52</v>
      </c>
      <c r="E607" s="15" t="s">
        <v>367</v>
      </c>
      <c r="F607" s="15" t="s">
        <v>367</v>
      </c>
      <c r="G607" s="23" t="s">
        <v>16</v>
      </c>
      <c r="H607" s="17" t="s">
        <v>161</v>
      </c>
      <c r="I607" s="66">
        <v>15</v>
      </c>
      <c r="J607" s="12">
        <f>VLOOKUP(G607,'Default Parameters'!$A$10:$C$12,3,FALSE)</f>
        <v>5</v>
      </c>
      <c r="K607" s="63">
        <f t="shared" si="171"/>
        <v>41361</v>
      </c>
      <c r="L607" s="64">
        <f t="shared" si="172"/>
        <v>2013</v>
      </c>
      <c r="M607" s="64">
        <f t="shared" si="173"/>
        <v>3</v>
      </c>
      <c r="N607" s="63">
        <f t="shared" si="174"/>
        <v>43186</v>
      </c>
      <c r="O607" s="154">
        <f t="shared" si="175"/>
        <v>42948</v>
      </c>
      <c r="P607" s="155">
        <f t="shared" si="176"/>
        <v>43186</v>
      </c>
      <c r="Q607" s="155" t="str">
        <f t="shared" si="177"/>
        <v>Yes</v>
      </c>
      <c r="R607" s="156">
        <f t="shared" si="178"/>
        <v>6.2876712328767121</v>
      </c>
      <c r="S607" s="156">
        <f t="shared" si="179"/>
        <v>3.5342465753424657</v>
      </c>
      <c r="T607" s="157" t="str">
        <f t="shared" si="180"/>
        <v/>
      </c>
      <c r="U607" s="158" t="str">
        <f t="shared" si="181"/>
        <v/>
      </c>
      <c r="V607" s="158" t="str">
        <f t="shared" si="182"/>
        <v>No</v>
      </c>
      <c r="W607" s="159" t="str">
        <f t="shared" si="183"/>
        <v/>
      </c>
      <c r="X607" s="159" t="str">
        <f t="shared" si="184"/>
        <v/>
      </c>
      <c r="Y607" s="160" t="str">
        <f t="shared" si="185"/>
        <v/>
      </c>
      <c r="Z607" s="161" t="str">
        <f t="shared" si="186"/>
        <v/>
      </c>
      <c r="AA607" s="161" t="str">
        <f t="shared" si="187"/>
        <v>No</v>
      </c>
      <c r="AB607" s="162" t="str">
        <f t="shared" si="188"/>
        <v/>
      </c>
      <c r="AC607" s="162" t="str">
        <f t="shared" si="189"/>
        <v/>
      </c>
    </row>
    <row r="608" spans="1:29" ht="14">
      <c r="A608" s="62">
        <v>606</v>
      </c>
      <c r="B608" s="10">
        <v>7</v>
      </c>
      <c r="C608" s="14">
        <v>41241</v>
      </c>
      <c r="D608" s="15" t="s">
        <v>52</v>
      </c>
      <c r="E608" s="65" t="s">
        <v>8</v>
      </c>
      <c r="F608" s="15" t="s">
        <v>8</v>
      </c>
      <c r="G608" s="23" t="s">
        <v>16</v>
      </c>
      <c r="H608" s="17" t="s">
        <v>73</v>
      </c>
      <c r="I608" s="66">
        <v>11</v>
      </c>
      <c r="J608" s="12">
        <f>VLOOKUP(G608,'Default Parameters'!$A$10:$C$12,3,FALSE)</f>
        <v>5</v>
      </c>
      <c r="K608" s="63">
        <f t="shared" si="171"/>
        <v>41361</v>
      </c>
      <c r="L608" s="64">
        <f t="shared" si="172"/>
        <v>2013</v>
      </c>
      <c r="M608" s="64">
        <f t="shared" si="173"/>
        <v>3</v>
      </c>
      <c r="N608" s="63">
        <f t="shared" si="174"/>
        <v>43186</v>
      </c>
      <c r="O608" s="154">
        <f t="shared" si="175"/>
        <v>42948</v>
      </c>
      <c r="P608" s="155">
        <f t="shared" si="176"/>
        <v>43186</v>
      </c>
      <c r="Q608" s="155" t="str">
        <f t="shared" si="177"/>
        <v>Yes</v>
      </c>
      <c r="R608" s="156">
        <f t="shared" si="178"/>
        <v>4.6109589041095891</v>
      </c>
      <c r="S608" s="156">
        <f t="shared" si="179"/>
        <v>2.591780821917808</v>
      </c>
      <c r="T608" s="157" t="str">
        <f t="shared" si="180"/>
        <v/>
      </c>
      <c r="U608" s="158" t="str">
        <f t="shared" si="181"/>
        <v/>
      </c>
      <c r="V608" s="158" t="str">
        <f t="shared" si="182"/>
        <v>No</v>
      </c>
      <c r="W608" s="159" t="str">
        <f t="shared" si="183"/>
        <v/>
      </c>
      <c r="X608" s="159" t="str">
        <f t="shared" si="184"/>
        <v/>
      </c>
      <c r="Y608" s="160" t="str">
        <f t="shared" si="185"/>
        <v/>
      </c>
      <c r="Z608" s="161" t="str">
        <f t="shared" si="186"/>
        <v/>
      </c>
      <c r="AA608" s="161" t="str">
        <f t="shared" si="187"/>
        <v>No</v>
      </c>
      <c r="AB608" s="162" t="str">
        <f t="shared" si="188"/>
        <v/>
      </c>
      <c r="AC608" s="162" t="str">
        <f t="shared" si="189"/>
        <v/>
      </c>
    </row>
    <row r="609" spans="1:29" ht="14">
      <c r="A609" s="62">
        <v>607</v>
      </c>
      <c r="B609" s="10">
        <v>7</v>
      </c>
      <c r="C609" s="14">
        <v>41241</v>
      </c>
      <c r="D609" s="15" t="s">
        <v>52</v>
      </c>
      <c r="E609" s="65" t="s">
        <v>8</v>
      </c>
      <c r="F609" s="15" t="s">
        <v>8</v>
      </c>
      <c r="G609" s="23" t="s">
        <v>16</v>
      </c>
      <c r="H609" s="17" t="s">
        <v>73</v>
      </c>
      <c r="I609" s="66">
        <v>12</v>
      </c>
      <c r="J609" s="12">
        <f>VLOOKUP(G609,'Default Parameters'!$A$10:$C$12,3,FALSE)</f>
        <v>5</v>
      </c>
      <c r="K609" s="63">
        <f t="shared" si="171"/>
        <v>41361</v>
      </c>
      <c r="L609" s="64">
        <f t="shared" si="172"/>
        <v>2013</v>
      </c>
      <c r="M609" s="64">
        <f t="shared" si="173"/>
        <v>3</v>
      </c>
      <c r="N609" s="63">
        <f t="shared" si="174"/>
        <v>43186</v>
      </c>
      <c r="O609" s="154">
        <f t="shared" si="175"/>
        <v>42948</v>
      </c>
      <c r="P609" s="155">
        <f t="shared" si="176"/>
        <v>43186</v>
      </c>
      <c r="Q609" s="155" t="str">
        <f t="shared" si="177"/>
        <v>Yes</v>
      </c>
      <c r="R609" s="156">
        <f t="shared" si="178"/>
        <v>5.0301369863013701</v>
      </c>
      <c r="S609" s="156">
        <f t="shared" si="179"/>
        <v>2.8273972602739725</v>
      </c>
      <c r="T609" s="157" t="str">
        <f t="shared" si="180"/>
        <v/>
      </c>
      <c r="U609" s="158" t="str">
        <f t="shared" si="181"/>
        <v/>
      </c>
      <c r="V609" s="158" t="str">
        <f t="shared" si="182"/>
        <v>No</v>
      </c>
      <c r="W609" s="159" t="str">
        <f t="shared" si="183"/>
        <v/>
      </c>
      <c r="X609" s="159" t="str">
        <f t="shared" si="184"/>
        <v/>
      </c>
      <c r="Y609" s="160" t="str">
        <f t="shared" si="185"/>
        <v/>
      </c>
      <c r="Z609" s="161" t="str">
        <f t="shared" si="186"/>
        <v/>
      </c>
      <c r="AA609" s="161" t="str">
        <f t="shared" si="187"/>
        <v>No</v>
      </c>
      <c r="AB609" s="162" t="str">
        <f t="shared" si="188"/>
        <v/>
      </c>
      <c r="AC609" s="162" t="str">
        <f t="shared" si="189"/>
        <v/>
      </c>
    </row>
    <row r="610" spans="1:29" ht="14">
      <c r="A610" s="62">
        <v>608</v>
      </c>
      <c r="B610" s="10">
        <v>7</v>
      </c>
      <c r="C610" s="14">
        <v>41242</v>
      </c>
      <c r="D610" s="15" t="s">
        <v>52</v>
      </c>
      <c r="E610" s="65" t="s">
        <v>8</v>
      </c>
      <c r="F610" s="15" t="s">
        <v>8</v>
      </c>
      <c r="G610" s="23" t="s">
        <v>16</v>
      </c>
      <c r="H610" s="17" t="s">
        <v>73</v>
      </c>
      <c r="I610" s="66">
        <v>7</v>
      </c>
      <c r="J610" s="12">
        <f>VLOOKUP(G610,'Default Parameters'!$A$10:$C$12,3,FALSE)</f>
        <v>5</v>
      </c>
      <c r="K610" s="63">
        <f t="shared" si="171"/>
        <v>41362</v>
      </c>
      <c r="L610" s="64">
        <f t="shared" si="172"/>
        <v>2013</v>
      </c>
      <c r="M610" s="64">
        <f t="shared" si="173"/>
        <v>3</v>
      </c>
      <c r="N610" s="63">
        <f t="shared" si="174"/>
        <v>43187</v>
      </c>
      <c r="O610" s="154">
        <f t="shared" si="175"/>
        <v>42948</v>
      </c>
      <c r="P610" s="155">
        <f t="shared" si="176"/>
        <v>43187</v>
      </c>
      <c r="Q610" s="155" t="str">
        <f t="shared" si="177"/>
        <v>Yes</v>
      </c>
      <c r="R610" s="156">
        <f t="shared" si="178"/>
        <v>2.9342465753424656</v>
      </c>
      <c r="S610" s="156">
        <f t="shared" si="179"/>
        <v>1.6684931506849314</v>
      </c>
      <c r="T610" s="157" t="str">
        <f t="shared" si="180"/>
        <v/>
      </c>
      <c r="U610" s="158" t="str">
        <f t="shared" si="181"/>
        <v/>
      </c>
      <c r="V610" s="158" t="str">
        <f t="shared" si="182"/>
        <v>No</v>
      </c>
      <c r="W610" s="159" t="str">
        <f t="shared" si="183"/>
        <v/>
      </c>
      <c r="X610" s="159" t="str">
        <f t="shared" si="184"/>
        <v/>
      </c>
      <c r="Y610" s="160" t="str">
        <f t="shared" si="185"/>
        <v/>
      </c>
      <c r="Z610" s="161" t="str">
        <f t="shared" si="186"/>
        <v/>
      </c>
      <c r="AA610" s="161" t="str">
        <f t="shared" si="187"/>
        <v>No</v>
      </c>
      <c r="AB610" s="162" t="str">
        <f t="shared" si="188"/>
        <v/>
      </c>
      <c r="AC610" s="162" t="str">
        <f t="shared" si="189"/>
        <v/>
      </c>
    </row>
    <row r="611" spans="1:29" ht="14">
      <c r="A611" s="62">
        <v>609</v>
      </c>
      <c r="B611" s="10">
        <v>7</v>
      </c>
      <c r="C611" s="14">
        <v>41242</v>
      </c>
      <c r="D611" s="15" t="s">
        <v>52</v>
      </c>
      <c r="E611" s="65" t="s">
        <v>8</v>
      </c>
      <c r="F611" s="15" t="s">
        <v>8</v>
      </c>
      <c r="G611" s="23" t="s">
        <v>16</v>
      </c>
      <c r="H611" s="17" t="s">
        <v>73</v>
      </c>
      <c r="I611" s="66">
        <v>17</v>
      </c>
      <c r="J611" s="12">
        <f>VLOOKUP(G611,'Default Parameters'!$A$10:$C$12,3,FALSE)</f>
        <v>5</v>
      </c>
      <c r="K611" s="63">
        <f t="shared" si="171"/>
        <v>41362</v>
      </c>
      <c r="L611" s="64">
        <f t="shared" si="172"/>
        <v>2013</v>
      </c>
      <c r="M611" s="64">
        <f t="shared" si="173"/>
        <v>3</v>
      </c>
      <c r="N611" s="63">
        <f t="shared" si="174"/>
        <v>43187</v>
      </c>
      <c r="O611" s="154">
        <f t="shared" si="175"/>
        <v>42948</v>
      </c>
      <c r="P611" s="155">
        <f t="shared" si="176"/>
        <v>43187</v>
      </c>
      <c r="Q611" s="155" t="str">
        <f t="shared" si="177"/>
        <v>Yes</v>
      </c>
      <c r="R611" s="156">
        <f t="shared" si="178"/>
        <v>7.1260273972602741</v>
      </c>
      <c r="S611" s="156">
        <f t="shared" si="179"/>
        <v>4.0520547945205481</v>
      </c>
      <c r="T611" s="157" t="str">
        <f t="shared" si="180"/>
        <v/>
      </c>
      <c r="U611" s="158" t="str">
        <f t="shared" si="181"/>
        <v/>
      </c>
      <c r="V611" s="158" t="str">
        <f t="shared" si="182"/>
        <v>No</v>
      </c>
      <c r="W611" s="159" t="str">
        <f t="shared" si="183"/>
        <v/>
      </c>
      <c r="X611" s="159" t="str">
        <f t="shared" si="184"/>
        <v/>
      </c>
      <c r="Y611" s="160" t="str">
        <f t="shared" si="185"/>
        <v/>
      </c>
      <c r="Z611" s="161" t="str">
        <f t="shared" si="186"/>
        <v/>
      </c>
      <c r="AA611" s="161" t="str">
        <f t="shared" si="187"/>
        <v>No</v>
      </c>
      <c r="AB611" s="162" t="str">
        <f t="shared" si="188"/>
        <v/>
      </c>
      <c r="AC611" s="162" t="str">
        <f t="shared" si="189"/>
        <v/>
      </c>
    </row>
    <row r="612" spans="1:29" ht="14">
      <c r="A612" s="62">
        <v>610</v>
      </c>
      <c r="B612" s="10">
        <v>7</v>
      </c>
      <c r="C612" s="14">
        <v>41242</v>
      </c>
      <c r="D612" s="15" t="s">
        <v>52</v>
      </c>
      <c r="E612" s="65" t="s">
        <v>9</v>
      </c>
      <c r="F612" s="15" t="s">
        <v>9</v>
      </c>
      <c r="G612" s="23" t="s">
        <v>16</v>
      </c>
      <c r="H612" s="17" t="s">
        <v>73</v>
      </c>
      <c r="I612" s="66">
        <v>7</v>
      </c>
      <c r="J612" s="12">
        <f>VLOOKUP(G612,'Default Parameters'!$A$10:$C$12,3,FALSE)</f>
        <v>5</v>
      </c>
      <c r="K612" s="63">
        <f t="shared" si="171"/>
        <v>41362</v>
      </c>
      <c r="L612" s="64">
        <f t="shared" si="172"/>
        <v>2013</v>
      </c>
      <c r="M612" s="64">
        <f t="shared" si="173"/>
        <v>3</v>
      </c>
      <c r="N612" s="63">
        <f t="shared" si="174"/>
        <v>43187</v>
      </c>
      <c r="O612" s="154">
        <f t="shared" si="175"/>
        <v>42948</v>
      </c>
      <c r="P612" s="155">
        <f t="shared" si="176"/>
        <v>43187</v>
      </c>
      <c r="Q612" s="155" t="str">
        <f t="shared" si="177"/>
        <v>Yes</v>
      </c>
      <c r="R612" s="156">
        <f t="shared" si="178"/>
        <v>2.9342465753424656</v>
      </c>
      <c r="S612" s="156">
        <f t="shared" si="179"/>
        <v>1.6684931506849314</v>
      </c>
      <c r="T612" s="157" t="str">
        <f t="shared" si="180"/>
        <v/>
      </c>
      <c r="U612" s="158" t="str">
        <f t="shared" si="181"/>
        <v/>
      </c>
      <c r="V612" s="158" t="str">
        <f t="shared" si="182"/>
        <v>No</v>
      </c>
      <c r="W612" s="159" t="str">
        <f t="shared" si="183"/>
        <v/>
      </c>
      <c r="X612" s="159" t="str">
        <f t="shared" si="184"/>
        <v/>
      </c>
      <c r="Y612" s="160" t="str">
        <f t="shared" si="185"/>
        <v/>
      </c>
      <c r="Z612" s="161" t="str">
        <f t="shared" si="186"/>
        <v/>
      </c>
      <c r="AA612" s="161" t="str">
        <f t="shared" si="187"/>
        <v>No</v>
      </c>
      <c r="AB612" s="162" t="str">
        <f t="shared" si="188"/>
        <v/>
      </c>
      <c r="AC612" s="162" t="str">
        <f t="shared" si="189"/>
        <v/>
      </c>
    </row>
    <row r="613" spans="1:29" ht="14">
      <c r="A613" s="62">
        <v>611</v>
      </c>
      <c r="B613" s="10">
        <v>7</v>
      </c>
      <c r="C613" s="14">
        <v>41243</v>
      </c>
      <c r="D613" s="15" t="s">
        <v>44</v>
      </c>
      <c r="E613" s="15" t="s">
        <v>368</v>
      </c>
      <c r="F613" s="15" t="s">
        <v>368</v>
      </c>
      <c r="G613" s="23" t="s">
        <v>16</v>
      </c>
      <c r="H613" s="17" t="s">
        <v>155</v>
      </c>
      <c r="I613" s="66">
        <v>250</v>
      </c>
      <c r="J613" s="12">
        <f>VLOOKUP(G613,'Default Parameters'!$A$10:$C$12,3,FALSE)</f>
        <v>5</v>
      </c>
      <c r="K613" s="63">
        <f t="shared" si="171"/>
        <v>41363</v>
      </c>
      <c r="L613" s="64">
        <f t="shared" si="172"/>
        <v>2013</v>
      </c>
      <c r="M613" s="64">
        <f t="shared" si="173"/>
        <v>3</v>
      </c>
      <c r="N613" s="63">
        <f t="shared" si="174"/>
        <v>43188</v>
      </c>
      <c r="O613" s="154">
        <f t="shared" si="175"/>
        <v>42948</v>
      </c>
      <c r="P613" s="155">
        <f t="shared" si="176"/>
        <v>43188</v>
      </c>
      <c r="Q613" s="155" t="str">
        <f t="shared" si="177"/>
        <v>Yes</v>
      </c>
      <c r="R613" s="156">
        <f t="shared" si="178"/>
        <v>104.79452054794521</v>
      </c>
      <c r="S613" s="156">
        <f t="shared" si="179"/>
        <v>60.273972602739725</v>
      </c>
      <c r="T613" s="157" t="str">
        <f t="shared" si="180"/>
        <v/>
      </c>
      <c r="U613" s="158" t="str">
        <f t="shared" si="181"/>
        <v/>
      </c>
      <c r="V613" s="158" t="str">
        <f t="shared" si="182"/>
        <v>No</v>
      </c>
      <c r="W613" s="159" t="str">
        <f t="shared" si="183"/>
        <v/>
      </c>
      <c r="X613" s="159" t="str">
        <f t="shared" si="184"/>
        <v/>
      </c>
      <c r="Y613" s="160" t="str">
        <f t="shared" si="185"/>
        <v/>
      </c>
      <c r="Z613" s="161" t="str">
        <f t="shared" si="186"/>
        <v/>
      </c>
      <c r="AA613" s="161" t="str">
        <f t="shared" si="187"/>
        <v>No</v>
      </c>
      <c r="AB613" s="162" t="str">
        <f t="shared" si="188"/>
        <v/>
      </c>
      <c r="AC613" s="162" t="str">
        <f t="shared" si="189"/>
        <v/>
      </c>
    </row>
    <row r="614" spans="1:29" ht="14">
      <c r="A614" s="62">
        <v>612</v>
      </c>
      <c r="B614" s="10">
        <v>7</v>
      </c>
      <c r="C614" s="14">
        <v>41243</v>
      </c>
      <c r="D614" s="15" t="s">
        <v>52</v>
      </c>
      <c r="E614" s="65" t="s">
        <v>8</v>
      </c>
      <c r="F614" s="15" t="s">
        <v>8</v>
      </c>
      <c r="G614" s="23" t="s">
        <v>16</v>
      </c>
      <c r="H614" s="17" t="s">
        <v>73</v>
      </c>
      <c r="I614" s="66">
        <v>10</v>
      </c>
      <c r="J614" s="12">
        <f>VLOOKUP(G614,'Default Parameters'!$A$10:$C$12,3,FALSE)</f>
        <v>5</v>
      </c>
      <c r="K614" s="63">
        <f t="shared" si="171"/>
        <v>41363</v>
      </c>
      <c r="L614" s="64">
        <f t="shared" si="172"/>
        <v>2013</v>
      </c>
      <c r="M614" s="64">
        <f t="shared" si="173"/>
        <v>3</v>
      </c>
      <c r="N614" s="63">
        <f t="shared" si="174"/>
        <v>43188</v>
      </c>
      <c r="O614" s="154">
        <f t="shared" si="175"/>
        <v>42948</v>
      </c>
      <c r="P614" s="155">
        <f t="shared" si="176"/>
        <v>43188</v>
      </c>
      <c r="Q614" s="155" t="str">
        <f t="shared" si="177"/>
        <v>Yes</v>
      </c>
      <c r="R614" s="156">
        <f t="shared" si="178"/>
        <v>4.1917808219178081</v>
      </c>
      <c r="S614" s="156">
        <f t="shared" si="179"/>
        <v>2.4109589041095889</v>
      </c>
      <c r="T614" s="157" t="str">
        <f t="shared" si="180"/>
        <v/>
      </c>
      <c r="U614" s="158" t="str">
        <f t="shared" si="181"/>
        <v/>
      </c>
      <c r="V614" s="158" t="str">
        <f t="shared" si="182"/>
        <v>No</v>
      </c>
      <c r="W614" s="159" t="str">
        <f t="shared" si="183"/>
        <v/>
      </c>
      <c r="X614" s="159" t="str">
        <f t="shared" si="184"/>
        <v/>
      </c>
      <c r="Y614" s="160" t="str">
        <f t="shared" si="185"/>
        <v/>
      </c>
      <c r="Z614" s="161" t="str">
        <f t="shared" si="186"/>
        <v/>
      </c>
      <c r="AA614" s="161" t="str">
        <f t="shared" si="187"/>
        <v>No</v>
      </c>
      <c r="AB614" s="162" t="str">
        <f t="shared" si="188"/>
        <v/>
      </c>
      <c r="AC614" s="162" t="str">
        <f t="shared" si="189"/>
        <v/>
      </c>
    </row>
    <row r="615" spans="1:29" ht="14">
      <c r="A615" s="62">
        <v>613</v>
      </c>
      <c r="B615" s="10">
        <v>7</v>
      </c>
      <c r="C615" s="14">
        <v>41243</v>
      </c>
      <c r="D615" s="15" t="s">
        <v>52</v>
      </c>
      <c r="E615" s="65" t="s">
        <v>8</v>
      </c>
      <c r="F615" s="15" t="s">
        <v>8</v>
      </c>
      <c r="G615" s="23" t="s">
        <v>16</v>
      </c>
      <c r="H615" s="17" t="s">
        <v>73</v>
      </c>
      <c r="I615" s="66">
        <v>10</v>
      </c>
      <c r="J615" s="12">
        <f>VLOOKUP(G615,'Default Parameters'!$A$10:$C$12,3,FALSE)</f>
        <v>5</v>
      </c>
      <c r="K615" s="63">
        <f t="shared" si="171"/>
        <v>41363</v>
      </c>
      <c r="L615" s="64">
        <f t="shared" si="172"/>
        <v>2013</v>
      </c>
      <c r="M615" s="64">
        <f t="shared" si="173"/>
        <v>3</v>
      </c>
      <c r="N615" s="63">
        <f t="shared" si="174"/>
        <v>43188</v>
      </c>
      <c r="O615" s="154">
        <f t="shared" si="175"/>
        <v>42948</v>
      </c>
      <c r="P615" s="155">
        <f t="shared" si="176"/>
        <v>43188</v>
      </c>
      <c r="Q615" s="155" t="str">
        <f t="shared" si="177"/>
        <v>Yes</v>
      </c>
      <c r="R615" s="156">
        <f t="shared" si="178"/>
        <v>4.1917808219178081</v>
      </c>
      <c r="S615" s="156">
        <f t="shared" si="179"/>
        <v>2.4109589041095889</v>
      </c>
      <c r="T615" s="157" t="str">
        <f t="shared" si="180"/>
        <v/>
      </c>
      <c r="U615" s="158" t="str">
        <f t="shared" si="181"/>
        <v/>
      </c>
      <c r="V615" s="158" t="str">
        <f t="shared" si="182"/>
        <v>No</v>
      </c>
      <c r="W615" s="159" t="str">
        <f t="shared" si="183"/>
        <v/>
      </c>
      <c r="X615" s="159" t="str">
        <f t="shared" si="184"/>
        <v/>
      </c>
      <c r="Y615" s="160" t="str">
        <f t="shared" si="185"/>
        <v/>
      </c>
      <c r="Z615" s="161" t="str">
        <f t="shared" si="186"/>
        <v/>
      </c>
      <c r="AA615" s="161" t="str">
        <f t="shared" si="187"/>
        <v>No</v>
      </c>
      <c r="AB615" s="162" t="str">
        <f t="shared" si="188"/>
        <v/>
      </c>
      <c r="AC615" s="162" t="str">
        <f t="shared" si="189"/>
        <v/>
      </c>
    </row>
    <row r="616" spans="1:29" ht="14">
      <c r="A616" s="62">
        <v>614</v>
      </c>
      <c r="B616" s="10">
        <v>7</v>
      </c>
      <c r="C616" s="14">
        <v>41243</v>
      </c>
      <c r="D616" s="15" t="s">
        <v>151</v>
      </c>
      <c r="E616" s="15" t="s">
        <v>30</v>
      </c>
      <c r="F616" s="15" t="s">
        <v>30</v>
      </c>
      <c r="G616" s="23" t="s">
        <v>16</v>
      </c>
      <c r="H616" s="17" t="s">
        <v>93</v>
      </c>
      <c r="I616" s="66">
        <v>1</v>
      </c>
      <c r="J616" s="12">
        <f>VLOOKUP(G616,'Default Parameters'!$A$10:$C$12,3,FALSE)</f>
        <v>5</v>
      </c>
      <c r="K616" s="63">
        <f t="shared" si="171"/>
        <v>41363</v>
      </c>
      <c r="L616" s="64">
        <f t="shared" si="172"/>
        <v>2013</v>
      </c>
      <c r="M616" s="64">
        <f t="shared" si="173"/>
        <v>3</v>
      </c>
      <c r="N616" s="63">
        <f t="shared" si="174"/>
        <v>43188</v>
      </c>
      <c r="O616" s="154">
        <f t="shared" si="175"/>
        <v>42948</v>
      </c>
      <c r="P616" s="155">
        <f t="shared" si="176"/>
        <v>43188</v>
      </c>
      <c r="Q616" s="155" t="str">
        <f t="shared" si="177"/>
        <v>Yes</v>
      </c>
      <c r="R616" s="156">
        <f t="shared" si="178"/>
        <v>0.41917808219178082</v>
      </c>
      <c r="S616" s="156">
        <f t="shared" si="179"/>
        <v>0.24109589041095891</v>
      </c>
      <c r="T616" s="157" t="str">
        <f t="shared" si="180"/>
        <v/>
      </c>
      <c r="U616" s="158" t="str">
        <f t="shared" si="181"/>
        <v/>
      </c>
      <c r="V616" s="158" t="str">
        <f t="shared" si="182"/>
        <v>No</v>
      </c>
      <c r="W616" s="159" t="str">
        <f t="shared" si="183"/>
        <v/>
      </c>
      <c r="X616" s="159" t="str">
        <f t="shared" si="184"/>
        <v/>
      </c>
      <c r="Y616" s="160" t="str">
        <f t="shared" si="185"/>
        <v/>
      </c>
      <c r="Z616" s="161" t="str">
        <f t="shared" si="186"/>
        <v/>
      </c>
      <c r="AA616" s="161" t="str">
        <f t="shared" si="187"/>
        <v>No</v>
      </c>
      <c r="AB616" s="162" t="str">
        <f t="shared" si="188"/>
        <v/>
      </c>
      <c r="AC616" s="162" t="str">
        <f t="shared" si="189"/>
        <v/>
      </c>
    </row>
    <row r="617" spans="1:29" ht="14">
      <c r="A617" s="62">
        <v>615</v>
      </c>
      <c r="B617" s="10">
        <v>7</v>
      </c>
      <c r="C617" s="14">
        <v>41243</v>
      </c>
      <c r="D617" s="15" t="s">
        <v>74</v>
      </c>
      <c r="E617" s="65" t="s">
        <v>9</v>
      </c>
      <c r="F617" s="15" t="s">
        <v>9</v>
      </c>
      <c r="G617" s="23" t="s">
        <v>16</v>
      </c>
      <c r="H617" s="17" t="s">
        <v>183</v>
      </c>
      <c r="I617" s="66">
        <v>978</v>
      </c>
      <c r="J617" s="12">
        <f>VLOOKUP(G617,'Default Parameters'!$A$10:$C$12,3,FALSE)</f>
        <v>5</v>
      </c>
      <c r="K617" s="63">
        <f t="shared" si="171"/>
        <v>41363</v>
      </c>
      <c r="L617" s="64">
        <f t="shared" si="172"/>
        <v>2013</v>
      </c>
      <c r="M617" s="64">
        <f t="shared" si="173"/>
        <v>3</v>
      </c>
      <c r="N617" s="63">
        <f t="shared" si="174"/>
        <v>43188</v>
      </c>
      <c r="O617" s="154">
        <f t="shared" si="175"/>
        <v>42948</v>
      </c>
      <c r="P617" s="155">
        <f t="shared" si="176"/>
        <v>43188</v>
      </c>
      <c r="Q617" s="155" t="str">
        <f t="shared" si="177"/>
        <v>Yes</v>
      </c>
      <c r="R617" s="156">
        <f t="shared" si="178"/>
        <v>409.95616438356166</v>
      </c>
      <c r="S617" s="156">
        <f t="shared" si="179"/>
        <v>235.7917808219178</v>
      </c>
      <c r="T617" s="157" t="str">
        <f t="shared" si="180"/>
        <v/>
      </c>
      <c r="U617" s="158" t="str">
        <f t="shared" si="181"/>
        <v/>
      </c>
      <c r="V617" s="158" t="str">
        <f t="shared" si="182"/>
        <v>No</v>
      </c>
      <c r="W617" s="159" t="str">
        <f t="shared" si="183"/>
        <v/>
      </c>
      <c r="X617" s="159" t="str">
        <f t="shared" si="184"/>
        <v/>
      </c>
      <c r="Y617" s="160" t="str">
        <f t="shared" si="185"/>
        <v/>
      </c>
      <c r="Z617" s="161" t="str">
        <f t="shared" si="186"/>
        <v/>
      </c>
      <c r="AA617" s="161" t="str">
        <f t="shared" si="187"/>
        <v>No</v>
      </c>
      <c r="AB617" s="162" t="str">
        <f t="shared" si="188"/>
        <v/>
      </c>
      <c r="AC617" s="162" t="str">
        <f t="shared" si="189"/>
        <v/>
      </c>
    </row>
    <row r="618" spans="1:29" ht="14">
      <c r="A618" s="62">
        <v>616</v>
      </c>
      <c r="B618" s="10">
        <v>7</v>
      </c>
      <c r="C618" s="14">
        <v>41247</v>
      </c>
      <c r="D618" s="15" t="s">
        <v>52</v>
      </c>
      <c r="E618" s="15" t="s">
        <v>367</v>
      </c>
      <c r="F618" s="15" t="s">
        <v>367</v>
      </c>
      <c r="G618" s="23" t="s">
        <v>16</v>
      </c>
      <c r="H618" s="17" t="s">
        <v>167</v>
      </c>
      <c r="I618" s="66">
        <v>10</v>
      </c>
      <c r="J618" s="12">
        <f>VLOOKUP(G618,'Default Parameters'!$A$10:$C$12,3,FALSE)</f>
        <v>5</v>
      </c>
      <c r="K618" s="63">
        <f t="shared" si="171"/>
        <v>41368</v>
      </c>
      <c r="L618" s="64">
        <f t="shared" si="172"/>
        <v>2013</v>
      </c>
      <c r="M618" s="64">
        <f t="shared" si="173"/>
        <v>4</v>
      </c>
      <c r="N618" s="63">
        <f t="shared" si="174"/>
        <v>43193</v>
      </c>
      <c r="O618" s="154">
        <f t="shared" si="175"/>
        <v>42948</v>
      </c>
      <c r="P618" s="155">
        <f t="shared" si="176"/>
        <v>43193</v>
      </c>
      <c r="Q618" s="155" t="str">
        <f t="shared" si="177"/>
        <v>Yes</v>
      </c>
      <c r="R618" s="156">
        <f t="shared" si="178"/>
        <v>4.1917808219178081</v>
      </c>
      <c r="S618" s="156">
        <f t="shared" si="179"/>
        <v>2.547945205479452</v>
      </c>
      <c r="T618" s="157" t="str">
        <f t="shared" si="180"/>
        <v/>
      </c>
      <c r="U618" s="158" t="str">
        <f t="shared" si="181"/>
        <v/>
      </c>
      <c r="V618" s="158" t="str">
        <f t="shared" si="182"/>
        <v>No</v>
      </c>
      <c r="W618" s="159" t="str">
        <f t="shared" si="183"/>
        <v/>
      </c>
      <c r="X618" s="159" t="str">
        <f t="shared" si="184"/>
        <v/>
      </c>
      <c r="Y618" s="160" t="str">
        <f t="shared" si="185"/>
        <v/>
      </c>
      <c r="Z618" s="161" t="str">
        <f t="shared" si="186"/>
        <v/>
      </c>
      <c r="AA618" s="161" t="str">
        <f t="shared" si="187"/>
        <v>No</v>
      </c>
      <c r="AB618" s="162" t="str">
        <f t="shared" si="188"/>
        <v/>
      </c>
      <c r="AC618" s="162" t="str">
        <f t="shared" si="189"/>
        <v/>
      </c>
    </row>
    <row r="619" spans="1:29" ht="14">
      <c r="A619" s="62">
        <v>617</v>
      </c>
      <c r="B619" s="10">
        <v>7</v>
      </c>
      <c r="C619" s="14">
        <v>41247</v>
      </c>
      <c r="D619" s="15" t="s">
        <v>179</v>
      </c>
      <c r="E619" s="15" t="s">
        <v>10</v>
      </c>
      <c r="F619" s="15" t="s">
        <v>10</v>
      </c>
      <c r="G619" s="23" t="s">
        <v>16</v>
      </c>
      <c r="H619" s="17" t="s">
        <v>93</v>
      </c>
      <c r="I619" s="66">
        <v>10</v>
      </c>
      <c r="J619" s="12">
        <f>VLOOKUP(G619,'Default Parameters'!$A$10:$C$12,3,FALSE)</f>
        <v>5</v>
      </c>
      <c r="K619" s="63">
        <f t="shared" si="171"/>
        <v>41368</v>
      </c>
      <c r="L619" s="64">
        <f t="shared" si="172"/>
        <v>2013</v>
      </c>
      <c r="M619" s="64">
        <f t="shared" si="173"/>
        <v>4</v>
      </c>
      <c r="N619" s="63">
        <f t="shared" si="174"/>
        <v>43193</v>
      </c>
      <c r="O619" s="154">
        <f t="shared" si="175"/>
        <v>42948</v>
      </c>
      <c r="P619" s="155">
        <f t="shared" si="176"/>
        <v>43193</v>
      </c>
      <c r="Q619" s="155" t="str">
        <f t="shared" si="177"/>
        <v>Yes</v>
      </c>
      <c r="R619" s="156">
        <f t="shared" si="178"/>
        <v>4.1917808219178081</v>
      </c>
      <c r="S619" s="156">
        <f t="shared" si="179"/>
        <v>2.547945205479452</v>
      </c>
      <c r="T619" s="157" t="str">
        <f t="shared" si="180"/>
        <v/>
      </c>
      <c r="U619" s="158" t="str">
        <f t="shared" si="181"/>
        <v/>
      </c>
      <c r="V619" s="158" t="str">
        <f t="shared" si="182"/>
        <v>No</v>
      </c>
      <c r="W619" s="159" t="str">
        <f t="shared" si="183"/>
        <v/>
      </c>
      <c r="X619" s="159" t="str">
        <f t="shared" si="184"/>
        <v/>
      </c>
      <c r="Y619" s="160" t="str">
        <f t="shared" si="185"/>
        <v/>
      </c>
      <c r="Z619" s="161" t="str">
        <f t="shared" si="186"/>
        <v/>
      </c>
      <c r="AA619" s="161" t="str">
        <f t="shared" si="187"/>
        <v>No</v>
      </c>
      <c r="AB619" s="162" t="str">
        <f t="shared" si="188"/>
        <v/>
      </c>
      <c r="AC619" s="162" t="str">
        <f t="shared" si="189"/>
        <v/>
      </c>
    </row>
    <row r="620" spans="1:29" ht="14">
      <c r="A620" s="62">
        <v>618</v>
      </c>
      <c r="B620" s="10">
        <v>7</v>
      </c>
      <c r="C620" s="14">
        <v>41248</v>
      </c>
      <c r="D620" s="15" t="s">
        <v>52</v>
      </c>
      <c r="E620" s="65" t="s">
        <v>8</v>
      </c>
      <c r="F620" s="15" t="s">
        <v>8</v>
      </c>
      <c r="G620" s="23" t="s">
        <v>16</v>
      </c>
      <c r="H620" s="17" t="s">
        <v>93</v>
      </c>
      <c r="I620" s="66">
        <v>11</v>
      </c>
      <c r="J620" s="12">
        <f>VLOOKUP(G620,'Default Parameters'!$A$10:$C$12,3,FALSE)</f>
        <v>5</v>
      </c>
      <c r="K620" s="63">
        <f t="shared" si="171"/>
        <v>41369</v>
      </c>
      <c r="L620" s="64">
        <f t="shared" si="172"/>
        <v>2013</v>
      </c>
      <c r="M620" s="64">
        <f t="shared" si="173"/>
        <v>4</v>
      </c>
      <c r="N620" s="63">
        <f t="shared" si="174"/>
        <v>43194</v>
      </c>
      <c r="O620" s="154">
        <f t="shared" si="175"/>
        <v>42948</v>
      </c>
      <c r="P620" s="155">
        <f t="shared" si="176"/>
        <v>43194</v>
      </c>
      <c r="Q620" s="155" t="str">
        <f t="shared" si="177"/>
        <v>Yes</v>
      </c>
      <c r="R620" s="156">
        <f t="shared" si="178"/>
        <v>4.6109589041095891</v>
      </c>
      <c r="S620" s="156">
        <f t="shared" si="179"/>
        <v>2.8328767123287673</v>
      </c>
      <c r="T620" s="157" t="str">
        <f t="shared" si="180"/>
        <v/>
      </c>
      <c r="U620" s="158" t="str">
        <f t="shared" si="181"/>
        <v/>
      </c>
      <c r="V620" s="158" t="str">
        <f t="shared" si="182"/>
        <v>No</v>
      </c>
      <c r="W620" s="159" t="str">
        <f t="shared" si="183"/>
        <v/>
      </c>
      <c r="X620" s="159" t="str">
        <f t="shared" si="184"/>
        <v/>
      </c>
      <c r="Y620" s="160" t="str">
        <f t="shared" si="185"/>
        <v/>
      </c>
      <c r="Z620" s="161" t="str">
        <f t="shared" si="186"/>
        <v/>
      </c>
      <c r="AA620" s="161" t="str">
        <f t="shared" si="187"/>
        <v>No</v>
      </c>
      <c r="AB620" s="162" t="str">
        <f t="shared" si="188"/>
        <v/>
      </c>
      <c r="AC620" s="162" t="str">
        <f t="shared" si="189"/>
        <v/>
      </c>
    </row>
    <row r="621" spans="1:29" ht="14">
      <c r="A621" s="62">
        <v>619</v>
      </c>
      <c r="B621" s="10">
        <v>7</v>
      </c>
      <c r="C621" s="14">
        <v>41249</v>
      </c>
      <c r="D621" s="15" t="s">
        <v>52</v>
      </c>
      <c r="E621" s="15" t="s">
        <v>367</v>
      </c>
      <c r="F621" s="15" t="s">
        <v>367</v>
      </c>
      <c r="G621" s="23" t="s">
        <v>16</v>
      </c>
      <c r="H621" s="17" t="s">
        <v>149</v>
      </c>
      <c r="I621" s="66">
        <v>10</v>
      </c>
      <c r="J621" s="12">
        <f>VLOOKUP(G621,'Default Parameters'!$A$10:$C$12,3,FALSE)</f>
        <v>5</v>
      </c>
      <c r="K621" s="63">
        <f t="shared" si="171"/>
        <v>41370</v>
      </c>
      <c r="L621" s="64">
        <f t="shared" si="172"/>
        <v>2013</v>
      </c>
      <c r="M621" s="64">
        <f t="shared" si="173"/>
        <v>4</v>
      </c>
      <c r="N621" s="63">
        <f t="shared" si="174"/>
        <v>43195</v>
      </c>
      <c r="O621" s="154">
        <f t="shared" si="175"/>
        <v>42948</v>
      </c>
      <c r="P621" s="155">
        <f t="shared" si="176"/>
        <v>43195</v>
      </c>
      <c r="Q621" s="155" t="str">
        <f t="shared" si="177"/>
        <v>Yes</v>
      </c>
      <c r="R621" s="156">
        <f t="shared" si="178"/>
        <v>4.1917808219178081</v>
      </c>
      <c r="S621" s="156">
        <f t="shared" si="179"/>
        <v>2.6027397260273974</v>
      </c>
      <c r="T621" s="157" t="str">
        <f t="shared" si="180"/>
        <v/>
      </c>
      <c r="U621" s="158" t="str">
        <f t="shared" si="181"/>
        <v/>
      </c>
      <c r="V621" s="158" t="str">
        <f t="shared" si="182"/>
        <v>No</v>
      </c>
      <c r="W621" s="159" t="str">
        <f t="shared" si="183"/>
        <v/>
      </c>
      <c r="X621" s="159" t="str">
        <f t="shared" si="184"/>
        <v/>
      </c>
      <c r="Y621" s="160" t="str">
        <f t="shared" si="185"/>
        <v/>
      </c>
      <c r="Z621" s="161" t="str">
        <f t="shared" si="186"/>
        <v/>
      </c>
      <c r="AA621" s="161" t="str">
        <f t="shared" si="187"/>
        <v>No</v>
      </c>
      <c r="AB621" s="162" t="str">
        <f t="shared" si="188"/>
        <v/>
      </c>
      <c r="AC621" s="162" t="str">
        <f t="shared" si="189"/>
        <v/>
      </c>
    </row>
    <row r="622" spans="1:29" ht="14">
      <c r="A622" s="62">
        <v>620</v>
      </c>
      <c r="B622" s="10">
        <v>7</v>
      </c>
      <c r="C622" s="14">
        <v>41249</v>
      </c>
      <c r="D622" s="15" t="s">
        <v>52</v>
      </c>
      <c r="E622" s="15" t="s">
        <v>367</v>
      </c>
      <c r="F622" s="15" t="s">
        <v>367</v>
      </c>
      <c r="G622" s="23" t="s">
        <v>16</v>
      </c>
      <c r="H622" s="17" t="s">
        <v>149</v>
      </c>
      <c r="I622" s="66">
        <v>10</v>
      </c>
      <c r="J622" s="12">
        <f>VLOOKUP(G622,'Default Parameters'!$A$10:$C$12,3,FALSE)</f>
        <v>5</v>
      </c>
      <c r="K622" s="63">
        <f t="shared" si="171"/>
        <v>41370</v>
      </c>
      <c r="L622" s="64">
        <f t="shared" si="172"/>
        <v>2013</v>
      </c>
      <c r="M622" s="64">
        <f t="shared" si="173"/>
        <v>4</v>
      </c>
      <c r="N622" s="63">
        <f t="shared" si="174"/>
        <v>43195</v>
      </c>
      <c r="O622" s="154">
        <f t="shared" si="175"/>
        <v>42948</v>
      </c>
      <c r="P622" s="155">
        <f t="shared" si="176"/>
        <v>43195</v>
      </c>
      <c r="Q622" s="155" t="str">
        <f t="shared" si="177"/>
        <v>Yes</v>
      </c>
      <c r="R622" s="156">
        <f t="shared" si="178"/>
        <v>4.1917808219178081</v>
      </c>
      <c r="S622" s="156">
        <f t="shared" si="179"/>
        <v>2.6027397260273974</v>
      </c>
      <c r="T622" s="157" t="str">
        <f t="shared" si="180"/>
        <v/>
      </c>
      <c r="U622" s="158" t="str">
        <f t="shared" si="181"/>
        <v/>
      </c>
      <c r="V622" s="158" t="str">
        <f t="shared" si="182"/>
        <v>No</v>
      </c>
      <c r="W622" s="159" t="str">
        <f t="shared" si="183"/>
        <v/>
      </c>
      <c r="X622" s="159" t="str">
        <f t="shared" si="184"/>
        <v/>
      </c>
      <c r="Y622" s="160" t="str">
        <f t="shared" si="185"/>
        <v/>
      </c>
      <c r="Z622" s="161" t="str">
        <f t="shared" si="186"/>
        <v/>
      </c>
      <c r="AA622" s="161" t="str">
        <f t="shared" si="187"/>
        <v>No</v>
      </c>
      <c r="AB622" s="162" t="str">
        <f t="shared" si="188"/>
        <v/>
      </c>
      <c r="AC622" s="162" t="str">
        <f t="shared" si="189"/>
        <v/>
      </c>
    </row>
    <row r="623" spans="1:29" ht="14">
      <c r="A623" s="62">
        <v>621</v>
      </c>
      <c r="B623" s="10">
        <v>7</v>
      </c>
      <c r="C623" s="14">
        <v>41249</v>
      </c>
      <c r="D623" s="15" t="s">
        <v>52</v>
      </c>
      <c r="E623" s="15" t="s">
        <v>367</v>
      </c>
      <c r="F623" s="15" t="s">
        <v>367</v>
      </c>
      <c r="G623" s="23" t="s">
        <v>16</v>
      </c>
      <c r="H623" s="17" t="s">
        <v>149</v>
      </c>
      <c r="I623" s="66">
        <v>10</v>
      </c>
      <c r="J623" s="12">
        <f>VLOOKUP(G623,'Default Parameters'!$A$10:$C$12,3,FALSE)</f>
        <v>5</v>
      </c>
      <c r="K623" s="63">
        <f t="shared" si="171"/>
        <v>41370</v>
      </c>
      <c r="L623" s="64">
        <f t="shared" si="172"/>
        <v>2013</v>
      </c>
      <c r="M623" s="64">
        <f t="shared" si="173"/>
        <v>4</v>
      </c>
      <c r="N623" s="63">
        <f t="shared" si="174"/>
        <v>43195</v>
      </c>
      <c r="O623" s="154">
        <f t="shared" si="175"/>
        <v>42948</v>
      </c>
      <c r="P623" s="155">
        <f t="shared" si="176"/>
        <v>43195</v>
      </c>
      <c r="Q623" s="155" t="str">
        <f t="shared" si="177"/>
        <v>Yes</v>
      </c>
      <c r="R623" s="156">
        <f t="shared" si="178"/>
        <v>4.1917808219178081</v>
      </c>
      <c r="S623" s="156">
        <f t="shared" si="179"/>
        <v>2.6027397260273974</v>
      </c>
      <c r="T623" s="157" t="str">
        <f t="shared" si="180"/>
        <v/>
      </c>
      <c r="U623" s="158" t="str">
        <f t="shared" si="181"/>
        <v/>
      </c>
      <c r="V623" s="158" t="str">
        <f t="shared" si="182"/>
        <v>No</v>
      </c>
      <c r="W623" s="159" t="str">
        <f t="shared" si="183"/>
        <v/>
      </c>
      <c r="X623" s="159" t="str">
        <f t="shared" si="184"/>
        <v/>
      </c>
      <c r="Y623" s="160" t="str">
        <f t="shared" si="185"/>
        <v/>
      </c>
      <c r="Z623" s="161" t="str">
        <f t="shared" si="186"/>
        <v/>
      </c>
      <c r="AA623" s="161" t="str">
        <f t="shared" si="187"/>
        <v>No</v>
      </c>
      <c r="AB623" s="162" t="str">
        <f t="shared" si="188"/>
        <v/>
      </c>
      <c r="AC623" s="162" t="str">
        <f t="shared" si="189"/>
        <v/>
      </c>
    </row>
    <row r="624" spans="1:29" ht="14">
      <c r="A624" s="62">
        <v>622</v>
      </c>
      <c r="B624" s="10">
        <v>7</v>
      </c>
      <c r="C624" s="14">
        <v>41249</v>
      </c>
      <c r="D624" s="15" t="s">
        <v>52</v>
      </c>
      <c r="E624" s="15" t="s">
        <v>367</v>
      </c>
      <c r="F624" s="15" t="s">
        <v>367</v>
      </c>
      <c r="G624" s="23" t="s">
        <v>16</v>
      </c>
      <c r="H624" s="17" t="s">
        <v>149</v>
      </c>
      <c r="I624" s="66">
        <v>10</v>
      </c>
      <c r="J624" s="12">
        <f>VLOOKUP(G624,'Default Parameters'!$A$10:$C$12,3,FALSE)</f>
        <v>5</v>
      </c>
      <c r="K624" s="63">
        <f t="shared" si="171"/>
        <v>41370</v>
      </c>
      <c r="L624" s="64">
        <f t="shared" si="172"/>
        <v>2013</v>
      </c>
      <c r="M624" s="64">
        <f t="shared" si="173"/>
        <v>4</v>
      </c>
      <c r="N624" s="63">
        <f t="shared" si="174"/>
        <v>43195</v>
      </c>
      <c r="O624" s="154">
        <f t="shared" si="175"/>
        <v>42948</v>
      </c>
      <c r="P624" s="155">
        <f t="shared" si="176"/>
        <v>43195</v>
      </c>
      <c r="Q624" s="155" t="str">
        <f t="shared" si="177"/>
        <v>Yes</v>
      </c>
      <c r="R624" s="156">
        <f t="shared" si="178"/>
        <v>4.1917808219178081</v>
      </c>
      <c r="S624" s="156">
        <f t="shared" si="179"/>
        <v>2.6027397260273974</v>
      </c>
      <c r="T624" s="157" t="str">
        <f t="shared" si="180"/>
        <v/>
      </c>
      <c r="U624" s="158" t="str">
        <f t="shared" si="181"/>
        <v/>
      </c>
      <c r="V624" s="158" t="str">
        <f t="shared" si="182"/>
        <v>No</v>
      </c>
      <c r="W624" s="159" t="str">
        <f t="shared" si="183"/>
        <v/>
      </c>
      <c r="X624" s="159" t="str">
        <f t="shared" si="184"/>
        <v/>
      </c>
      <c r="Y624" s="160" t="str">
        <f t="shared" si="185"/>
        <v/>
      </c>
      <c r="Z624" s="161" t="str">
        <f t="shared" si="186"/>
        <v/>
      </c>
      <c r="AA624" s="161" t="str">
        <f t="shared" si="187"/>
        <v>No</v>
      </c>
      <c r="AB624" s="162" t="str">
        <f t="shared" si="188"/>
        <v/>
      </c>
      <c r="AC624" s="162" t="str">
        <f t="shared" si="189"/>
        <v/>
      </c>
    </row>
    <row r="625" spans="1:29" ht="14">
      <c r="A625" s="62">
        <v>623</v>
      </c>
      <c r="B625" s="10">
        <v>7</v>
      </c>
      <c r="C625" s="14">
        <v>41249</v>
      </c>
      <c r="D625" s="15" t="s">
        <v>52</v>
      </c>
      <c r="E625" s="15" t="s">
        <v>367</v>
      </c>
      <c r="F625" s="15" t="s">
        <v>367</v>
      </c>
      <c r="G625" s="23" t="s">
        <v>16</v>
      </c>
      <c r="H625" s="17" t="s">
        <v>149</v>
      </c>
      <c r="I625" s="66">
        <v>10</v>
      </c>
      <c r="J625" s="12">
        <f>VLOOKUP(G625,'Default Parameters'!$A$10:$C$12,3,FALSE)</f>
        <v>5</v>
      </c>
      <c r="K625" s="63">
        <f t="shared" si="171"/>
        <v>41370</v>
      </c>
      <c r="L625" s="64">
        <f t="shared" si="172"/>
        <v>2013</v>
      </c>
      <c r="M625" s="64">
        <f t="shared" si="173"/>
        <v>4</v>
      </c>
      <c r="N625" s="63">
        <f t="shared" si="174"/>
        <v>43195</v>
      </c>
      <c r="O625" s="154">
        <f t="shared" si="175"/>
        <v>42948</v>
      </c>
      <c r="P625" s="155">
        <f t="shared" si="176"/>
        <v>43195</v>
      </c>
      <c r="Q625" s="155" t="str">
        <f t="shared" si="177"/>
        <v>Yes</v>
      </c>
      <c r="R625" s="156">
        <f t="shared" si="178"/>
        <v>4.1917808219178081</v>
      </c>
      <c r="S625" s="156">
        <f t="shared" si="179"/>
        <v>2.6027397260273974</v>
      </c>
      <c r="T625" s="157" t="str">
        <f t="shared" si="180"/>
        <v/>
      </c>
      <c r="U625" s="158" t="str">
        <f t="shared" si="181"/>
        <v/>
      </c>
      <c r="V625" s="158" t="str">
        <f t="shared" si="182"/>
        <v>No</v>
      </c>
      <c r="W625" s="159" t="str">
        <f t="shared" si="183"/>
        <v/>
      </c>
      <c r="X625" s="159" t="str">
        <f t="shared" si="184"/>
        <v/>
      </c>
      <c r="Y625" s="160" t="str">
        <f t="shared" si="185"/>
        <v/>
      </c>
      <c r="Z625" s="161" t="str">
        <f t="shared" si="186"/>
        <v/>
      </c>
      <c r="AA625" s="161" t="str">
        <f t="shared" si="187"/>
        <v>No</v>
      </c>
      <c r="AB625" s="162" t="str">
        <f t="shared" si="188"/>
        <v/>
      </c>
      <c r="AC625" s="162" t="str">
        <f t="shared" si="189"/>
        <v/>
      </c>
    </row>
    <row r="626" spans="1:29" ht="14">
      <c r="A626" s="62">
        <v>624</v>
      </c>
      <c r="B626" s="10">
        <v>7</v>
      </c>
      <c r="C626" s="14">
        <v>41249</v>
      </c>
      <c r="D626" s="15" t="s">
        <v>52</v>
      </c>
      <c r="E626" s="15" t="s">
        <v>367</v>
      </c>
      <c r="F626" s="15" t="s">
        <v>367</v>
      </c>
      <c r="G626" s="23" t="s">
        <v>16</v>
      </c>
      <c r="H626" s="17" t="s">
        <v>149</v>
      </c>
      <c r="I626" s="66">
        <v>10</v>
      </c>
      <c r="J626" s="12">
        <f>VLOOKUP(G626,'Default Parameters'!$A$10:$C$12,3,FALSE)</f>
        <v>5</v>
      </c>
      <c r="K626" s="63">
        <f t="shared" si="171"/>
        <v>41370</v>
      </c>
      <c r="L626" s="64">
        <f t="shared" si="172"/>
        <v>2013</v>
      </c>
      <c r="M626" s="64">
        <f t="shared" si="173"/>
        <v>4</v>
      </c>
      <c r="N626" s="63">
        <f t="shared" si="174"/>
        <v>43195</v>
      </c>
      <c r="O626" s="154">
        <f t="shared" si="175"/>
        <v>42948</v>
      </c>
      <c r="P626" s="155">
        <f t="shared" si="176"/>
        <v>43195</v>
      </c>
      <c r="Q626" s="155" t="str">
        <f t="shared" si="177"/>
        <v>Yes</v>
      </c>
      <c r="R626" s="156">
        <f t="shared" si="178"/>
        <v>4.1917808219178081</v>
      </c>
      <c r="S626" s="156">
        <f t="shared" si="179"/>
        <v>2.6027397260273974</v>
      </c>
      <c r="T626" s="157" t="str">
        <f t="shared" si="180"/>
        <v/>
      </c>
      <c r="U626" s="158" t="str">
        <f t="shared" si="181"/>
        <v/>
      </c>
      <c r="V626" s="158" t="str">
        <f t="shared" si="182"/>
        <v>No</v>
      </c>
      <c r="W626" s="159" t="str">
        <f t="shared" si="183"/>
        <v/>
      </c>
      <c r="X626" s="159" t="str">
        <f t="shared" si="184"/>
        <v/>
      </c>
      <c r="Y626" s="160" t="str">
        <f t="shared" si="185"/>
        <v/>
      </c>
      <c r="Z626" s="161" t="str">
        <f t="shared" si="186"/>
        <v/>
      </c>
      <c r="AA626" s="161" t="str">
        <f t="shared" si="187"/>
        <v>No</v>
      </c>
      <c r="AB626" s="162" t="str">
        <f t="shared" si="188"/>
        <v/>
      </c>
      <c r="AC626" s="162" t="str">
        <f t="shared" si="189"/>
        <v/>
      </c>
    </row>
    <row r="627" spans="1:29" ht="14">
      <c r="A627" s="62">
        <v>625</v>
      </c>
      <c r="B627" s="10">
        <v>7</v>
      </c>
      <c r="C627" s="14">
        <v>41249</v>
      </c>
      <c r="D627" s="15" t="s">
        <v>52</v>
      </c>
      <c r="E627" s="15" t="s">
        <v>367</v>
      </c>
      <c r="F627" s="15" t="s">
        <v>367</v>
      </c>
      <c r="G627" s="23" t="s">
        <v>16</v>
      </c>
      <c r="H627" s="17" t="s">
        <v>149</v>
      </c>
      <c r="I627" s="66">
        <v>10</v>
      </c>
      <c r="J627" s="12">
        <f>VLOOKUP(G627,'Default Parameters'!$A$10:$C$12,3,FALSE)</f>
        <v>5</v>
      </c>
      <c r="K627" s="63">
        <f t="shared" si="171"/>
        <v>41370</v>
      </c>
      <c r="L627" s="64">
        <f t="shared" si="172"/>
        <v>2013</v>
      </c>
      <c r="M627" s="64">
        <f t="shared" si="173"/>
        <v>4</v>
      </c>
      <c r="N627" s="63">
        <f t="shared" si="174"/>
        <v>43195</v>
      </c>
      <c r="O627" s="154">
        <f t="shared" si="175"/>
        <v>42948</v>
      </c>
      <c r="P627" s="155">
        <f t="shared" si="176"/>
        <v>43195</v>
      </c>
      <c r="Q627" s="155" t="str">
        <f t="shared" si="177"/>
        <v>Yes</v>
      </c>
      <c r="R627" s="156">
        <f t="shared" si="178"/>
        <v>4.1917808219178081</v>
      </c>
      <c r="S627" s="156">
        <f t="shared" si="179"/>
        <v>2.6027397260273974</v>
      </c>
      <c r="T627" s="157" t="str">
        <f t="shared" si="180"/>
        <v/>
      </c>
      <c r="U627" s="158" t="str">
        <f t="shared" si="181"/>
        <v/>
      </c>
      <c r="V627" s="158" t="str">
        <f t="shared" si="182"/>
        <v>No</v>
      </c>
      <c r="W627" s="159" t="str">
        <f t="shared" si="183"/>
        <v/>
      </c>
      <c r="X627" s="159" t="str">
        <f t="shared" si="184"/>
        <v/>
      </c>
      <c r="Y627" s="160" t="str">
        <f t="shared" si="185"/>
        <v/>
      </c>
      <c r="Z627" s="161" t="str">
        <f t="shared" si="186"/>
        <v/>
      </c>
      <c r="AA627" s="161" t="str">
        <f t="shared" si="187"/>
        <v>No</v>
      </c>
      <c r="AB627" s="162" t="str">
        <f t="shared" si="188"/>
        <v/>
      </c>
      <c r="AC627" s="162" t="str">
        <f t="shared" si="189"/>
        <v/>
      </c>
    </row>
    <row r="628" spans="1:29" ht="14">
      <c r="A628" s="62">
        <v>626</v>
      </c>
      <c r="B628" s="10">
        <v>7</v>
      </c>
      <c r="C628" s="14">
        <v>41249</v>
      </c>
      <c r="D628" s="15" t="s">
        <v>52</v>
      </c>
      <c r="E628" s="15" t="s">
        <v>367</v>
      </c>
      <c r="F628" s="15" t="s">
        <v>367</v>
      </c>
      <c r="G628" s="23" t="s">
        <v>16</v>
      </c>
      <c r="H628" s="17" t="s">
        <v>149</v>
      </c>
      <c r="I628" s="66">
        <v>10</v>
      </c>
      <c r="J628" s="12">
        <f>VLOOKUP(G628,'Default Parameters'!$A$10:$C$12,3,FALSE)</f>
        <v>5</v>
      </c>
      <c r="K628" s="63">
        <f t="shared" si="171"/>
        <v>41370</v>
      </c>
      <c r="L628" s="64">
        <f t="shared" si="172"/>
        <v>2013</v>
      </c>
      <c r="M628" s="64">
        <f t="shared" si="173"/>
        <v>4</v>
      </c>
      <c r="N628" s="63">
        <f t="shared" si="174"/>
        <v>43195</v>
      </c>
      <c r="O628" s="154">
        <f t="shared" si="175"/>
        <v>42948</v>
      </c>
      <c r="P628" s="155">
        <f t="shared" si="176"/>
        <v>43195</v>
      </c>
      <c r="Q628" s="155" t="str">
        <f t="shared" si="177"/>
        <v>Yes</v>
      </c>
      <c r="R628" s="156">
        <f t="shared" si="178"/>
        <v>4.1917808219178081</v>
      </c>
      <c r="S628" s="156">
        <f t="shared" si="179"/>
        <v>2.6027397260273974</v>
      </c>
      <c r="T628" s="157" t="str">
        <f t="shared" si="180"/>
        <v/>
      </c>
      <c r="U628" s="158" t="str">
        <f t="shared" si="181"/>
        <v/>
      </c>
      <c r="V628" s="158" t="str">
        <f t="shared" si="182"/>
        <v>No</v>
      </c>
      <c r="W628" s="159" t="str">
        <f t="shared" si="183"/>
        <v/>
      </c>
      <c r="X628" s="159" t="str">
        <f t="shared" si="184"/>
        <v/>
      </c>
      <c r="Y628" s="160" t="str">
        <f t="shared" si="185"/>
        <v/>
      </c>
      <c r="Z628" s="161" t="str">
        <f t="shared" si="186"/>
        <v/>
      </c>
      <c r="AA628" s="161" t="str">
        <f t="shared" si="187"/>
        <v>No</v>
      </c>
      <c r="AB628" s="162" t="str">
        <f t="shared" si="188"/>
        <v/>
      </c>
      <c r="AC628" s="162" t="str">
        <f t="shared" si="189"/>
        <v/>
      </c>
    </row>
    <row r="629" spans="1:29" ht="14">
      <c r="A629" s="62">
        <v>627</v>
      </c>
      <c r="B629" s="10">
        <v>7</v>
      </c>
      <c r="C629" s="14">
        <v>41249</v>
      </c>
      <c r="D629" s="15" t="s">
        <v>52</v>
      </c>
      <c r="E629" s="15" t="s">
        <v>367</v>
      </c>
      <c r="F629" s="15" t="s">
        <v>367</v>
      </c>
      <c r="G629" s="23" t="s">
        <v>16</v>
      </c>
      <c r="H629" s="17" t="s">
        <v>149</v>
      </c>
      <c r="I629" s="66">
        <v>13</v>
      </c>
      <c r="J629" s="12">
        <f>VLOOKUP(G629,'Default Parameters'!$A$10:$C$12,3,FALSE)</f>
        <v>5</v>
      </c>
      <c r="K629" s="63">
        <f t="shared" si="171"/>
        <v>41370</v>
      </c>
      <c r="L629" s="64">
        <f t="shared" si="172"/>
        <v>2013</v>
      </c>
      <c r="M629" s="64">
        <f t="shared" si="173"/>
        <v>4</v>
      </c>
      <c r="N629" s="63">
        <f t="shared" si="174"/>
        <v>43195</v>
      </c>
      <c r="O629" s="154">
        <f t="shared" si="175"/>
        <v>42948</v>
      </c>
      <c r="P629" s="155">
        <f t="shared" si="176"/>
        <v>43195</v>
      </c>
      <c r="Q629" s="155" t="str">
        <f t="shared" si="177"/>
        <v>Yes</v>
      </c>
      <c r="R629" s="156">
        <f t="shared" si="178"/>
        <v>5.4493150684931511</v>
      </c>
      <c r="S629" s="156">
        <f t="shared" si="179"/>
        <v>3.3835616438356166</v>
      </c>
      <c r="T629" s="157" t="str">
        <f t="shared" si="180"/>
        <v/>
      </c>
      <c r="U629" s="158" t="str">
        <f t="shared" si="181"/>
        <v/>
      </c>
      <c r="V629" s="158" t="str">
        <f t="shared" si="182"/>
        <v>No</v>
      </c>
      <c r="W629" s="159" t="str">
        <f t="shared" si="183"/>
        <v/>
      </c>
      <c r="X629" s="159" t="str">
        <f t="shared" si="184"/>
        <v/>
      </c>
      <c r="Y629" s="160" t="str">
        <f t="shared" si="185"/>
        <v/>
      </c>
      <c r="Z629" s="161" t="str">
        <f t="shared" si="186"/>
        <v/>
      </c>
      <c r="AA629" s="161" t="str">
        <f t="shared" si="187"/>
        <v>No</v>
      </c>
      <c r="AB629" s="162" t="str">
        <f t="shared" si="188"/>
        <v/>
      </c>
      <c r="AC629" s="162" t="str">
        <f t="shared" si="189"/>
        <v/>
      </c>
    </row>
    <row r="630" spans="1:29" ht="14">
      <c r="A630" s="62">
        <v>628</v>
      </c>
      <c r="B630" s="10">
        <v>7</v>
      </c>
      <c r="C630" s="14">
        <v>41249</v>
      </c>
      <c r="D630" s="15" t="s">
        <v>52</v>
      </c>
      <c r="E630" s="15" t="s">
        <v>367</v>
      </c>
      <c r="F630" s="15" t="s">
        <v>367</v>
      </c>
      <c r="G630" s="23" t="s">
        <v>16</v>
      </c>
      <c r="H630" s="17" t="s">
        <v>149</v>
      </c>
      <c r="I630" s="66">
        <v>15</v>
      </c>
      <c r="J630" s="12">
        <f>VLOOKUP(G630,'Default Parameters'!$A$10:$C$12,3,FALSE)</f>
        <v>5</v>
      </c>
      <c r="K630" s="63">
        <f t="shared" si="171"/>
        <v>41370</v>
      </c>
      <c r="L630" s="64">
        <f t="shared" si="172"/>
        <v>2013</v>
      </c>
      <c r="M630" s="64">
        <f t="shared" si="173"/>
        <v>4</v>
      </c>
      <c r="N630" s="63">
        <f t="shared" si="174"/>
        <v>43195</v>
      </c>
      <c r="O630" s="154">
        <f t="shared" si="175"/>
        <v>42948</v>
      </c>
      <c r="P630" s="155">
        <f t="shared" si="176"/>
        <v>43195</v>
      </c>
      <c r="Q630" s="155" t="str">
        <f t="shared" si="177"/>
        <v>Yes</v>
      </c>
      <c r="R630" s="156">
        <f t="shared" si="178"/>
        <v>6.2876712328767121</v>
      </c>
      <c r="S630" s="156">
        <f t="shared" si="179"/>
        <v>3.904109589041096</v>
      </c>
      <c r="T630" s="157" t="str">
        <f t="shared" si="180"/>
        <v/>
      </c>
      <c r="U630" s="158" t="str">
        <f t="shared" si="181"/>
        <v/>
      </c>
      <c r="V630" s="158" t="str">
        <f t="shared" si="182"/>
        <v>No</v>
      </c>
      <c r="W630" s="159" t="str">
        <f t="shared" si="183"/>
        <v/>
      </c>
      <c r="X630" s="159" t="str">
        <f t="shared" si="184"/>
        <v/>
      </c>
      <c r="Y630" s="160" t="str">
        <f t="shared" si="185"/>
        <v/>
      </c>
      <c r="Z630" s="161" t="str">
        <f t="shared" si="186"/>
        <v/>
      </c>
      <c r="AA630" s="161" t="str">
        <f t="shared" si="187"/>
        <v>No</v>
      </c>
      <c r="AB630" s="162" t="str">
        <f t="shared" si="188"/>
        <v/>
      </c>
      <c r="AC630" s="162" t="str">
        <f t="shared" si="189"/>
        <v/>
      </c>
    </row>
    <row r="631" spans="1:29" ht="14">
      <c r="A631" s="62">
        <v>629</v>
      </c>
      <c r="B631" s="10">
        <v>7</v>
      </c>
      <c r="C631" s="14">
        <v>41249</v>
      </c>
      <c r="D631" s="15" t="s">
        <v>52</v>
      </c>
      <c r="E631" s="15" t="s">
        <v>367</v>
      </c>
      <c r="F631" s="15" t="s">
        <v>367</v>
      </c>
      <c r="G631" s="23" t="s">
        <v>16</v>
      </c>
      <c r="H631" s="17" t="s">
        <v>149</v>
      </c>
      <c r="I631" s="66">
        <v>17</v>
      </c>
      <c r="J631" s="12">
        <f>VLOOKUP(G631,'Default Parameters'!$A$10:$C$12,3,FALSE)</f>
        <v>5</v>
      </c>
      <c r="K631" s="63">
        <f t="shared" si="171"/>
        <v>41370</v>
      </c>
      <c r="L631" s="64">
        <f t="shared" si="172"/>
        <v>2013</v>
      </c>
      <c r="M631" s="64">
        <f t="shared" si="173"/>
        <v>4</v>
      </c>
      <c r="N631" s="63">
        <f t="shared" si="174"/>
        <v>43195</v>
      </c>
      <c r="O631" s="154">
        <f t="shared" si="175"/>
        <v>42948</v>
      </c>
      <c r="P631" s="155">
        <f t="shared" si="176"/>
        <v>43195</v>
      </c>
      <c r="Q631" s="155" t="str">
        <f t="shared" si="177"/>
        <v>Yes</v>
      </c>
      <c r="R631" s="156">
        <f t="shared" si="178"/>
        <v>7.1260273972602741</v>
      </c>
      <c r="S631" s="156">
        <f t="shared" si="179"/>
        <v>4.4246575342465757</v>
      </c>
      <c r="T631" s="157" t="str">
        <f t="shared" si="180"/>
        <v/>
      </c>
      <c r="U631" s="158" t="str">
        <f t="shared" si="181"/>
        <v/>
      </c>
      <c r="V631" s="158" t="str">
        <f t="shared" si="182"/>
        <v>No</v>
      </c>
      <c r="W631" s="159" t="str">
        <f t="shared" si="183"/>
        <v/>
      </c>
      <c r="X631" s="159" t="str">
        <f t="shared" si="184"/>
        <v/>
      </c>
      <c r="Y631" s="160" t="str">
        <f t="shared" si="185"/>
        <v/>
      </c>
      <c r="Z631" s="161" t="str">
        <f t="shared" si="186"/>
        <v/>
      </c>
      <c r="AA631" s="161" t="str">
        <f t="shared" si="187"/>
        <v>No</v>
      </c>
      <c r="AB631" s="162" t="str">
        <f t="shared" si="188"/>
        <v/>
      </c>
      <c r="AC631" s="162" t="str">
        <f t="shared" si="189"/>
        <v/>
      </c>
    </row>
    <row r="632" spans="1:29" ht="14">
      <c r="A632" s="62">
        <v>630</v>
      </c>
      <c r="B632" s="10">
        <v>7</v>
      </c>
      <c r="C632" s="14">
        <v>41249</v>
      </c>
      <c r="D632" s="15" t="s">
        <v>52</v>
      </c>
      <c r="E632" s="15" t="s">
        <v>367</v>
      </c>
      <c r="F632" s="15" t="s">
        <v>367</v>
      </c>
      <c r="G632" s="23" t="s">
        <v>16</v>
      </c>
      <c r="H632" s="17" t="s">
        <v>149</v>
      </c>
      <c r="I632" s="66">
        <v>20</v>
      </c>
      <c r="J632" s="12">
        <f>VLOOKUP(G632,'Default Parameters'!$A$10:$C$12,3,FALSE)</f>
        <v>5</v>
      </c>
      <c r="K632" s="63">
        <f t="shared" si="171"/>
        <v>41370</v>
      </c>
      <c r="L632" s="64">
        <f t="shared" si="172"/>
        <v>2013</v>
      </c>
      <c r="M632" s="64">
        <f t="shared" si="173"/>
        <v>4</v>
      </c>
      <c r="N632" s="63">
        <f t="shared" si="174"/>
        <v>43195</v>
      </c>
      <c r="O632" s="154">
        <f t="shared" si="175"/>
        <v>42948</v>
      </c>
      <c r="P632" s="155">
        <f t="shared" si="176"/>
        <v>43195</v>
      </c>
      <c r="Q632" s="155" t="str">
        <f t="shared" si="177"/>
        <v>Yes</v>
      </c>
      <c r="R632" s="156">
        <f t="shared" si="178"/>
        <v>8.3835616438356162</v>
      </c>
      <c r="S632" s="156">
        <f t="shared" si="179"/>
        <v>5.2054794520547949</v>
      </c>
      <c r="T632" s="157" t="str">
        <f t="shared" si="180"/>
        <v/>
      </c>
      <c r="U632" s="158" t="str">
        <f t="shared" si="181"/>
        <v/>
      </c>
      <c r="V632" s="158" t="str">
        <f t="shared" si="182"/>
        <v>No</v>
      </c>
      <c r="W632" s="159" t="str">
        <f t="shared" si="183"/>
        <v/>
      </c>
      <c r="X632" s="159" t="str">
        <f t="shared" si="184"/>
        <v/>
      </c>
      <c r="Y632" s="160" t="str">
        <f t="shared" si="185"/>
        <v/>
      </c>
      <c r="Z632" s="161" t="str">
        <f t="shared" si="186"/>
        <v/>
      </c>
      <c r="AA632" s="161" t="str">
        <f t="shared" si="187"/>
        <v>No</v>
      </c>
      <c r="AB632" s="162" t="str">
        <f t="shared" si="188"/>
        <v/>
      </c>
      <c r="AC632" s="162" t="str">
        <f t="shared" si="189"/>
        <v/>
      </c>
    </row>
    <row r="633" spans="1:29" ht="14">
      <c r="A633" s="62">
        <v>631</v>
      </c>
      <c r="B633" s="10">
        <v>7</v>
      </c>
      <c r="C633" s="14">
        <v>41249</v>
      </c>
      <c r="D633" s="15" t="s">
        <v>52</v>
      </c>
      <c r="E633" s="15" t="s">
        <v>367</v>
      </c>
      <c r="F633" s="15" t="s">
        <v>367</v>
      </c>
      <c r="G633" s="23" t="s">
        <v>16</v>
      </c>
      <c r="H633" s="17" t="s">
        <v>149</v>
      </c>
      <c r="I633" s="66">
        <v>20</v>
      </c>
      <c r="J633" s="12">
        <f>VLOOKUP(G633,'Default Parameters'!$A$10:$C$12,3,FALSE)</f>
        <v>5</v>
      </c>
      <c r="K633" s="63">
        <f t="shared" si="171"/>
        <v>41370</v>
      </c>
      <c r="L633" s="64">
        <f t="shared" si="172"/>
        <v>2013</v>
      </c>
      <c r="M633" s="64">
        <f t="shared" si="173"/>
        <v>4</v>
      </c>
      <c r="N633" s="63">
        <f t="shared" si="174"/>
        <v>43195</v>
      </c>
      <c r="O633" s="154">
        <f t="shared" si="175"/>
        <v>42948</v>
      </c>
      <c r="P633" s="155">
        <f t="shared" si="176"/>
        <v>43195</v>
      </c>
      <c r="Q633" s="155" t="str">
        <f t="shared" si="177"/>
        <v>Yes</v>
      </c>
      <c r="R633" s="156">
        <f t="shared" si="178"/>
        <v>8.3835616438356162</v>
      </c>
      <c r="S633" s="156">
        <f t="shared" si="179"/>
        <v>5.2054794520547949</v>
      </c>
      <c r="T633" s="157" t="str">
        <f t="shared" si="180"/>
        <v/>
      </c>
      <c r="U633" s="158" t="str">
        <f t="shared" si="181"/>
        <v/>
      </c>
      <c r="V633" s="158" t="str">
        <f t="shared" si="182"/>
        <v>No</v>
      </c>
      <c r="W633" s="159" t="str">
        <f t="shared" si="183"/>
        <v/>
      </c>
      <c r="X633" s="159" t="str">
        <f t="shared" si="184"/>
        <v/>
      </c>
      <c r="Y633" s="160" t="str">
        <f t="shared" si="185"/>
        <v/>
      </c>
      <c r="Z633" s="161" t="str">
        <f t="shared" si="186"/>
        <v/>
      </c>
      <c r="AA633" s="161" t="str">
        <f t="shared" si="187"/>
        <v>No</v>
      </c>
      <c r="AB633" s="162" t="str">
        <f t="shared" si="188"/>
        <v/>
      </c>
      <c r="AC633" s="162" t="str">
        <f t="shared" si="189"/>
        <v/>
      </c>
    </row>
    <row r="634" spans="1:29" ht="14">
      <c r="A634" s="62">
        <v>632</v>
      </c>
      <c r="B634" s="10">
        <v>7</v>
      </c>
      <c r="C634" s="14">
        <v>41249</v>
      </c>
      <c r="D634" s="15" t="s">
        <v>52</v>
      </c>
      <c r="E634" s="15" t="s">
        <v>367</v>
      </c>
      <c r="F634" s="15" t="s">
        <v>367</v>
      </c>
      <c r="G634" s="23" t="s">
        <v>16</v>
      </c>
      <c r="H634" s="17" t="s">
        <v>149</v>
      </c>
      <c r="I634" s="66">
        <v>20</v>
      </c>
      <c r="J634" s="12">
        <f>VLOOKUP(G634,'Default Parameters'!$A$10:$C$12,3,FALSE)</f>
        <v>5</v>
      </c>
      <c r="K634" s="63">
        <f t="shared" si="171"/>
        <v>41370</v>
      </c>
      <c r="L634" s="64">
        <f t="shared" si="172"/>
        <v>2013</v>
      </c>
      <c r="M634" s="64">
        <f t="shared" si="173"/>
        <v>4</v>
      </c>
      <c r="N634" s="63">
        <f t="shared" si="174"/>
        <v>43195</v>
      </c>
      <c r="O634" s="154">
        <f t="shared" si="175"/>
        <v>42948</v>
      </c>
      <c r="P634" s="155">
        <f t="shared" si="176"/>
        <v>43195</v>
      </c>
      <c r="Q634" s="155" t="str">
        <f t="shared" si="177"/>
        <v>Yes</v>
      </c>
      <c r="R634" s="156">
        <f t="shared" si="178"/>
        <v>8.3835616438356162</v>
      </c>
      <c r="S634" s="156">
        <f t="shared" si="179"/>
        <v>5.2054794520547949</v>
      </c>
      <c r="T634" s="157" t="str">
        <f t="shared" si="180"/>
        <v/>
      </c>
      <c r="U634" s="158" t="str">
        <f t="shared" si="181"/>
        <v/>
      </c>
      <c r="V634" s="158" t="str">
        <f t="shared" si="182"/>
        <v>No</v>
      </c>
      <c r="W634" s="159" t="str">
        <f t="shared" si="183"/>
        <v/>
      </c>
      <c r="X634" s="159" t="str">
        <f t="shared" si="184"/>
        <v/>
      </c>
      <c r="Y634" s="160" t="str">
        <f t="shared" si="185"/>
        <v/>
      </c>
      <c r="Z634" s="161" t="str">
        <f t="shared" si="186"/>
        <v/>
      </c>
      <c r="AA634" s="161" t="str">
        <f t="shared" si="187"/>
        <v>No</v>
      </c>
      <c r="AB634" s="162" t="str">
        <f t="shared" si="188"/>
        <v/>
      </c>
      <c r="AC634" s="162" t="str">
        <f t="shared" si="189"/>
        <v/>
      </c>
    </row>
    <row r="635" spans="1:29" ht="14">
      <c r="A635" s="62">
        <v>633</v>
      </c>
      <c r="B635" s="10">
        <v>7</v>
      </c>
      <c r="C635" s="14">
        <v>41249</v>
      </c>
      <c r="D635" s="15" t="s">
        <v>52</v>
      </c>
      <c r="E635" s="15" t="s">
        <v>367</v>
      </c>
      <c r="F635" s="15" t="s">
        <v>367</v>
      </c>
      <c r="G635" s="23" t="s">
        <v>16</v>
      </c>
      <c r="H635" s="17" t="s">
        <v>149</v>
      </c>
      <c r="I635" s="66">
        <v>20</v>
      </c>
      <c r="J635" s="12">
        <f>VLOOKUP(G635,'Default Parameters'!$A$10:$C$12,3,FALSE)</f>
        <v>5</v>
      </c>
      <c r="K635" s="63">
        <f t="shared" si="171"/>
        <v>41370</v>
      </c>
      <c r="L635" s="64">
        <f t="shared" si="172"/>
        <v>2013</v>
      </c>
      <c r="M635" s="64">
        <f t="shared" si="173"/>
        <v>4</v>
      </c>
      <c r="N635" s="63">
        <f t="shared" si="174"/>
        <v>43195</v>
      </c>
      <c r="O635" s="154">
        <f t="shared" si="175"/>
        <v>42948</v>
      </c>
      <c r="P635" s="155">
        <f t="shared" si="176"/>
        <v>43195</v>
      </c>
      <c r="Q635" s="155" t="str">
        <f t="shared" si="177"/>
        <v>Yes</v>
      </c>
      <c r="R635" s="156">
        <f t="shared" si="178"/>
        <v>8.3835616438356162</v>
      </c>
      <c r="S635" s="156">
        <f t="shared" si="179"/>
        <v>5.2054794520547949</v>
      </c>
      <c r="T635" s="157" t="str">
        <f t="shared" si="180"/>
        <v/>
      </c>
      <c r="U635" s="158" t="str">
        <f t="shared" si="181"/>
        <v/>
      </c>
      <c r="V635" s="158" t="str">
        <f t="shared" si="182"/>
        <v>No</v>
      </c>
      <c r="W635" s="159" t="str">
        <f t="shared" si="183"/>
        <v/>
      </c>
      <c r="X635" s="159" t="str">
        <f t="shared" si="184"/>
        <v/>
      </c>
      <c r="Y635" s="160" t="str">
        <f t="shared" si="185"/>
        <v/>
      </c>
      <c r="Z635" s="161" t="str">
        <f t="shared" si="186"/>
        <v/>
      </c>
      <c r="AA635" s="161" t="str">
        <f t="shared" si="187"/>
        <v>No</v>
      </c>
      <c r="AB635" s="162" t="str">
        <f t="shared" si="188"/>
        <v/>
      </c>
      <c r="AC635" s="162" t="str">
        <f t="shared" si="189"/>
        <v/>
      </c>
    </row>
    <row r="636" spans="1:29" ht="14">
      <c r="A636" s="62">
        <v>634</v>
      </c>
      <c r="B636" s="10">
        <v>7</v>
      </c>
      <c r="C636" s="14">
        <v>41249</v>
      </c>
      <c r="D636" s="15" t="s">
        <v>52</v>
      </c>
      <c r="E636" s="15" t="s">
        <v>367</v>
      </c>
      <c r="F636" s="15" t="s">
        <v>367</v>
      </c>
      <c r="G636" s="23" t="s">
        <v>16</v>
      </c>
      <c r="H636" s="17" t="s">
        <v>149</v>
      </c>
      <c r="I636" s="66">
        <v>20</v>
      </c>
      <c r="J636" s="12">
        <f>VLOOKUP(G636,'Default Parameters'!$A$10:$C$12,3,FALSE)</f>
        <v>5</v>
      </c>
      <c r="K636" s="63">
        <f t="shared" si="171"/>
        <v>41370</v>
      </c>
      <c r="L636" s="64">
        <f t="shared" si="172"/>
        <v>2013</v>
      </c>
      <c r="M636" s="64">
        <f t="shared" si="173"/>
        <v>4</v>
      </c>
      <c r="N636" s="63">
        <f t="shared" si="174"/>
        <v>43195</v>
      </c>
      <c r="O636" s="154">
        <f t="shared" si="175"/>
        <v>42948</v>
      </c>
      <c r="P636" s="155">
        <f t="shared" si="176"/>
        <v>43195</v>
      </c>
      <c r="Q636" s="155" t="str">
        <f t="shared" si="177"/>
        <v>Yes</v>
      </c>
      <c r="R636" s="156">
        <f t="shared" si="178"/>
        <v>8.3835616438356162</v>
      </c>
      <c r="S636" s="156">
        <f t="shared" si="179"/>
        <v>5.2054794520547949</v>
      </c>
      <c r="T636" s="157" t="str">
        <f t="shared" si="180"/>
        <v/>
      </c>
      <c r="U636" s="158" t="str">
        <f t="shared" si="181"/>
        <v/>
      </c>
      <c r="V636" s="158" t="str">
        <f t="shared" si="182"/>
        <v>No</v>
      </c>
      <c r="W636" s="159" t="str">
        <f t="shared" si="183"/>
        <v/>
      </c>
      <c r="X636" s="159" t="str">
        <f t="shared" si="184"/>
        <v/>
      </c>
      <c r="Y636" s="160" t="str">
        <f t="shared" si="185"/>
        <v/>
      </c>
      <c r="Z636" s="161" t="str">
        <f t="shared" si="186"/>
        <v/>
      </c>
      <c r="AA636" s="161" t="str">
        <f t="shared" si="187"/>
        <v>No</v>
      </c>
      <c r="AB636" s="162" t="str">
        <f t="shared" si="188"/>
        <v/>
      </c>
      <c r="AC636" s="162" t="str">
        <f t="shared" si="189"/>
        <v/>
      </c>
    </row>
    <row r="637" spans="1:29" ht="14">
      <c r="A637" s="62">
        <v>635</v>
      </c>
      <c r="B637" s="10">
        <v>7</v>
      </c>
      <c r="C637" s="14">
        <v>41249</v>
      </c>
      <c r="D637" s="15" t="s">
        <v>52</v>
      </c>
      <c r="E637" s="15" t="s">
        <v>367</v>
      </c>
      <c r="F637" s="15" t="s">
        <v>367</v>
      </c>
      <c r="G637" s="23" t="s">
        <v>16</v>
      </c>
      <c r="H637" s="17" t="s">
        <v>149</v>
      </c>
      <c r="I637" s="66">
        <v>20</v>
      </c>
      <c r="J637" s="12">
        <f>VLOOKUP(G637,'Default Parameters'!$A$10:$C$12,3,FALSE)</f>
        <v>5</v>
      </c>
      <c r="K637" s="63">
        <f t="shared" si="171"/>
        <v>41370</v>
      </c>
      <c r="L637" s="64">
        <f t="shared" si="172"/>
        <v>2013</v>
      </c>
      <c r="M637" s="64">
        <f t="shared" si="173"/>
        <v>4</v>
      </c>
      <c r="N637" s="63">
        <f t="shared" si="174"/>
        <v>43195</v>
      </c>
      <c r="O637" s="154">
        <f t="shared" si="175"/>
        <v>42948</v>
      </c>
      <c r="P637" s="155">
        <f t="shared" si="176"/>
        <v>43195</v>
      </c>
      <c r="Q637" s="155" t="str">
        <f t="shared" si="177"/>
        <v>Yes</v>
      </c>
      <c r="R637" s="156">
        <f t="shared" si="178"/>
        <v>8.3835616438356162</v>
      </c>
      <c r="S637" s="156">
        <f t="shared" si="179"/>
        <v>5.2054794520547949</v>
      </c>
      <c r="T637" s="157" t="str">
        <f t="shared" si="180"/>
        <v/>
      </c>
      <c r="U637" s="158" t="str">
        <f t="shared" si="181"/>
        <v/>
      </c>
      <c r="V637" s="158" t="str">
        <f t="shared" si="182"/>
        <v>No</v>
      </c>
      <c r="W637" s="159" t="str">
        <f t="shared" si="183"/>
        <v/>
      </c>
      <c r="X637" s="159" t="str">
        <f t="shared" si="184"/>
        <v/>
      </c>
      <c r="Y637" s="160" t="str">
        <f t="shared" si="185"/>
        <v/>
      </c>
      <c r="Z637" s="161" t="str">
        <f t="shared" si="186"/>
        <v/>
      </c>
      <c r="AA637" s="161" t="str">
        <f t="shared" si="187"/>
        <v>No</v>
      </c>
      <c r="AB637" s="162" t="str">
        <f t="shared" si="188"/>
        <v/>
      </c>
      <c r="AC637" s="162" t="str">
        <f t="shared" si="189"/>
        <v/>
      </c>
    </row>
    <row r="638" spans="1:29" ht="14">
      <c r="A638" s="62">
        <v>636</v>
      </c>
      <c r="B638" s="10">
        <v>7</v>
      </c>
      <c r="C638" s="14">
        <v>41249</v>
      </c>
      <c r="D638" s="15" t="s">
        <v>52</v>
      </c>
      <c r="E638" s="65" t="s">
        <v>8</v>
      </c>
      <c r="F638" s="15" t="s">
        <v>8</v>
      </c>
      <c r="G638" s="23" t="s">
        <v>16</v>
      </c>
      <c r="H638" s="17" t="s">
        <v>155</v>
      </c>
      <c r="I638" s="66">
        <v>5</v>
      </c>
      <c r="J638" s="12">
        <f>VLOOKUP(G638,'Default Parameters'!$A$10:$C$12,3,FALSE)</f>
        <v>5</v>
      </c>
      <c r="K638" s="63">
        <f t="shared" si="171"/>
        <v>41370</v>
      </c>
      <c r="L638" s="64">
        <f t="shared" si="172"/>
        <v>2013</v>
      </c>
      <c r="M638" s="64">
        <f t="shared" si="173"/>
        <v>4</v>
      </c>
      <c r="N638" s="63">
        <f t="shared" si="174"/>
        <v>43195</v>
      </c>
      <c r="O638" s="154">
        <f t="shared" si="175"/>
        <v>42948</v>
      </c>
      <c r="P638" s="155">
        <f t="shared" si="176"/>
        <v>43195</v>
      </c>
      <c r="Q638" s="155" t="str">
        <f t="shared" si="177"/>
        <v>Yes</v>
      </c>
      <c r="R638" s="156">
        <f t="shared" si="178"/>
        <v>2.095890410958904</v>
      </c>
      <c r="S638" s="156">
        <f t="shared" si="179"/>
        <v>1.3013698630136987</v>
      </c>
      <c r="T638" s="157" t="str">
        <f t="shared" si="180"/>
        <v/>
      </c>
      <c r="U638" s="158" t="str">
        <f t="shared" si="181"/>
        <v/>
      </c>
      <c r="V638" s="158" t="str">
        <f t="shared" si="182"/>
        <v>No</v>
      </c>
      <c r="W638" s="159" t="str">
        <f t="shared" si="183"/>
        <v/>
      </c>
      <c r="X638" s="159" t="str">
        <f t="shared" si="184"/>
        <v/>
      </c>
      <c r="Y638" s="160" t="str">
        <f t="shared" si="185"/>
        <v/>
      </c>
      <c r="Z638" s="161" t="str">
        <f t="shared" si="186"/>
        <v/>
      </c>
      <c r="AA638" s="161" t="str">
        <f t="shared" si="187"/>
        <v>No</v>
      </c>
      <c r="AB638" s="162" t="str">
        <f t="shared" si="188"/>
        <v/>
      </c>
      <c r="AC638" s="162" t="str">
        <f t="shared" si="189"/>
        <v/>
      </c>
    </row>
    <row r="639" spans="1:29" ht="14">
      <c r="A639" s="62">
        <v>637</v>
      </c>
      <c r="B639" s="10">
        <v>7</v>
      </c>
      <c r="C639" s="14">
        <v>41249</v>
      </c>
      <c r="D639" s="15" t="s">
        <v>184</v>
      </c>
      <c r="E639" s="15" t="s">
        <v>30</v>
      </c>
      <c r="F639" s="15" t="s">
        <v>30</v>
      </c>
      <c r="G639" s="23" t="s">
        <v>16</v>
      </c>
      <c r="H639" s="17" t="s">
        <v>149</v>
      </c>
      <c r="I639" s="66">
        <v>4</v>
      </c>
      <c r="J639" s="12">
        <f>VLOOKUP(G639,'Default Parameters'!$A$10:$C$12,3,FALSE)</f>
        <v>5</v>
      </c>
      <c r="K639" s="63">
        <f t="shared" si="171"/>
        <v>41370</v>
      </c>
      <c r="L639" s="64">
        <f t="shared" si="172"/>
        <v>2013</v>
      </c>
      <c r="M639" s="64">
        <f t="shared" si="173"/>
        <v>4</v>
      </c>
      <c r="N639" s="63">
        <f t="shared" si="174"/>
        <v>43195</v>
      </c>
      <c r="O639" s="154">
        <f t="shared" si="175"/>
        <v>42948</v>
      </c>
      <c r="P639" s="155">
        <f t="shared" si="176"/>
        <v>43195</v>
      </c>
      <c r="Q639" s="155" t="str">
        <f t="shared" si="177"/>
        <v>Yes</v>
      </c>
      <c r="R639" s="156">
        <f t="shared" si="178"/>
        <v>1.6767123287671233</v>
      </c>
      <c r="S639" s="156">
        <f t="shared" si="179"/>
        <v>1.0410958904109588</v>
      </c>
      <c r="T639" s="157" t="str">
        <f t="shared" si="180"/>
        <v/>
      </c>
      <c r="U639" s="158" t="str">
        <f t="shared" si="181"/>
        <v/>
      </c>
      <c r="V639" s="158" t="str">
        <f t="shared" si="182"/>
        <v>No</v>
      </c>
      <c r="W639" s="159" t="str">
        <f t="shared" si="183"/>
        <v/>
      </c>
      <c r="X639" s="159" t="str">
        <f t="shared" si="184"/>
        <v/>
      </c>
      <c r="Y639" s="160" t="str">
        <f t="shared" si="185"/>
        <v/>
      </c>
      <c r="Z639" s="161" t="str">
        <f t="shared" si="186"/>
        <v/>
      </c>
      <c r="AA639" s="161" t="str">
        <f t="shared" si="187"/>
        <v>No</v>
      </c>
      <c r="AB639" s="162" t="str">
        <f t="shared" si="188"/>
        <v/>
      </c>
      <c r="AC639" s="162" t="str">
        <f t="shared" si="189"/>
        <v/>
      </c>
    </row>
    <row r="640" spans="1:29" ht="14">
      <c r="A640" s="62">
        <v>638</v>
      </c>
      <c r="B640" s="10">
        <v>7</v>
      </c>
      <c r="C640" s="14">
        <v>41249</v>
      </c>
      <c r="D640" s="15" t="s">
        <v>52</v>
      </c>
      <c r="E640" s="65" t="s">
        <v>9</v>
      </c>
      <c r="F640" s="15" t="s">
        <v>9</v>
      </c>
      <c r="G640" s="23" t="s">
        <v>16</v>
      </c>
      <c r="H640" s="17" t="s">
        <v>155</v>
      </c>
      <c r="I640" s="66">
        <v>12</v>
      </c>
      <c r="J640" s="12">
        <f>VLOOKUP(G640,'Default Parameters'!$A$10:$C$12,3,FALSE)</f>
        <v>5</v>
      </c>
      <c r="K640" s="63">
        <f t="shared" si="171"/>
        <v>41370</v>
      </c>
      <c r="L640" s="64">
        <f t="shared" si="172"/>
        <v>2013</v>
      </c>
      <c r="M640" s="64">
        <f t="shared" si="173"/>
        <v>4</v>
      </c>
      <c r="N640" s="63">
        <f t="shared" si="174"/>
        <v>43195</v>
      </c>
      <c r="O640" s="154">
        <f t="shared" si="175"/>
        <v>42948</v>
      </c>
      <c r="P640" s="155">
        <f t="shared" si="176"/>
        <v>43195</v>
      </c>
      <c r="Q640" s="155" t="str">
        <f t="shared" si="177"/>
        <v>Yes</v>
      </c>
      <c r="R640" s="156">
        <f t="shared" si="178"/>
        <v>5.0301369863013701</v>
      </c>
      <c r="S640" s="156">
        <f t="shared" si="179"/>
        <v>3.1232876712328768</v>
      </c>
      <c r="T640" s="157" t="str">
        <f t="shared" si="180"/>
        <v/>
      </c>
      <c r="U640" s="158" t="str">
        <f t="shared" si="181"/>
        <v/>
      </c>
      <c r="V640" s="158" t="str">
        <f t="shared" si="182"/>
        <v>No</v>
      </c>
      <c r="W640" s="159" t="str">
        <f t="shared" si="183"/>
        <v/>
      </c>
      <c r="X640" s="159" t="str">
        <f t="shared" si="184"/>
        <v/>
      </c>
      <c r="Y640" s="160" t="str">
        <f t="shared" si="185"/>
        <v/>
      </c>
      <c r="Z640" s="161" t="str">
        <f t="shared" si="186"/>
        <v/>
      </c>
      <c r="AA640" s="161" t="str">
        <f t="shared" si="187"/>
        <v>No</v>
      </c>
      <c r="AB640" s="162" t="str">
        <f t="shared" si="188"/>
        <v/>
      </c>
      <c r="AC640" s="162" t="str">
        <f t="shared" si="189"/>
        <v/>
      </c>
    </row>
    <row r="641" spans="1:29" ht="14">
      <c r="A641" s="62">
        <v>639</v>
      </c>
      <c r="B641" s="10">
        <v>7</v>
      </c>
      <c r="C641" s="14">
        <v>41249</v>
      </c>
      <c r="D641" s="15" t="s">
        <v>52</v>
      </c>
      <c r="E641" s="65" t="s">
        <v>9</v>
      </c>
      <c r="F641" s="15" t="s">
        <v>9</v>
      </c>
      <c r="G641" s="23" t="s">
        <v>16</v>
      </c>
      <c r="H641" s="17" t="s">
        <v>155</v>
      </c>
      <c r="I641" s="66">
        <v>30</v>
      </c>
      <c r="J641" s="12">
        <f>VLOOKUP(G641,'Default Parameters'!$A$10:$C$12,3,FALSE)</f>
        <v>5</v>
      </c>
      <c r="K641" s="63">
        <f t="shared" si="171"/>
        <v>41370</v>
      </c>
      <c r="L641" s="64">
        <f t="shared" si="172"/>
        <v>2013</v>
      </c>
      <c r="M641" s="64">
        <f t="shared" si="173"/>
        <v>4</v>
      </c>
      <c r="N641" s="63">
        <f t="shared" si="174"/>
        <v>43195</v>
      </c>
      <c r="O641" s="154">
        <f t="shared" si="175"/>
        <v>42948</v>
      </c>
      <c r="P641" s="155">
        <f t="shared" si="176"/>
        <v>43195</v>
      </c>
      <c r="Q641" s="155" t="str">
        <f t="shared" si="177"/>
        <v>Yes</v>
      </c>
      <c r="R641" s="156">
        <f t="shared" si="178"/>
        <v>12.575342465753424</v>
      </c>
      <c r="S641" s="156">
        <f t="shared" si="179"/>
        <v>7.8082191780821919</v>
      </c>
      <c r="T641" s="157" t="str">
        <f t="shared" si="180"/>
        <v/>
      </c>
      <c r="U641" s="158" t="str">
        <f t="shared" si="181"/>
        <v/>
      </c>
      <c r="V641" s="158" t="str">
        <f t="shared" si="182"/>
        <v>No</v>
      </c>
      <c r="W641" s="159" t="str">
        <f t="shared" si="183"/>
        <v/>
      </c>
      <c r="X641" s="159" t="str">
        <f t="shared" si="184"/>
        <v/>
      </c>
      <c r="Y641" s="160" t="str">
        <f t="shared" si="185"/>
        <v/>
      </c>
      <c r="Z641" s="161" t="str">
        <f t="shared" si="186"/>
        <v/>
      </c>
      <c r="AA641" s="161" t="str">
        <f t="shared" si="187"/>
        <v>No</v>
      </c>
      <c r="AB641" s="162" t="str">
        <f t="shared" si="188"/>
        <v/>
      </c>
      <c r="AC641" s="162" t="str">
        <f t="shared" si="189"/>
        <v/>
      </c>
    </row>
    <row r="642" spans="1:29" ht="14">
      <c r="A642" s="62">
        <v>640</v>
      </c>
      <c r="B642" s="10">
        <v>7</v>
      </c>
      <c r="C642" s="14">
        <v>41253</v>
      </c>
      <c r="D642" s="15" t="s">
        <v>113</v>
      </c>
      <c r="E642" s="65" t="s">
        <v>8</v>
      </c>
      <c r="F642" s="15" t="s">
        <v>8</v>
      </c>
      <c r="G642" s="23" t="s">
        <v>16</v>
      </c>
      <c r="H642" s="17" t="s">
        <v>15</v>
      </c>
      <c r="I642" s="66">
        <v>5</v>
      </c>
      <c r="J642" s="12">
        <f>VLOOKUP(G642,'Default Parameters'!$A$10:$C$12,3,FALSE)</f>
        <v>5</v>
      </c>
      <c r="K642" s="63">
        <f t="shared" si="171"/>
        <v>41374</v>
      </c>
      <c r="L642" s="64">
        <f t="shared" si="172"/>
        <v>2013</v>
      </c>
      <c r="M642" s="64">
        <f t="shared" si="173"/>
        <v>4</v>
      </c>
      <c r="N642" s="63">
        <f t="shared" si="174"/>
        <v>43199</v>
      </c>
      <c r="O642" s="154">
        <f t="shared" si="175"/>
        <v>42948</v>
      </c>
      <c r="P642" s="155">
        <f t="shared" si="176"/>
        <v>43199</v>
      </c>
      <c r="Q642" s="155" t="str">
        <f t="shared" si="177"/>
        <v>Yes</v>
      </c>
      <c r="R642" s="156">
        <f t="shared" si="178"/>
        <v>2.095890410958904</v>
      </c>
      <c r="S642" s="156">
        <f t="shared" si="179"/>
        <v>1.3561643835616439</v>
      </c>
      <c r="T642" s="157" t="str">
        <f t="shared" si="180"/>
        <v/>
      </c>
      <c r="U642" s="158" t="str">
        <f t="shared" si="181"/>
        <v/>
      </c>
      <c r="V642" s="158" t="str">
        <f t="shared" si="182"/>
        <v>No</v>
      </c>
      <c r="W642" s="159" t="str">
        <f t="shared" si="183"/>
        <v/>
      </c>
      <c r="X642" s="159" t="str">
        <f t="shared" si="184"/>
        <v/>
      </c>
      <c r="Y642" s="160" t="str">
        <f t="shared" si="185"/>
        <v/>
      </c>
      <c r="Z642" s="161" t="str">
        <f t="shared" si="186"/>
        <v/>
      </c>
      <c r="AA642" s="161" t="str">
        <f t="shared" si="187"/>
        <v>No</v>
      </c>
      <c r="AB642" s="162" t="str">
        <f t="shared" si="188"/>
        <v/>
      </c>
      <c r="AC642" s="162" t="str">
        <f t="shared" si="189"/>
        <v/>
      </c>
    </row>
    <row r="643" spans="1:29" ht="14">
      <c r="A643" s="62">
        <v>641</v>
      </c>
      <c r="B643" s="10">
        <v>7</v>
      </c>
      <c r="C643" s="14">
        <v>41255</v>
      </c>
      <c r="D643" s="15" t="s">
        <v>129</v>
      </c>
      <c r="E643" s="15" t="s">
        <v>12</v>
      </c>
      <c r="F643" s="15" t="s">
        <v>12</v>
      </c>
      <c r="G643" s="23" t="s">
        <v>16</v>
      </c>
      <c r="H643" s="17" t="s">
        <v>73</v>
      </c>
      <c r="I643" s="66">
        <v>50</v>
      </c>
      <c r="J643" s="12">
        <f>VLOOKUP(G643,'Default Parameters'!$A$10:$C$12,3,FALSE)</f>
        <v>5</v>
      </c>
      <c r="K643" s="63">
        <f t="shared" ref="K643:K706" si="190">EDATE(C643,4)</f>
        <v>41376</v>
      </c>
      <c r="L643" s="64">
        <f t="shared" ref="L643:L706" si="191">YEAR(K643)</f>
        <v>2013</v>
      </c>
      <c r="M643" s="64">
        <f t="shared" ref="M643:M706" si="192">MONTH(K643)</f>
        <v>4</v>
      </c>
      <c r="N643" s="63">
        <f t="shared" ref="N643:N706" si="193">EDATE(K643,J643*12)-1</f>
        <v>43201</v>
      </c>
      <c r="O643" s="154">
        <f t="shared" ref="O643:O706" si="194">IF($N643&lt;$AG$10,"",MAX($K643,$AG$10,VLOOKUP($B643,$AF$3:$AG$8,2,FALSE)))</f>
        <v>42948</v>
      </c>
      <c r="P643" s="155">
        <f t="shared" ref="P643:P706" si="195">IF(O643="","",MIN($N643,$AG$13,VLOOKUP($B643,$AF$3:$AH$8,3,FALSE)))</f>
        <v>43201</v>
      </c>
      <c r="Q643" s="155" t="str">
        <f t="shared" ref="Q643:Q706" si="196">IF(SUM(R643:S643)&gt;0,"Yes","No")</f>
        <v>Yes</v>
      </c>
      <c r="R643" s="156">
        <f t="shared" ref="R643:R706" si="197">IF(O643="","",MAX(MIN($AG$11,P643)-MAX($AG$10,O643)+1,0)*$I643/365)</f>
        <v>20.958904109589042</v>
      </c>
      <c r="S643" s="156">
        <f t="shared" ref="S643:S706" si="198">IF(O643="","",MAX(MIN($AG$13,P643)-MAX($AG$12,O643)+1,0)*$I643/365)</f>
        <v>13.835616438356164</v>
      </c>
      <c r="T643" s="157" t="str">
        <f t="shared" si="180"/>
        <v/>
      </c>
      <c r="U643" s="158" t="str">
        <f t="shared" si="181"/>
        <v/>
      </c>
      <c r="V643" s="158" t="str">
        <f t="shared" si="182"/>
        <v>No</v>
      </c>
      <c r="W643" s="159" t="str">
        <f t="shared" si="183"/>
        <v/>
      </c>
      <c r="X643" s="159" t="str">
        <f t="shared" si="184"/>
        <v/>
      </c>
      <c r="Y643" s="160" t="str">
        <f t="shared" si="185"/>
        <v/>
      </c>
      <c r="Z643" s="161" t="str">
        <f t="shared" si="186"/>
        <v/>
      </c>
      <c r="AA643" s="161" t="str">
        <f t="shared" si="187"/>
        <v>No</v>
      </c>
      <c r="AB643" s="162" t="str">
        <f t="shared" si="188"/>
        <v/>
      </c>
      <c r="AC643" s="162" t="str">
        <f t="shared" si="189"/>
        <v/>
      </c>
    </row>
    <row r="644" spans="1:29" ht="14">
      <c r="A644" s="62">
        <v>642</v>
      </c>
      <c r="B644" s="10">
        <v>7</v>
      </c>
      <c r="C644" s="14">
        <v>41255</v>
      </c>
      <c r="D644" s="15" t="s">
        <v>52</v>
      </c>
      <c r="E644" s="15" t="s">
        <v>367</v>
      </c>
      <c r="F644" s="15" t="s">
        <v>367</v>
      </c>
      <c r="G644" s="23" t="s">
        <v>16</v>
      </c>
      <c r="H644" s="17" t="s">
        <v>149</v>
      </c>
      <c r="I644" s="66">
        <v>20</v>
      </c>
      <c r="J644" s="12">
        <f>VLOOKUP(G644,'Default Parameters'!$A$10:$C$12,3,FALSE)</f>
        <v>5</v>
      </c>
      <c r="K644" s="63">
        <f t="shared" si="190"/>
        <v>41376</v>
      </c>
      <c r="L644" s="64">
        <f t="shared" si="191"/>
        <v>2013</v>
      </c>
      <c r="M644" s="64">
        <f t="shared" si="192"/>
        <v>4</v>
      </c>
      <c r="N644" s="63">
        <f t="shared" si="193"/>
        <v>43201</v>
      </c>
      <c r="O644" s="154">
        <f t="shared" si="194"/>
        <v>42948</v>
      </c>
      <c r="P644" s="155">
        <f t="shared" si="195"/>
        <v>43201</v>
      </c>
      <c r="Q644" s="155" t="str">
        <f t="shared" si="196"/>
        <v>Yes</v>
      </c>
      <c r="R644" s="156">
        <f t="shared" si="197"/>
        <v>8.3835616438356162</v>
      </c>
      <c r="S644" s="156">
        <f t="shared" si="198"/>
        <v>5.5342465753424657</v>
      </c>
      <c r="T644" s="157" t="str">
        <f t="shared" ref="T644:T707" si="199">IF($N644&lt;$AG$15,"",MAX($K644,$AG$15,VLOOKUP($B644,$AF$3:$AG$8,2,FALSE)))</f>
        <v/>
      </c>
      <c r="U644" s="158" t="str">
        <f t="shared" ref="U644:U707" si="200">IF(T644="","",MIN($N644,$AG$18,VLOOKUP($B644,$AF$3:$AH$8,3,FALSE)))</f>
        <v/>
      </c>
      <c r="V644" s="158" t="str">
        <f t="shared" ref="V644:V707" si="201">IF(SUM(W644:X644)&gt;0,"Yes","No")</f>
        <v>No</v>
      </c>
      <c r="W644" s="159" t="str">
        <f t="shared" ref="W644:W707" si="202">IF(T644="","",MAX(MIN($AG$16,U644)-MAX($AG$15,T644)+1,0)*$I644/365)</f>
        <v/>
      </c>
      <c r="X644" s="159" t="str">
        <f t="shared" ref="X644:X707" si="203">IF(T644="","",MAX(MIN($AG$18,U644)-MAX($AG$17,T644)+1,0)*$I644/365)</f>
        <v/>
      </c>
      <c r="Y644" s="160" t="str">
        <f t="shared" ref="Y644:Y707" si="204">IF($N644&lt;$AG$20,"",MAX($K644,$AG$20,VLOOKUP($B644,$AF$3:$AG$8,2,FALSE)))</f>
        <v/>
      </c>
      <c r="Z644" s="161" t="str">
        <f t="shared" ref="Z644:Z707" si="205">IF(Y644="","",MIN($N644,$AG$23,VLOOKUP($B644,$AF$3:$AH$8,3,FALSE)))</f>
        <v/>
      </c>
      <c r="AA644" s="161" t="str">
        <f t="shared" ref="AA644:AA707" si="206">IF(SUM(AB644:AC644)&gt;0,"Yes","No")</f>
        <v>No</v>
      </c>
      <c r="AB644" s="162" t="str">
        <f t="shared" ref="AB644:AB707" si="207">IF(Y644="","",MAX(MIN($AG$21,Z644)-MAX($AG$20,Y644)+1,0)*$I644/365)</f>
        <v/>
      </c>
      <c r="AC644" s="162" t="str">
        <f t="shared" ref="AC644:AC707" si="208">IF(Y644="","",MAX(MIN($AG$23,Z644)-MAX($AG$22,Y644)+1,0)*$I644/366)</f>
        <v/>
      </c>
    </row>
    <row r="645" spans="1:29" ht="14">
      <c r="A645" s="62">
        <v>643</v>
      </c>
      <c r="B645" s="10">
        <v>7</v>
      </c>
      <c r="C645" s="14">
        <v>41257</v>
      </c>
      <c r="D645" s="15" t="s">
        <v>105</v>
      </c>
      <c r="E645" s="15" t="s">
        <v>11</v>
      </c>
      <c r="F645" s="15" t="s">
        <v>11</v>
      </c>
      <c r="G645" s="23" t="s">
        <v>16</v>
      </c>
      <c r="H645" s="17" t="s">
        <v>149</v>
      </c>
      <c r="I645" s="66">
        <v>5</v>
      </c>
      <c r="J645" s="12">
        <f>VLOOKUP(G645,'Default Parameters'!$A$10:$C$12,3,FALSE)</f>
        <v>5</v>
      </c>
      <c r="K645" s="63">
        <f t="shared" si="190"/>
        <v>41378</v>
      </c>
      <c r="L645" s="64">
        <f t="shared" si="191"/>
        <v>2013</v>
      </c>
      <c r="M645" s="64">
        <f t="shared" si="192"/>
        <v>4</v>
      </c>
      <c r="N645" s="63">
        <f t="shared" si="193"/>
        <v>43203</v>
      </c>
      <c r="O645" s="154">
        <f t="shared" si="194"/>
        <v>42948</v>
      </c>
      <c r="P645" s="155">
        <f t="shared" si="195"/>
        <v>43203</v>
      </c>
      <c r="Q645" s="155" t="str">
        <f t="shared" si="196"/>
        <v>Yes</v>
      </c>
      <c r="R645" s="156">
        <f t="shared" si="197"/>
        <v>2.095890410958904</v>
      </c>
      <c r="S645" s="156">
        <f t="shared" si="198"/>
        <v>1.4109589041095891</v>
      </c>
      <c r="T645" s="157" t="str">
        <f t="shared" si="199"/>
        <v/>
      </c>
      <c r="U645" s="158" t="str">
        <f t="shared" si="200"/>
        <v/>
      </c>
      <c r="V645" s="158" t="str">
        <f t="shared" si="201"/>
        <v>No</v>
      </c>
      <c r="W645" s="159" t="str">
        <f t="shared" si="202"/>
        <v/>
      </c>
      <c r="X645" s="159" t="str">
        <f t="shared" si="203"/>
        <v/>
      </c>
      <c r="Y645" s="160" t="str">
        <f t="shared" si="204"/>
        <v/>
      </c>
      <c r="Z645" s="161" t="str">
        <f t="shared" si="205"/>
        <v/>
      </c>
      <c r="AA645" s="161" t="str">
        <f t="shared" si="206"/>
        <v>No</v>
      </c>
      <c r="AB645" s="162" t="str">
        <f t="shared" si="207"/>
        <v/>
      </c>
      <c r="AC645" s="162" t="str">
        <f t="shared" si="208"/>
        <v/>
      </c>
    </row>
    <row r="646" spans="1:29" ht="14">
      <c r="A646" s="62">
        <v>644</v>
      </c>
      <c r="B646" s="10">
        <v>7</v>
      </c>
      <c r="C646" s="14">
        <v>41258</v>
      </c>
      <c r="D646" s="15" t="s">
        <v>52</v>
      </c>
      <c r="E646" s="15" t="s">
        <v>367</v>
      </c>
      <c r="F646" s="15" t="s">
        <v>367</v>
      </c>
      <c r="G646" s="23" t="s">
        <v>16</v>
      </c>
      <c r="H646" s="17" t="s">
        <v>149</v>
      </c>
      <c r="I646" s="66">
        <v>7</v>
      </c>
      <c r="J646" s="12">
        <f>VLOOKUP(G646,'Default Parameters'!$A$10:$C$12,3,FALSE)</f>
        <v>5</v>
      </c>
      <c r="K646" s="63">
        <f t="shared" si="190"/>
        <v>41379</v>
      </c>
      <c r="L646" s="64">
        <f t="shared" si="191"/>
        <v>2013</v>
      </c>
      <c r="M646" s="64">
        <f t="shared" si="192"/>
        <v>4</v>
      </c>
      <c r="N646" s="63">
        <f t="shared" si="193"/>
        <v>43204</v>
      </c>
      <c r="O646" s="154">
        <f t="shared" si="194"/>
        <v>42948</v>
      </c>
      <c r="P646" s="155">
        <f t="shared" si="195"/>
        <v>43204</v>
      </c>
      <c r="Q646" s="155" t="str">
        <f t="shared" si="196"/>
        <v>Yes</v>
      </c>
      <c r="R646" s="156">
        <f t="shared" si="197"/>
        <v>2.9342465753424656</v>
      </c>
      <c r="S646" s="156">
        <f t="shared" si="198"/>
        <v>1.9945205479452055</v>
      </c>
      <c r="T646" s="157" t="str">
        <f t="shared" si="199"/>
        <v/>
      </c>
      <c r="U646" s="158" t="str">
        <f t="shared" si="200"/>
        <v/>
      </c>
      <c r="V646" s="158" t="str">
        <f t="shared" si="201"/>
        <v>No</v>
      </c>
      <c r="W646" s="159" t="str">
        <f t="shared" si="202"/>
        <v/>
      </c>
      <c r="X646" s="159" t="str">
        <f t="shared" si="203"/>
        <v/>
      </c>
      <c r="Y646" s="160" t="str">
        <f t="shared" si="204"/>
        <v/>
      </c>
      <c r="Z646" s="161" t="str">
        <f t="shared" si="205"/>
        <v/>
      </c>
      <c r="AA646" s="161" t="str">
        <f t="shared" si="206"/>
        <v>No</v>
      </c>
      <c r="AB646" s="162" t="str">
        <f t="shared" si="207"/>
        <v/>
      </c>
      <c r="AC646" s="162" t="str">
        <f t="shared" si="208"/>
        <v/>
      </c>
    </row>
    <row r="647" spans="1:29" ht="14">
      <c r="A647" s="62">
        <v>645</v>
      </c>
      <c r="B647" s="10">
        <v>7</v>
      </c>
      <c r="C647" s="14">
        <v>41258</v>
      </c>
      <c r="D647" s="15" t="s">
        <v>52</v>
      </c>
      <c r="E647" s="15" t="s">
        <v>367</v>
      </c>
      <c r="F647" s="15" t="s">
        <v>367</v>
      </c>
      <c r="G647" s="23" t="s">
        <v>16</v>
      </c>
      <c r="H647" s="17" t="s">
        <v>149</v>
      </c>
      <c r="I647" s="66">
        <v>9</v>
      </c>
      <c r="J647" s="12">
        <f>VLOOKUP(G647,'Default Parameters'!$A$10:$C$12,3,FALSE)</f>
        <v>5</v>
      </c>
      <c r="K647" s="63">
        <f t="shared" si="190"/>
        <v>41379</v>
      </c>
      <c r="L647" s="64">
        <f t="shared" si="191"/>
        <v>2013</v>
      </c>
      <c r="M647" s="64">
        <f t="shared" si="192"/>
        <v>4</v>
      </c>
      <c r="N647" s="63">
        <f t="shared" si="193"/>
        <v>43204</v>
      </c>
      <c r="O647" s="154">
        <f t="shared" si="194"/>
        <v>42948</v>
      </c>
      <c r="P647" s="155">
        <f t="shared" si="195"/>
        <v>43204</v>
      </c>
      <c r="Q647" s="155" t="str">
        <f t="shared" si="196"/>
        <v>Yes</v>
      </c>
      <c r="R647" s="156">
        <f t="shared" si="197"/>
        <v>3.7726027397260276</v>
      </c>
      <c r="S647" s="156">
        <f t="shared" si="198"/>
        <v>2.5643835616438357</v>
      </c>
      <c r="T647" s="157" t="str">
        <f t="shared" si="199"/>
        <v/>
      </c>
      <c r="U647" s="158" t="str">
        <f t="shared" si="200"/>
        <v/>
      </c>
      <c r="V647" s="158" t="str">
        <f t="shared" si="201"/>
        <v>No</v>
      </c>
      <c r="W647" s="159" t="str">
        <f t="shared" si="202"/>
        <v/>
      </c>
      <c r="X647" s="159" t="str">
        <f t="shared" si="203"/>
        <v/>
      </c>
      <c r="Y647" s="160" t="str">
        <f t="shared" si="204"/>
        <v/>
      </c>
      <c r="Z647" s="161" t="str">
        <f t="shared" si="205"/>
        <v/>
      </c>
      <c r="AA647" s="161" t="str">
        <f t="shared" si="206"/>
        <v>No</v>
      </c>
      <c r="AB647" s="162" t="str">
        <f t="shared" si="207"/>
        <v/>
      </c>
      <c r="AC647" s="162" t="str">
        <f t="shared" si="208"/>
        <v/>
      </c>
    </row>
    <row r="648" spans="1:29" ht="14">
      <c r="A648" s="62">
        <v>646</v>
      </c>
      <c r="B648" s="10">
        <v>7</v>
      </c>
      <c r="C648" s="14">
        <v>41258</v>
      </c>
      <c r="D648" s="15" t="s">
        <v>52</v>
      </c>
      <c r="E648" s="15" t="s">
        <v>367</v>
      </c>
      <c r="F648" s="15" t="s">
        <v>367</v>
      </c>
      <c r="G648" s="23" t="s">
        <v>16</v>
      </c>
      <c r="H648" s="17" t="s">
        <v>149</v>
      </c>
      <c r="I648" s="66">
        <v>9</v>
      </c>
      <c r="J648" s="12">
        <f>VLOOKUP(G648,'Default Parameters'!$A$10:$C$12,3,FALSE)</f>
        <v>5</v>
      </c>
      <c r="K648" s="63">
        <f t="shared" si="190"/>
        <v>41379</v>
      </c>
      <c r="L648" s="64">
        <f t="shared" si="191"/>
        <v>2013</v>
      </c>
      <c r="M648" s="64">
        <f t="shared" si="192"/>
        <v>4</v>
      </c>
      <c r="N648" s="63">
        <f t="shared" si="193"/>
        <v>43204</v>
      </c>
      <c r="O648" s="154">
        <f t="shared" si="194"/>
        <v>42948</v>
      </c>
      <c r="P648" s="155">
        <f t="shared" si="195"/>
        <v>43204</v>
      </c>
      <c r="Q648" s="155" t="str">
        <f t="shared" si="196"/>
        <v>Yes</v>
      </c>
      <c r="R648" s="156">
        <f t="shared" si="197"/>
        <v>3.7726027397260276</v>
      </c>
      <c r="S648" s="156">
        <f t="shared" si="198"/>
        <v>2.5643835616438357</v>
      </c>
      <c r="T648" s="157" t="str">
        <f t="shared" si="199"/>
        <v/>
      </c>
      <c r="U648" s="158" t="str">
        <f t="shared" si="200"/>
        <v/>
      </c>
      <c r="V648" s="158" t="str">
        <f t="shared" si="201"/>
        <v>No</v>
      </c>
      <c r="W648" s="159" t="str">
        <f t="shared" si="202"/>
        <v/>
      </c>
      <c r="X648" s="159" t="str">
        <f t="shared" si="203"/>
        <v/>
      </c>
      <c r="Y648" s="160" t="str">
        <f t="shared" si="204"/>
        <v/>
      </c>
      <c r="Z648" s="161" t="str">
        <f t="shared" si="205"/>
        <v/>
      </c>
      <c r="AA648" s="161" t="str">
        <f t="shared" si="206"/>
        <v>No</v>
      </c>
      <c r="AB648" s="162" t="str">
        <f t="shared" si="207"/>
        <v/>
      </c>
      <c r="AC648" s="162" t="str">
        <f t="shared" si="208"/>
        <v/>
      </c>
    </row>
    <row r="649" spans="1:29" ht="14">
      <c r="A649" s="62">
        <v>647</v>
      </c>
      <c r="B649" s="10">
        <v>7</v>
      </c>
      <c r="C649" s="14">
        <v>41258</v>
      </c>
      <c r="D649" s="15" t="s">
        <v>52</v>
      </c>
      <c r="E649" s="15" t="s">
        <v>367</v>
      </c>
      <c r="F649" s="15" t="s">
        <v>367</v>
      </c>
      <c r="G649" s="23" t="s">
        <v>16</v>
      </c>
      <c r="H649" s="17" t="s">
        <v>149</v>
      </c>
      <c r="I649" s="66">
        <v>10</v>
      </c>
      <c r="J649" s="12">
        <f>VLOOKUP(G649,'Default Parameters'!$A$10:$C$12,3,FALSE)</f>
        <v>5</v>
      </c>
      <c r="K649" s="63">
        <f t="shared" si="190"/>
        <v>41379</v>
      </c>
      <c r="L649" s="64">
        <f t="shared" si="191"/>
        <v>2013</v>
      </c>
      <c r="M649" s="64">
        <f t="shared" si="192"/>
        <v>4</v>
      </c>
      <c r="N649" s="63">
        <f t="shared" si="193"/>
        <v>43204</v>
      </c>
      <c r="O649" s="154">
        <f t="shared" si="194"/>
        <v>42948</v>
      </c>
      <c r="P649" s="155">
        <f t="shared" si="195"/>
        <v>43204</v>
      </c>
      <c r="Q649" s="155" t="str">
        <f t="shared" si="196"/>
        <v>Yes</v>
      </c>
      <c r="R649" s="156">
        <f t="shared" si="197"/>
        <v>4.1917808219178081</v>
      </c>
      <c r="S649" s="156">
        <f t="shared" si="198"/>
        <v>2.8493150684931505</v>
      </c>
      <c r="T649" s="157" t="str">
        <f t="shared" si="199"/>
        <v/>
      </c>
      <c r="U649" s="158" t="str">
        <f t="shared" si="200"/>
        <v/>
      </c>
      <c r="V649" s="158" t="str">
        <f t="shared" si="201"/>
        <v>No</v>
      </c>
      <c r="W649" s="159" t="str">
        <f t="shared" si="202"/>
        <v/>
      </c>
      <c r="X649" s="159" t="str">
        <f t="shared" si="203"/>
        <v/>
      </c>
      <c r="Y649" s="160" t="str">
        <f t="shared" si="204"/>
        <v/>
      </c>
      <c r="Z649" s="161" t="str">
        <f t="shared" si="205"/>
        <v/>
      </c>
      <c r="AA649" s="161" t="str">
        <f t="shared" si="206"/>
        <v>No</v>
      </c>
      <c r="AB649" s="162" t="str">
        <f t="shared" si="207"/>
        <v/>
      </c>
      <c r="AC649" s="162" t="str">
        <f t="shared" si="208"/>
        <v/>
      </c>
    </row>
    <row r="650" spans="1:29" ht="14">
      <c r="A650" s="62">
        <v>648</v>
      </c>
      <c r="B650" s="10">
        <v>7</v>
      </c>
      <c r="C650" s="14">
        <v>41258</v>
      </c>
      <c r="D650" s="15" t="s">
        <v>52</v>
      </c>
      <c r="E650" s="65" t="s">
        <v>8</v>
      </c>
      <c r="F650" s="15" t="s">
        <v>8</v>
      </c>
      <c r="G650" s="23" t="s">
        <v>16</v>
      </c>
      <c r="H650" s="17" t="s">
        <v>185</v>
      </c>
      <c r="I650" s="66">
        <v>11</v>
      </c>
      <c r="J650" s="12">
        <f>VLOOKUP(G650,'Default Parameters'!$A$10:$C$12,3,FALSE)</f>
        <v>5</v>
      </c>
      <c r="K650" s="63">
        <f t="shared" si="190"/>
        <v>41379</v>
      </c>
      <c r="L650" s="64">
        <f t="shared" si="191"/>
        <v>2013</v>
      </c>
      <c r="M650" s="64">
        <f t="shared" si="192"/>
        <v>4</v>
      </c>
      <c r="N650" s="63">
        <f t="shared" si="193"/>
        <v>43204</v>
      </c>
      <c r="O650" s="154">
        <f t="shared" si="194"/>
        <v>42948</v>
      </c>
      <c r="P650" s="155">
        <f t="shared" si="195"/>
        <v>43204</v>
      </c>
      <c r="Q650" s="155" t="str">
        <f t="shared" si="196"/>
        <v>Yes</v>
      </c>
      <c r="R650" s="156">
        <f t="shared" si="197"/>
        <v>4.6109589041095891</v>
      </c>
      <c r="S650" s="156">
        <f t="shared" si="198"/>
        <v>3.1342465753424658</v>
      </c>
      <c r="T650" s="157" t="str">
        <f t="shared" si="199"/>
        <v/>
      </c>
      <c r="U650" s="158" t="str">
        <f t="shared" si="200"/>
        <v/>
      </c>
      <c r="V650" s="158" t="str">
        <f t="shared" si="201"/>
        <v>No</v>
      </c>
      <c r="W650" s="159" t="str">
        <f t="shared" si="202"/>
        <v/>
      </c>
      <c r="X650" s="159" t="str">
        <f t="shared" si="203"/>
        <v/>
      </c>
      <c r="Y650" s="160" t="str">
        <f t="shared" si="204"/>
        <v/>
      </c>
      <c r="Z650" s="161" t="str">
        <f t="shared" si="205"/>
        <v/>
      </c>
      <c r="AA650" s="161" t="str">
        <f t="shared" si="206"/>
        <v>No</v>
      </c>
      <c r="AB650" s="162" t="str">
        <f t="shared" si="207"/>
        <v/>
      </c>
      <c r="AC650" s="162" t="str">
        <f t="shared" si="208"/>
        <v/>
      </c>
    </row>
    <row r="651" spans="1:29" ht="14">
      <c r="A651" s="62">
        <v>649</v>
      </c>
      <c r="B651" s="10">
        <v>7</v>
      </c>
      <c r="C651" s="14">
        <v>41258</v>
      </c>
      <c r="D651" s="15" t="s">
        <v>52</v>
      </c>
      <c r="E651" s="65" t="s">
        <v>8</v>
      </c>
      <c r="F651" s="15" t="s">
        <v>8</v>
      </c>
      <c r="G651" s="23" t="s">
        <v>16</v>
      </c>
      <c r="H651" s="17" t="s">
        <v>93</v>
      </c>
      <c r="I651" s="66">
        <v>14</v>
      </c>
      <c r="J651" s="12">
        <f>VLOOKUP(G651,'Default Parameters'!$A$10:$C$12,3,FALSE)</f>
        <v>5</v>
      </c>
      <c r="K651" s="63">
        <f t="shared" si="190"/>
        <v>41379</v>
      </c>
      <c r="L651" s="64">
        <f t="shared" si="191"/>
        <v>2013</v>
      </c>
      <c r="M651" s="64">
        <f t="shared" si="192"/>
        <v>4</v>
      </c>
      <c r="N651" s="63">
        <f t="shared" si="193"/>
        <v>43204</v>
      </c>
      <c r="O651" s="154">
        <f t="shared" si="194"/>
        <v>42948</v>
      </c>
      <c r="P651" s="155">
        <f t="shared" si="195"/>
        <v>43204</v>
      </c>
      <c r="Q651" s="155" t="str">
        <f t="shared" si="196"/>
        <v>Yes</v>
      </c>
      <c r="R651" s="156">
        <f t="shared" si="197"/>
        <v>5.8684931506849312</v>
      </c>
      <c r="S651" s="156">
        <f t="shared" si="198"/>
        <v>3.989041095890411</v>
      </c>
      <c r="T651" s="157" t="str">
        <f t="shared" si="199"/>
        <v/>
      </c>
      <c r="U651" s="158" t="str">
        <f t="shared" si="200"/>
        <v/>
      </c>
      <c r="V651" s="158" t="str">
        <f t="shared" si="201"/>
        <v>No</v>
      </c>
      <c r="W651" s="159" t="str">
        <f t="shared" si="202"/>
        <v/>
      </c>
      <c r="X651" s="159" t="str">
        <f t="shared" si="203"/>
        <v/>
      </c>
      <c r="Y651" s="160" t="str">
        <f t="shared" si="204"/>
        <v/>
      </c>
      <c r="Z651" s="161" t="str">
        <f t="shared" si="205"/>
        <v/>
      </c>
      <c r="AA651" s="161" t="str">
        <f t="shared" si="206"/>
        <v>No</v>
      </c>
      <c r="AB651" s="162" t="str">
        <f t="shared" si="207"/>
        <v/>
      </c>
      <c r="AC651" s="162" t="str">
        <f t="shared" si="208"/>
        <v/>
      </c>
    </row>
    <row r="652" spans="1:29" ht="14">
      <c r="A652" s="62">
        <v>650</v>
      </c>
      <c r="B652" s="10">
        <v>7</v>
      </c>
      <c r="C652" s="14">
        <v>41261</v>
      </c>
      <c r="D652" s="15" t="s">
        <v>52</v>
      </c>
      <c r="E652" s="15" t="s">
        <v>367</v>
      </c>
      <c r="F652" s="15" t="s">
        <v>367</v>
      </c>
      <c r="G652" s="23" t="s">
        <v>16</v>
      </c>
      <c r="H652" s="17" t="s">
        <v>149</v>
      </c>
      <c r="I652" s="66">
        <v>9</v>
      </c>
      <c r="J652" s="12">
        <f>VLOOKUP(G652,'Default Parameters'!$A$10:$C$12,3,FALSE)</f>
        <v>5</v>
      </c>
      <c r="K652" s="63">
        <f t="shared" si="190"/>
        <v>41382</v>
      </c>
      <c r="L652" s="64">
        <f t="shared" si="191"/>
        <v>2013</v>
      </c>
      <c r="M652" s="64">
        <f t="shared" si="192"/>
        <v>4</v>
      </c>
      <c r="N652" s="63">
        <f t="shared" si="193"/>
        <v>43207</v>
      </c>
      <c r="O652" s="154">
        <f t="shared" si="194"/>
        <v>42948</v>
      </c>
      <c r="P652" s="155">
        <f t="shared" si="195"/>
        <v>43207</v>
      </c>
      <c r="Q652" s="155" t="str">
        <f t="shared" si="196"/>
        <v>Yes</v>
      </c>
      <c r="R652" s="156">
        <f t="shared" si="197"/>
        <v>3.7726027397260276</v>
      </c>
      <c r="S652" s="156">
        <f t="shared" si="198"/>
        <v>2.6383561643835618</v>
      </c>
      <c r="T652" s="157" t="str">
        <f t="shared" si="199"/>
        <v/>
      </c>
      <c r="U652" s="158" t="str">
        <f t="shared" si="200"/>
        <v/>
      </c>
      <c r="V652" s="158" t="str">
        <f t="shared" si="201"/>
        <v>No</v>
      </c>
      <c r="W652" s="159" t="str">
        <f t="shared" si="202"/>
        <v/>
      </c>
      <c r="X652" s="159" t="str">
        <f t="shared" si="203"/>
        <v/>
      </c>
      <c r="Y652" s="160" t="str">
        <f t="shared" si="204"/>
        <v/>
      </c>
      <c r="Z652" s="161" t="str">
        <f t="shared" si="205"/>
        <v/>
      </c>
      <c r="AA652" s="161" t="str">
        <f t="shared" si="206"/>
        <v>No</v>
      </c>
      <c r="AB652" s="162" t="str">
        <f t="shared" si="207"/>
        <v/>
      </c>
      <c r="AC652" s="162" t="str">
        <f t="shared" si="208"/>
        <v/>
      </c>
    </row>
    <row r="653" spans="1:29" ht="14">
      <c r="A653" s="62">
        <v>651</v>
      </c>
      <c r="B653" s="10">
        <v>7</v>
      </c>
      <c r="C653" s="14">
        <v>41261</v>
      </c>
      <c r="D653" s="15" t="s">
        <v>52</v>
      </c>
      <c r="E653" s="15" t="s">
        <v>367</v>
      </c>
      <c r="F653" s="15" t="s">
        <v>367</v>
      </c>
      <c r="G653" s="23" t="s">
        <v>16</v>
      </c>
      <c r="H653" s="17" t="s">
        <v>149</v>
      </c>
      <c r="I653" s="66">
        <v>18</v>
      </c>
      <c r="J653" s="12">
        <f>VLOOKUP(G653,'Default Parameters'!$A$10:$C$12,3,FALSE)</f>
        <v>5</v>
      </c>
      <c r="K653" s="63">
        <f t="shared" si="190"/>
        <v>41382</v>
      </c>
      <c r="L653" s="64">
        <f t="shared" si="191"/>
        <v>2013</v>
      </c>
      <c r="M653" s="64">
        <f t="shared" si="192"/>
        <v>4</v>
      </c>
      <c r="N653" s="63">
        <f t="shared" si="193"/>
        <v>43207</v>
      </c>
      <c r="O653" s="154">
        <f t="shared" si="194"/>
        <v>42948</v>
      </c>
      <c r="P653" s="155">
        <f t="shared" si="195"/>
        <v>43207</v>
      </c>
      <c r="Q653" s="155" t="str">
        <f t="shared" si="196"/>
        <v>Yes</v>
      </c>
      <c r="R653" s="156">
        <f t="shared" si="197"/>
        <v>7.5452054794520551</v>
      </c>
      <c r="S653" s="156">
        <f t="shared" si="198"/>
        <v>5.2767123287671236</v>
      </c>
      <c r="T653" s="157" t="str">
        <f t="shared" si="199"/>
        <v/>
      </c>
      <c r="U653" s="158" t="str">
        <f t="shared" si="200"/>
        <v/>
      </c>
      <c r="V653" s="158" t="str">
        <f t="shared" si="201"/>
        <v>No</v>
      </c>
      <c r="W653" s="159" t="str">
        <f t="shared" si="202"/>
        <v/>
      </c>
      <c r="X653" s="159" t="str">
        <f t="shared" si="203"/>
        <v/>
      </c>
      <c r="Y653" s="160" t="str">
        <f t="shared" si="204"/>
        <v/>
      </c>
      <c r="Z653" s="161" t="str">
        <f t="shared" si="205"/>
        <v/>
      </c>
      <c r="AA653" s="161" t="str">
        <f t="shared" si="206"/>
        <v>No</v>
      </c>
      <c r="AB653" s="162" t="str">
        <f t="shared" si="207"/>
        <v/>
      </c>
      <c r="AC653" s="162" t="str">
        <f t="shared" si="208"/>
        <v/>
      </c>
    </row>
    <row r="654" spans="1:29" ht="14">
      <c r="A654" s="62">
        <v>652</v>
      </c>
      <c r="B654" s="10">
        <v>7</v>
      </c>
      <c r="C654" s="14">
        <v>41261</v>
      </c>
      <c r="D654" s="15" t="s">
        <v>52</v>
      </c>
      <c r="E654" s="15" t="s">
        <v>367</v>
      </c>
      <c r="F654" s="15" t="s">
        <v>367</v>
      </c>
      <c r="G654" s="23" t="s">
        <v>16</v>
      </c>
      <c r="H654" s="17" t="s">
        <v>93</v>
      </c>
      <c r="I654" s="66">
        <v>26</v>
      </c>
      <c r="J654" s="12">
        <f>VLOOKUP(G654,'Default Parameters'!$A$10:$C$12,3,FALSE)</f>
        <v>5</v>
      </c>
      <c r="K654" s="63">
        <f t="shared" si="190"/>
        <v>41382</v>
      </c>
      <c r="L654" s="64">
        <f t="shared" si="191"/>
        <v>2013</v>
      </c>
      <c r="M654" s="64">
        <f t="shared" si="192"/>
        <v>4</v>
      </c>
      <c r="N654" s="63">
        <f t="shared" si="193"/>
        <v>43207</v>
      </c>
      <c r="O654" s="154">
        <f t="shared" si="194"/>
        <v>42948</v>
      </c>
      <c r="P654" s="155">
        <f t="shared" si="195"/>
        <v>43207</v>
      </c>
      <c r="Q654" s="155" t="str">
        <f t="shared" si="196"/>
        <v>Yes</v>
      </c>
      <c r="R654" s="156">
        <f t="shared" si="197"/>
        <v>10.898630136986302</v>
      </c>
      <c r="S654" s="156">
        <f t="shared" si="198"/>
        <v>7.6219178082191785</v>
      </c>
      <c r="T654" s="157" t="str">
        <f t="shared" si="199"/>
        <v/>
      </c>
      <c r="U654" s="158" t="str">
        <f t="shared" si="200"/>
        <v/>
      </c>
      <c r="V654" s="158" t="str">
        <f t="shared" si="201"/>
        <v>No</v>
      </c>
      <c r="W654" s="159" t="str">
        <f t="shared" si="202"/>
        <v/>
      </c>
      <c r="X654" s="159" t="str">
        <f t="shared" si="203"/>
        <v/>
      </c>
      <c r="Y654" s="160" t="str">
        <f t="shared" si="204"/>
        <v/>
      </c>
      <c r="Z654" s="161" t="str">
        <f t="shared" si="205"/>
        <v/>
      </c>
      <c r="AA654" s="161" t="str">
        <f t="shared" si="206"/>
        <v>No</v>
      </c>
      <c r="AB654" s="162" t="str">
        <f t="shared" si="207"/>
        <v/>
      </c>
      <c r="AC654" s="162" t="str">
        <f t="shared" si="208"/>
        <v/>
      </c>
    </row>
    <row r="655" spans="1:29" ht="14">
      <c r="A655" s="62">
        <v>653</v>
      </c>
      <c r="B655" s="10">
        <v>7</v>
      </c>
      <c r="C655" s="14">
        <v>41261</v>
      </c>
      <c r="D655" s="15" t="s">
        <v>52</v>
      </c>
      <c r="E655" s="65" t="s">
        <v>8</v>
      </c>
      <c r="F655" s="15" t="s">
        <v>8</v>
      </c>
      <c r="G655" s="23" t="s">
        <v>16</v>
      </c>
      <c r="H655" s="17" t="s">
        <v>93</v>
      </c>
      <c r="I655" s="66">
        <v>17</v>
      </c>
      <c r="J655" s="12">
        <f>VLOOKUP(G655,'Default Parameters'!$A$10:$C$12,3,FALSE)</f>
        <v>5</v>
      </c>
      <c r="K655" s="63">
        <f t="shared" si="190"/>
        <v>41382</v>
      </c>
      <c r="L655" s="64">
        <f t="shared" si="191"/>
        <v>2013</v>
      </c>
      <c r="M655" s="64">
        <f t="shared" si="192"/>
        <v>4</v>
      </c>
      <c r="N655" s="63">
        <f t="shared" si="193"/>
        <v>43207</v>
      </c>
      <c r="O655" s="154">
        <f t="shared" si="194"/>
        <v>42948</v>
      </c>
      <c r="P655" s="155">
        <f t="shared" si="195"/>
        <v>43207</v>
      </c>
      <c r="Q655" s="155" t="str">
        <f t="shared" si="196"/>
        <v>Yes</v>
      </c>
      <c r="R655" s="156">
        <f t="shared" si="197"/>
        <v>7.1260273972602741</v>
      </c>
      <c r="S655" s="156">
        <f t="shared" si="198"/>
        <v>4.9835616438356167</v>
      </c>
      <c r="T655" s="157" t="str">
        <f t="shared" si="199"/>
        <v/>
      </c>
      <c r="U655" s="158" t="str">
        <f t="shared" si="200"/>
        <v/>
      </c>
      <c r="V655" s="158" t="str">
        <f t="shared" si="201"/>
        <v>No</v>
      </c>
      <c r="W655" s="159" t="str">
        <f t="shared" si="202"/>
        <v/>
      </c>
      <c r="X655" s="159" t="str">
        <f t="shared" si="203"/>
        <v/>
      </c>
      <c r="Y655" s="160" t="str">
        <f t="shared" si="204"/>
        <v/>
      </c>
      <c r="Z655" s="161" t="str">
        <f t="shared" si="205"/>
        <v/>
      </c>
      <c r="AA655" s="161" t="str">
        <f t="shared" si="206"/>
        <v>No</v>
      </c>
      <c r="AB655" s="162" t="str">
        <f t="shared" si="207"/>
        <v/>
      </c>
      <c r="AC655" s="162" t="str">
        <f t="shared" si="208"/>
        <v/>
      </c>
    </row>
    <row r="656" spans="1:29" ht="14">
      <c r="A656" s="62">
        <v>654</v>
      </c>
      <c r="B656" s="10">
        <v>7</v>
      </c>
      <c r="C656" s="14">
        <v>41264</v>
      </c>
      <c r="D656" s="15" t="s">
        <v>186</v>
      </c>
      <c r="E656" s="15" t="s">
        <v>10</v>
      </c>
      <c r="F656" s="15" t="s">
        <v>10</v>
      </c>
      <c r="G656" s="23" t="s">
        <v>16</v>
      </c>
      <c r="H656" s="17" t="s">
        <v>93</v>
      </c>
      <c r="I656" s="66">
        <v>4</v>
      </c>
      <c r="J656" s="12">
        <f>VLOOKUP(G656,'Default Parameters'!$A$10:$C$12,3,FALSE)</f>
        <v>5</v>
      </c>
      <c r="K656" s="63">
        <f t="shared" si="190"/>
        <v>41385</v>
      </c>
      <c r="L656" s="64">
        <f t="shared" si="191"/>
        <v>2013</v>
      </c>
      <c r="M656" s="64">
        <f t="shared" si="192"/>
        <v>4</v>
      </c>
      <c r="N656" s="63">
        <f t="shared" si="193"/>
        <v>43210</v>
      </c>
      <c r="O656" s="154">
        <f t="shared" si="194"/>
        <v>42948</v>
      </c>
      <c r="P656" s="155">
        <f t="shared" si="195"/>
        <v>43210</v>
      </c>
      <c r="Q656" s="155" t="str">
        <f t="shared" si="196"/>
        <v>Yes</v>
      </c>
      <c r="R656" s="156">
        <f t="shared" si="197"/>
        <v>1.6767123287671233</v>
      </c>
      <c r="S656" s="156">
        <f t="shared" si="198"/>
        <v>1.2054794520547945</v>
      </c>
      <c r="T656" s="157" t="str">
        <f t="shared" si="199"/>
        <v/>
      </c>
      <c r="U656" s="158" t="str">
        <f t="shared" si="200"/>
        <v/>
      </c>
      <c r="V656" s="158" t="str">
        <f t="shared" si="201"/>
        <v>No</v>
      </c>
      <c r="W656" s="159" t="str">
        <f t="shared" si="202"/>
        <v/>
      </c>
      <c r="X656" s="159" t="str">
        <f t="shared" si="203"/>
        <v/>
      </c>
      <c r="Y656" s="160" t="str">
        <f t="shared" si="204"/>
        <v/>
      </c>
      <c r="Z656" s="161" t="str">
        <f t="shared" si="205"/>
        <v/>
      </c>
      <c r="AA656" s="161" t="str">
        <f t="shared" si="206"/>
        <v>No</v>
      </c>
      <c r="AB656" s="162" t="str">
        <f t="shared" si="207"/>
        <v/>
      </c>
      <c r="AC656" s="162" t="str">
        <f t="shared" si="208"/>
        <v/>
      </c>
    </row>
    <row r="657" spans="1:29" ht="14">
      <c r="A657" s="62">
        <v>655</v>
      </c>
      <c r="B657" s="10">
        <v>7</v>
      </c>
      <c r="C657" s="14">
        <v>41267</v>
      </c>
      <c r="D657" s="15" t="s">
        <v>52</v>
      </c>
      <c r="E657" s="15" t="s">
        <v>367</v>
      </c>
      <c r="F657" s="15" t="s">
        <v>367</v>
      </c>
      <c r="G657" s="23" t="s">
        <v>16</v>
      </c>
      <c r="H657" s="17" t="s">
        <v>149</v>
      </c>
      <c r="I657" s="66">
        <v>10</v>
      </c>
      <c r="J657" s="12">
        <f>VLOOKUP(G657,'Default Parameters'!$A$10:$C$12,3,FALSE)</f>
        <v>5</v>
      </c>
      <c r="K657" s="63">
        <f t="shared" si="190"/>
        <v>41388</v>
      </c>
      <c r="L657" s="64">
        <f t="shared" si="191"/>
        <v>2013</v>
      </c>
      <c r="M657" s="64">
        <f t="shared" si="192"/>
        <v>4</v>
      </c>
      <c r="N657" s="63">
        <f t="shared" si="193"/>
        <v>43213</v>
      </c>
      <c r="O657" s="154">
        <f t="shared" si="194"/>
        <v>42948</v>
      </c>
      <c r="P657" s="155">
        <f t="shared" si="195"/>
        <v>43213</v>
      </c>
      <c r="Q657" s="155" t="str">
        <f t="shared" si="196"/>
        <v>Yes</v>
      </c>
      <c r="R657" s="156">
        <f t="shared" si="197"/>
        <v>4.1917808219178081</v>
      </c>
      <c r="S657" s="156">
        <f t="shared" si="198"/>
        <v>3.095890410958904</v>
      </c>
      <c r="T657" s="157" t="str">
        <f t="shared" si="199"/>
        <v/>
      </c>
      <c r="U657" s="158" t="str">
        <f t="shared" si="200"/>
        <v/>
      </c>
      <c r="V657" s="158" t="str">
        <f t="shared" si="201"/>
        <v>No</v>
      </c>
      <c r="W657" s="159" t="str">
        <f t="shared" si="202"/>
        <v/>
      </c>
      <c r="X657" s="159" t="str">
        <f t="shared" si="203"/>
        <v/>
      </c>
      <c r="Y657" s="160" t="str">
        <f t="shared" si="204"/>
        <v/>
      </c>
      <c r="Z657" s="161" t="str">
        <f t="shared" si="205"/>
        <v/>
      </c>
      <c r="AA657" s="161" t="str">
        <f t="shared" si="206"/>
        <v>No</v>
      </c>
      <c r="AB657" s="162" t="str">
        <f t="shared" si="207"/>
        <v/>
      </c>
      <c r="AC657" s="162" t="str">
        <f t="shared" si="208"/>
        <v/>
      </c>
    </row>
    <row r="658" spans="1:29" ht="14">
      <c r="A658" s="62">
        <v>656</v>
      </c>
      <c r="B658" s="10">
        <v>7</v>
      </c>
      <c r="C658" s="14">
        <v>41267</v>
      </c>
      <c r="D658" s="15" t="s">
        <v>52</v>
      </c>
      <c r="E658" s="15" t="s">
        <v>367</v>
      </c>
      <c r="F658" s="15" t="s">
        <v>367</v>
      </c>
      <c r="G658" s="23" t="s">
        <v>16</v>
      </c>
      <c r="H658" s="17" t="s">
        <v>149</v>
      </c>
      <c r="I658" s="66">
        <v>12</v>
      </c>
      <c r="J658" s="12">
        <f>VLOOKUP(G658,'Default Parameters'!$A$10:$C$12,3,FALSE)</f>
        <v>5</v>
      </c>
      <c r="K658" s="63">
        <f t="shared" si="190"/>
        <v>41388</v>
      </c>
      <c r="L658" s="64">
        <f t="shared" si="191"/>
        <v>2013</v>
      </c>
      <c r="M658" s="64">
        <f t="shared" si="192"/>
        <v>4</v>
      </c>
      <c r="N658" s="63">
        <f t="shared" si="193"/>
        <v>43213</v>
      </c>
      <c r="O658" s="154">
        <f t="shared" si="194"/>
        <v>42948</v>
      </c>
      <c r="P658" s="155">
        <f t="shared" si="195"/>
        <v>43213</v>
      </c>
      <c r="Q658" s="155" t="str">
        <f t="shared" si="196"/>
        <v>Yes</v>
      </c>
      <c r="R658" s="156">
        <f t="shared" si="197"/>
        <v>5.0301369863013701</v>
      </c>
      <c r="S658" s="156">
        <f t="shared" si="198"/>
        <v>3.7150684931506848</v>
      </c>
      <c r="T658" s="157" t="str">
        <f t="shared" si="199"/>
        <v/>
      </c>
      <c r="U658" s="158" t="str">
        <f t="shared" si="200"/>
        <v/>
      </c>
      <c r="V658" s="158" t="str">
        <f t="shared" si="201"/>
        <v>No</v>
      </c>
      <c r="W658" s="159" t="str">
        <f t="shared" si="202"/>
        <v/>
      </c>
      <c r="X658" s="159" t="str">
        <f t="shared" si="203"/>
        <v/>
      </c>
      <c r="Y658" s="160" t="str">
        <f t="shared" si="204"/>
        <v/>
      </c>
      <c r="Z658" s="161" t="str">
        <f t="shared" si="205"/>
        <v/>
      </c>
      <c r="AA658" s="161" t="str">
        <f t="shared" si="206"/>
        <v>No</v>
      </c>
      <c r="AB658" s="162" t="str">
        <f t="shared" si="207"/>
        <v/>
      </c>
      <c r="AC658" s="162" t="str">
        <f t="shared" si="208"/>
        <v/>
      </c>
    </row>
    <row r="659" spans="1:29" ht="14">
      <c r="A659" s="62">
        <v>657</v>
      </c>
      <c r="B659" s="10">
        <v>7</v>
      </c>
      <c r="C659" s="14">
        <v>41267</v>
      </c>
      <c r="D659" s="15" t="s">
        <v>52</v>
      </c>
      <c r="E659" s="65" t="s">
        <v>8</v>
      </c>
      <c r="F659" s="15" t="s">
        <v>8</v>
      </c>
      <c r="G659" s="23" t="s">
        <v>16</v>
      </c>
      <c r="H659" s="17" t="s">
        <v>93</v>
      </c>
      <c r="I659" s="66">
        <v>11</v>
      </c>
      <c r="J659" s="12">
        <f>VLOOKUP(G659,'Default Parameters'!$A$10:$C$12,3,FALSE)</f>
        <v>5</v>
      </c>
      <c r="K659" s="63">
        <f t="shared" si="190"/>
        <v>41388</v>
      </c>
      <c r="L659" s="64">
        <f t="shared" si="191"/>
        <v>2013</v>
      </c>
      <c r="M659" s="64">
        <f t="shared" si="192"/>
        <v>4</v>
      </c>
      <c r="N659" s="63">
        <f t="shared" si="193"/>
        <v>43213</v>
      </c>
      <c r="O659" s="154">
        <f t="shared" si="194"/>
        <v>42948</v>
      </c>
      <c r="P659" s="155">
        <f t="shared" si="195"/>
        <v>43213</v>
      </c>
      <c r="Q659" s="155" t="str">
        <f t="shared" si="196"/>
        <v>Yes</v>
      </c>
      <c r="R659" s="156">
        <f t="shared" si="197"/>
        <v>4.6109589041095891</v>
      </c>
      <c r="S659" s="156">
        <f t="shared" si="198"/>
        <v>3.4054794520547946</v>
      </c>
      <c r="T659" s="157" t="str">
        <f t="shared" si="199"/>
        <v/>
      </c>
      <c r="U659" s="158" t="str">
        <f t="shared" si="200"/>
        <v/>
      </c>
      <c r="V659" s="158" t="str">
        <f t="shared" si="201"/>
        <v>No</v>
      </c>
      <c r="W659" s="159" t="str">
        <f t="shared" si="202"/>
        <v/>
      </c>
      <c r="X659" s="159" t="str">
        <f t="shared" si="203"/>
        <v/>
      </c>
      <c r="Y659" s="160" t="str">
        <f t="shared" si="204"/>
        <v/>
      </c>
      <c r="Z659" s="161" t="str">
        <f t="shared" si="205"/>
        <v/>
      </c>
      <c r="AA659" s="161" t="str">
        <f t="shared" si="206"/>
        <v>No</v>
      </c>
      <c r="AB659" s="162" t="str">
        <f t="shared" si="207"/>
        <v/>
      </c>
      <c r="AC659" s="162" t="str">
        <f t="shared" si="208"/>
        <v/>
      </c>
    </row>
    <row r="660" spans="1:29" ht="14">
      <c r="A660" s="62">
        <v>658</v>
      </c>
      <c r="B660" s="10">
        <v>7</v>
      </c>
      <c r="C660" s="14">
        <v>41267</v>
      </c>
      <c r="D660" s="15" t="s">
        <v>52</v>
      </c>
      <c r="E660" s="65" t="s">
        <v>8</v>
      </c>
      <c r="F660" s="15" t="s">
        <v>8</v>
      </c>
      <c r="G660" s="23" t="s">
        <v>16</v>
      </c>
      <c r="H660" s="17" t="s">
        <v>93</v>
      </c>
      <c r="I660" s="66">
        <v>14</v>
      </c>
      <c r="J660" s="12">
        <f>VLOOKUP(G660,'Default Parameters'!$A$10:$C$12,3,FALSE)</f>
        <v>5</v>
      </c>
      <c r="K660" s="63">
        <f t="shared" si="190"/>
        <v>41388</v>
      </c>
      <c r="L660" s="64">
        <f t="shared" si="191"/>
        <v>2013</v>
      </c>
      <c r="M660" s="64">
        <f t="shared" si="192"/>
        <v>4</v>
      </c>
      <c r="N660" s="63">
        <f t="shared" si="193"/>
        <v>43213</v>
      </c>
      <c r="O660" s="154">
        <f t="shared" si="194"/>
        <v>42948</v>
      </c>
      <c r="P660" s="155">
        <f t="shared" si="195"/>
        <v>43213</v>
      </c>
      <c r="Q660" s="155" t="str">
        <f t="shared" si="196"/>
        <v>Yes</v>
      </c>
      <c r="R660" s="156">
        <f t="shared" si="197"/>
        <v>5.8684931506849312</v>
      </c>
      <c r="S660" s="156">
        <f t="shared" si="198"/>
        <v>4.3342465753424655</v>
      </c>
      <c r="T660" s="157" t="str">
        <f t="shared" si="199"/>
        <v/>
      </c>
      <c r="U660" s="158" t="str">
        <f t="shared" si="200"/>
        <v/>
      </c>
      <c r="V660" s="158" t="str">
        <f t="shared" si="201"/>
        <v>No</v>
      </c>
      <c r="W660" s="159" t="str">
        <f t="shared" si="202"/>
        <v/>
      </c>
      <c r="X660" s="159" t="str">
        <f t="shared" si="203"/>
        <v/>
      </c>
      <c r="Y660" s="160" t="str">
        <f t="shared" si="204"/>
        <v/>
      </c>
      <c r="Z660" s="161" t="str">
        <f t="shared" si="205"/>
        <v/>
      </c>
      <c r="AA660" s="161" t="str">
        <f t="shared" si="206"/>
        <v>No</v>
      </c>
      <c r="AB660" s="162" t="str">
        <f t="shared" si="207"/>
        <v/>
      </c>
      <c r="AC660" s="162" t="str">
        <f t="shared" si="208"/>
        <v/>
      </c>
    </row>
    <row r="661" spans="1:29" ht="14">
      <c r="A661" s="62">
        <v>659</v>
      </c>
      <c r="B661" s="10">
        <v>7</v>
      </c>
      <c r="C661" s="14">
        <v>41267</v>
      </c>
      <c r="D661" s="15" t="s">
        <v>105</v>
      </c>
      <c r="E661" s="15" t="s">
        <v>11</v>
      </c>
      <c r="F661" s="15" t="s">
        <v>11</v>
      </c>
      <c r="G661" s="23" t="s">
        <v>16</v>
      </c>
      <c r="H661" s="17" t="s">
        <v>182</v>
      </c>
      <c r="I661" s="66">
        <v>743</v>
      </c>
      <c r="J661" s="12">
        <f>VLOOKUP(G661,'Default Parameters'!$A$10:$C$12,3,FALSE)</f>
        <v>5</v>
      </c>
      <c r="K661" s="63">
        <f t="shared" si="190"/>
        <v>41388</v>
      </c>
      <c r="L661" s="64">
        <f t="shared" si="191"/>
        <v>2013</v>
      </c>
      <c r="M661" s="64">
        <f t="shared" si="192"/>
        <v>4</v>
      </c>
      <c r="N661" s="63">
        <f t="shared" si="193"/>
        <v>43213</v>
      </c>
      <c r="O661" s="154">
        <f t="shared" si="194"/>
        <v>42948</v>
      </c>
      <c r="P661" s="155">
        <f t="shared" si="195"/>
        <v>43213</v>
      </c>
      <c r="Q661" s="155" t="str">
        <f t="shared" si="196"/>
        <v>Yes</v>
      </c>
      <c r="R661" s="156">
        <f t="shared" si="197"/>
        <v>311.44931506849315</v>
      </c>
      <c r="S661" s="156">
        <f t="shared" si="198"/>
        <v>230.02465753424659</v>
      </c>
      <c r="T661" s="157" t="str">
        <f t="shared" si="199"/>
        <v/>
      </c>
      <c r="U661" s="158" t="str">
        <f t="shared" si="200"/>
        <v/>
      </c>
      <c r="V661" s="158" t="str">
        <f t="shared" si="201"/>
        <v>No</v>
      </c>
      <c r="W661" s="159" t="str">
        <f t="shared" si="202"/>
        <v/>
      </c>
      <c r="X661" s="159" t="str">
        <f t="shared" si="203"/>
        <v/>
      </c>
      <c r="Y661" s="160" t="str">
        <f t="shared" si="204"/>
        <v/>
      </c>
      <c r="Z661" s="161" t="str">
        <f t="shared" si="205"/>
        <v/>
      </c>
      <c r="AA661" s="161" t="str">
        <f t="shared" si="206"/>
        <v>No</v>
      </c>
      <c r="AB661" s="162" t="str">
        <f t="shared" si="207"/>
        <v/>
      </c>
      <c r="AC661" s="162" t="str">
        <f t="shared" si="208"/>
        <v/>
      </c>
    </row>
    <row r="662" spans="1:29" ht="15" customHeight="1">
      <c r="A662" s="62">
        <v>660</v>
      </c>
      <c r="B662" s="10">
        <v>7</v>
      </c>
      <c r="C662" s="14">
        <v>41270</v>
      </c>
      <c r="D662" s="15" t="s">
        <v>187</v>
      </c>
      <c r="E662" s="44" t="s">
        <v>740</v>
      </c>
      <c r="F662" s="44" t="s">
        <v>1317</v>
      </c>
      <c r="G662" s="23" t="s">
        <v>16</v>
      </c>
      <c r="H662" s="17" t="s">
        <v>149</v>
      </c>
      <c r="I662" s="66">
        <v>3</v>
      </c>
      <c r="J662" s="12">
        <f>VLOOKUP(G662,'Default Parameters'!$A$10:$C$12,3,FALSE)</f>
        <v>5</v>
      </c>
      <c r="K662" s="63">
        <f t="shared" si="190"/>
        <v>41391</v>
      </c>
      <c r="L662" s="64">
        <f t="shared" si="191"/>
        <v>2013</v>
      </c>
      <c r="M662" s="64">
        <f t="shared" si="192"/>
        <v>4</v>
      </c>
      <c r="N662" s="63">
        <f t="shared" si="193"/>
        <v>43216</v>
      </c>
      <c r="O662" s="154">
        <f t="shared" si="194"/>
        <v>42948</v>
      </c>
      <c r="P662" s="155">
        <f t="shared" si="195"/>
        <v>43216</v>
      </c>
      <c r="Q662" s="155" t="str">
        <f t="shared" si="196"/>
        <v>Yes</v>
      </c>
      <c r="R662" s="156">
        <f t="shared" si="197"/>
        <v>1.2575342465753425</v>
      </c>
      <c r="S662" s="156">
        <f t="shared" si="198"/>
        <v>0.95342465753424654</v>
      </c>
      <c r="T662" s="157" t="str">
        <f t="shared" si="199"/>
        <v/>
      </c>
      <c r="U662" s="158" t="str">
        <f t="shared" si="200"/>
        <v/>
      </c>
      <c r="V662" s="158" t="str">
        <f t="shared" si="201"/>
        <v>No</v>
      </c>
      <c r="W662" s="159" t="str">
        <f t="shared" si="202"/>
        <v/>
      </c>
      <c r="X662" s="159" t="str">
        <f t="shared" si="203"/>
        <v/>
      </c>
      <c r="Y662" s="160" t="str">
        <f t="shared" si="204"/>
        <v/>
      </c>
      <c r="Z662" s="161" t="str">
        <f t="shared" si="205"/>
        <v/>
      </c>
      <c r="AA662" s="161" t="str">
        <f t="shared" si="206"/>
        <v>No</v>
      </c>
      <c r="AB662" s="162" t="str">
        <f t="shared" si="207"/>
        <v/>
      </c>
      <c r="AC662" s="162" t="str">
        <f t="shared" si="208"/>
        <v/>
      </c>
    </row>
    <row r="663" spans="1:29" ht="14">
      <c r="A663" s="62">
        <v>661</v>
      </c>
      <c r="B663" s="10">
        <v>7</v>
      </c>
      <c r="C663" s="14">
        <v>41271</v>
      </c>
      <c r="D663" s="15" t="s">
        <v>52</v>
      </c>
      <c r="E663" s="15" t="s">
        <v>367</v>
      </c>
      <c r="F663" s="15" t="s">
        <v>367</v>
      </c>
      <c r="G663" s="23" t="s">
        <v>16</v>
      </c>
      <c r="H663" s="17" t="s">
        <v>155</v>
      </c>
      <c r="I663" s="66">
        <v>11</v>
      </c>
      <c r="J663" s="12">
        <f>VLOOKUP(G663,'Default Parameters'!$A$10:$C$12,3,FALSE)</f>
        <v>5</v>
      </c>
      <c r="K663" s="63">
        <f t="shared" si="190"/>
        <v>41392</v>
      </c>
      <c r="L663" s="64">
        <f t="shared" si="191"/>
        <v>2013</v>
      </c>
      <c r="M663" s="64">
        <f t="shared" si="192"/>
        <v>4</v>
      </c>
      <c r="N663" s="63">
        <f t="shared" si="193"/>
        <v>43217</v>
      </c>
      <c r="O663" s="154">
        <f t="shared" si="194"/>
        <v>42948</v>
      </c>
      <c r="P663" s="155">
        <f t="shared" si="195"/>
        <v>43217</v>
      </c>
      <c r="Q663" s="155" t="str">
        <f t="shared" si="196"/>
        <v>Yes</v>
      </c>
      <c r="R663" s="156">
        <f t="shared" si="197"/>
        <v>4.6109589041095891</v>
      </c>
      <c r="S663" s="156">
        <f t="shared" si="198"/>
        <v>3.526027397260274</v>
      </c>
      <c r="T663" s="157" t="str">
        <f t="shared" si="199"/>
        <v/>
      </c>
      <c r="U663" s="158" t="str">
        <f t="shared" si="200"/>
        <v/>
      </c>
      <c r="V663" s="158" t="str">
        <f t="shared" si="201"/>
        <v>No</v>
      </c>
      <c r="W663" s="159" t="str">
        <f t="shared" si="202"/>
        <v/>
      </c>
      <c r="X663" s="159" t="str">
        <f t="shared" si="203"/>
        <v/>
      </c>
      <c r="Y663" s="160" t="str">
        <f t="shared" si="204"/>
        <v/>
      </c>
      <c r="Z663" s="161" t="str">
        <f t="shared" si="205"/>
        <v/>
      </c>
      <c r="AA663" s="161" t="str">
        <f t="shared" si="206"/>
        <v>No</v>
      </c>
      <c r="AB663" s="162" t="str">
        <f t="shared" si="207"/>
        <v/>
      </c>
      <c r="AC663" s="162" t="str">
        <f t="shared" si="208"/>
        <v/>
      </c>
    </row>
    <row r="664" spans="1:29" ht="14">
      <c r="A664" s="62">
        <v>662</v>
      </c>
      <c r="B664" s="10">
        <v>7</v>
      </c>
      <c r="C664" s="14">
        <v>41271</v>
      </c>
      <c r="D664" s="15" t="s">
        <v>52</v>
      </c>
      <c r="E664" s="15" t="s">
        <v>367</v>
      </c>
      <c r="F664" s="15" t="s">
        <v>367</v>
      </c>
      <c r="G664" s="23" t="s">
        <v>16</v>
      </c>
      <c r="H664" s="17" t="s">
        <v>149</v>
      </c>
      <c r="I664" s="66">
        <v>20</v>
      </c>
      <c r="J664" s="12">
        <f>VLOOKUP(G664,'Default Parameters'!$A$10:$C$12,3,FALSE)</f>
        <v>5</v>
      </c>
      <c r="K664" s="63">
        <f t="shared" si="190"/>
        <v>41392</v>
      </c>
      <c r="L664" s="64">
        <f t="shared" si="191"/>
        <v>2013</v>
      </c>
      <c r="M664" s="64">
        <f t="shared" si="192"/>
        <v>4</v>
      </c>
      <c r="N664" s="63">
        <f t="shared" si="193"/>
        <v>43217</v>
      </c>
      <c r="O664" s="154">
        <f t="shared" si="194"/>
        <v>42948</v>
      </c>
      <c r="P664" s="155">
        <f t="shared" si="195"/>
        <v>43217</v>
      </c>
      <c r="Q664" s="155" t="str">
        <f t="shared" si="196"/>
        <v>Yes</v>
      </c>
      <c r="R664" s="156">
        <f t="shared" si="197"/>
        <v>8.3835616438356162</v>
      </c>
      <c r="S664" s="156">
        <f t="shared" si="198"/>
        <v>6.4109589041095889</v>
      </c>
      <c r="T664" s="157" t="str">
        <f t="shared" si="199"/>
        <v/>
      </c>
      <c r="U664" s="158" t="str">
        <f t="shared" si="200"/>
        <v/>
      </c>
      <c r="V664" s="158" t="str">
        <f t="shared" si="201"/>
        <v>No</v>
      </c>
      <c r="W664" s="159" t="str">
        <f t="shared" si="202"/>
        <v/>
      </c>
      <c r="X664" s="159" t="str">
        <f t="shared" si="203"/>
        <v/>
      </c>
      <c r="Y664" s="160" t="str">
        <f t="shared" si="204"/>
        <v/>
      </c>
      <c r="Z664" s="161" t="str">
        <f t="shared" si="205"/>
        <v/>
      </c>
      <c r="AA664" s="161" t="str">
        <f t="shared" si="206"/>
        <v>No</v>
      </c>
      <c r="AB664" s="162" t="str">
        <f t="shared" si="207"/>
        <v/>
      </c>
      <c r="AC664" s="162" t="str">
        <f t="shared" si="208"/>
        <v/>
      </c>
    </row>
    <row r="665" spans="1:29" ht="14">
      <c r="A665" s="62">
        <v>663</v>
      </c>
      <c r="B665" s="10">
        <v>7</v>
      </c>
      <c r="C665" s="14">
        <v>41271</v>
      </c>
      <c r="D665" s="15" t="s">
        <v>52</v>
      </c>
      <c r="E665" s="15" t="s">
        <v>367</v>
      </c>
      <c r="F665" s="15" t="s">
        <v>367</v>
      </c>
      <c r="G665" s="23" t="s">
        <v>16</v>
      </c>
      <c r="H665" s="17" t="s">
        <v>149</v>
      </c>
      <c r="I665" s="66">
        <v>25</v>
      </c>
      <c r="J665" s="12">
        <f>VLOOKUP(G665,'Default Parameters'!$A$10:$C$12,3,FALSE)</f>
        <v>5</v>
      </c>
      <c r="K665" s="63">
        <f t="shared" si="190"/>
        <v>41392</v>
      </c>
      <c r="L665" s="64">
        <f t="shared" si="191"/>
        <v>2013</v>
      </c>
      <c r="M665" s="64">
        <f t="shared" si="192"/>
        <v>4</v>
      </c>
      <c r="N665" s="63">
        <f t="shared" si="193"/>
        <v>43217</v>
      </c>
      <c r="O665" s="154">
        <f t="shared" si="194"/>
        <v>42948</v>
      </c>
      <c r="P665" s="155">
        <f t="shared" si="195"/>
        <v>43217</v>
      </c>
      <c r="Q665" s="155" t="str">
        <f t="shared" si="196"/>
        <v>Yes</v>
      </c>
      <c r="R665" s="156">
        <f t="shared" si="197"/>
        <v>10.479452054794521</v>
      </c>
      <c r="S665" s="156">
        <f t="shared" si="198"/>
        <v>8.0136986301369859</v>
      </c>
      <c r="T665" s="157" t="str">
        <f t="shared" si="199"/>
        <v/>
      </c>
      <c r="U665" s="158" t="str">
        <f t="shared" si="200"/>
        <v/>
      </c>
      <c r="V665" s="158" t="str">
        <f t="shared" si="201"/>
        <v>No</v>
      </c>
      <c r="W665" s="159" t="str">
        <f t="shared" si="202"/>
        <v/>
      </c>
      <c r="X665" s="159" t="str">
        <f t="shared" si="203"/>
        <v/>
      </c>
      <c r="Y665" s="160" t="str">
        <f t="shared" si="204"/>
        <v/>
      </c>
      <c r="Z665" s="161" t="str">
        <f t="shared" si="205"/>
        <v/>
      </c>
      <c r="AA665" s="161" t="str">
        <f t="shared" si="206"/>
        <v>No</v>
      </c>
      <c r="AB665" s="162" t="str">
        <f t="shared" si="207"/>
        <v/>
      </c>
      <c r="AC665" s="162" t="str">
        <f t="shared" si="208"/>
        <v/>
      </c>
    </row>
    <row r="666" spans="1:29" ht="14">
      <c r="A666" s="62">
        <v>664</v>
      </c>
      <c r="B666" s="10">
        <v>7</v>
      </c>
      <c r="C666" s="14">
        <v>41271</v>
      </c>
      <c r="D666" s="15" t="s">
        <v>52</v>
      </c>
      <c r="E666" s="15" t="s">
        <v>367</v>
      </c>
      <c r="F666" s="15" t="s">
        <v>367</v>
      </c>
      <c r="G666" s="23" t="s">
        <v>16</v>
      </c>
      <c r="H666" s="17" t="s">
        <v>149</v>
      </c>
      <c r="I666" s="66">
        <v>27</v>
      </c>
      <c r="J666" s="12">
        <f>VLOOKUP(G666,'Default Parameters'!$A$10:$C$12,3,FALSE)</f>
        <v>5</v>
      </c>
      <c r="K666" s="63">
        <f t="shared" si="190"/>
        <v>41392</v>
      </c>
      <c r="L666" s="64">
        <f t="shared" si="191"/>
        <v>2013</v>
      </c>
      <c r="M666" s="64">
        <f t="shared" si="192"/>
        <v>4</v>
      </c>
      <c r="N666" s="63">
        <f t="shared" si="193"/>
        <v>43217</v>
      </c>
      <c r="O666" s="154">
        <f t="shared" si="194"/>
        <v>42948</v>
      </c>
      <c r="P666" s="155">
        <f t="shared" si="195"/>
        <v>43217</v>
      </c>
      <c r="Q666" s="155" t="str">
        <f t="shared" si="196"/>
        <v>Yes</v>
      </c>
      <c r="R666" s="156">
        <f t="shared" si="197"/>
        <v>11.317808219178081</v>
      </c>
      <c r="S666" s="156">
        <f t="shared" si="198"/>
        <v>8.6547945205479451</v>
      </c>
      <c r="T666" s="157" t="str">
        <f t="shared" si="199"/>
        <v/>
      </c>
      <c r="U666" s="158" t="str">
        <f t="shared" si="200"/>
        <v/>
      </c>
      <c r="V666" s="158" t="str">
        <f t="shared" si="201"/>
        <v>No</v>
      </c>
      <c r="W666" s="159" t="str">
        <f t="shared" si="202"/>
        <v/>
      </c>
      <c r="X666" s="159" t="str">
        <f t="shared" si="203"/>
        <v/>
      </c>
      <c r="Y666" s="160" t="str">
        <f t="shared" si="204"/>
        <v/>
      </c>
      <c r="Z666" s="161" t="str">
        <f t="shared" si="205"/>
        <v/>
      </c>
      <c r="AA666" s="161" t="str">
        <f t="shared" si="206"/>
        <v>No</v>
      </c>
      <c r="AB666" s="162" t="str">
        <f t="shared" si="207"/>
        <v/>
      </c>
      <c r="AC666" s="162" t="str">
        <f t="shared" si="208"/>
        <v/>
      </c>
    </row>
    <row r="667" spans="1:29" ht="14">
      <c r="A667" s="62">
        <v>665</v>
      </c>
      <c r="B667" s="10">
        <v>7</v>
      </c>
      <c r="C667" s="14">
        <v>41271</v>
      </c>
      <c r="D667" s="15" t="s">
        <v>52</v>
      </c>
      <c r="E667" s="15" t="s">
        <v>367</v>
      </c>
      <c r="F667" s="15" t="s">
        <v>367</v>
      </c>
      <c r="G667" s="23" t="s">
        <v>16</v>
      </c>
      <c r="H667" s="17" t="s">
        <v>149</v>
      </c>
      <c r="I667" s="66">
        <v>28</v>
      </c>
      <c r="J667" s="12">
        <f>VLOOKUP(G667,'Default Parameters'!$A$10:$C$12,3,FALSE)</f>
        <v>5</v>
      </c>
      <c r="K667" s="63">
        <f t="shared" si="190"/>
        <v>41392</v>
      </c>
      <c r="L667" s="64">
        <f t="shared" si="191"/>
        <v>2013</v>
      </c>
      <c r="M667" s="64">
        <f t="shared" si="192"/>
        <v>4</v>
      </c>
      <c r="N667" s="63">
        <f t="shared" si="193"/>
        <v>43217</v>
      </c>
      <c r="O667" s="154">
        <f t="shared" si="194"/>
        <v>42948</v>
      </c>
      <c r="P667" s="155">
        <f t="shared" si="195"/>
        <v>43217</v>
      </c>
      <c r="Q667" s="155" t="str">
        <f t="shared" si="196"/>
        <v>Yes</v>
      </c>
      <c r="R667" s="156">
        <f t="shared" si="197"/>
        <v>11.736986301369862</v>
      </c>
      <c r="S667" s="156">
        <f t="shared" si="198"/>
        <v>8.9753424657534246</v>
      </c>
      <c r="T667" s="157" t="str">
        <f t="shared" si="199"/>
        <v/>
      </c>
      <c r="U667" s="158" t="str">
        <f t="shared" si="200"/>
        <v/>
      </c>
      <c r="V667" s="158" t="str">
        <f t="shared" si="201"/>
        <v>No</v>
      </c>
      <c r="W667" s="159" t="str">
        <f t="shared" si="202"/>
        <v/>
      </c>
      <c r="X667" s="159" t="str">
        <f t="shared" si="203"/>
        <v/>
      </c>
      <c r="Y667" s="160" t="str">
        <f t="shared" si="204"/>
        <v/>
      </c>
      <c r="Z667" s="161" t="str">
        <f t="shared" si="205"/>
        <v/>
      </c>
      <c r="AA667" s="161" t="str">
        <f t="shared" si="206"/>
        <v>No</v>
      </c>
      <c r="AB667" s="162" t="str">
        <f t="shared" si="207"/>
        <v/>
      </c>
      <c r="AC667" s="162" t="str">
        <f t="shared" si="208"/>
        <v/>
      </c>
    </row>
    <row r="668" spans="1:29" ht="14">
      <c r="A668" s="62">
        <v>666</v>
      </c>
      <c r="B668" s="10">
        <v>7</v>
      </c>
      <c r="C668" s="14">
        <v>41271</v>
      </c>
      <c r="D668" s="15" t="s">
        <v>52</v>
      </c>
      <c r="E668" s="15" t="s">
        <v>367</v>
      </c>
      <c r="F668" s="15" t="s">
        <v>367</v>
      </c>
      <c r="G668" s="23" t="s">
        <v>16</v>
      </c>
      <c r="H668" s="17" t="s">
        <v>149</v>
      </c>
      <c r="I668" s="66">
        <v>32</v>
      </c>
      <c r="J668" s="12">
        <f>VLOOKUP(G668,'Default Parameters'!$A$10:$C$12,3,FALSE)</f>
        <v>5</v>
      </c>
      <c r="K668" s="63">
        <f t="shared" si="190"/>
        <v>41392</v>
      </c>
      <c r="L668" s="64">
        <f t="shared" si="191"/>
        <v>2013</v>
      </c>
      <c r="M668" s="64">
        <f t="shared" si="192"/>
        <v>4</v>
      </c>
      <c r="N668" s="63">
        <f t="shared" si="193"/>
        <v>43217</v>
      </c>
      <c r="O668" s="154">
        <f t="shared" si="194"/>
        <v>42948</v>
      </c>
      <c r="P668" s="155">
        <f t="shared" si="195"/>
        <v>43217</v>
      </c>
      <c r="Q668" s="155" t="str">
        <f t="shared" si="196"/>
        <v>Yes</v>
      </c>
      <c r="R668" s="156">
        <f t="shared" si="197"/>
        <v>13.413698630136986</v>
      </c>
      <c r="S668" s="156">
        <f t="shared" si="198"/>
        <v>10.257534246575343</v>
      </c>
      <c r="T668" s="157" t="str">
        <f t="shared" si="199"/>
        <v/>
      </c>
      <c r="U668" s="158" t="str">
        <f t="shared" si="200"/>
        <v/>
      </c>
      <c r="V668" s="158" t="str">
        <f t="shared" si="201"/>
        <v>No</v>
      </c>
      <c r="W668" s="159" t="str">
        <f t="shared" si="202"/>
        <v/>
      </c>
      <c r="X668" s="159" t="str">
        <f t="shared" si="203"/>
        <v/>
      </c>
      <c r="Y668" s="160" t="str">
        <f t="shared" si="204"/>
        <v/>
      </c>
      <c r="Z668" s="161" t="str">
        <f t="shared" si="205"/>
        <v/>
      </c>
      <c r="AA668" s="161" t="str">
        <f t="shared" si="206"/>
        <v>No</v>
      </c>
      <c r="AB668" s="162" t="str">
        <f t="shared" si="207"/>
        <v/>
      </c>
      <c r="AC668" s="162" t="str">
        <f t="shared" si="208"/>
        <v/>
      </c>
    </row>
    <row r="669" spans="1:29" ht="14">
      <c r="A669" s="62">
        <v>667</v>
      </c>
      <c r="B669" s="10">
        <v>7</v>
      </c>
      <c r="C669" s="14">
        <v>41271</v>
      </c>
      <c r="D669" s="15" t="s">
        <v>52</v>
      </c>
      <c r="E669" s="15" t="s">
        <v>367</v>
      </c>
      <c r="F669" s="15" t="s">
        <v>367</v>
      </c>
      <c r="G669" s="23" t="s">
        <v>16</v>
      </c>
      <c r="H669" s="17" t="s">
        <v>149</v>
      </c>
      <c r="I669" s="66">
        <v>35</v>
      </c>
      <c r="J669" s="12">
        <f>VLOOKUP(G669,'Default Parameters'!$A$10:$C$12,3,FALSE)</f>
        <v>5</v>
      </c>
      <c r="K669" s="63">
        <f t="shared" si="190"/>
        <v>41392</v>
      </c>
      <c r="L669" s="64">
        <f t="shared" si="191"/>
        <v>2013</v>
      </c>
      <c r="M669" s="64">
        <f t="shared" si="192"/>
        <v>4</v>
      </c>
      <c r="N669" s="63">
        <f t="shared" si="193"/>
        <v>43217</v>
      </c>
      <c r="O669" s="154">
        <f t="shared" si="194"/>
        <v>42948</v>
      </c>
      <c r="P669" s="155">
        <f t="shared" si="195"/>
        <v>43217</v>
      </c>
      <c r="Q669" s="155" t="str">
        <f t="shared" si="196"/>
        <v>Yes</v>
      </c>
      <c r="R669" s="156">
        <f t="shared" si="197"/>
        <v>14.671232876712329</v>
      </c>
      <c r="S669" s="156">
        <f t="shared" si="198"/>
        <v>11.219178082191782</v>
      </c>
      <c r="T669" s="157" t="str">
        <f t="shared" si="199"/>
        <v/>
      </c>
      <c r="U669" s="158" t="str">
        <f t="shared" si="200"/>
        <v/>
      </c>
      <c r="V669" s="158" t="str">
        <f t="shared" si="201"/>
        <v>No</v>
      </c>
      <c r="W669" s="159" t="str">
        <f t="shared" si="202"/>
        <v/>
      </c>
      <c r="X669" s="159" t="str">
        <f t="shared" si="203"/>
        <v/>
      </c>
      <c r="Y669" s="160" t="str">
        <f t="shared" si="204"/>
        <v/>
      </c>
      <c r="Z669" s="161" t="str">
        <f t="shared" si="205"/>
        <v/>
      </c>
      <c r="AA669" s="161" t="str">
        <f t="shared" si="206"/>
        <v>No</v>
      </c>
      <c r="AB669" s="162" t="str">
        <f t="shared" si="207"/>
        <v/>
      </c>
      <c r="AC669" s="162" t="str">
        <f t="shared" si="208"/>
        <v/>
      </c>
    </row>
    <row r="670" spans="1:29" ht="14">
      <c r="A670" s="62">
        <v>668</v>
      </c>
      <c r="B670" s="10">
        <v>7</v>
      </c>
      <c r="C670" s="14">
        <v>41271</v>
      </c>
      <c r="D670" s="15" t="s">
        <v>52</v>
      </c>
      <c r="E670" s="15" t="s">
        <v>367</v>
      </c>
      <c r="F670" s="15" t="s">
        <v>367</v>
      </c>
      <c r="G670" s="23" t="s">
        <v>16</v>
      </c>
      <c r="H670" s="17" t="s">
        <v>149</v>
      </c>
      <c r="I670" s="66">
        <v>36</v>
      </c>
      <c r="J670" s="12">
        <f>VLOOKUP(G670,'Default Parameters'!$A$10:$C$12,3,FALSE)</f>
        <v>5</v>
      </c>
      <c r="K670" s="63">
        <f t="shared" si="190"/>
        <v>41392</v>
      </c>
      <c r="L670" s="64">
        <f t="shared" si="191"/>
        <v>2013</v>
      </c>
      <c r="M670" s="64">
        <f t="shared" si="192"/>
        <v>4</v>
      </c>
      <c r="N670" s="63">
        <f t="shared" si="193"/>
        <v>43217</v>
      </c>
      <c r="O670" s="154">
        <f t="shared" si="194"/>
        <v>42948</v>
      </c>
      <c r="P670" s="155">
        <f t="shared" si="195"/>
        <v>43217</v>
      </c>
      <c r="Q670" s="155" t="str">
        <f t="shared" si="196"/>
        <v>Yes</v>
      </c>
      <c r="R670" s="156">
        <f t="shared" si="197"/>
        <v>15.09041095890411</v>
      </c>
      <c r="S670" s="156">
        <f t="shared" si="198"/>
        <v>11.53972602739726</v>
      </c>
      <c r="T670" s="157" t="str">
        <f t="shared" si="199"/>
        <v/>
      </c>
      <c r="U670" s="158" t="str">
        <f t="shared" si="200"/>
        <v/>
      </c>
      <c r="V670" s="158" t="str">
        <f t="shared" si="201"/>
        <v>No</v>
      </c>
      <c r="W670" s="159" t="str">
        <f t="shared" si="202"/>
        <v/>
      </c>
      <c r="X670" s="159" t="str">
        <f t="shared" si="203"/>
        <v/>
      </c>
      <c r="Y670" s="160" t="str">
        <f t="shared" si="204"/>
        <v/>
      </c>
      <c r="Z670" s="161" t="str">
        <f t="shared" si="205"/>
        <v/>
      </c>
      <c r="AA670" s="161" t="str">
        <f t="shared" si="206"/>
        <v>No</v>
      </c>
      <c r="AB670" s="162" t="str">
        <f t="shared" si="207"/>
        <v/>
      </c>
      <c r="AC670" s="162" t="str">
        <f t="shared" si="208"/>
        <v/>
      </c>
    </row>
    <row r="671" spans="1:29" ht="14">
      <c r="A671" s="62">
        <v>669</v>
      </c>
      <c r="B671" s="10">
        <v>7</v>
      </c>
      <c r="C671" s="14">
        <v>41271</v>
      </c>
      <c r="D671" s="15" t="s">
        <v>52</v>
      </c>
      <c r="E671" s="15" t="s">
        <v>367</v>
      </c>
      <c r="F671" s="15" t="s">
        <v>367</v>
      </c>
      <c r="G671" s="23" t="s">
        <v>16</v>
      </c>
      <c r="H671" s="17" t="s">
        <v>149</v>
      </c>
      <c r="I671" s="66">
        <v>50</v>
      </c>
      <c r="J671" s="12">
        <f>VLOOKUP(G671,'Default Parameters'!$A$10:$C$12,3,FALSE)</f>
        <v>5</v>
      </c>
      <c r="K671" s="63">
        <f t="shared" si="190"/>
        <v>41392</v>
      </c>
      <c r="L671" s="64">
        <f t="shared" si="191"/>
        <v>2013</v>
      </c>
      <c r="M671" s="64">
        <f t="shared" si="192"/>
        <v>4</v>
      </c>
      <c r="N671" s="63">
        <f t="shared" si="193"/>
        <v>43217</v>
      </c>
      <c r="O671" s="154">
        <f t="shared" si="194"/>
        <v>42948</v>
      </c>
      <c r="P671" s="155">
        <f t="shared" si="195"/>
        <v>43217</v>
      </c>
      <c r="Q671" s="155" t="str">
        <f t="shared" si="196"/>
        <v>Yes</v>
      </c>
      <c r="R671" s="156">
        <f t="shared" si="197"/>
        <v>20.958904109589042</v>
      </c>
      <c r="S671" s="156">
        <f t="shared" si="198"/>
        <v>16.027397260273972</v>
      </c>
      <c r="T671" s="157" t="str">
        <f t="shared" si="199"/>
        <v/>
      </c>
      <c r="U671" s="158" t="str">
        <f t="shared" si="200"/>
        <v/>
      </c>
      <c r="V671" s="158" t="str">
        <f t="shared" si="201"/>
        <v>No</v>
      </c>
      <c r="W671" s="159" t="str">
        <f t="shared" si="202"/>
        <v/>
      </c>
      <c r="X671" s="159" t="str">
        <f t="shared" si="203"/>
        <v/>
      </c>
      <c r="Y671" s="160" t="str">
        <f t="shared" si="204"/>
        <v/>
      </c>
      <c r="Z671" s="161" t="str">
        <f t="shared" si="205"/>
        <v/>
      </c>
      <c r="AA671" s="161" t="str">
        <f t="shared" si="206"/>
        <v>No</v>
      </c>
      <c r="AB671" s="162" t="str">
        <f t="shared" si="207"/>
        <v/>
      </c>
      <c r="AC671" s="162" t="str">
        <f t="shared" si="208"/>
        <v/>
      </c>
    </row>
    <row r="672" spans="1:29" ht="14">
      <c r="A672" s="62">
        <v>670</v>
      </c>
      <c r="B672" s="10">
        <v>7</v>
      </c>
      <c r="C672" s="14">
        <v>41271</v>
      </c>
      <c r="D672" s="15" t="s">
        <v>52</v>
      </c>
      <c r="E672" s="65" t="s">
        <v>8</v>
      </c>
      <c r="F672" s="15" t="s">
        <v>8</v>
      </c>
      <c r="G672" s="23" t="s">
        <v>16</v>
      </c>
      <c r="H672" s="17" t="s">
        <v>155</v>
      </c>
      <c r="I672" s="66">
        <v>9</v>
      </c>
      <c r="J672" s="12">
        <f>VLOOKUP(G672,'Default Parameters'!$A$10:$C$12,3,FALSE)</f>
        <v>5</v>
      </c>
      <c r="K672" s="63">
        <f t="shared" si="190"/>
        <v>41392</v>
      </c>
      <c r="L672" s="64">
        <f t="shared" si="191"/>
        <v>2013</v>
      </c>
      <c r="M672" s="64">
        <f t="shared" si="192"/>
        <v>4</v>
      </c>
      <c r="N672" s="63">
        <f t="shared" si="193"/>
        <v>43217</v>
      </c>
      <c r="O672" s="154">
        <f t="shared" si="194"/>
        <v>42948</v>
      </c>
      <c r="P672" s="155">
        <f t="shared" si="195"/>
        <v>43217</v>
      </c>
      <c r="Q672" s="155" t="str">
        <f t="shared" si="196"/>
        <v>Yes</v>
      </c>
      <c r="R672" s="156">
        <f t="shared" si="197"/>
        <v>3.7726027397260276</v>
      </c>
      <c r="S672" s="156">
        <f t="shared" si="198"/>
        <v>2.8849315068493149</v>
      </c>
      <c r="T672" s="157" t="str">
        <f t="shared" si="199"/>
        <v/>
      </c>
      <c r="U672" s="158" t="str">
        <f t="shared" si="200"/>
        <v/>
      </c>
      <c r="V672" s="158" t="str">
        <f t="shared" si="201"/>
        <v>No</v>
      </c>
      <c r="W672" s="159" t="str">
        <f t="shared" si="202"/>
        <v/>
      </c>
      <c r="X672" s="159" t="str">
        <f t="shared" si="203"/>
        <v/>
      </c>
      <c r="Y672" s="160" t="str">
        <f t="shared" si="204"/>
        <v/>
      </c>
      <c r="Z672" s="161" t="str">
        <f t="shared" si="205"/>
        <v/>
      </c>
      <c r="AA672" s="161" t="str">
        <f t="shared" si="206"/>
        <v>No</v>
      </c>
      <c r="AB672" s="162" t="str">
        <f t="shared" si="207"/>
        <v/>
      </c>
      <c r="AC672" s="162" t="str">
        <f t="shared" si="208"/>
        <v/>
      </c>
    </row>
    <row r="673" spans="1:29" ht="14">
      <c r="A673" s="62">
        <v>671</v>
      </c>
      <c r="B673" s="10">
        <v>7</v>
      </c>
      <c r="C673" s="14">
        <v>41271</v>
      </c>
      <c r="D673" s="15" t="s">
        <v>52</v>
      </c>
      <c r="E673" s="65" t="s">
        <v>8</v>
      </c>
      <c r="F673" s="15" t="s">
        <v>8</v>
      </c>
      <c r="G673" s="23" t="s">
        <v>16</v>
      </c>
      <c r="H673" s="17" t="s">
        <v>155</v>
      </c>
      <c r="I673" s="66">
        <v>10</v>
      </c>
      <c r="J673" s="12">
        <f>VLOOKUP(G673,'Default Parameters'!$A$10:$C$12,3,FALSE)</f>
        <v>5</v>
      </c>
      <c r="K673" s="63">
        <f t="shared" si="190"/>
        <v>41392</v>
      </c>
      <c r="L673" s="64">
        <f t="shared" si="191"/>
        <v>2013</v>
      </c>
      <c r="M673" s="64">
        <f t="shared" si="192"/>
        <v>4</v>
      </c>
      <c r="N673" s="63">
        <f t="shared" si="193"/>
        <v>43217</v>
      </c>
      <c r="O673" s="154">
        <f t="shared" si="194"/>
        <v>42948</v>
      </c>
      <c r="P673" s="155">
        <f t="shared" si="195"/>
        <v>43217</v>
      </c>
      <c r="Q673" s="155" t="str">
        <f t="shared" si="196"/>
        <v>Yes</v>
      </c>
      <c r="R673" s="156">
        <f t="shared" si="197"/>
        <v>4.1917808219178081</v>
      </c>
      <c r="S673" s="156">
        <f t="shared" si="198"/>
        <v>3.2054794520547945</v>
      </c>
      <c r="T673" s="157" t="str">
        <f t="shared" si="199"/>
        <v/>
      </c>
      <c r="U673" s="158" t="str">
        <f t="shared" si="200"/>
        <v/>
      </c>
      <c r="V673" s="158" t="str">
        <f t="shared" si="201"/>
        <v>No</v>
      </c>
      <c r="W673" s="159" t="str">
        <f t="shared" si="202"/>
        <v/>
      </c>
      <c r="X673" s="159" t="str">
        <f t="shared" si="203"/>
        <v/>
      </c>
      <c r="Y673" s="160" t="str">
        <f t="shared" si="204"/>
        <v/>
      </c>
      <c r="Z673" s="161" t="str">
        <f t="shared" si="205"/>
        <v/>
      </c>
      <c r="AA673" s="161" t="str">
        <f t="shared" si="206"/>
        <v>No</v>
      </c>
      <c r="AB673" s="162" t="str">
        <f t="shared" si="207"/>
        <v/>
      </c>
      <c r="AC673" s="162" t="str">
        <f t="shared" si="208"/>
        <v/>
      </c>
    </row>
    <row r="674" spans="1:29" ht="14">
      <c r="A674" s="62">
        <v>672</v>
      </c>
      <c r="B674" s="10">
        <v>7</v>
      </c>
      <c r="C674" s="14">
        <v>41271</v>
      </c>
      <c r="D674" s="15" t="s">
        <v>188</v>
      </c>
      <c r="E674" s="15" t="s">
        <v>10</v>
      </c>
      <c r="F674" s="15" t="s">
        <v>10</v>
      </c>
      <c r="G674" s="23" t="s">
        <v>16</v>
      </c>
      <c r="H674" s="17" t="s">
        <v>155</v>
      </c>
      <c r="I674" s="66">
        <v>1</v>
      </c>
      <c r="J674" s="12">
        <f>VLOOKUP(G674,'Default Parameters'!$A$10:$C$12,3,FALSE)</f>
        <v>5</v>
      </c>
      <c r="K674" s="63">
        <f t="shared" si="190"/>
        <v>41392</v>
      </c>
      <c r="L674" s="64">
        <f t="shared" si="191"/>
        <v>2013</v>
      </c>
      <c r="M674" s="64">
        <f t="shared" si="192"/>
        <v>4</v>
      </c>
      <c r="N674" s="63">
        <f t="shared" si="193"/>
        <v>43217</v>
      </c>
      <c r="O674" s="154">
        <f t="shared" si="194"/>
        <v>42948</v>
      </c>
      <c r="P674" s="155">
        <f t="shared" si="195"/>
        <v>43217</v>
      </c>
      <c r="Q674" s="155" t="str">
        <f t="shared" si="196"/>
        <v>Yes</v>
      </c>
      <c r="R674" s="156">
        <f t="shared" si="197"/>
        <v>0.41917808219178082</v>
      </c>
      <c r="S674" s="156">
        <f t="shared" si="198"/>
        <v>0.32054794520547947</v>
      </c>
      <c r="T674" s="157" t="str">
        <f t="shared" si="199"/>
        <v/>
      </c>
      <c r="U674" s="158" t="str">
        <f t="shared" si="200"/>
        <v/>
      </c>
      <c r="V674" s="158" t="str">
        <f t="shared" si="201"/>
        <v>No</v>
      </c>
      <c r="W674" s="159" t="str">
        <f t="shared" si="202"/>
        <v/>
      </c>
      <c r="X674" s="159" t="str">
        <f t="shared" si="203"/>
        <v/>
      </c>
      <c r="Y674" s="160" t="str">
        <f t="shared" si="204"/>
        <v/>
      </c>
      <c r="Z674" s="161" t="str">
        <f t="shared" si="205"/>
        <v/>
      </c>
      <c r="AA674" s="161" t="str">
        <f t="shared" si="206"/>
        <v>No</v>
      </c>
      <c r="AB674" s="162" t="str">
        <f t="shared" si="207"/>
        <v/>
      </c>
      <c r="AC674" s="162" t="str">
        <f t="shared" si="208"/>
        <v/>
      </c>
    </row>
    <row r="675" spans="1:29" ht="14">
      <c r="A675" s="62">
        <v>673</v>
      </c>
      <c r="B675" s="10">
        <v>7</v>
      </c>
      <c r="C675" s="14">
        <v>41271</v>
      </c>
      <c r="D675" s="15" t="s">
        <v>52</v>
      </c>
      <c r="E675" s="65" t="s">
        <v>9</v>
      </c>
      <c r="F675" s="15" t="s">
        <v>9</v>
      </c>
      <c r="G675" s="23" t="s">
        <v>16</v>
      </c>
      <c r="H675" s="17" t="s">
        <v>155</v>
      </c>
      <c r="I675" s="66">
        <v>10</v>
      </c>
      <c r="J675" s="12">
        <f>VLOOKUP(G675,'Default Parameters'!$A$10:$C$12,3,FALSE)</f>
        <v>5</v>
      </c>
      <c r="K675" s="63">
        <f t="shared" si="190"/>
        <v>41392</v>
      </c>
      <c r="L675" s="64">
        <f t="shared" si="191"/>
        <v>2013</v>
      </c>
      <c r="M675" s="64">
        <f t="shared" si="192"/>
        <v>4</v>
      </c>
      <c r="N675" s="63">
        <f t="shared" si="193"/>
        <v>43217</v>
      </c>
      <c r="O675" s="154">
        <f t="shared" si="194"/>
        <v>42948</v>
      </c>
      <c r="P675" s="155">
        <f t="shared" si="195"/>
        <v>43217</v>
      </c>
      <c r="Q675" s="155" t="str">
        <f t="shared" si="196"/>
        <v>Yes</v>
      </c>
      <c r="R675" s="156">
        <f t="shared" si="197"/>
        <v>4.1917808219178081</v>
      </c>
      <c r="S675" s="156">
        <f t="shared" si="198"/>
        <v>3.2054794520547945</v>
      </c>
      <c r="T675" s="157" t="str">
        <f t="shared" si="199"/>
        <v/>
      </c>
      <c r="U675" s="158" t="str">
        <f t="shared" si="200"/>
        <v/>
      </c>
      <c r="V675" s="158" t="str">
        <f t="shared" si="201"/>
        <v>No</v>
      </c>
      <c r="W675" s="159" t="str">
        <f t="shared" si="202"/>
        <v/>
      </c>
      <c r="X675" s="159" t="str">
        <f t="shared" si="203"/>
        <v/>
      </c>
      <c r="Y675" s="160" t="str">
        <f t="shared" si="204"/>
        <v/>
      </c>
      <c r="Z675" s="161" t="str">
        <f t="shared" si="205"/>
        <v/>
      </c>
      <c r="AA675" s="161" t="str">
        <f t="shared" si="206"/>
        <v>No</v>
      </c>
      <c r="AB675" s="162" t="str">
        <f t="shared" si="207"/>
        <v/>
      </c>
      <c r="AC675" s="162" t="str">
        <f t="shared" si="208"/>
        <v/>
      </c>
    </row>
    <row r="676" spans="1:29" ht="14">
      <c r="A676" s="62">
        <v>674</v>
      </c>
      <c r="B676" s="10">
        <v>7</v>
      </c>
      <c r="C676" s="14">
        <v>41271</v>
      </c>
      <c r="D676" s="15" t="s">
        <v>52</v>
      </c>
      <c r="E676" s="65" t="s">
        <v>9</v>
      </c>
      <c r="F676" s="15" t="s">
        <v>9</v>
      </c>
      <c r="G676" s="23" t="s">
        <v>16</v>
      </c>
      <c r="H676" s="17" t="s">
        <v>149</v>
      </c>
      <c r="I676" s="66">
        <v>11</v>
      </c>
      <c r="J676" s="12">
        <f>VLOOKUP(G676,'Default Parameters'!$A$10:$C$12,3,FALSE)</f>
        <v>5</v>
      </c>
      <c r="K676" s="63">
        <f t="shared" si="190"/>
        <v>41392</v>
      </c>
      <c r="L676" s="64">
        <f t="shared" si="191"/>
        <v>2013</v>
      </c>
      <c r="M676" s="64">
        <f t="shared" si="192"/>
        <v>4</v>
      </c>
      <c r="N676" s="63">
        <f t="shared" si="193"/>
        <v>43217</v>
      </c>
      <c r="O676" s="154">
        <f t="shared" si="194"/>
        <v>42948</v>
      </c>
      <c r="P676" s="155">
        <f t="shared" si="195"/>
        <v>43217</v>
      </c>
      <c r="Q676" s="155" t="str">
        <f t="shared" si="196"/>
        <v>Yes</v>
      </c>
      <c r="R676" s="156">
        <f t="shared" si="197"/>
        <v>4.6109589041095891</v>
      </c>
      <c r="S676" s="156">
        <f t="shared" si="198"/>
        <v>3.526027397260274</v>
      </c>
      <c r="T676" s="157" t="str">
        <f t="shared" si="199"/>
        <v/>
      </c>
      <c r="U676" s="158" t="str">
        <f t="shared" si="200"/>
        <v/>
      </c>
      <c r="V676" s="158" t="str">
        <f t="shared" si="201"/>
        <v>No</v>
      </c>
      <c r="W676" s="159" t="str">
        <f t="shared" si="202"/>
        <v/>
      </c>
      <c r="X676" s="159" t="str">
        <f t="shared" si="203"/>
        <v/>
      </c>
      <c r="Y676" s="160" t="str">
        <f t="shared" si="204"/>
        <v/>
      </c>
      <c r="Z676" s="161" t="str">
        <f t="shared" si="205"/>
        <v/>
      </c>
      <c r="AA676" s="161" t="str">
        <f t="shared" si="206"/>
        <v>No</v>
      </c>
      <c r="AB676" s="162" t="str">
        <f t="shared" si="207"/>
        <v/>
      </c>
      <c r="AC676" s="162" t="str">
        <f t="shared" si="208"/>
        <v/>
      </c>
    </row>
    <row r="677" spans="1:29" ht="14">
      <c r="A677" s="62">
        <v>675</v>
      </c>
      <c r="B677" s="10">
        <v>7</v>
      </c>
      <c r="C677" s="14">
        <v>41271</v>
      </c>
      <c r="D677" s="15" t="s">
        <v>74</v>
      </c>
      <c r="E677" s="65" t="s">
        <v>9</v>
      </c>
      <c r="F677" s="15" t="s">
        <v>9</v>
      </c>
      <c r="G677" s="23" t="s">
        <v>16</v>
      </c>
      <c r="H677" s="19" t="s">
        <v>182</v>
      </c>
      <c r="I677" s="66">
        <v>1500</v>
      </c>
      <c r="J677" s="12">
        <f>VLOOKUP(G677,'Default Parameters'!$A$10:$C$12,3,FALSE)</f>
        <v>5</v>
      </c>
      <c r="K677" s="63">
        <f t="shared" si="190"/>
        <v>41392</v>
      </c>
      <c r="L677" s="64">
        <f t="shared" si="191"/>
        <v>2013</v>
      </c>
      <c r="M677" s="64">
        <f t="shared" si="192"/>
        <v>4</v>
      </c>
      <c r="N677" s="63">
        <f t="shared" si="193"/>
        <v>43217</v>
      </c>
      <c r="O677" s="154">
        <f t="shared" si="194"/>
        <v>42948</v>
      </c>
      <c r="P677" s="155">
        <f t="shared" si="195"/>
        <v>43217</v>
      </c>
      <c r="Q677" s="155" t="str">
        <f t="shared" si="196"/>
        <v>Yes</v>
      </c>
      <c r="R677" s="156">
        <f t="shared" si="197"/>
        <v>628.76712328767121</v>
      </c>
      <c r="S677" s="156">
        <f t="shared" si="198"/>
        <v>480.82191780821915</v>
      </c>
      <c r="T677" s="157" t="str">
        <f t="shared" si="199"/>
        <v/>
      </c>
      <c r="U677" s="158" t="str">
        <f t="shared" si="200"/>
        <v/>
      </c>
      <c r="V677" s="158" t="str">
        <f t="shared" si="201"/>
        <v>No</v>
      </c>
      <c r="W677" s="159" t="str">
        <f t="shared" si="202"/>
        <v/>
      </c>
      <c r="X677" s="159" t="str">
        <f t="shared" si="203"/>
        <v/>
      </c>
      <c r="Y677" s="160" t="str">
        <f t="shared" si="204"/>
        <v/>
      </c>
      <c r="Z677" s="161" t="str">
        <f t="shared" si="205"/>
        <v/>
      </c>
      <c r="AA677" s="161" t="str">
        <f t="shared" si="206"/>
        <v>No</v>
      </c>
      <c r="AB677" s="162" t="str">
        <f t="shared" si="207"/>
        <v/>
      </c>
      <c r="AC677" s="162" t="str">
        <f t="shared" si="208"/>
        <v/>
      </c>
    </row>
    <row r="678" spans="1:29" ht="14">
      <c r="A678" s="62">
        <v>676</v>
      </c>
      <c r="B678" s="10">
        <v>7</v>
      </c>
      <c r="C678" s="14">
        <v>41274</v>
      </c>
      <c r="D678" s="15" t="s">
        <v>52</v>
      </c>
      <c r="E678" s="65" t="s">
        <v>8</v>
      </c>
      <c r="F678" s="15" t="s">
        <v>8</v>
      </c>
      <c r="G678" s="23" t="s">
        <v>16</v>
      </c>
      <c r="H678" s="17" t="s">
        <v>182</v>
      </c>
      <c r="I678" s="66">
        <v>221</v>
      </c>
      <c r="J678" s="12">
        <f>VLOOKUP(G678,'Default Parameters'!$A$10:$C$12,3,FALSE)</f>
        <v>5</v>
      </c>
      <c r="K678" s="63">
        <f t="shared" si="190"/>
        <v>41394</v>
      </c>
      <c r="L678" s="64">
        <f t="shared" si="191"/>
        <v>2013</v>
      </c>
      <c r="M678" s="64">
        <f t="shared" si="192"/>
        <v>4</v>
      </c>
      <c r="N678" s="63">
        <f t="shared" si="193"/>
        <v>43219</v>
      </c>
      <c r="O678" s="154">
        <f t="shared" si="194"/>
        <v>42948</v>
      </c>
      <c r="P678" s="155">
        <f t="shared" si="195"/>
        <v>43219</v>
      </c>
      <c r="Q678" s="155" t="str">
        <f t="shared" si="196"/>
        <v>Yes</v>
      </c>
      <c r="R678" s="156">
        <f t="shared" si="197"/>
        <v>92.638356164383566</v>
      </c>
      <c r="S678" s="156">
        <f t="shared" si="198"/>
        <v>72.052054794520544</v>
      </c>
      <c r="T678" s="157" t="str">
        <f t="shared" si="199"/>
        <v/>
      </c>
      <c r="U678" s="158" t="str">
        <f t="shared" si="200"/>
        <v/>
      </c>
      <c r="V678" s="158" t="str">
        <f t="shared" si="201"/>
        <v>No</v>
      </c>
      <c r="W678" s="159" t="str">
        <f t="shared" si="202"/>
        <v/>
      </c>
      <c r="X678" s="159" t="str">
        <f t="shared" si="203"/>
        <v/>
      </c>
      <c r="Y678" s="160" t="str">
        <f t="shared" si="204"/>
        <v/>
      </c>
      <c r="Z678" s="161" t="str">
        <f t="shared" si="205"/>
        <v/>
      </c>
      <c r="AA678" s="161" t="str">
        <f t="shared" si="206"/>
        <v>No</v>
      </c>
      <c r="AB678" s="162" t="str">
        <f t="shared" si="207"/>
        <v/>
      </c>
      <c r="AC678" s="162" t="str">
        <f t="shared" si="208"/>
        <v/>
      </c>
    </row>
    <row r="679" spans="1:29" ht="15" customHeight="1">
      <c r="A679" s="62">
        <v>677</v>
      </c>
      <c r="B679" s="10">
        <v>7</v>
      </c>
      <c r="C679" s="14">
        <v>41285</v>
      </c>
      <c r="D679" s="15" t="s">
        <v>191</v>
      </c>
      <c r="E679" s="44" t="s">
        <v>740</v>
      </c>
      <c r="F679" s="44" t="s">
        <v>1317</v>
      </c>
      <c r="G679" s="23" t="s">
        <v>16</v>
      </c>
      <c r="H679" s="17" t="s">
        <v>149</v>
      </c>
      <c r="I679" s="66">
        <v>11</v>
      </c>
      <c r="J679" s="12">
        <f>VLOOKUP(G679,'Default Parameters'!$A$10:$C$12,3,FALSE)</f>
        <v>5</v>
      </c>
      <c r="K679" s="63">
        <f t="shared" si="190"/>
        <v>41405</v>
      </c>
      <c r="L679" s="64">
        <f t="shared" si="191"/>
        <v>2013</v>
      </c>
      <c r="M679" s="64">
        <f t="shared" si="192"/>
        <v>5</v>
      </c>
      <c r="N679" s="63">
        <f t="shared" si="193"/>
        <v>43230</v>
      </c>
      <c r="O679" s="154">
        <f t="shared" si="194"/>
        <v>42948</v>
      </c>
      <c r="P679" s="155">
        <f t="shared" si="195"/>
        <v>43230</v>
      </c>
      <c r="Q679" s="155" t="str">
        <f t="shared" si="196"/>
        <v>Yes</v>
      </c>
      <c r="R679" s="156">
        <f t="shared" si="197"/>
        <v>4.6109589041095891</v>
      </c>
      <c r="S679" s="156">
        <f t="shared" si="198"/>
        <v>3.9178082191780823</v>
      </c>
      <c r="T679" s="157" t="str">
        <f t="shared" si="199"/>
        <v/>
      </c>
      <c r="U679" s="158" t="str">
        <f t="shared" si="200"/>
        <v/>
      </c>
      <c r="V679" s="158" t="str">
        <f t="shared" si="201"/>
        <v>No</v>
      </c>
      <c r="W679" s="159" t="str">
        <f t="shared" si="202"/>
        <v/>
      </c>
      <c r="X679" s="159" t="str">
        <f t="shared" si="203"/>
        <v/>
      </c>
      <c r="Y679" s="160" t="str">
        <f t="shared" si="204"/>
        <v/>
      </c>
      <c r="Z679" s="161" t="str">
        <f t="shared" si="205"/>
        <v/>
      </c>
      <c r="AA679" s="161" t="str">
        <f t="shared" si="206"/>
        <v>No</v>
      </c>
      <c r="AB679" s="162" t="str">
        <f t="shared" si="207"/>
        <v/>
      </c>
      <c r="AC679" s="162" t="str">
        <f t="shared" si="208"/>
        <v/>
      </c>
    </row>
    <row r="680" spans="1:29" ht="14">
      <c r="A680" s="62">
        <v>678</v>
      </c>
      <c r="B680" s="10">
        <v>7</v>
      </c>
      <c r="C680" s="14">
        <v>41285</v>
      </c>
      <c r="D680" s="15" t="s">
        <v>52</v>
      </c>
      <c r="E680" s="65" t="s">
        <v>8</v>
      </c>
      <c r="F680" s="15" t="s">
        <v>8</v>
      </c>
      <c r="G680" s="23" t="s">
        <v>16</v>
      </c>
      <c r="H680" s="17" t="s">
        <v>93</v>
      </c>
      <c r="I680" s="66">
        <v>1</v>
      </c>
      <c r="J680" s="12">
        <f>VLOOKUP(G680,'Default Parameters'!$A$10:$C$12,3,FALSE)</f>
        <v>5</v>
      </c>
      <c r="K680" s="63">
        <f t="shared" si="190"/>
        <v>41405</v>
      </c>
      <c r="L680" s="64">
        <f t="shared" si="191"/>
        <v>2013</v>
      </c>
      <c r="M680" s="64">
        <f t="shared" si="192"/>
        <v>5</v>
      </c>
      <c r="N680" s="63">
        <f t="shared" si="193"/>
        <v>43230</v>
      </c>
      <c r="O680" s="154">
        <f t="shared" si="194"/>
        <v>42948</v>
      </c>
      <c r="P680" s="155">
        <f t="shared" si="195"/>
        <v>43230</v>
      </c>
      <c r="Q680" s="155" t="str">
        <f t="shared" si="196"/>
        <v>Yes</v>
      </c>
      <c r="R680" s="156">
        <f t="shared" si="197"/>
        <v>0.41917808219178082</v>
      </c>
      <c r="S680" s="156">
        <f t="shared" si="198"/>
        <v>0.35616438356164382</v>
      </c>
      <c r="T680" s="157" t="str">
        <f t="shared" si="199"/>
        <v/>
      </c>
      <c r="U680" s="158" t="str">
        <f t="shared" si="200"/>
        <v/>
      </c>
      <c r="V680" s="158" t="str">
        <f t="shared" si="201"/>
        <v>No</v>
      </c>
      <c r="W680" s="159" t="str">
        <f t="shared" si="202"/>
        <v/>
      </c>
      <c r="X680" s="159" t="str">
        <f t="shared" si="203"/>
        <v/>
      </c>
      <c r="Y680" s="160" t="str">
        <f t="shared" si="204"/>
        <v/>
      </c>
      <c r="Z680" s="161" t="str">
        <f t="shared" si="205"/>
        <v/>
      </c>
      <c r="AA680" s="161" t="str">
        <f t="shared" si="206"/>
        <v>No</v>
      </c>
      <c r="AB680" s="162" t="str">
        <f t="shared" si="207"/>
        <v/>
      </c>
      <c r="AC680" s="162" t="str">
        <f t="shared" si="208"/>
        <v/>
      </c>
    </row>
    <row r="681" spans="1:29" ht="14">
      <c r="A681" s="62">
        <v>679</v>
      </c>
      <c r="B681" s="10">
        <v>7</v>
      </c>
      <c r="C681" s="14">
        <v>41285</v>
      </c>
      <c r="D681" s="15" t="s">
        <v>52</v>
      </c>
      <c r="E681" s="65" t="s">
        <v>8</v>
      </c>
      <c r="F681" s="15" t="s">
        <v>8</v>
      </c>
      <c r="G681" s="23" t="s">
        <v>16</v>
      </c>
      <c r="H681" s="17" t="s">
        <v>93</v>
      </c>
      <c r="I681" s="66">
        <v>1</v>
      </c>
      <c r="J681" s="12">
        <f>VLOOKUP(G681,'Default Parameters'!$A$10:$C$12,3,FALSE)</f>
        <v>5</v>
      </c>
      <c r="K681" s="63">
        <f t="shared" si="190"/>
        <v>41405</v>
      </c>
      <c r="L681" s="64">
        <f t="shared" si="191"/>
        <v>2013</v>
      </c>
      <c r="M681" s="64">
        <f t="shared" si="192"/>
        <v>5</v>
      </c>
      <c r="N681" s="63">
        <f t="shared" si="193"/>
        <v>43230</v>
      </c>
      <c r="O681" s="154">
        <f t="shared" si="194"/>
        <v>42948</v>
      </c>
      <c r="P681" s="155">
        <f t="shared" si="195"/>
        <v>43230</v>
      </c>
      <c r="Q681" s="155" t="str">
        <f t="shared" si="196"/>
        <v>Yes</v>
      </c>
      <c r="R681" s="156">
        <f t="shared" si="197"/>
        <v>0.41917808219178082</v>
      </c>
      <c r="S681" s="156">
        <f t="shared" si="198"/>
        <v>0.35616438356164382</v>
      </c>
      <c r="T681" s="157" t="str">
        <f t="shared" si="199"/>
        <v/>
      </c>
      <c r="U681" s="158" t="str">
        <f t="shared" si="200"/>
        <v/>
      </c>
      <c r="V681" s="158" t="str">
        <f t="shared" si="201"/>
        <v>No</v>
      </c>
      <c r="W681" s="159" t="str">
        <f t="shared" si="202"/>
        <v/>
      </c>
      <c r="X681" s="159" t="str">
        <f t="shared" si="203"/>
        <v/>
      </c>
      <c r="Y681" s="160" t="str">
        <f t="shared" si="204"/>
        <v/>
      </c>
      <c r="Z681" s="161" t="str">
        <f t="shared" si="205"/>
        <v/>
      </c>
      <c r="AA681" s="161" t="str">
        <f t="shared" si="206"/>
        <v>No</v>
      </c>
      <c r="AB681" s="162" t="str">
        <f t="shared" si="207"/>
        <v/>
      </c>
      <c r="AC681" s="162" t="str">
        <f t="shared" si="208"/>
        <v/>
      </c>
    </row>
    <row r="682" spans="1:29" ht="14">
      <c r="A682" s="62">
        <v>680</v>
      </c>
      <c r="B682" s="10">
        <v>7</v>
      </c>
      <c r="C682" s="14">
        <v>41285</v>
      </c>
      <c r="D682" s="15" t="s">
        <v>52</v>
      </c>
      <c r="E682" s="65" t="s">
        <v>8</v>
      </c>
      <c r="F682" s="15" t="s">
        <v>8</v>
      </c>
      <c r="G682" s="23" t="s">
        <v>16</v>
      </c>
      <c r="H682" s="17" t="s">
        <v>93</v>
      </c>
      <c r="I682" s="66">
        <v>1</v>
      </c>
      <c r="J682" s="12">
        <f>VLOOKUP(G682,'Default Parameters'!$A$10:$C$12,3,FALSE)</f>
        <v>5</v>
      </c>
      <c r="K682" s="63">
        <f t="shared" si="190"/>
        <v>41405</v>
      </c>
      <c r="L682" s="64">
        <f t="shared" si="191"/>
        <v>2013</v>
      </c>
      <c r="M682" s="64">
        <f t="shared" si="192"/>
        <v>5</v>
      </c>
      <c r="N682" s="63">
        <f t="shared" si="193"/>
        <v>43230</v>
      </c>
      <c r="O682" s="154">
        <f t="shared" si="194"/>
        <v>42948</v>
      </c>
      <c r="P682" s="155">
        <f t="shared" si="195"/>
        <v>43230</v>
      </c>
      <c r="Q682" s="155" t="str">
        <f t="shared" si="196"/>
        <v>Yes</v>
      </c>
      <c r="R682" s="156">
        <f t="shared" si="197"/>
        <v>0.41917808219178082</v>
      </c>
      <c r="S682" s="156">
        <f t="shared" si="198"/>
        <v>0.35616438356164382</v>
      </c>
      <c r="T682" s="157" t="str">
        <f t="shared" si="199"/>
        <v/>
      </c>
      <c r="U682" s="158" t="str">
        <f t="shared" si="200"/>
        <v/>
      </c>
      <c r="V682" s="158" t="str">
        <f t="shared" si="201"/>
        <v>No</v>
      </c>
      <c r="W682" s="159" t="str">
        <f t="shared" si="202"/>
        <v/>
      </c>
      <c r="X682" s="159" t="str">
        <f t="shared" si="203"/>
        <v/>
      </c>
      <c r="Y682" s="160" t="str">
        <f t="shared" si="204"/>
        <v/>
      </c>
      <c r="Z682" s="161" t="str">
        <f t="shared" si="205"/>
        <v/>
      </c>
      <c r="AA682" s="161" t="str">
        <f t="shared" si="206"/>
        <v>No</v>
      </c>
      <c r="AB682" s="162" t="str">
        <f t="shared" si="207"/>
        <v/>
      </c>
      <c r="AC682" s="162" t="str">
        <f t="shared" si="208"/>
        <v/>
      </c>
    </row>
    <row r="683" spans="1:29" ht="14">
      <c r="A683" s="62">
        <v>681</v>
      </c>
      <c r="B683" s="10">
        <v>7</v>
      </c>
      <c r="C683" s="14">
        <v>41285</v>
      </c>
      <c r="D683" s="15" t="s">
        <v>52</v>
      </c>
      <c r="E683" s="65" t="s">
        <v>8</v>
      </c>
      <c r="F683" s="15" t="s">
        <v>8</v>
      </c>
      <c r="G683" s="23" t="s">
        <v>16</v>
      </c>
      <c r="H683" s="17" t="s">
        <v>93</v>
      </c>
      <c r="I683" s="66">
        <v>1</v>
      </c>
      <c r="J683" s="12">
        <f>VLOOKUP(G683,'Default Parameters'!$A$10:$C$12,3,FALSE)</f>
        <v>5</v>
      </c>
      <c r="K683" s="63">
        <f t="shared" si="190"/>
        <v>41405</v>
      </c>
      <c r="L683" s="64">
        <f t="shared" si="191"/>
        <v>2013</v>
      </c>
      <c r="M683" s="64">
        <f t="shared" si="192"/>
        <v>5</v>
      </c>
      <c r="N683" s="63">
        <f t="shared" si="193"/>
        <v>43230</v>
      </c>
      <c r="O683" s="154">
        <f t="shared" si="194"/>
        <v>42948</v>
      </c>
      <c r="P683" s="155">
        <f t="shared" si="195"/>
        <v>43230</v>
      </c>
      <c r="Q683" s="155" t="str">
        <f t="shared" si="196"/>
        <v>Yes</v>
      </c>
      <c r="R683" s="156">
        <f t="shared" si="197"/>
        <v>0.41917808219178082</v>
      </c>
      <c r="S683" s="156">
        <f t="shared" si="198"/>
        <v>0.35616438356164382</v>
      </c>
      <c r="T683" s="157" t="str">
        <f t="shared" si="199"/>
        <v/>
      </c>
      <c r="U683" s="158" t="str">
        <f t="shared" si="200"/>
        <v/>
      </c>
      <c r="V683" s="158" t="str">
        <f t="shared" si="201"/>
        <v>No</v>
      </c>
      <c r="W683" s="159" t="str">
        <f t="shared" si="202"/>
        <v/>
      </c>
      <c r="X683" s="159" t="str">
        <f t="shared" si="203"/>
        <v/>
      </c>
      <c r="Y683" s="160" t="str">
        <f t="shared" si="204"/>
        <v/>
      </c>
      <c r="Z683" s="161" t="str">
        <f t="shared" si="205"/>
        <v/>
      </c>
      <c r="AA683" s="161" t="str">
        <f t="shared" si="206"/>
        <v>No</v>
      </c>
      <c r="AB683" s="162" t="str">
        <f t="shared" si="207"/>
        <v/>
      </c>
      <c r="AC683" s="162" t="str">
        <f t="shared" si="208"/>
        <v/>
      </c>
    </row>
    <row r="684" spans="1:29" ht="14">
      <c r="A684" s="62">
        <v>682</v>
      </c>
      <c r="B684" s="10">
        <v>7</v>
      </c>
      <c r="C684" s="14">
        <v>41285</v>
      </c>
      <c r="D684" s="15" t="s">
        <v>52</v>
      </c>
      <c r="E684" s="65" t="s">
        <v>8</v>
      </c>
      <c r="F684" s="15" t="s">
        <v>8</v>
      </c>
      <c r="G684" s="23" t="s">
        <v>16</v>
      </c>
      <c r="H684" s="17" t="s">
        <v>93</v>
      </c>
      <c r="I684" s="66">
        <v>1</v>
      </c>
      <c r="J684" s="12">
        <f>VLOOKUP(G684,'Default Parameters'!$A$10:$C$12,3,FALSE)</f>
        <v>5</v>
      </c>
      <c r="K684" s="63">
        <f t="shared" si="190"/>
        <v>41405</v>
      </c>
      <c r="L684" s="64">
        <f t="shared" si="191"/>
        <v>2013</v>
      </c>
      <c r="M684" s="64">
        <f t="shared" si="192"/>
        <v>5</v>
      </c>
      <c r="N684" s="63">
        <f t="shared" si="193"/>
        <v>43230</v>
      </c>
      <c r="O684" s="154">
        <f t="shared" si="194"/>
        <v>42948</v>
      </c>
      <c r="P684" s="155">
        <f t="shared" si="195"/>
        <v>43230</v>
      </c>
      <c r="Q684" s="155" t="str">
        <f t="shared" si="196"/>
        <v>Yes</v>
      </c>
      <c r="R684" s="156">
        <f t="shared" si="197"/>
        <v>0.41917808219178082</v>
      </c>
      <c r="S684" s="156">
        <f t="shared" si="198"/>
        <v>0.35616438356164382</v>
      </c>
      <c r="T684" s="157" t="str">
        <f t="shared" si="199"/>
        <v/>
      </c>
      <c r="U684" s="158" t="str">
        <f t="shared" si="200"/>
        <v/>
      </c>
      <c r="V684" s="158" t="str">
        <f t="shared" si="201"/>
        <v>No</v>
      </c>
      <c r="W684" s="159" t="str">
        <f t="shared" si="202"/>
        <v/>
      </c>
      <c r="X684" s="159" t="str">
        <f t="shared" si="203"/>
        <v/>
      </c>
      <c r="Y684" s="160" t="str">
        <f t="shared" si="204"/>
        <v/>
      </c>
      <c r="Z684" s="161" t="str">
        <f t="shared" si="205"/>
        <v/>
      </c>
      <c r="AA684" s="161" t="str">
        <f t="shared" si="206"/>
        <v>No</v>
      </c>
      <c r="AB684" s="162" t="str">
        <f t="shared" si="207"/>
        <v/>
      </c>
      <c r="AC684" s="162" t="str">
        <f t="shared" si="208"/>
        <v/>
      </c>
    </row>
    <row r="685" spans="1:29" ht="14">
      <c r="A685" s="62">
        <v>683</v>
      </c>
      <c r="B685" s="10">
        <v>7</v>
      </c>
      <c r="C685" s="14">
        <v>41285</v>
      </c>
      <c r="D685" s="15" t="s">
        <v>52</v>
      </c>
      <c r="E685" s="65" t="s">
        <v>8</v>
      </c>
      <c r="F685" s="15" t="s">
        <v>8</v>
      </c>
      <c r="G685" s="23" t="s">
        <v>16</v>
      </c>
      <c r="H685" s="17" t="s">
        <v>93</v>
      </c>
      <c r="I685" s="66">
        <v>1</v>
      </c>
      <c r="J685" s="12">
        <f>VLOOKUP(G685,'Default Parameters'!$A$10:$C$12,3,FALSE)</f>
        <v>5</v>
      </c>
      <c r="K685" s="63">
        <f t="shared" si="190"/>
        <v>41405</v>
      </c>
      <c r="L685" s="64">
        <f t="shared" si="191"/>
        <v>2013</v>
      </c>
      <c r="M685" s="64">
        <f t="shared" si="192"/>
        <v>5</v>
      </c>
      <c r="N685" s="63">
        <f t="shared" si="193"/>
        <v>43230</v>
      </c>
      <c r="O685" s="154">
        <f t="shared" si="194"/>
        <v>42948</v>
      </c>
      <c r="P685" s="155">
        <f t="shared" si="195"/>
        <v>43230</v>
      </c>
      <c r="Q685" s="155" t="str">
        <f t="shared" si="196"/>
        <v>Yes</v>
      </c>
      <c r="R685" s="156">
        <f t="shared" si="197"/>
        <v>0.41917808219178082</v>
      </c>
      <c r="S685" s="156">
        <f t="shared" si="198"/>
        <v>0.35616438356164382</v>
      </c>
      <c r="T685" s="157" t="str">
        <f t="shared" si="199"/>
        <v/>
      </c>
      <c r="U685" s="158" t="str">
        <f t="shared" si="200"/>
        <v/>
      </c>
      <c r="V685" s="158" t="str">
        <f t="shared" si="201"/>
        <v>No</v>
      </c>
      <c r="W685" s="159" t="str">
        <f t="shared" si="202"/>
        <v/>
      </c>
      <c r="X685" s="159" t="str">
        <f t="shared" si="203"/>
        <v/>
      </c>
      <c r="Y685" s="160" t="str">
        <f t="shared" si="204"/>
        <v/>
      </c>
      <c r="Z685" s="161" t="str">
        <f t="shared" si="205"/>
        <v/>
      </c>
      <c r="AA685" s="161" t="str">
        <f t="shared" si="206"/>
        <v>No</v>
      </c>
      <c r="AB685" s="162" t="str">
        <f t="shared" si="207"/>
        <v/>
      </c>
      <c r="AC685" s="162" t="str">
        <f t="shared" si="208"/>
        <v/>
      </c>
    </row>
    <row r="686" spans="1:29" ht="14">
      <c r="A686" s="62">
        <v>684</v>
      </c>
      <c r="B686" s="10">
        <v>7</v>
      </c>
      <c r="C686" s="14">
        <v>41285</v>
      </c>
      <c r="D686" s="15" t="s">
        <v>52</v>
      </c>
      <c r="E686" s="65" t="s">
        <v>8</v>
      </c>
      <c r="F686" s="15" t="s">
        <v>8</v>
      </c>
      <c r="G686" s="23" t="s">
        <v>16</v>
      </c>
      <c r="H686" s="17" t="s">
        <v>93</v>
      </c>
      <c r="I686" s="66">
        <v>1</v>
      </c>
      <c r="J686" s="12">
        <f>VLOOKUP(G686,'Default Parameters'!$A$10:$C$12,3,FALSE)</f>
        <v>5</v>
      </c>
      <c r="K686" s="63">
        <f t="shared" si="190"/>
        <v>41405</v>
      </c>
      <c r="L686" s="64">
        <f t="shared" si="191"/>
        <v>2013</v>
      </c>
      <c r="M686" s="64">
        <f t="shared" si="192"/>
        <v>5</v>
      </c>
      <c r="N686" s="63">
        <f t="shared" si="193"/>
        <v>43230</v>
      </c>
      <c r="O686" s="154">
        <f t="shared" si="194"/>
        <v>42948</v>
      </c>
      <c r="P686" s="155">
        <f t="shared" si="195"/>
        <v>43230</v>
      </c>
      <c r="Q686" s="155" t="str">
        <f t="shared" si="196"/>
        <v>Yes</v>
      </c>
      <c r="R686" s="156">
        <f t="shared" si="197"/>
        <v>0.41917808219178082</v>
      </c>
      <c r="S686" s="156">
        <f t="shared" si="198"/>
        <v>0.35616438356164382</v>
      </c>
      <c r="T686" s="157" t="str">
        <f t="shared" si="199"/>
        <v/>
      </c>
      <c r="U686" s="158" t="str">
        <f t="shared" si="200"/>
        <v/>
      </c>
      <c r="V686" s="158" t="str">
        <f t="shared" si="201"/>
        <v>No</v>
      </c>
      <c r="W686" s="159" t="str">
        <f t="shared" si="202"/>
        <v/>
      </c>
      <c r="X686" s="159" t="str">
        <f t="shared" si="203"/>
        <v/>
      </c>
      <c r="Y686" s="160" t="str">
        <f t="shared" si="204"/>
        <v/>
      </c>
      <c r="Z686" s="161" t="str">
        <f t="shared" si="205"/>
        <v/>
      </c>
      <c r="AA686" s="161" t="str">
        <f t="shared" si="206"/>
        <v>No</v>
      </c>
      <c r="AB686" s="162" t="str">
        <f t="shared" si="207"/>
        <v/>
      </c>
      <c r="AC686" s="162" t="str">
        <f t="shared" si="208"/>
        <v/>
      </c>
    </row>
    <row r="687" spans="1:29" ht="14">
      <c r="A687" s="62">
        <v>685</v>
      </c>
      <c r="B687" s="10">
        <v>7</v>
      </c>
      <c r="C687" s="14">
        <v>41285</v>
      </c>
      <c r="D687" s="15" t="s">
        <v>52</v>
      </c>
      <c r="E687" s="65" t="s">
        <v>8</v>
      </c>
      <c r="F687" s="15" t="s">
        <v>8</v>
      </c>
      <c r="G687" s="23" t="s">
        <v>16</v>
      </c>
      <c r="H687" s="17" t="s">
        <v>93</v>
      </c>
      <c r="I687" s="66">
        <v>1</v>
      </c>
      <c r="J687" s="12">
        <f>VLOOKUP(G687,'Default Parameters'!$A$10:$C$12,3,FALSE)</f>
        <v>5</v>
      </c>
      <c r="K687" s="63">
        <f t="shared" si="190"/>
        <v>41405</v>
      </c>
      <c r="L687" s="64">
        <f t="shared" si="191"/>
        <v>2013</v>
      </c>
      <c r="M687" s="64">
        <f t="shared" si="192"/>
        <v>5</v>
      </c>
      <c r="N687" s="63">
        <f t="shared" si="193"/>
        <v>43230</v>
      </c>
      <c r="O687" s="154">
        <f t="shared" si="194"/>
        <v>42948</v>
      </c>
      <c r="P687" s="155">
        <f t="shared" si="195"/>
        <v>43230</v>
      </c>
      <c r="Q687" s="155" t="str">
        <f t="shared" si="196"/>
        <v>Yes</v>
      </c>
      <c r="R687" s="156">
        <f t="shared" si="197"/>
        <v>0.41917808219178082</v>
      </c>
      <c r="S687" s="156">
        <f t="shared" si="198"/>
        <v>0.35616438356164382</v>
      </c>
      <c r="T687" s="157" t="str">
        <f t="shared" si="199"/>
        <v/>
      </c>
      <c r="U687" s="158" t="str">
        <f t="shared" si="200"/>
        <v/>
      </c>
      <c r="V687" s="158" t="str">
        <f t="shared" si="201"/>
        <v>No</v>
      </c>
      <c r="W687" s="159" t="str">
        <f t="shared" si="202"/>
        <v/>
      </c>
      <c r="X687" s="159" t="str">
        <f t="shared" si="203"/>
        <v/>
      </c>
      <c r="Y687" s="160" t="str">
        <f t="shared" si="204"/>
        <v/>
      </c>
      <c r="Z687" s="161" t="str">
        <f t="shared" si="205"/>
        <v/>
      </c>
      <c r="AA687" s="161" t="str">
        <f t="shared" si="206"/>
        <v>No</v>
      </c>
      <c r="AB687" s="162" t="str">
        <f t="shared" si="207"/>
        <v/>
      </c>
      <c r="AC687" s="162" t="str">
        <f t="shared" si="208"/>
        <v/>
      </c>
    </row>
    <row r="688" spans="1:29" ht="14">
      <c r="A688" s="62">
        <v>686</v>
      </c>
      <c r="B688" s="10">
        <v>7</v>
      </c>
      <c r="C688" s="14">
        <v>41285</v>
      </c>
      <c r="D688" s="15" t="s">
        <v>52</v>
      </c>
      <c r="E688" s="65" t="s">
        <v>8</v>
      </c>
      <c r="F688" s="15" t="s">
        <v>8</v>
      </c>
      <c r="G688" s="23" t="s">
        <v>16</v>
      </c>
      <c r="H688" s="17" t="s">
        <v>93</v>
      </c>
      <c r="I688" s="66">
        <v>1</v>
      </c>
      <c r="J688" s="12">
        <f>VLOOKUP(G688,'Default Parameters'!$A$10:$C$12,3,FALSE)</f>
        <v>5</v>
      </c>
      <c r="K688" s="63">
        <f t="shared" si="190"/>
        <v>41405</v>
      </c>
      <c r="L688" s="64">
        <f t="shared" si="191"/>
        <v>2013</v>
      </c>
      <c r="M688" s="64">
        <f t="shared" si="192"/>
        <v>5</v>
      </c>
      <c r="N688" s="63">
        <f t="shared" si="193"/>
        <v>43230</v>
      </c>
      <c r="O688" s="154">
        <f t="shared" si="194"/>
        <v>42948</v>
      </c>
      <c r="P688" s="155">
        <f t="shared" si="195"/>
        <v>43230</v>
      </c>
      <c r="Q688" s="155" t="str">
        <f t="shared" si="196"/>
        <v>Yes</v>
      </c>
      <c r="R688" s="156">
        <f t="shared" si="197"/>
        <v>0.41917808219178082</v>
      </c>
      <c r="S688" s="156">
        <f t="shared" si="198"/>
        <v>0.35616438356164382</v>
      </c>
      <c r="T688" s="157" t="str">
        <f t="shared" si="199"/>
        <v/>
      </c>
      <c r="U688" s="158" t="str">
        <f t="shared" si="200"/>
        <v/>
      </c>
      <c r="V688" s="158" t="str">
        <f t="shared" si="201"/>
        <v>No</v>
      </c>
      <c r="W688" s="159" t="str">
        <f t="shared" si="202"/>
        <v/>
      </c>
      <c r="X688" s="159" t="str">
        <f t="shared" si="203"/>
        <v/>
      </c>
      <c r="Y688" s="160" t="str">
        <f t="shared" si="204"/>
        <v/>
      </c>
      <c r="Z688" s="161" t="str">
        <f t="shared" si="205"/>
        <v/>
      </c>
      <c r="AA688" s="161" t="str">
        <f t="shared" si="206"/>
        <v>No</v>
      </c>
      <c r="AB688" s="162" t="str">
        <f t="shared" si="207"/>
        <v/>
      </c>
      <c r="AC688" s="162" t="str">
        <f t="shared" si="208"/>
        <v/>
      </c>
    </row>
    <row r="689" spans="1:29" ht="14">
      <c r="A689" s="62">
        <v>687</v>
      </c>
      <c r="B689" s="10">
        <v>7</v>
      </c>
      <c r="C689" s="14">
        <v>41285</v>
      </c>
      <c r="D689" s="15" t="s">
        <v>52</v>
      </c>
      <c r="E689" s="65" t="s">
        <v>8</v>
      </c>
      <c r="F689" s="15" t="s">
        <v>8</v>
      </c>
      <c r="G689" s="23" t="s">
        <v>16</v>
      </c>
      <c r="H689" s="17" t="s">
        <v>93</v>
      </c>
      <c r="I689" s="66">
        <v>1</v>
      </c>
      <c r="J689" s="12">
        <f>VLOOKUP(G689,'Default Parameters'!$A$10:$C$12,3,FALSE)</f>
        <v>5</v>
      </c>
      <c r="K689" s="63">
        <f t="shared" si="190"/>
        <v>41405</v>
      </c>
      <c r="L689" s="64">
        <f t="shared" si="191"/>
        <v>2013</v>
      </c>
      <c r="M689" s="64">
        <f t="shared" si="192"/>
        <v>5</v>
      </c>
      <c r="N689" s="63">
        <f t="shared" si="193"/>
        <v>43230</v>
      </c>
      <c r="O689" s="154">
        <f t="shared" si="194"/>
        <v>42948</v>
      </c>
      <c r="P689" s="155">
        <f t="shared" si="195"/>
        <v>43230</v>
      </c>
      <c r="Q689" s="155" t="str">
        <f t="shared" si="196"/>
        <v>Yes</v>
      </c>
      <c r="R689" s="156">
        <f t="shared" si="197"/>
        <v>0.41917808219178082</v>
      </c>
      <c r="S689" s="156">
        <f t="shared" si="198"/>
        <v>0.35616438356164382</v>
      </c>
      <c r="T689" s="157" t="str">
        <f t="shared" si="199"/>
        <v/>
      </c>
      <c r="U689" s="158" t="str">
        <f t="shared" si="200"/>
        <v/>
      </c>
      <c r="V689" s="158" t="str">
        <f t="shared" si="201"/>
        <v>No</v>
      </c>
      <c r="W689" s="159" t="str">
        <f t="shared" si="202"/>
        <v/>
      </c>
      <c r="X689" s="159" t="str">
        <f t="shared" si="203"/>
        <v/>
      </c>
      <c r="Y689" s="160" t="str">
        <f t="shared" si="204"/>
        <v/>
      </c>
      <c r="Z689" s="161" t="str">
        <f t="shared" si="205"/>
        <v/>
      </c>
      <c r="AA689" s="161" t="str">
        <f t="shared" si="206"/>
        <v>No</v>
      </c>
      <c r="AB689" s="162" t="str">
        <f t="shared" si="207"/>
        <v/>
      </c>
      <c r="AC689" s="162" t="str">
        <f t="shared" si="208"/>
        <v/>
      </c>
    </row>
    <row r="690" spans="1:29" ht="14">
      <c r="A690" s="62">
        <v>688</v>
      </c>
      <c r="B690" s="10">
        <v>7</v>
      </c>
      <c r="C690" s="14">
        <v>41285</v>
      </c>
      <c r="D690" s="15" t="s">
        <v>52</v>
      </c>
      <c r="E690" s="65" t="s">
        <v>8</v>
      </c>
      <c r="F690" s="15" t="s">
        <v>8</v>
      </c>
      <c r="G690" s="23" t="s">
        <v>16</v>
      </c>
      <c r="H690" s="17" t="s">
        <v>93</v>
      </c>
      <c r="I690" s="66">
        <v>1</v>
      </c>
      <c r="J690" s="12">
        <f>VLOOKUP(G690,'Default Parameters'!$A$10:$C$12,3,FALSE)</f>
        <v>5</v>
      </c>
      <c r="K690" s="63">
        <f t="shared" si="190"/>
        <v>41405</v>
      </c>
      <c r="L690" s="64">
        <f t="shared" si="191"/>
        <v>2013</v>
      </c>
      <c r="M690" s="64">
        <f t="shared" si="192"/>
        <v>5</v>
      </c>
      <c r="N690" s="63">
        <f t="shared" si="193"/>
        <v>43230</v>
      </c>
      <c r="O690" s="154">
        <f t="shared" si="194"/>
        <v>42948</v>
      </c>
      <c r="P690" s="155">
        <f t="shared" si="195"/>
        <v>43230</v>
      </c>
      <c r="Q690" s="155" t="str">
        <f t="shared" si="196"/>
        <v>Yes</v>
      </c>
      <c r="R690" s="156">
        <f t="shared" si="197"/>
        <v>0.41917808219178082</v>
      </c>
      <c r="S690" s="156">
        <f t="shared" si="198"/>
        <v>0.35616438356164382</v>
      </c>
      <c r="T690" s="157" t="str">
        <f t="shared" si="199"/>
        <v/>
      </c>
      <c r="U690" s="158" t="str">
        <f t="shared" si="200"/>
        <v/>
      </c>
      <c r="V690" s="158" t="str">
        <f t="shared" si="201"/>
        <v>No</v>
      </c>
      <c r="W690" s="159" t="str">
        <f t="shared" si="202"/>
        <v/>
      </c>
      <c r="X690" s="159" t="str">
        <f t="shared" si="203"/>
        <v/>
      </c>
      <c r="Y690" s="160" t="str">
        <f t="shared" si="204"/>
        <v/>
      </c>
      <c r="Z690" s="161" t="str">
        <f t="shared" si="205"/>
        <v/>
      </c>
      <c r="AA690" s="161" t="str">
        <f t="shared" si="206"/>
        <v>No</v>
      </c>
      <c r="AB690" s="162" t="str">
        <f t="shared" si="207"/>
        <v/>
      </c>
      <c r="AC690" s="162" t="str">
        <f t="shared" si="208"/>
        <v/>
      </c>
    </row>
    <row r="691" spans="1:29" ht="14">
      <c r="A691" s="62">
        <v>689</v>
      </c>
      <c r="B691" s="10">
        <v>7</v>
      </c>
      <c r="C691" s="14">
        <v>41285</v>
      </c>
      <c r="D691" s="15" t="s">
        <v>52</v>
      </c>
      <c r="E691" s="65" t="s">
        <v>8</v>
      </c>
      <c r="F691" s="15" t="s">
        <v>8</v>
      </c>
      <c r="G691" s="23" t="s">
        <v>16</v>
      </c>
      <c r="H691" s="17" t="s">
        <v>93</v>
      </c>
      <c r="I691" s="66">
        <v>1</v>
      </c>
      <c r="J691" s="12">
        <f>VLOOKUP(G691,'Default Parameters'!$A$10:$C$12,3,FALSE)</f>
        <v>5</v>
      </c>
      <c r="K691" s="63">
        <f t="shared" si="190"/>
        <v>41405</v>
      </c>
      <c r="L691" s="64">
        <f t="shared" si="191"/>
        <v>2013</v>
      </c>
      <c r="M691" s="64">
        <f t="shared" si="192"/>
        <v>5</v>
      </c>
      <c r="N691" s="63">
        <f t="shared" si="193"/>
        <v>43230</v>
      </c>
      <c r="O691" s="154">
        <f t="shared" si="194"/>
        <v>42948</v>
      </c>
      <c r="P691" s="155">
        <f t="shared" si="195"/>
        <v>43230</v>
      </c>
      <c r="Q691" s="155" t="str">
        <f t="shared" si="196"/>
        <v>Yes</v>
      </c>
      <c r="R691" s="156">
        <f t="shared" si="197"/>
        <v>0.41917808219178082</v>
      </c>
      <c r="S691" s="156">
        <f t="shared" si="198"/>
        <v>0.35616438356164382</v>
      </c>
      <c r="T691" s="157" t="str">
        <f t="shared" si="199"/>
        <v/>
      </c>
      <c r="U691" s="158" t="str">
        <f t="shared" si="200"/>
        <v/>
      </c>
      <c r="V691" s="158" t="str">
        <f t="shared" si="201"/>
        <v>No</v>
      </c>
      <c r="W691" s="159" t="str">
        <f t="shared" si="202"/>
        <v/>
      </c>
      <c r="X691" s="159" t="str">
        <f t="shared" si="203"/>
        <v/>
      </c>
      <c r="Y691" s="160" t="str">
        <f t="shared" si="204"/>
        <v/>
      </c>
      <c r="Z691" s="161" t="str">
        <f t="shared" si="205"/>
        <v/>
      </c>
      <c r="AA691" s="161" t="str">
        <f t="shared" si="206"/>
        <v>No</v>
      </c>
      <c r="AB691" s="162" t="str">
        <f t="shared" si="207"/>
        <v/>
      </c>
      <c r="AC691" s="162" t="str">
        <f t="shared" si="208"/>
        <v/>
      </c>
    </row>
    <row r="692" spans="1:29" ht="14">
      <c r="A692" s="62">
        <v>690</v>
      </c>
      <c r="B692" s="10">
        <v>7</v>
      </c>
      <c r="C692" s="14">
        <v>41285</v>
      </c>
      <c r="D692" s="15" t="s">
        <v>190</v>
      </c>
      <c r="E692" s="15" t="s">
        <v>10</v>
      </c>
      <c r="F692" s="15" t="s">
        <v>10</v>
      </c>
      <c r="G692" s="23" t="s">
        <v>16</v>
      </c>
      <c r="H692" s="17" t="s">
        <v>93</v>
      </c>
      <c r="I692" s="66">
        <v>1</v>
      </c>
      <c r="J692" s="12">
        <f>VLOOKUP(G692,'Default Parameters'!$A$10:$C$12,3,FALSE)</f>
        <v>5</v>
      </c>
      <c r="K692" s="63">
        <f t="shared" si="190"/>
        <v>41405</v>
      </c>
      <c r="L692" s="64">
        <f t="shared" si="191"/>
        <v>2013</v>
      </c>
      <c r="M692" s="64">
        <f t="shared" si="192"/>
        <v>5</v>
      </c>
      <c r="N692" s="63">
        <f t="shared" si="193"/>
        <v>43230</v>
      </c>
      <c r="O692" s="154">
        <f t="shared" si="194"/>
        <v>42948</v>
      </c>
      <c r="P692" s="155">
        <f t="shared" si="195"/>
        <v>43230</v>
      </c>
      <c r="Q692" s="155" t="str">
        <f t="shared" si="196"/>
        <v>Yes</v>
      </c>
      <c r="R692" s="156">
        <f t="shared" si="197"/>
        <v>0.41917808219178082</v>
      </c>
      <c r="S692" s="156">
        <f t="shared" si="198"/>
        <v>0.35616438356164382</v>
      </c>
      <c r="T692" s="157" t="str">
        <f t="shared" si="199"/>
        <v/>
      </c>
      <c r="U692" s="158" t="str">
        <f t="shared" si="200"/>
        <v/>
      </c>
      <c r="V692" s="158" t="str">
        <f t="shared" si="201"/>
        <v>No</v>
      </c>
      <c r="W692" s="159" t="str">
        <f t="shared" si="202"/>
        <v/>
      </c>
      <c r="X692" s="159" t="str">
        <f t="shared" si="203"/>
        <v/>
      </c>
      <c r="Y692" s="160" t="str">
        <f t="shared" si="204"/>
        <v/>
      </c>
      <c r="Z692" s="161" t="str">
        <f t="shared" si="205"/>
        <v/>
      </c>
      <c r="AA692" s="161" t="str">
        <f t="shared" si="206"/>
        <v>No</v>
      </c>
      <c r="AB692" s="162" t="str">
        <f t="shared" si="207"/>
        <v/>
      </c>
      <c r="AC692" s="162" t="str">
        <f t="shared" si="208"/>
        <v/>
      </c>
    </row>
    <row r="693" spans="1:29" ht="14">
      <c r="A693" s="62">
        <v>691</v>
      </c>
      <c r="B693" s="10">
        <v>7</v>
      </c>
      <c r="C693" s="14">
        <v>41285</v>
      </c>
      <c r="D693" s="15" t="s">
        <v>189</v>
      </c>
      <c r="E693" s="15" t="s">
        <v>10</v>
      </c>
      <c r="F693" s="15" t="s">
        <v>10</v>
      </c>
      <c r="G693" s="23" t="s">
        <v>16</v>
      </c>
      <c r="H693" s="17" t="s">
        <v>93</v>
      </c>
      <c r="I693" s="66">
        <v>5</v>
      </c>
      <c r="J693" s="12">
        <f>VLOOKUP(G693,'Default Parameters'!$A$10:$C$12,3,FALSE)</f>
        <v>5</v>
      </c>
      <c r="K693" s="63">
        <f t="shared" si="190"/>
        <v>41405</v>
      </c>
      <c r="L693" s="64">
        <f t="shared" si="191"/>
        <v>2013</v>
      </c>
      <c r="M693" s="64">
        <f t="shared" si="192"/>
        <v>5</v>
      </c>
      <c r="N693" s="63">
        <f t="shared" si="193"/>
        <v>43230</v>
      </c>
      <c r="O693" s="154">
        <f t="shared" si="194"/>
        <v>42948</v>
      </c>
      <c r="P693" s="155">
        <f t="shared" si="195"/>
        <v>43230</v>
      </c>
      <c r="Q693" s="155" t="str">
        <f t="shared" si="196"/>
        <v>Yes</v>
      </c>
      <c r="R693" s="156">
        <f t="shared" si="197"/>
        <v>2.095890410958904</v>
      </c>
      <c r="S693" s="156">
        <f t="shared" si="198"/>
        <v>1.7808219178082192</v>
      </c>
      <c r="T693" s="157" t="str">
        <f t="shared" si="199"/>
        <v/>
      </c>
      <c r="U693" s="158" t="str">
        <f t="shared" si="200"/>
        <v/>
      </c>
      <c r="V693" s="158" t="str">
        <f t="shared" si="201"/>
        <v>No</v>
      </c>
      <c r="W693" s="159" t="str">
        <f t="shared" si="202"/>
        <v/>
      </c>
      <c r="X693" s="159" t="str">
        <f t="shared" si="203"/>
        <v/>
      </c>
      <c r="Y693" s="160" t="str">
        <f t="shared" si="204"/>
        <v/>
      </c>
      <c r="Z693" s="161" t="str">
        <f t="shared" si="205"/>
        <v/>
      </c>
      <c r="AA693" s="161" t="str">
        <f t="shared" si="206"/>
        <v>No</v>
      </c>
      <c r="AB693" s="162" t="str">
        <f t="shared" si="207"/>
        <v/>
      </c>
      <c r="AC693" s="162" t="str">
        <f t="shared" si="208"/>
        <v/>
      </c>
    </row>
    <row r="694" spans="1:29" ht="14">
      <c r="A694" s="62">
        <v>692</v>
      </c>
      <c r="B694" s="10">
        <v>7</v>
      </c>
      <c r="C694" s="14">
        <v>41285</v>
      </c>
      <c r="D694" s="15" t="s">
        <v>179</v>
      </c>
      <c r="E694" s="15" t="s">
        <v>10</v>
      </c>
      <c r="F694" s="15" t="s">
        <v>10</v>
      </c>
      <c r="G694" s="23" t="s">
        <v>16</v>
      </c>
      <c r="H694" s="17" t="s">
        <v>93</v>
      </c>
      <c r="I694" s="66">
        <v>13</v>
      </c>
      <c r="J694" s="12">
        <f>VLOOKUP(G694,'Default Parameters'!$A$10:$C$12,3,FALSE)</f>
        <v>5</v>
      </c>
      <c r="K694" s="63">
        <f t="shared" si="190"/>
        <v>41405</v>
      </c>
      <c r="L694" s="64">
        <f t="shared" si="191"/>
        <v>2013</v>
      </c>
      <c r="M694" s="64">
        <f t="shared" si="192"/>
        <v>5</v>
      </c>
      <c r="N694" s="63">
        <f t="shared" si="193"/>
        <v>43230</v>
      </c>
      <c r="O694" s="154">
        <f t="shared" si="194"/>
        <v>42948</v>
      </c>
      <c r="P694" s="155">
        <f t="shared" si="195"/>
        <v>43230</v>
      </c>
      <c r="Q694" s="155" t="str">
        <f t="shared" si="196"/>
        <v>Yes</v>
      </c>
      <c r="R694" s="156">
        <f t="shared" si="197"/>
        <v>5.4493150684931511</v>
      </c>
      <c r="S694" s="156">
        <f t="shared" si="198"/>
        <v>4.6301369863013697</v>
      </c>
      <c r="T694" s="157" t="str">
        <f t="shared" si="199"/>
        <v/>
      </c>
      <c r="U694" s="158" t="str">
        <f t="shared" si="200"/>
        <v/>
      </c>
      <c r="V694" s="158" t="str">
        <f t="shared" si="201"/>
        <v>No</v>
      </c>
      <c r="W694" s="159" t="str">
        <f t="shared" si="202"/>
        <v/>
      </c>
      <c r="X694" s="159" t="str">
        <f t="shared" si="203"/>
        <v/>
      </c>
      <c r="Y694" s="160" t="str">
        <f t="shared" si="204"/>
        <v/>
      </c>
      <c r="Z694" s="161" t="str">
        <f t="shared" si="205"/>
        <v/>
      </c>
      <c r="AA694" s="161" t="str">
        <f t="shared" si="206"/>
        <v>No</v>
      </c>
      <c r="AB694" s="162" t="str">
        <f t="shared" si="207"/>
        <v/>
      </c>
      <c r="AC694" s="162" t="str">
        <f t="shared" si="208"/>
        <v/>
      </c>
    </row>
    <row r="695" spans="1:29" ht="14">
      <c r="A695" s="62">
        <v>693</v>
      </c>
      <c r="B695" s="10">
        <v>7</v>
      </c>
      <c r="C695" s="14">
        <v>41289</v>
      </c>
      <c r="D695" s="15" t="s">
        <v>192</v>
      </c>
      <c r="E695" s="15" t="s">
        <v>12</v>
      </c>
      <c r="F695" s="15" t="s">
        <v>12</v>
      </c>
      <c r="G695" s="23" t="s">
        <v>16</v>
      </c>
      <c r="H695" s="17" t="s">
        <v>48</v>
      </c>
      <c r="I695" s="66">
        <v>1</v>
      </c>
      <c r="J695" s="12">
        <f>VLOOKUP(G695,'Default Parameters'!$A$10:$C$12,3,FALSE)</f>
        <v>5</v>
      </c>
      <c r="K695" s="63">
        <f t="shared" si="190"/>
        <v>41409</v>
      </c>
      <c r="L695" s="64">
        <f t="shared" si="191"/>
        <v>2013</v>
      </c>
      <c r="M695" s="64">
        <f t="shared" si="192"/>
        <v>5</v>
      </c>
      <c r="N695" s="63">
        <f t="shared" si="193"/>
        <v>43234</v>
      </c>
      <c r="O695" s="154">
        <f t="shared" si="194"/>
        <v>42948</v>
      </c>
      <c r="P695" s="155">
        <f t="shared" si="195"/>
        <v>43234</v>
      </c>
      <c r="Q695" s="155" t="str">
        <f t="shared" si="196"/>
        <v>Yes</v>
      </c>
      <c r="R695" s="156">
        <f t="shared" si="197"/>
        <v>0.41917808219178082</v>
      </c>
      <c r="S695" s="156">
        <f t="shared" si="198"/>
        <v>0.36712328767123287</v>
      </c>
      <c r="T695" s="157" t="str">
        <f t="shared" si="199"/>
        <v/>
      </c>
      <c r="U695" s="158" t="str">
        <f t="shared" si="200"/>
        <v/>
      </c>
      <c r="V695" s="158" t="str">
        <f t="shared" si="201"/>
        <v>No</v>
      </c>
      <c r="W695" s="159" t="str">
        <f t="shared" si="202"/>
        <v/>
      </c>
      <c r="X695" s="159" t="str">
        <f t="shared" si="203"/>
        <v/>
      </c>
      <c r="Y695" s="160" t="str">
        <f t="shared" si="204"/>
        <v/>
      </c>
      <c r="Z695" s="161" t="str">
        <f t="shared" si="205"/>
        <v/>
      </c>
      <c r="AA695" s="161" t="str">
        <f t="shared" si="206"/>
        <v>No</v>
      </c>
      <c r="AB695" s="162" t="str">
        <f t="shared" si="207"/>
        <v/>
      </c>
      <c r="AC695" s="162" t="str">
        <f t="shared" si="208"/>
        <v/>
      </c>
    </row>
    <row r="696" spans="1:29" ht="14">
      <c r="A696" s="62">
        <v>694</v>
      </c>
      <c r="B696" s="10">
        <v>7</v>
      </c>
      <c r="C696" s="14">
        <v>41289</v>
      </c>
      <c r="D696" s="15" t="s">
        <v>193</v>
      </c>
      <c r="E696" s="65" t="s">
        <v>8</v>
      </c>
      <c r="F696" s="15" t="s">
        <v>8</v>
      </c>
      <c r="G696" s="23" t="s">
        <v>16</v>
      </c>
      <c r="H696" s="17" t="s">
        <v>53</v>
      </c>
      <c r="I696" s="66">
        <v>2</v>
      </c>
      <c r="J696" s="12">
        <f>VLOOKUP(G696,'Default Parameters'!$A$10:$C$12,3,FALSE)</f>
        <v>5</v>
      </c>
      <c r="K696" s="63">
        <f t="shared" si="190"/>
        <v>41409</v>
      </c>
      <c r="L696" s="64">
        <f t="shared" si="191"/>
        <v>2013</v>
      </c>
      <c r="M696" s="64">
        <f t="shared" si="192"/>
        <v>5</v>
      </c>
      <c r="N696" s="63">
        <f t="shared" si="193"/>
        <v>43234</v>
      </c>
      <c r="O696" s="154">
        <f t="shared" si="194"/>
        <v>42948</v>
      </c>
      <c r="P696" s="155">
        <f t="shared" si="195"/>
        <v>43234</v>
      </c>
      <c r="Q696" s="155" t="str">
        <f t="shared" si="196"/>
        <v>Yes</v>
      </c>
      <c r="R696" s="156">
        <f t="shared" si="197"/>
        <v>0.83835616438356164</v>
      </c>
      <c r="S696" s="156">
        <f t="shared" si="198"/>
        <v>0.73424657534246573</v>
      </c>
      <c r="T696" s="157" t="str">
        <f t="shared" si="199"/>
        <v/>
      </c>
      <c r="U696" s="158" t="str">
        <f t="shared" si="200"/>
        <v/>
      </c>
      <c r="V696" s="158" t="str">
        <f t="shared" si="201"/>
        <v>No</v>
      </c>
      <c r="W696" s="159" t="str">
        <f t="shared" si="202"/>
        <v/>
      </c>
      <c r="X696" s="159" t="str">
        <f t="shared" si="203"/>
        <v/>
      </c>
      <c r="Y696" s="160" t="str">
        <f t="shared" si="204"/>
        <v/>
      </c>
      <c r="Z696" s="161" t="str">
        <f t="shared" si="205"/>
        <v/>
      </c>
      <c r="AA696" s="161" t="str">
        <f t="shared" si="206"/>
        <v>No</v>
      </c>
      <c r="AB696" s="162" t="str">
        <f t="shared" si="207"/>
        <v/>
      </c>
      <c r="AC696" s="162" t="str">
        <f t="shared" si="208"/>
        <v/>
      </c>
    </row>
    <row r="697" spans="1:29" ht="14">
      <c r="A697" s="62">
        <v>695</v>
      </c>
      <c r="B697" s="10">
        <v>7</v>
      </c>
      <c r="C697" s="14">
        <v>41292</v>
      </c>
      <c r="D697" s="15" t="s">
        <v>194</v>
      </c>
      <c r="E697" s="15" t="s">
        <v>30</v>
      </c>
      <c r="F697" s="15" t="s">
        <v>30</v>
      </c>
      <c r="G697" s="23" t="s">
        <v>16</v>
      </c>
      <c r="H697" s="17" t="s">
        <v>149</v>
      </c>
      <c r="I697" s="66">
        <v>5</v>
      </c>
      <c r="J697" s="12">
        <f>VLOOKUP(G697,'Default Parameters'!$A$10:$C$12,3,FALSE)</f>
        <v>5</v>
      </c>
      <c r="K697" s="63">
        <f t="shared" si="190"/>
        <v>41412</v>
      </c>
      <c r="L697" s="64">
        <f t="shared" si="191"/>
        <v>2013</v>
      </c>
      <c r="M697" s="64">
        <f t="shared" si="192"/>
        <v>5</v>
      </c>
      <c r="N697" s="63">
        <f t="shared" si="193"/>
        <v>43237</v>
      </c>
      <c r="O697" s="154">
        <f t="shared" si="194"/>
        <v>42948</v>
      </c>
      <c r="P697" s="155">
        <f t="shared" si="195"/>
        <v>43237</v>
      </c>
      <c r="Q697" s="155" t="str">
        <f t="shared" si="196"/>
        <v>Yes</v>
      </c>
      <c r="R697" s="156">
        <f t="shared" si="197"/>
        <v>2.095890410958904</v>
      </c>
      <c r="S697" s="156">
        <f t="shared" si="198"/>
        <v>1.8767123287671232</v>
      </c>
      <c r="T697" s="157" t="str">
        <f t="shared" si="199"/>
        <v/>
      </c>
      <c r="U697" s="158" t="str">
        <f t="shared" si="200"/>
        <v/>
      </c>
      <c r="V697" s="158" t="str">
        <f t="shared" si="201"/>
        <v>No</v>
      </c>
      <c r="W697" s="159" t="str">
        <f t="shared" si="202"/>
        <v/>
      </c>
      <c r="X697" s="159" t="str">
        <f t="shared" si="203"/>
        <v/>
      </c>
      <c r="Y697" s="160" t="str">
        <f t="shared" si="204"/>
        <v/>
      </c>
      <c r="Z697" s="161" t="str">
        <f t="shared" si="205"/>
        <v/>
      </c>
      <c r="AA697" s="161" t="str">
        <f t="shared" si="206"/>
        <v>No</v>
      </c>
      <c r="AB697" s="162" t="str">
        <f t="shared" si="207"/>
        <v/>
      </c>
      <c r="AC697" s="162" t="str">
        <f t="shared" si="208"/>
        <v/>
      </c>
    </row>
    <row r="698" spans="1:29" ht="14">
      <c r="A698" s="62">
        <v>696</v>
      </c>
      <c r="B698" s="10">
        <v>7</v>
      </c>
      <c r="C698" s="14">
        <v>41294</v>
      </c>
      <c r="D698" s="15" t="s">
        <v>52</v>
      </c>
      <c r="E698" s="15" t="s">
        <v>367</v>
      </c>
      <c r="F698" s="15" t="s">
        <v>367</v>
      </c>
      <c r="G698" s="23" t="s">
        <v>16</v>
      </c>
      <c r="H698" s="17" t="s">
        <v>149</v>
      </c>
      <c r="I698" s="66">
        <v>1</v>
      </c>
      <c r="J698" s="12">
        <f>VLOOKUP(G698,'Default Parameters'!$A$10:$C$12,3,FALSE)</f>
        <v>5</v>
      </c>
      <c r="K698" s="63">
        <f t="shared" si="190"/>
        <v>41414</v>
      </c>
      <c r="L698" s="64">
        <f t="shared" si="191"/>
        <v>2013</v>
      </c>
      <c r="M698" s="64">
        <f t="shared" si="192"/>
        <v>5</v>
      </c>
      <c r="N698" s="63">
        <f t="shared" si="193"/>
        <v>43239</v>
      </c>
      <c r="O698" s="154">
        <f t="shared" si="194"/>
        <v>42948</v>
      </c>
      <c r="P698" s="155">
        <f t="shared" si="195"/>
        <v>43239</v>
      </c>
      <c r="Q698" s="155" t="str">
        <f t="shared" si="196"/>
        <v>Yes</v>
      </c>
      <c r="R698" s="156">
        <f t="shared" si="197"/>
        <v>0.41917808219178082</v>
      </c>
      <c r="S698" s="156">
        <f t="shared" si="198"/>
        <v>0.38082191780821917</v>
      </c>
      <c r="T698" s="157" t="str">
        <f t="shared" si="199"/>
        <v/>
      </c>
      <c r="U698" s="158" t="str">
        <f t="shared" si="200"/>
        <v/>
      </c>
      <c r="V698" s="158" t="str">
        <f t="shared" si="201"/>
        <v>No</v>
      </c>
      <c r="W698" s="159" t="str">
        <f t="shared" si="202"/>
        <v/>
      </c>
      <c r="X698" s="159" t="str">
        <f t="shared" si="203"/>
        <v/>
      </c>
      <c r="Y698" s="160" t="str">
        <f t="shared" si="204"/>
        <v/>
      </c>
      <c r="Z698" s="161" t="str">
        <f t="shared" si="205"/>
        <v/>
      </c>
      <c r="AA698" s="161" t="str">
        <f t="shared" si="206"/>
        <v>No</v>
      </c>
      <c r="AB698" s="162" t="str">
        <f t="shared" si="207"/>
        <v/>
      </c>
      <c r="AC698" s="162" t="str">
        <f t="shared" si="208"/>
        <v/>
      </c>
    </row>
    <row r="699" spans="1:29" ht="14">
      <c r="A699" s="62">
        <v>697</v>
      </c>
      <c r="B699" s="10">
        <v>7</v>
      </c>
      <c r="C699" s="14">
        <v>41294</v>
      </c>
      <c r="D699" s="15" t="s">
        <v>52</v>
      </c>
      <c r="E699" s="15" t="s">
        <v>367</v>
      </c>
      <c r="F699" s="15" t="s">
        <v>367</v>
      </c>
      <c r="G699" s="23" t="s">
        <v>16</v>
      </c>
      <c r="H699" s="17" t="s">
        <v>149</v>
      </c>
      <c r="I699" s="66">
        <v>5</v>
      </c>
      <c r="J699" s="12">
        <f>VLOOKUP(G699,'Default Parameters'!$A$10:$C$12,3,FALSE)</f>
        <v>5</v>
      </c>
      <c r="K699" s="63">
        <f t="shared" si="190"/>
        <v>41414</v>
      </c>
      <c r="L699" s="64">
        <f t="shared" si="191"/>
        <v>2013</v>
      </c>
      <c r="M699" s="64">
        <f t="shared" si="192"/>
        <v>5</v>
      </c>
      <c r="N699" s="63">
        <f t="shared" si="193"/>
        <v>43239</v>
      </c>
      <c r="O699" s="154">
        <f t="shared" si="194"/>
        <v>42948</v>
      </c>
      <c r="P699" s="155">
        <f t="shared" si="195"/>
        <v>43239</v>
      </c>
      <c r="Q699" s="155" t="str">
        <f t="shared" si="196"/>
        <v>Yes</v>
      </c>
      <c r="R699" s="156">
        <f t="shared" si="197"/>
        <v>2.095890410958904</v>
      </c>
      <c r="S699" s="156">
        <f t="shared" si="198"/>
        <v>1.904109589041096</v>
      </c>
      <c r="T699" s="157" t="str">
        <f t="shared" si="199"/>
        <v/>
      </c>
      <c r="U699" s="158" t="str">
        <f t="shared" si="200"/>
        <v/>
      </c>
      <c r="V699" s="158" t="str">
        <f t="shared" si="201"/>
        <v>No</v>
      </c>
      <c r="W699" s="159" t="str">
        <f t="shared" si="202"/>
        <v/>
      </c>
      <c r="X699" s="159" t="str">
        <f t="shared" si="203"/>
        <v/>
      </c>
      <c r="Y699" s="160" t="str">
        <f t="shared" si="204"/>
        <v/>
      </c>
      <c r="Z699" s="161" t="str">
        <f t="shared" si="205"/>
        <v/>
      </c>
      <c r="AA699" s="161" t="str">
        <f t="shared" si="206"/>
        <v>No</v>
      </c>
      <c r="AB699" s="162" t="str">
        <f t="shared" si="207"/>
        <v/>
      </c>
      <c r="AC699" s="162" t="str">
        <f t="shared" si="208"/>
        <v/>
      </c>
    </row>
    <row r="700" spans="1:29" ht="14">
      <c r="A700" s="62">
        <v>698</v>
      </c>
      <c r="B700" s="10">
        <v>7</v>
      </c>
      <c r="C700" s="14">
        <v>41294</v>
      </c>
      <c r="D700" s="15" t="s">
        <v>52</v>
      </c>
      <c r="E700" s="15" t="s">
        <v>367</v>
      </c>
      <c r="F700" s="15" t="s">
        <v>367</v>
      </c>
      <c r="G700" s="23" t="s">
        <v>16</v>
      </c>
      <c r="H700" s="17" t="s">
        <v>149</v>
      </c>
      <c r="I700" s="66">
        <v>7</v>
      </c>
      <c r="J700" s="12">
        <f>VLOOKUP(G700,'Default Parameters'!$A$10:$C$12,3,FALSE)</f>
        <v>5</v>
      </c>
      <c r="K700" s="63">
        <f t="shared" si="190"/>
        <v>41414</v>
      </c>
      <c r="L700" s="64">
        <f t="shared" si="191"/>
        <v>2013</v>
      </c>
      <c r="M700" s="64">
        <f t="shared" si="192"/>
        <v>5</v>
      </c>
      <c r="N700" s="63">
        <f t="shared" si="193"/>
        <v>43239</v>
      </c>
      <c r="O700" s="154">
        <f t="shared" si="194"/>
        <v>42948</v>
      </c>
      <c r="P700" s="155">
        <f t="shared" si="195"/>
        <v>43239</v>
      </c>
      <c r="Q700" s="155" t="str">
        <f t="shared" si="196"/>
        <v>Yes</v>
      </c>
      <c r="R700" s="156">
        <f t="shared" si="197"/>
        <v>2.9342465753424656</v>
      </c>
      <c r="S700" s="156">
        <f t="shared" si="198"/>
        <v>2.6657534246575341</v>
      </c>
      <c r="T700" s="157" t="str">
        <f t="shared" si="199"/>
        <v/>
      </c>
      <c r="U700" s="158" t="str">
        <f t="shared" si="200"/>
        <v/>
      </c>
      <c r="V700" s="158" t="str">
        <f t="shared" si="201"/>
        <v>No</v>
      </c>
      <c r="W700" s="159" t="str">
        <f t="shared" si="202"/>
        <v/>
      </c>
      <c r="X700" s="159" t="str">
        <f t="shared" si="203"/>
        <v/>
      </c>
      <c r="Y700" s="160" t="str">
        <f t="shared" si="204"/>
        <v/>
      </c>
      <c r="Z700" s="161" t="str">
        <f t="shared" si="205"/>
        <v/>
      </c>
      <c r="AA700" s="161" t="str">
        <f t="shared" si="206"/>
        <v>No</v>
      </c>
      <c r="AB700" s="162" t="str">
        <f t="shared" si="207"/>
        <v/>
      </c>
      <c r="AC700" s="162" t="str">
        <f t="shared" si="208"/>
        <v/>
      </c>
    </row>
    <row r="701" spans="1:29" ht="14">
      <c r="A701" s="62">
        <v>699</v>
      </c>
      <c r="B701" s="10">
        <v>7</v>
      </c>
      <c r="C701" s="14">
        <v>41294</v>
      </c>
      <c r="D701" s="15" t="s">
        <v>52</v>
      </c>
      <c r="E701" s="15" t="s">
        <v>367</v>
      </c>
      <c r="F701" s="15" t="s">
        <v>367</v>
      </c>
      <c r="G701" s="23" t="s">
        <v>16</v>
      </c>
      <c r="H701" s="17" t="s">
        <v>149</v>
      </c>
      <c r="I701" s="66">
        <v>8</v>
      </c>
      <c r="J701" s="12">
        <f>VLOOKUP(G701,'Default Parameters'!$A$10:$C$12,3,FALSE)</f>
        <v>5</v>
      </c>
      <c r="K701" s="63">
        <f t="shared" si="190"/>
        <v>41414</v>
      </c>
      <c r="L701" s="64">
        <f t="shared" si="191"/>
        <v>2013</v>
      </c>
      <c r="M701" s="64">
        <f t="shared" si="192"/>
        <v>5</v>
      </c>
      <c r="N701" s="63">
        <f t="shared" si="193"/>
        <v>43239</v>
      </c>
      <c r="O701" s="154">
        <f t="shared" si="194"/>
        <v>42948</v>
      </c>
      <c r="P701" s="155">
        <f t="shared" si="195"/>
        <v>43239</v>
      </c>
      <c r="Q701" s="155" t="str">
        <f t="shared" si="196"/>
        <v>Yes</v>
      </c>
      <c r="R701" s="156">
        <f t="shared" si="197"/>
        <v>3.3534246575342466</v>
      </c>
      <c r="S701" s="156">
        <f t="shared" si="198"/>
        <v>3.0465753424657533</v>
      </c>
      <c r="T701" s="157" t="str">
        <f t="shared" si="199"/>
        <v/>
      </c>
      <c r="U701" s="158" t="str">
        <f t="shared" si="200"/>
        <v/>
      </c>
      <c r="V701" s="158" t="str">
        <f t="shared" si="201"/>
        <v>No</v>
      </c>
      <c r="W701" s="159" t="str">
        <f t="shared" si="202"/>
        <v/>
      </c>
      <c r="X701" s="159" t="str">
        <f t="shared" si="203"/>
        <v/>
      </c>
      <c r="Y701" s="160" t="str">
        <f t="shared" si="204"/>
        <v/>
      </c>
      <c r="Z701" s="161" t="str">
        <f t="shared" si="205"/>
        <v/>
      </c>
      <c r="AA701" s="161" t="str">
        <f t="shared" si="206"/>
        <v>No</v>
      </c>
      <c r="AB701" s="162" t="str">
        <f t="shared" si="207"/>
        <v/>
      </c>
      <c r="AC701" s="162" t="str">
        <f t="shared" si="208"/>
        <v/>
      </c>
    </row>
    <row r="702" spans="1:29" ht="14">
      <c r="A702" s="62">
        <v>700</v>
      </c>
      <c r="B702" s="10">
        <v>7</v>
      </c>
      <c r="C702" s="14">
        <v>41294</v>
      </c>
      <c r="D702" s="15" t="s">
        <v>52</v>
      </c>
      <c r="E702" s="15" t="s">
        <v>367</v>
      </c>
      <c r="F702" s="15" t="s">
        <v>367</v>
      </c>
      <c r="G702" s="23" t="s">
        <v>16</v>
      </c>
      <c r="H702" s="17" t="s">
        <v>149</v>
      </c>
      <c r="I702" s="66">
        <v>8</v>
      </c>
      <c r="J702" s="12">
        <f>VLOOKUP(G702,'Default Parameters'!$A$10:$C$12,3,FALSE)</f>
        <v>5</v>
      </c>
      <c r="K702" s="63">
        <f t="shared" si="190"/>
        <v>41414</v>
      </c>
      <c r="L702" s="64">
        <f t="shared" si="191"/>
        <v>2013</v>
      </c>
      <c r="M702" s="64">
        <f t="shared" si="192"/>
        <v>5</v>
      </c>
      <c r="N702" s="63">
        <f t="shared" si="193"/>
        <v>43239</v>
      </c>
      <c r="O702" s="154">
        <f t="shared" si="194"/>
        <v>42948</v>
      </c>
      <c r="P702" s="155">
        <f t="shared" si="195"/>
        <v>43239</v>
      </c>
      <c r="Q702" s="155" t="str">
        <f t="shared" si="196"/>
        <v>Yes</v>
      </c>
      <c r="R702" s="156">
        <f t="shared" si="197"/>
        <v>3.3534246575342466</v>
      </c>
      <c r="S702" s="156">
        <f t="shared" si="198"/>
        <v>3.0465753424657533</v>
      </c>
      <c r="T702" s="157" t="str">
        <f t="shared" si="199"/>
        <v/>
      </c>
      <c r="U702" s="158" t="str">
        <f t="shared" si="200"/>
        <v/>
      </c>
      <c r="V702" s="158" t="str">
        <f t="shared" si="201"/>
        <v>No</v>
      </c>
      <c r="W702" s="159" t="str">
        <f t="shared" si="202"/>
        <v/>
      </c>
      <c r="X702" s="159" t="str">
        <f t="shared" si="203"/>
        <v/>
      </c>
      <c r="Y702" s="160" t="str">
        <f t="shared" si="204"/>
        <v/>
      </c>
      <c r="Z702" s="161" t="str">
        <f t="shared" si="205"/>
        <v/>
      </c>
      <c r="AA702" s="161" t="str">
        <f t="shared" si="206"/>
        <v>No</v>
      </c>
      <c r="AB702" s="162" t="str">
        <f t="shared" si="207"/>
        <v/>
      </c>
      <c r="AC702" s="162" t="str">
        <f t="shared" si="208"/>
        <v/>
      </c>
    </row>
    <row r="703" spans="1:29" ht="14">
      <c r="A703" s="62">
        <v>701</v>
      </c>
      <c r="B703" s="10">
        <v>7</v>
      </c>
      <c r="C703" s="14">
        <v>41294</v>
      </c>
      <c r="D703" s="15" t="s">
        <v>52</v>
      </c>
      <c r="E703" s="15" t="s">
        <v>367</v>
      </c>
      <c r="F703" s="15" t="s">
        <v>367</v>
      </c>
      <c r="G703" s="23" t="s">
        <v>16</v>
      </c>
      <c r="H703" s="17" t="s">
        <v>149</v>
      </c>
      <c r="I703" s="66">
        <v>14</v>
      </c>
      <c r="J703" s="12">
        <f>VLOOKUP(G703,'Default Parameters'!$A$10:$C$12,3,FALSE)</f>
        <v>5</v>
      </c>
      <c r="K703" s="63">
        <f t="shared" si="190"/>
        <v>41414</v>
      </c>
      <c r="L703" s="64">
        <f t="shared" si="191"/>
        <v>2013</v>
      </c>
      <c r="M703" s="64">
        <f t="shared" si="192"/>
        <v>5</v>
      </c>
      <c r="N703" s="63">
        <f t="shared" si="193"/>
        <v>43239</v>
      </c>
      <c r="O703" s="154">
        <f t="shared" si="194"/>
        <v>42948</v>
      </c>
      <c r="P703" s="155">
        <f t="shared" si="195"/>
        <v>43239</v>
      </c>
      <c r="Q703" s="155" t="str">
        <f t="shared" si="196"/>
        <v>Yes</v>
      </c>
      <c r="R703" s="156">
        <f t="shared" si="197"/>
        <v>5.8684931506849312</v>
      </c>
      <c r="S703" s="156">
        <f t="shared" si="198"/>
        <v>5.3315068493150681</v>
      </c>
      <c r="T703" s="157" t="str">
        <f t="shared" si="199"/>
        <v/>
      </c>
      <c r="U703" s="158" t="str">
        <f t="shared" si="200"/>
        <v/>
      </c>
      <c r="V703" s="158" t="str">
        <f t="shared" si="201"/>
        <v>No</v>
      </c>
      <c r="W703" s="159" t="str">
        <f t="shared" si="202"/>
        <v/>
      </c>
      <c r="X703" s="159" t="str">
        <f t="shared" si="203"/>
        <v/>
      </c>
      <c r="Y703" s="160" t="str">
        <f t="shared" si="204"/>
        <v/>
      </c>
      <c r="Z703" s="161" t="str">
        <f t="shared" si="205"/>
        <v/>
      </c>
      <c r="AA703" s="161" t="str">
        <f t="shared" si="206"/>
        <v>No</v>
      </c>
      <c r="AB703" s="162" t="str">
        <f t="shared" si="207"/>
        <v/>
      </c>
      <c r="AC703" s="162" t="str">
        <f t="shared" si="208"/>
        <v/>
      </c>
    </row>
    <row r="704" spans="1:29" ht="14">
      <c r="A704" s="62">
        <v>702</v>
      </c>
      <c r="B704" s="10">
        <v>7</v>
      </c>
      <c r="C704" s="14">
        <v>41294</v>
      </c>
      <c r="D704" s="15" t="s">
        <v>52</v>
      </c>
      <c r="E704" s="15" t="s">
        <v>367</v>
      </c>
      <c r="F704" s="15" t="s">
        <v>367</v>
      </c>
      <c r="G704" s="23" t="s">
        <v>16</v>
      </c>
      <c r="H704" s="17" t="s">
        <v>149</v>
      </c>
      <c r="I704" s="66">
        <v>15</v>
      </c>
      <c r="J704" s="12">
        <f>VLOOKUP(G704,'Default Parameters'!$A$10:$C$12,3,FALSE)</f>
        <v>5</v>
      </c>
      <c r="K704" s="63">
        <f t="shared" si="190"/>
        <v>41414</v>
      </c>
      <c r="L704" s="64">
        <f t="shared" si="191"/>
        <v>2013</v>
      </c>
      <c r="M704" s="64">
        <f t="shared" si="192"/>
        <v>5</v>
      </c>
      <c r="N704" s="63">
        <f t="shared" si="193"/>
        <v>43239</v>
      </c>
      <c r="O704" s="154">
        <f t="shared" si="194"/>
        <v>42948</v>
      </c>
      <c r="P704" s="155">
        <f t="shared" si="195"/>
        <v>43239</v>
      </c>
      <c r="Q704" s="155" t="str">
        <f t="shared" si="196"/>
        <v>Yes</v>
      </c>
      <c r="R704" s="156">
        <f t="shared" si="197"/>
        <v>6.2876712328767121</v>
      </c>
      <c r="S704" s="156">
        <f t="shared" si="198"/>
        <v>5.7123287671232879</v>
      </c>
      <c r="T704" s="157" t="str">
        <f t="shared" si="199"/>
        <v/>
      </c>
      <c r="U704" s="158" t="str">
        <f t="shared" si="200"/>
        <v/>
      </c>
      <c r="V704" s="158" t="str">
        <f t="shared" si="201"/>
        <v>No</v>
      </c>
      <c r="W704" s="159" t="str">
        <f t="shared" si="202"/>
        <v/>
      </c>
      <c r="X704" s="159" t="str">
        <f t="shared" si="203"/>
        <v/>
      </c>
      <c r="Y704" s="160" t="str">
        <f t="shared" si="204"/>
        <v/>
      </c>
      <c r="Z704" s="161" t="str">
        <f t="shared" si="205"/>
        <v/>
      </c>
      <c r="AA704" s="161" t="str">
        <f t="shared" si="206"/>
        <v>No</v>
      </c>
      <c r="AB704" s="162" t="str">
        <f t="shared" si="207"/>
        <v/>
      </c>
      <c r="AC704" s="162" t="str">
        <f t="shared" si="208"/>
        <v/>
      </c>
    </row>
    <row r="705" spans="1:29" ht="14">
      <c r="A705" s="62">
        <v>703</v>
      </c>
      <c r="B705" s="10">
        <v>7</v>
      </c>
      <c r="C705" s="14">
        <v>41294</v>
      </c>
      <c r="D705" s="15" t="s">
        <v>52</v>
      </c>
      <c r="E705" s="15" t="s">
        <v>367</v>
      </c>
      <c r="F705" s="15" t="s">
        <v>367</v>
      </c>
      <c r="G705" s="23" t="s">
        <v>16</v>
      </c>
      <c r="H705" s="17" t="s">
        <v>149</v>
      </c>
      <c r="I705" s="66">
        <v>20</v>
      </c>
      <c r="J705" s="12">
        <f>VLOOKUP(G705,'Default Parameters'!$A$10:$C$12,3,FALSE)</f>
        <v>5</v>
      </c>
      <c r="K705" s="63">
        <f t="shared" si="190"/>
        <v>41414</v>
      </c>
      <c r="L705" s="64">
        <f t="shared" si="191"/>
        <v>2013</v>
      </c>
      <c r="M705" s="64">
        <f t="shared" si="192"/>
        <v>5</v>
      </c>
      <c r="N705" s="63">
        <f t="shared" si="193"/>
        <v>43239</v>
      </c>
      <c r="O705" s="154">
        <f t="shared" si="194"/>
        <v>42948</v>
      </c>
      <c r="P705" s="155">
        <f t="shared" si="195"/>
        <v>43239</v>
      </c>
      <c r="Q705" s="155" t="str">
        <f t="shared" si="196"/>
        <v>Yes</v>
      </c>
      <c r="R705" s="156">
        <f t="shared" si="197"/>
        <v>8.3835616438356162</v>
      </c>
      <c r="S705" s="156">
        <f t="shared" si="198"/>
        <v>7.6164383561643838</v>
      </c>
      <c r="T705" s="157" t="str">
        <f t="shared" si="199"/>
        <v/>
      </c>
      <c r="U705" s="158" t="str">
        <f t="shared" si="200"/>
        <v/>
      </c>
      <c r="V705" s="158" t="str">
        <f t="shared" si="201"/>
        <v>No</v>
      </c>
      <c r="W705" s="159" t="str">
        <f t="shared" si="202"/>
        <v/>
      </c>
      <c r="X705" s="159" t="str">
        <f t="shared" si="203"/>
        <v/>
      </c>
      <c r="Y705" s="160" t="str">
        <f t="shared" si="204"/>
        <v/>
      </c>
      <c r="Z705" s="161" t="str">
        <f t="shared" si="205"/>
        <v/>
      </c>
      <c r="AA705" s="161" t="str">
        <f t="shared" si="206"/>
        <v>No</v>
      </c>
      <c r="AB705" s="162" t="str">
        <f t="shared" si="207"/>
        <v/>
      </c>
      <c r="AC705" s="162" t="str">
        <f t="shared" si="208"/>
        <v/>
      </c>
    </row>
    <row r="706" spans="1:29" ht="14">
      <c r="A706" s="62">
        <v>704</v>
      </c>
      <c r="B706" s="10">
        <v>7</v>
      </c>
      <c r="C706" s="14">
        <v>41294</v>
      </c>
      <c r="D706" s="15" t="s">
        <v>52</v>
      </c>
      <c r="E706" s="65" t="s">
        <v>8</v>
      </c>
      <c r="F706" s="15" t="s">
        <v>8</v>
      </c>
      <c r="G706" s="23" t="s">
        <v>16</v>
      </c>
      <c r="H706" s="17" t="s">
        <v>93</v>
      </c>
      <c r="I706" s="66">
        <v>7</v>
      </c>
      <c r="J706" s="12">
        <f>VLOOKUP(G706,'Default Parameters'!$A$10:$C$12,3,FALSE)</f>
        <v>5</v>
      </c>
      <c r="K706" s="63">
        <f t="shared" si="190"/>
        <v>41414</v>
      </c>
      <c r="L706" s="64">
        <f t="shared" si="191"/>
        <v>2013</v>
      </c>
      <c r="M706" s="64">
        <f t="shared" si="192"/>
        <v>5</v>
      </c>
      <c r="N706" s="63">
        <f t="shared" si="193"/>
        <v>43239</v>
      </c>
      <c r="O706" s="154">
        <f t="shared" si="194"/>
        <v>42948</v>
      </c>
      <c r="P706" s="155">
        <f t="shared" si="195"/>
        <v>43239</v>
      </c>
      <c r="Q706" s="155" t="str">
        <f t="shared" si="196"/>
        <v>Yes</v>
      </c>
      <c r="R706" s="156">
        <f t="shared" si="197"/>
        <v>2.9342465753424656</v>
      </c>
      <c r="S706" s="156">
        <f t="shared" si="198"/>
        <v>2.6657534246575341</v>
      </c>
      <c r="T706" s="157" t="str">
        <f t="shared" si="199"/>
        <v/>
      </c>
      <c r="U706" s="158" t="str">
        <f t="shared" si="200"/>
        <v/>
      </c>
      <c r="V706" s="158" t="str">
        <f t="shared" si="201"/>
        <v>No</v>
      </c>
      <c r="W706" s="159" t="str">
        <f t="shared" si="202"/>
        <v/>
      </c>
      <c r="X706" s="159" t="str">
        <f t="shared" si="203"/>
        <v/>
      </c>
      <c r="Y706" s="160" t="str">
        <f t="shared" si="204"/>
        <v/>
      </c>
      <c r="Z706" s="161" t="str">
        <f t="shared" si="205"/>
        <v/>
      </c>
      <c r="AA706" s="161" t="str">
        <f t="shared" si="206"/>
        <v>No</v>
      </c>
      <c r="AB706" s="162" t="str">
        <f t="shared" si="207"/>
        <v/>
      </c>
      <c r="AC706" s="162" t="str">
        <f t="shared" si="208"/>
        <v/>
      </c>
    </row>
    <row r="707" spans="1:29" ht="14">
      <c r="A707" s="62">
        <v>705</v>
      </c>
      <c r="B707" s="10">
        <v>7</v>
      </c>
      <c r="C707" s="14">
        <v>41294</v>
      </c>
      <c r="D707" s="15" t="s">
        <v>52</v>
      </c>
      <c r="E707" s="65" t="s">
        <v>8</v>
      </c>
      <c r="F707" s="15" t="s">
        <v>8</v>
      </c>
      <c r="G707" s="23" t="s">
        <v>16</v>
      </c>
      <c r="H707" s="17" t="s">
        <v>93</v>
      </c>
      <c r="I707" s="66">
        <v>13</v>
      </c>
      <c r="J707" s="12">
        <f>VLOOKUP(G707,'Default Parameters'!$A$10:$C$12,3,FALSE)</f>
        <v>5</v>
      </c>
      <c r="K707" s="63">
        <f t="shared" ref="K707:K770" si="209">EDATE(C707,4)</f>
        <v>41414</v>
      </c>
      <c r="L707" s="64">
        <f t="shared" ref="L707:L770" si="210">YEAR(K707)</f>
        <v>2013</v>
      </c>
      <c r="M707" s="64">
        <f t="shared" ref="M707:M770" si="211">MONTH(K707)</f>
        <v>5</v>
      </c>
      <c r="N707" s="63">
        <f t="shared" ref="N707:N770" si="212">EDATE(K707,J707*12)-1</f>
        <v>43239</v>
      </c>
      <c r="O707" s="154">
        <f t="shared" ref="O707:O770" si="213">IF($N707&lt;$AG$10,"",MAX($K707,$AG$10,VLOOKUP($B707,$AF$3:$AG$8,2,FALSE)))</f>
        <v>42948</v>
      </c>
      <c r="P707" s="155">
        <f t="shared" ref="P707:P770" si="214">IF(O707="","",MIN($N707,$AG$13,VLOOKUP($B707,$AF$3:$AH$8,3,FALSE)))</f>
        <v>43239</v>
      </c>
      <c r="Q707" s="155" t="str">
        <f t="shared" ref="Q707:Q770" si="215">IF(SUM(R707:S707)&gt;0,"Yes","No")</f>
        <v>Yes</v>
      </c>
      <c r="R707" s="156">
        <f t="shared" ref="R707:R770" si="216">IF(O707="","",MAX(MIN($AG$11,P707)-MAX($AG$10,O707)+1,0)*$I707/365)</f>
        <v>5.4493150684931511</v>
      </c>
      <c r="S707" s="156">
        <f t="shared" ref="S707:S770" si="217">IF(O707="","",MAX(MIN($AG$13,P707)-MAX($AG$12,O707)+1,0)*$I707/365)</f>
        <v>4.9506849315068493</v>
      </c>
      <c r="T707" s="157" t="str">
        <f t="shared" si="199"/>
        <v/>
      </c>
      <c r="U707" s="158" t="str">
        <f t="shared" si="200"/>
        <v/>
      </c>
      <c r="V707" s="158" t="str">
        <f t="shared" si="201"/>
        <v>No</v>
      </c>
      <c r="W707" s="159" t="str">
        <f t="shared" si="202"/>
        <v/>
      </c>
      <c r="X707" s="159" t="str">
        <f t="shared" si="203"/>
        <v/>
      </c>
      <c r="Y707" s="160" t="str">
        <f t="shared" si="204"/>
        <v/>
      </c>
      <c r="Z707" s="161" t="str">
        <f t="shared" si="205"/>
        <v/>
      </c>
      <c r="AA707" s="161" t="str">
        <f t="shared" si="206"/>
        <v>No</v>
      </c>
      <c r="AB707" s="162" t="str">
        <f t="shared" si="207"/>
        <v/>
      </c>
      <c r="AC707" s="162" t="str">
        <f t="shared" si="208"/>
        <v/>
      </c>
    </row>
    <row r="708" spans="1:29" ht="14">
      <c r="A708" s="62">
        <v>706</v>
      </c>
      <c r="B708" s="10">
        <v>7</v>
      </c>
      <c r="C708" s="14">
        <v>41294</v>
      </c>
      <c r="D708" s="15" t="s">
        <v>52</v>
      </c>
      <c r="E708" s="65" t="s">
        <v>8</v>
      </c>
      <c r="F708" s="15" t="s">
        <v>8</v>
      </c>
      <c r="G708" s="23" t="s">
        <v>16</v>
      </c>
      <c r="H708" s="17" t="s">
        <v>93</v>
      </c>
      <c r="I708" s="66">
        <v>14</v>
      </c>
      <c r="J708" s="12">
        <f>VLOOKUP(G708,'Default Parameters'!$A$10:$C$12,3,FALSE)</f>
        <v>5</v>
      </c>
      <c r="K708" s="63">
        <f t="shared" si="209"/>
        <v>41414</v>
      </c>
      <c r="L708" s="64">
        <f t="shared" si="210"/>
        <v>2013</v>
      </c>
      <c r="M708" s="64">
        <f t="shared" si="211"/>
        <v>5</v>
      </c>
      <c r="N708" s="63">
        <f t="shared" si="212"/>
        <v>43239</v>
      </c>
      <c r="O708" s="154">
        <f t="shared" si="213"/>
        <v>42948</v>
      </c>
      <c r="P708" s="155">
        <f t="shared" si="214"/>
        <v>43239</v>
      </c>
      <c r="Q708" s="155" t="str">
        <f t="shared" si="215"/>
        <v>Yes</v>
      </c>
      <c r="R708" s="156">
        <f t="shared" si="216"/>
        <v>5.8684931506849312</v>
      </c>
      <c r="S708" s="156">
        <f t="shared" si="217"/>
        <v>5.3315068493150681</v>
      </c>
      <c r="T708" s="157" t="str">
        <f t="shared" ref="T708:T771" si="218">IF($N708&lt;$AG$15,"",MAX($K708,$AG$15,VLOOKUP($B708,$AF$3:$AG$8,2,FALSE)))</f>
        <v/>
      </c>
      <c r="U708" s="158" t="str">
        <f t="shared" ref="U708:U771" si="219">IF(T708="","",MIN($N708,$AG$18,VLOOKUP($B708,$AF$3:$AH$8,3,FALSE)))</f>
        <v/>
      </c>
      <c r="V708" s="158" t="str">
        <f t="shared" ref="V708:V771" si="220">IF(SUM(W708:X708)&gt;0,"Yes","No")</f>
        <v>No</v>
      </c>
      <c r="W708" s="159" t="str">
        <f t="shared" ref="W708:W771" si="221">IF(T708="","",MAX(MIN($AG$16,U708)-MAX($AG$15,T708)+1,0)*$I708/365)</f>
        <v/>
      </c>
      <c r="X708" s="159" t="str">
        <f t="shared" ref="X708:X771" si="222">IF(T708="","",MAX(MIN($AG$18,U708)-MAX($AG$17,T708)+1,0)*$I708/365)</f>
        <v/>
      </c>
      <c r="Y708" s="160" t="str">
        <f t="shared" ref="Y708:Y771" si="223">IF($N708&lt;$AG$20,"",MAX($K708,$AG$20,VLOOKUP($B708,$AF$3:$AG$8,2,FALSE)))</f>
        <v/>
      </c>
      <c r="Z708" s="161" t="str">
        <f t="shared" ref="Z708:Z771" si="224">IF(Y708="","",MIN($N708,$AG$23,VLOOKUP($B708,$AF$3:$AH$8,3,FALSE)))</f>
        <v/>
      </c>
      <c r="AA708" s="161" t="str">
        <f t="shared" ref="AA708:AA771" si="225">IF(SUM(AB708:AC708)&gt;0,"Yes","No")</f>
        <v>No</v>
      </c>
      <c r="AB708" s="162" t="str">
        <f t="shared" ref="AB708:AB771" si="226">IF(Y708="","",MAX(MIN($AG$21,Z708)-MAX($AG$20,Y708)+1,0)*$I708/365)</f>
        <v/>
      </c>
      <c r="AC708" s="162" t="str">
        <f t="shared" ref="AC708:AC771" si="227">IF(Y708="","",MAX(MIN($AG$23,Z708)-MAX($AG$22,Y708)+1,0)*$I708/366)</f>
        <v/>
      </c>
    </row>
    <row r="709" spans="1:29" ht="14">
      <c r="A709" s="62">
        <v>707</v>
      </c>
      <c r="B709" s="10">
        <v>7</v>
      </c>
      <c r="C709" s="14">
        <v>41294</v>
      </c>
      <c r="D709" s="15" t="s">
        <v>195</v>
      </c>
      <c r="E709" s="15" t="s">
        <v>11</v>
      </c>
      <c r="F709" s="15" t="s">
        <v>11</v>
      </c>
      <c r="G709" s="23" t="s">
        <v>16</v>
      </c>
      <c r="H709" s="17" t="s">
        <v>73</v>
      </c>
      <c r="I709" s="66">
        <v>40</v>
      </c>
      <c r="J709" s="12">
        <f>VLOOKUP(G709,'Default Parameters'!$A$10:$C$12,3,FALSE)</f>
        <v>5</v>
      </c>
      <c r="K709" s="63">
        <f t="shared" si="209"/>
        <v>41414</v>
      </c>
      <c r="L709" s="64">
        <f t="shared" si="210"/>
        <v>2013</v>
      </c>
      <c r="M709" s="64">
        <f t="shared" si="211"/>
        <v>5</v>
      </c>
      <c r="N709" s="63">
        <f t="shared" si="212"/>
        <v>43239</v>
      </c>
      <c r="O709" s="154">
        <f t="shared" si="213"/>
        <v>42948</v>
      </c>
      <c r="P709" s="155">
        <f t="shared" si="214"/>
        <v>43239</v>
      </c>
      <c r="Q709" s="155" t="str">
        <f t="shared" si="215"/>
        <v>Yes</v>
      </c>
      <c r="R709" s="156">
        <f t="shared" si="216"/>
        <v>16.767123287671232</v>
      </c>
      <c r="S709" s="156">
        <f t="shared" si="217"/>
        <v>15.232876712328768</v>
      </c>
      <c r="T709" s="157" t="str">
        <f t="shared" si="218"/>
        <v/>
      </c>
      <c r="U709" s="158" t="str">
        <f t="shared" si="219"/>
        <v/>
      </c>
      <c r="V709" s="158" t="str">
        <f t="shared" si="220"/>
        <v>No</v>
      </c>
      <c r="W709" s="159" t="str">
        <f t="shared" si="221"/>
        <v/>
      </c>
      <c r="X709" s="159" t="str">
        <f t="shared" si="222"/>
        <v/>
      </c>
      <c r="Y709" s="160" t="str">
        <f t="shared" si="223"/>
        <v/>
      </c>
      <c r="Z709" s="161" t="str">
        <f t="shared" si="224"/>
        <v/>
      </c>
      <c r="AA709" s="161" t="str">
        <f t="shared" si="225"/>
        <v>No</v>
      </c>
      <c r="AB709" s="162" t="str">
        <f t="shared" si="226"/>
        <v/>
      </c>
      <c r="AC709" s="162" t="str">
        <f t="shared" si="227"/>
        <v/>
      </c>
    </row>
    <row r="710" spans="1:29" ht="14">
      <c r="A710" s="62">
        <v>708</v>
      </c>
      <c r="B710" s="10">
        <v>7</v>
      </c>
      <c r="C710" s="14">
        <v>41295</v>
      </c>
      <c r="D710" s="15" t="s">
        <v>196</v>
      </c>
      <c r="E710" s="15" t="s">
        <v>12</v>
      </c>
      <c r="F710" s="15" t="s">
        <v>12</v>
      </c>
      <c r="G710" s="23" t="s">
        <v>16</v>
      </c>
      <c r="H710" s="17" t="s">
        <v>48</v>
      </c>
      <c r="I710" s="66">
        <v>1</v>
      </c>
      <c r="J710" s="12">
        <f>VLOOKUP(G710,'Default Parameters'!$A$10:$C$12,3,FALSE)</f>
        <v>5</v>
      </c>
      <c r="K710" s="63">
        <f t="shared" si="209"/>
        <v>41415</v>
      </c>
      <c r="L710" s="64">
        <f t="shared" si="210"/>
        <v>2013</v>
      </c>
      <c r="M710" s="64">
        <f t="shared" si="211"/>
        <v>5</v>
      </c>
      <c r="N710" s="63">
        <f t="shared" si="212"/>
        <v>43240</v>
      </c>
      <c r="O710" s="154">
        <f t="shared" si="213"/>
        <v>42948</v>
      </c>
      <c r="P710" s="155">
        <f t="shared" si="214"/>
        <v>43240</v>
      </c>
      <c r="Q710" s="155" t="str">
        <f t="shared" si="215"/>
        <v>Yes</v>
      </c>
      <c r="R710" s="156">
        <f t="shared" si="216"/>
        <v>0.41917808219178082</v>
      </c>
      <c r="S710" s="156">
        <f t="shared" si="217"/>
        <v>0.38356164383561642</v>
      </c>
      <c r="T710" s="157" t="str">
        <f t="shared" si="218"/>
        <v/>
      </c>
      <c r="U710" s="158" t="str">
        <f t="shared" si="219"/>
        <v/>
      </c>
      <c r="V710" s="158" t="str">
        <f t="shared" si="220"/>
        <v>No</v>
      </c>
      <c r="W710" s="159" t="str">
        <f t="shared" si="221"/>
        <v/>
      </c>
      <c r="X710" s="159" t="str">
        <f t="shared" si="222"/>
        <v/>
      </c>
      <c r="Y710" s="160" t="str">
        <f t="shared" si="223"/>
        <v/>
      </c>
      <c r="Z710" s="161" t="str">
        <f t="shared" si="224"/>
        <v/>
      </c>
      <c r="AA710" s="161" t="str">
        <f t="shared" si="225"/>
        <v>No</v>
      </c>
      <c r="AB710" s="162" t="str">
        <f t="shared" si="226"/>
        <v/>
      </c>
      <c r="AC710" s="162" t="str">
        <f t="shared" si="227"/>
        <v/>
      </c>
    </row>
    <row r="711" spans="1:29" ht="14">
      <c r="A711" s="62">
        <v>709</v>
      </c>
      <c r="B711" s="10">
        <v>7</v>
      </c>
      <c r="C711" s="14">
        <v>41295</v>
      </c>
      <c r="D711" s="15" t="s">
        <v>52</v>
      </c>
      <c r="E711" s="15" t="s">
        <v>367</v>
      </c>
      <c r="F711" s="15" t="s">
        <v>367</v>
      </c>
      <c r="G711" s="23" t="s">
        <v>16</v>
      </c>
      <c r="H711" s="17" t="s">
        <v>149</v>
      </c>
      <c r="I711" s="66">
        <v>10</v>
      </c>
      <c r="J711" s="12">
        <f>VLOOKUP(G711,'Default Parameters'!$A$10:$C$12,3,FALSE)</f>
        <v>5</v>
      </c>
      <c r="K711" s="63">
        <f t="shared" si="209"/>
        <v>41415</v>
      </c>
      <c r="L711" s="64">
        <f t="shared" si="210"/>
        <v>2013</v>
      </c>
      <c r="M711" s="64">
        <f t="shared" si="211"/>
        <v>5</v>
      </c>
      <c r="N711" s="63">
        <f t="shared" si="212"/>
        <v>43240</v>
      </c>
      <c r="O711" s="154">
        <f t="shared" si="213"/>
        <v>42948</v>
      </c>
      <c r="P711" s="155">
        <f t="shared" si="214"/>
        <v>43240</v>
      </c>
      <c r="Q711" s="155" t="str">
        <f t="shared" si="215"/>
        <v>Yes</v>
      </c>
      <c r="R711" s="156">
        <f t="shared" si="216"/>
        <v>4.1917808219178081</v>
      </c>
      <c r="S711" s="156">
        <f t="shared" si="217"/>
        <v>3.8356164383561642</v>
      </c>
      <c r="T711" s="157" t="str">
        <f t="shared" si="218"/>
        <v/>
      </c>
      <c r="U711" s="158" t="str">
        <f t="shared" si="219"/>
        <v/>
      </c>
      <c r="V711" s="158" t="str">
        <f t="shared" si="220"/>
        <v>No</v>
      </c>
      <c r="W711" s="159" t="str">
        <f t="shared" si="221"/>
        <v/>
      </c>
      <c r="X711" s="159" t="str">
        <f t="shared" si="222"/>
        <v/>
      </c>
      <c r="Y711" s="160" t="str">
        <f t="shared" si="223"/>
        <v/>
      </c>
      <c r="Z711" s="161" t="str">
        <f t="shared" si="224"/>
        <v/>
      </c>
      <c r="AA711" s="161" t="str">
        <f t="shared" si="225"/>
        <v>No</v>
      </c>
      <c r="AB711" s="162" t="str">
        <f t="shared" si="226"/>
        <v/>
      </c>
      <c r="AC711" s="162" t="str">
        <f t="shared" si="227"/>
        <v/>
      </c>
    </row>
    <row r="712" spans="1:29" ht="14">
      <c r="A712" s="62">
        <v>710</v>
      </c>
      <c r="B712" s="10">
        <v>7</v>
      </c>
      <c r="C712" s="14">
        <v>41295</v>
      </c>
      <c r="D712" s="15" t="s">
        <v>52</v>
      </c>
      <c r="E712" s="15" t="s">
        <v>367</v>
      </c>
      <c r="F712" s="15" t="s">
        <v>367</v>
      </c>
      <c r="G712" s="23" t="s">
        <v>16</v>
      </c>
      <c r="H712" s="17" t="s">
        <v>149</v>
      </c>
      <c r="I712" s="66">
        <v>13</v>
      </c>
      <c r="J712" s="12">
        <f>VLOOKUP(G712,'Default Parameters'!$A$10:$C$12,3,FALSE)</f>
        <v>5</v>
      </c>
      <c r="K712" s="63">
        <f t="shared" si="209"/>
        <v>41415</v>
      </c>
      <c r="L712" s="64">
        <f t="shared" si="210"/>
        <v>2013</v>
      </c>
      <c r="M712" s="64">
        <f t="shared" si="211"/>
        <v>5</v>
      </c>
      <c r="N712" s="63">
        <f t="shared" si="212"/>
        <v>43240</v>
      </c>
      <c r="O712" s="154">
        <f t="shared" si="213"/>
        <v>42948</v>
      </c>
      <c r="P712" s="155">
        <f t="shared" si="214"/>
        <v>43240</v>
      </c>
      <c r="Q712" s="155" t="str">
        <f t="shared" si="215"/>
        <v>Yes</v>
      </c>
      <c r="R712" s="156">
        <f t="shared" si="216"/>
        <v>5.4493150684931511</v>
      </c>
      <c r="S712" s="156">
        <f t="shared" si="217"/>
        <v>4.9863013698630141</v>
      </c>
      <c r="T712" s="157" t="str">
        <f t="shared" si="218"/>
        <v/>
      </c>
      <c r="U712" s="158" t="str">
        <f t="shared" si="219"/>
        <v/>
      </c>
      <c r="V712" s="158" t="str">
        <f t="shared" si="220"/>
        <v>No</v>
      </c>
      <c r="W712" s="159" t="str">
        <f t="shared" si="221"/>
        <v/>
      </c>
      <c r="X712" s="159" t="str">
        <f t="shared" si="222"/>
        <v/>
      </c>
      <c r="Y712" s="160" t="str">
        <f t="shared" si="223"/>
        <v/>
      </c>
      <c r="Z712" s="161" t="str">
        <f t="shared" si="224"/>
        <v/>
      </c>
      <c r="AA712" s="161" t="str">
        <f t="shared" si="225"/>
        <v>No</v>
      </c>
      <c r="AB712" s="162" t="str">
        <f t="shared" si="226"/>
        <v/>
      </c>
      <c r="AC712" s="162" t="str">
        <f t="shared" si="227"/>
        <v/>
      </c>
    </row>
    <row r="713" spans="1:29" ht="14">
      <c r="A713" s="62">
        <v>711</v>
      </c>
      <c r="B713" s="10">
        <v>7</v>
      </c>
      <c r="C713" s="14">
        <v>41295</v>
      </c>
      <c r="D713" s="15" t="s">
        <v>52</v>
      </c>
      <c r="E713" s="65" t="s">
        <v>8</v>
      </c>
      <c r="F713" s="15" t="s">
        <v>8</v>
      </c>
      <c r="G713" s="23" t="s">
        <v>16</v>
      </c>
      <c r="H713" s="17" t="s">
        <v>182</v>
      </c>
      <c r="I713" s="66">
        <v>6</v>
      </c>
      <c r="J713" s="12">
        <f>VLOOKUP(G713,'Default Parameters'!$A$10:$C$12,3,FALSE)</f>
        <v>5</v>
      </c>
      <c r="K713" s="63">
        <f t="shared" si="209"/>
        <v>41415</v>
      </c>
      <c r="L713" s="64">
        <f t="shared" si="210"/>
        <v>2013</v>
      </c>
      <c r="M713" s="64">
        <f t="shared" si="211"/>
        <v>5</v>
      </c>
      <c r="N713" s="63">
        <f t="shared" si="212"/>
        <v>43240</v>
      </c>
      <c r="O713" s="154">
        <f t="shared" si="213"/>
        <v>42948</v>
      </c>
      <c r="P713" s="155">
        <f t="shared" si="214"/>
        <v>43240</v>
      </c>
      <c r="Q713" s="155" t="str">
        <f t="shared" si="215"/>
        <v>Yes</v>
      </c>
      <c r="R713" s="156">
        <f t="shared" si="216"/>
        <v>2.515068493150685</v>
      </c>
      <c r="S713" s="156">
        <f t="shared" si="217"/>
        <v>2.3013698630136985</v>
      </c>
      <c r="T713" s="157" t="str">
        <f t="shared" si="218"/>
        <v/>
      </c>
      <c r="U713" s="158" t="str">
        <f t="shared" si="219"/>
        <v/>
      </c>
      <c r="V713" s="158" t="str">
        <f t="shared" si="220"/>
        <v>No</v>
      </c>
      <c r="W713" s="159" t="str">
        <f t="shared" si="221"/>
        <v/>
      </c>
      <c r="X713" s="159" t="str">
        <f t="shared" si="222"/>
        <v/>
      </c>
      <c r="Y713" s="160" t="str">
        <f t="shared" si="223"/>
        <v/>
      </c>
      <c r="Z713" s="161" t="str">
        <f t="shared" si="224"/>
        <v/>
      </c>
      <c r="AA713" s="161" t="str">
        <f t="shared" si="225"/>
        <v>No</v>
      </c>
      <c r="AB713" s="162" t="str">
        <f t="shared" si="226"/>
        <v/>
      </c>
      <c r="AC713" s="162" t="str">
        <f t="shared" si="227"/>
        <v/>
      </c>
    </row>
    <row r="714" spans="1:29" ht="14">
      <c r="A714" s="62">
        <v>712</v>
      </c>
      <c r="B714" s="10">
        <v>7</v>
      </c>
      <c r="C714" s="14">
        <v>41303</v>
      </c>
      <c r="D714" s="15" t="s">
        <v>197</v>
      </c>
      <c r="E714" s="15" t="s">
        <v>12</v>
      </c>
      <c r="F714" s="15" t="s">
        <v>12</v>
      </c>
      <c r="G714" s="23" t="s">
        <v>16</v>
      </c>
      <c r="H714" s="17" t="s">
        <v>28</v>
      </c>
      <c r="I714" s="66">
        <v>1</v>
      </c>
      <c r="J714" s="12">
        <f>VLOOKUP(G714,'Default Parameters'!$A$10:$C$12,3,FALSE)</f>
        <v>5</v>
      </c>
      <c r="K714" s="63">
        <f t="shared" si="209"/>
        <v>41423</v>
      </c>
      <c r="L714" s="64">
        <f t="shared" si="210"/>
        <v>2013</v>
      </c>
      <c r="M714" s="64">
        <f t="shared" si="211"/>
        <v>5</v>
      </c>
      <c r="N714" s="63">
        <f t="shared" si="212"/>
        <v>43248</v>
      </c>
      <c r="O714" s="154">
        <f t="shared" si="213"/>
        <v>42948</v>
      </c>
      <c r="P714" s="155">
        <f t="shared" si="214"/>
        <v>43248</v>
      </c>
      <c r="Q714" s="155" t="str">
        <f t="shared" si="215"/>
        <v>Yes</v>
      </c>
      <c r="R714" s="156">
        <f t="shared" si="216"/>
        <v>0.41917808219178082</v>
      </c>
      <c r="S714" s="156">
        <f t="shared" si="217"/>
        <v>0.40547945205479452</v>
      </c>
      <c r="T714" s="157" t="str">
        <f t="shared" si="218"/>
        <v/>
      </c>
      <c r="U714" s="158" t="str">
        <f t="shared" si="219"/>
        <v/>
      </c>
      <c r="V714" s="158" t="str">
        <f t="shared" si="220"/>
        <v>No</v>
      </c>
      <c r="W714" s="159" t="str">
        <f t="shared" si="221"/>
        <v/>
      </c>
      <c r="X714" s="159" t="str">
        <f t="shared" si="222"/>
        <v/>
      </c>
      <c r="Y714" s="160" t="str">
        <f t="shared" si="223"/>
        <v/>
      </c>
      <c r="Z714" s="161" t="str">
        <f t="shared" si="224"/>
        <v/>
      </c>
      <c r="AA714" s="161" t="str">
        <f t="shared" si="225"/>
        <v>No</v>
      </c>
      <c r="AB714" s="162" t="str">
        <f t="shared" si="226"/>
        <v/>
      </c>
      <c r="AC714" s="162" t="str">
        <f t="shared" si="227"/>
        <v/>
      </c>
    </row>
    <row r="715" spans="1:29" ht="14">
      <c r="A715" s="62">
        <v>713</v>
      </c>
      <c r="B715" s="10">
        <v>7</v>
      </c>
      <c r="C715" s="14">
        <v>41303</v>
      </c>
      <c r="D715" s="15" t="s">
        <v>52</v>
      </c>
      <c r="E715" s="15" t="s">
        <v>367</v>
      </c>
      <c r="F715" s="15" t="s">
        <v>367</v>
      </c>
      <c r="G715" s="23" t="s">
        <v>16</v>
      </c>
      <c r="H715" s="17" t="s">
        <v>149</v>
      </c>
      <c r="I715" s="66">
        <v>43</v>
      </c>
      <c r="J715" s="12">
        <f>VLOOKUP(G715,'Default Parameters'!$A$10:$C$12,3,FALSE)</f>
        <v>5</v>
      </c>
      <c r="K715" s="63">
        <f t="shared" si="209"/>
        <v>41423</v>
      </c>
      <c r="L715" s="64">
        <f t="shared" si="210"/>
        <v>2013</v>
      </c>
      <c r="M715" s="64">
        <f t="shared" si="211"/>
        <v>5</v>
      </c>
      <c r="N715" s="63">
        <f t="shared" si="212"/>
        <v>43248</v>
      </c>
      <c r="O715" s="154">
        <f t="shared" si="213"/>
        <v>42948</v>
      </c>
      <c r="P715" s="155">
        <f t="shared" si="214"/>
        <v>43248</v>
      </c>
      <c r="Q715" s="155" t="str">
        <f t="shared" si="215"/>
        <v>Yes</v>
      </c>
      <c r="R715" s="156">
        <f t="shared" si="216"/>
        <v>18.024657534246575</v>
      </c>
      <c r="S715" s="156">
        <f t="shared" si="217"/>
        <v>17.435616438356163</v>
      </c>
      <c r="T715" s="157" t="str">
        <f t="shared" si="218"/>
        <v/>
      </c>
      <c r="U715" s="158" t="str">
        <f t="shared" si="219"/>
        <v/>
      </c>
      <c r="V715" s="158" t="str">
        <f t="shared" si="220"/>
        <v>No</v>
      </c>
      <c r="W715" s="159" t="str">
        <f t="shared" si="221"/>
        <v/>
      </c>
      <c r="X715" s="159" t="str">
        <f t="shared" si="222"/>
        <v/>
      </c>
      <c r="Y715" s="160" t="str">
        <f t="shared" si="223"/>
        <v/>
      </c>
      <c r="Z715" s="161" t="str">
        <f t="shared" si="224"/>
        <v/>
      </c>
      <c r="AA715" s="161" t="str">
        <f t="shared" si="225"/>
        <v>No</v>
      </c>
      <c r="AB715" s="162" t="str">
        <f t="shared" si="226"/>
        <v/>
      </c>
      <c r="AC715" s="162" t="str">
        <f t="shared" si="227"/>
        <v/>
      </c>
    </row>
    <row r="716" spans="1:29" ht="14">
      <c r="A716" s="62">
        <v>714</v>
      </c>
      <c r="B716" s="10">
        <v>7</v>
      </c>
      <c r="C716" s="14">
        <v>41303</v>
      </c>
      <c r="D716" s="15" t="s">
        <v>179</v>
      </c>
      <c r="E716" s="15" t="s">
        <v>10</v>
      </c>
      <c r="F716" s="15" t="s">
        <v>10</v>
      </c>
      <c r="G716" s="23" t="s">
        <v>16</v>
      </c>
      <c r="H716" s="20" t="s">
        <v>47</v>
      </c>
      <c r="I716" s="66">
        <v>10</v>
      </c>
      <c r="J716" s="12">
        <f>VLOOKUP(G716,'Default Parameters'!$A$10:$C$12,3,FALSE)</f>
        <v>5</v>
      </c>
      <c r="K716" s="63">
        <f t="shared" si="209"/>
        <v>41423</v>
      </c>
      <c r="L716" s="64">
        <f t="shared" si="210"/>
        <v>2013</v>
      </c>
      <c r="M716" s="64">
        <f t="shared" si="211"/>
        <v>5</v>
      </c>
      <c r="N716" s="63">
        <f t="shared" si="212"/>
        <v>43248</v>
      </c>
      <c r="O716" s="154">
        <f t="shared" si="213"/>
        <v>42948</v>
      </c>
      <c r="P716" s="155">
        <f t="shared" si="214"/>
        <v>43248</v>
      </c>
      <c r="Q716" s="155" t="str">
        <f t="shared" si="215"/>
        <v>Yes</v>
      </c>
      <c r="R716" s="156">
        <f t="shared" si="216"/>
        <v>4.1917808219178081</v>
      </c>
      <c r="S716" s="156">
        <f t="shared" si="217"/>
        <v>4.0547945205479454</v>
      </c>
      <c r="T716" s="157" t="str">
        <f t="shared" si="218"/>
        <v/>
      </c>
      <c r="U716" s="158" t="str">
        <f t="shared" si="219"/>
        <v/>
      </c>
      <c r="V716" s="158" t="str">
        <f t="shared" si="220"/>
        <v>No</v>
      </c>
      <c r="W716" s="159" t="str">
        <f t="shared" si="221"/>
        <v/>
      </c>
      <c r="X716" s="159" t="str">
        <f t="shared" si="222"/>
        <v/>
      </c>
      <c r="Y716" s="160" t="str">
        <f t="shared" si="223"/>
        <v/>
      </c>
      <c r="Z716" s="161" t="str">
        <f t="shared" si="224"/>
        <v/>
      </c>
      <c r="AA716" s="161" t="str">
        <f t="shared" si="225"/>
        <v>No</v>
      </c>
      <c r="AB716" s="162" t="str">
        <f t="shared" si="226"/>
        <v/>
      </c>
      <c r="AC716" s="162" t="str">
        <f t="shared" si="227"/>
        <v/>
      </c>
    </row>
    <row r="717" spans="1:29" ht="14">
      <c r="A717" s="62">
        <v>715</v>
      </c>
      <c r="B717" s="10">
        <v>7</v>
      </c>
      <c r="C717" s="14">
        <v>41304</v>
      </c>
      <c r="D717" s="15" t="s">
        <v>200</v>
      </c>
      <c r="E717" s="15" t="s">
        <v>375</v>
      </c>
      <c r="F717" s="15" t="s">
        <v>375</v>
      </c>
      <c r="G717" s="23" t="s">
        <v>16</v>
      </c>
      <c r="H717" s="17" t="s">
        <v>167</v>
      </c>
      <c r="I717" s="66">
        <v>1</v>
      </c>
      <c r="J717" s="12">
        <f>VLOOKUP(G717,'Default Parameters'!$A$10:$C$12,3,FALSE)</f>
        <v>5</v>
      </c>
      <c r="K717" s="63">
        <f t="shared" si="209"/>
        <v>41424</v>
      </c>
      <c r="L717" s="64">
        <f t="shared" si="210"/>
        <v>2013</v>
      </c>
      <c r="M717" s="64">
        <f t="shared" si="211"/>
        <v>5</v>
      </c>
      <c r="N717" s="63">
        <f t="shared" si="212"/>
        <v>43249</v>
      </c>
      <c r="O717" s="154">
        <f t="shared" si="213"/>
        <v>42948</v>
      </c>
      <c r="P717" s="155">
        <f t="shared" si="214"/>
        <v>43249</v>
      </c>
      <c r="Q717" s="155" t="str">
        <f t="shared" si="215"/>
        <v>Yes</v>
      </c>
      <c r="R717" s="156">
        <f t="shared" si="216"/>
        <v>0.41917808219178082</v>
      </c>
      <c r="S717" s="156">
        <f t="shared" si="217"/>
        <v>0.40821917808219177</v>
      </c>
      <c r="T717" s="157" t="str">
        <f t="shared" si="218"/>
        <v/>
      </c>
      <c r="U717" s="158" t="str">
        <f t="shared" si="219"/>
        <v/>
      </c>
      <c r="V717" s="158" t="str">
        <f t="shared" si="220"/>
        <v>No</v>
      </c>
      <c r="W717" s="159" t="str">
        <f t="shared" si="221"/>
        <v/>
      </c>
      <c r="X717" s="159" t="str">
        <f t="shared" si="222"/>
        <v/>
      </c>
      <c r="Y717" s="160" t="str">
        <f t="shared" si="223"/>
        <v/>
      </c>
      <c r="Z717" s="161" t="str">
        <f t="shared" si="224"/>
        <v/>
      </c>
      <c r="AA717" s="161" t="str">
        <f t="shared" si="225"/>
        <v>No</v>
      </c>
      <c r="AB717" s="162" t="str">
        <f t="shared" si="226"/>
        <v/>
      </c>
      <c r="AC717" s="162" t="str">
        <f t="shared" si="227"/>
        <v/>
      </c>
    </row>
    <row r="718" spans="1:29" ht="14">
      <c r="A718" s="62">
        <v>716</v>
      </c>
      <c r="B718" s="10">
        <v>7</v>
      </c>
      <c r="C718" s="14">
        <v>41304</v>
      </c>
      <c r="D718" s="15" t="s">
        <v>52</v>
      </c>
      <c r="E718" s="15" t="s">
        <v>367</v>
      </c>
      <c r="F718" s="15" t="s">
        <v>367</v>
      </c>
      <c r="G718" s="23" t="s">
        <v>16</v>
      </c>
      <c r="H718" s="17" t="s">
        <v>167</v>
      </c>
      <c r="I718" s="66">
        <v>2</v>
      </c>
      <c r="J718" s="12">
        <f>VLOOKUP(G718,'Default Parameters'!$A$10:$C$12,3,FALSE)</f>
        <v>5</v>
      </c>
      <c r="K718" s="63">
        <f t="shared" si="209"/>
        <v>41424</v>
      </c>
      <c r="L718" s="64">
        <f t="shared" si="210"/>
        <v>2013</v>
      </c>
      <c r="M718" s="64">
        <f t="shared" si="211"/>
        <v>5</v>
      </c>
      <c r="N718" s="63">
        <f t="shared" si="212"/>
        <v>43249</v>
      </c>
      <c r="O718" s="154">
        <f t="shared" si="213"/>
        <v>42948</v>
      </c>
      <c r="P718" s="155">
        <f t="shared" si="214"/>
        <v>43249</v>
      </c>
      <c r="Q718" s="155" t="str">
        <f t="shared" si="215"/>
        <v>Yes</v>
      </c>
      <c r="R718" s="156">
        <f t="shared" si="216"/>
        <v>0.83835616438356164</v>
      </c>
      <c r="S718" s="156">
        <f t="shared" si="217"/>
        <v>0.81643835616438354</v>
      </c>
      <c r="T718" s="157" t="str">
        <f t="shared" si="218"/>
        <v/>
      </c>
      <c r="U718" s="158" t="str">
        <f t="shared" si="219"/>
        <v/>
      </c>
      <c r="V718" s="158" t="str">
        <f t="shared" si="220"/>
        <v>No</v>
      </c>
      <c r="W718" s="159" t="str">
        <f t="shared" si="221"/>
        <v/>
      </c>
      <c r="X718" s="159" t="str">
        <f t="shared" si="222"/>
        <v/>
      </c>
      <c r="Y718" s="160" t="str">
        <f t="shared" si="223"/>
        <v/>
      </c>
      <c r="Z718" s="161" t="str">
        <f t="shared" si="224"/>
        <v/>
      </c>
      <c r="AA718" s="161" t="str">
        <f t="shared" si="225"/>
        <v>No</v>
      </c>
      <c r="AB718" s="162" t="str">
        <f t="shared" si="226"/>
        <v/>
      </c>
      <c r="AC718" s="162" t="str">
        <f t="shared" si="227"/>
        <v/>
      </c>
    </row>
    <row r="719" spans="1:29" ht="14">
      <c r="A719" s="62">
        <v>717</v>
      </c>
      <c r="B719" s="10">
        <v>7</v>
      </c>
      <c r="C719" s="14">
        <v>41304</v>
      </c>
      <c r="D719" s="15" t="s">
        <v>52</v>
      </c>
      <c r="E719" s="15" t="s">
        <v>367</v>
      </c>
      <c r="F719" s="15" t="s">
        <v>367</v>
      </c>
      <c r="G719" s="23" t="s">
        <v>16</v>
      </c>
      <c r="H719" s="17" t="s">
        <v>149</v>
      </c>
      <c r="I719" s="66">
        <v>8</v>
      </c>
      <c r="J719" s="12">
        <f>VLOOKUP(G719,'Default Parameters'!$A$10:$C$12,3,FALSE)</f>
        <v>5</v>
      </c>
      <c r="K719" s="63">
        <f t="shared" si="209"/>
        <v>41424</v>
      </c>
      <c r="L719" s="64">
        <f t="shared" si="210"/>
        <v>2013</v>
      </c>
      <c r="M719" s="64">
        <f t="shared" si="211"/>
        <v>5</v>
      </c>
      <c r="N719" s="63">
        <f t="shared" si="212"/>
        <v>43249</v>
      </c>
      <c r="O719" s="154">
        <f t="shared" si="213"/>
        <v>42948</v>
      </c>
      <c r="P719" s="155">
        <f t="shared" si="214"/>
        <v>43249</v>
      </c>
      <c r="Q719" s="155" t="str">
        <f t="shared" si="215"/>
        <v>Yes</v>
      </c>
      <c r="R719" s="156">
        <f t="shared" si="216"/>
        <v>3.3534246575342466</v>
      </c>
      <c r="S719" s="156">
        <f t="shared" si="217"/>
        <v>3.2657534246575342</v>
      </c>
      <c r="T719" s="157" t="str">
        <f t="shared" si="218"/>
        <v/>
      </c>
      <c r="U719" s="158" t="str">
        <f t="shared" si="219"/>
        <v/>
      </c>
      <c r="V719" s="158" t="str">
        <f t="shared" si="220"/>
        <v>No</v>
      </c>
      <c r="W719" s="159" t="str">
        <f t="shared" si="221"/>
        <v/>
      </c>
      <c r="X719" s="159" t="str">
        <f t="shared" si="222"/>
        <v/>
      </c>
      <c r="Y719" s="160" t="str">
        <f t="shared" si="223"/>
        <v/>
      </c>
      <c r="Z719" s="161" t="str">
        <f t="shared" si="224"/>
        <v/>
      </c>
      <c r="AA719" s="161" t="str">
        <f t="shared" si="225"/>
        <v>No</v>
      </c>
      <c r="AB719" s="162" t="str">
        <f t="shared" si="226"/>
        <v/>
      </c>
      <c r="AC719" s="162" t="str">
        <f t="shared" si="227"/>
        <v/>
      </c>
    </row>
    <row r="720" spans="1:29" ht="14">
      <c r="A720" s="62">
        <v>718</v>
      </c>
      <c r="B720" s="10">
        <v>7</v>
      </c>
      <c r="C720" s="14">
        <v>41304</v>
      </c>
      <c r="D720" s="15" t="s">
        <v>52</v>
      </c>
      <c r="E720" s="15" t="s">
        <v>367</v>
      </c>
      <c r="F720" s="15" t="s">
        <v>367</v>
      </c>
      <c r="G720" s="23" t="s">
        <v>16</v>
      </c>
      <c r="H720" s="17" t="s">
        <v>167</v>
      </c>
      <c r="I720" s="66">
        <v>9</v>
      </c>
      <c r="J720" s="12">
        <f>VLOOKUP(G720,'Default Parameters'!$A$10:$C$12,3,FALSE)</f>
        <v>5</v>
      </c>
      <c r="K720" s="63">
        <f t="shared" si="209"/>
        <v>41424</v>
      </c>
      <c r="L720" s="64">
        <f t="shared" si="210"/>
        <v>2013</v>
      </c>
      <c r="M720" s="64">
        <f t="shared" si="211"/>
        <v>5</v>
      </c>
      <c r="N720" s="63">
        <f t="shared" si="212"/>
        <v>43249</v>
      </c>
      <c r="O720" s="154">
        <f t="shared" si="213"/>
        <v>42948</v>
      </c>
      <c r="P720" s="155">
        <f t="shared" si="214"/>
        <v>43249</v>
      </c>
      <c r="Q720" s="155" t="str">
        <f t="shared" si="215"/>
        <v>Yes</v>
      </c>
      <c r="R720" s="156">
        <f t="shared" si="216"/>
        <v>3.7726027397260276</v>
      </c>
      <c r="S720" s="156">
        <f t="shared" si="217"/>
        <v>3.6739726027397261</v>
      </c>
      <c r="T720" s="157" t="str">
        <f t="shared" si="218"/>
        <v/>
      </c>
      <c r="U720" s="158" t="str">
        <f t="shared" si="219"/>
        <v/>
      </c>
      <c r="V720" s="158" t="str">
        <f t="shared" si="220"/>
        <v>No</v>
      </c>
      <c r="W720" s="159" t="str">
        <f t="shared" si="221"/>
        <v/>
      </c>
      <c r="X720" s="159" t="str">
        <f t="shared" si="222"/>
        <v/>
      </c>
      <c r="Y720" s="160" t="str">
        <f t="shared" si="223"/>
        <v/>
      </c>
      <c r="Z720" s="161" t="str">
        <f t="shared" si="224"/>
        <v/>
      </c>
      <c r="AA720" s="161" t="str">
        <f t="shared" si="225"/>
        <v>No</v>
      </c>
      <c r="AB720" s="162" t="str">
        <f t="shared" si="226"/>
        <v/>
      </c>
      <c r="AC720" s="162" t="str">
        <f t="shared" si="227"/>
        <v/>
      </c>
    </row>
    <row r="721" spans="1:29" ht="14">
      <c r="A721" s="62">
        <v>719</v>
      </c>
      <c r="B721" s="10">
        <v>7</v>
      </c>
      <c r="C721" s="14">
        <v>41304</v>
      </c>
      <c r="D721" s="15" t="s">
        <v>52</v>
      </c>
      <c r="E721" s="15" t="s">
        <v>367</v>
      </c>
      <c r="F721" s="15" t="s">
        <v>367</v>
      </c>
      <c r="G721" s="23" t="s">
        <v>16</v>
      </c>
      <c r="H721" s="17" t="s">
        <v>149</v>
      </c>
      <c r="I721" s="66">
        <v>13</v>
      </c>
      <c r="J721" s="12">
        <f>VLOOKUP(G721,'Default Parameters'!$A$10:$C$12,3,FALSE)</f>
        <v>5</v>
      </c>
      <c r="K721" s="63">
        <f t="shared" si="209"/>
        <v>41424</v>
      </c>
      <c r="L721" s="64">
        <f t="shared" si="210"/>
        <v>2013</v>
      </c>
      <c r="M721" s="64">
        <f t="shared" si="211"/>
        <v>5</v>
      </c>
      <c r="N721" s="63">
        <f t="shared" si="212"/>
        <v>43249</v>
      </c>
      <c r="O721" s="154">
        <f t="shared" si="213"/>
        <v>42948</v>
      </c>
      <c r="P721" s="155">
        <f t="shared" si="214"/>
        <v>43249</v>
      </c>
      <c r="Q721" s="155" t="str">
        <f t="shared" si="215"/>
        <v>Yes</v>
      </c>
      <c r="R721" s="156">
        <f t="shared" si="216"/>
        <v>5.4493150684931511</v>
      </c>
      <c r="S721" s="156">
        <f t="shared" si="217"/>
        <v>5.3068493150684928</v>
      </c>
      <c r="T721" s="157" t="str">
        <f t="shared" si="218"/>
        <v/>
      </c>
      <c r="U721" s="158" t="str">
        <f t="shared" si="219"/>
        <v/>
      </c>
      <c r="V721" s="158" t="str">
        <f t="shared" si="220"/>
        <v>No</v>
      </c>
      <c r="W721" s="159" t="str">
        <f t="shared" si="221"/>
        <v/>
      </c>
      <c r="X721" s="159" t="str">
        <f t="shared" si="222"/>
        <v/>
      </c>
      <c r="Y721" s="160" t="str">
        <f t="shared" si="223"/>
        <v/>
      </c>
      <c r="Z721" s="161" t="str">
        <f t="shared" si="224"/>
        <v/>
      </c>
      <c r="AA721" s="161" t="str">
        <f t="shared" si="225"/>
        <v>No</v>
      </c>
      <c r="AB721" s="162" t="str">
        <f t="shared" si="226"/>
        <v/>
      </c>
      <c r="AC721" s="162" t="str">
        <f t="shared" si="227"/>
        <v/>
      </c>
    </row>
    <row r="722" spans="1:29" ht="14">
      <c r="A722" s="62">
        <v>720</v>
      </c>
      <c r="B722" s="10">
        <v>7</v>
      </c>
      <c r="C722" s="14">
        <v>41304</v>
      </c>
      <c r="D722" s="15" t="s">
        <v>52</v>
      </c>
      <c r="E722" s="15" t="s">
        <v>367</v>
      </c>
      <c r="F722" s="15" t="s">
        <v>367</v>
      </c>
      <c r="G722" s="23" t="s">
        <v>16</v>
      </c>
      <c r="H722" s="17" t="s">
        <v>149</v>
      </c>
      <c r="I722" s="66">
        <v>17</v>
      </c>
      <c r="J722" s="12">
        <f>VLOOKUP(G722,'Default Parameters'!$A$10:$C$12,3,FALSE)</f>
        <v>5</v>
      </c>
      <c r="K722" s="63">
        <f t="shared" si="209"/>
        <v>41424</v>
      </c>
      <c r="L722" s="64">
        <f t="shared" si="210"/>
        <v>2013</v>
      </c>
      <c r="M722" s="64">
        <f t="shared" si="211"/>
        <v>5</v>
      </c>
      <c r="N722" s="63">
        <f t="shared" si="212"/>
        <v>43249</v>
      </c>
      <c r="O722" s="154">
        <f t="shared" si="213"/>
        <v>42948</v>
      </c>
      <c r="P722" s="155">
        <f t="shared" si="214"/>
        <v>43249</v>
      </c>
      <c r="Q722" s="155" t="str">
        <f t="shared" si="215"/>
        <v>Yes</v>
      </c>
      <c r="R722" s="156">
        <f t="shared" si="216"/>
        <v>7.1260273972602741</v>
      </c>
      <c r="S722" s="156">
        <f t="shared" si="217"/>
        <v>6.9397260273972599</v>
      </c>
      <c r="T722" s="157" t="str">
        <f t="shared" si="218"/>
        <v/>
      </c>
      <c r="U722" s="158" t="str">
        <f t="shared" si="219"/>
        <v/>
      </c>
      <c r="V722" s="158" t="str">
        <f t="shared" si="220"/>
        <v>No</v>
      </c>
      <c r="W722" s="159" t="str">
        <f t="shared" si="221"/>
        <v/>
      </c>
      <c r="X722" s="159" t="str">
        <f t="shared" si="222"/>
        <v/>
      </c>
      <c r="Y722" s="160" t="str">
        <f t="shared" si="223"/>
        <v/>
      </c>
      <c r="Z722" s="161" t="str">
        <f t="shared" si="224"/>
        <v/>
      </c>
      <c r="AA722" s="161" t="str">
        <f t="shared" si="225"/>
        <v>No</v>
      </c>
      <c r="AB722" s="162" t="str">
        <f t="shared" si="226"/>
        <v/>
      </c>
      <c r="AC722" s="162" t="str">
        <f t="shared" si="227"/>
        <v/>
      </c>
    </row>
    <row r="723" spans="1:29" ht="14">
      <c r="A723" s="62">
        <v>721</v>
      </c>
      <c r="B723" s="10">
        <v>7</v>
      </c>
      <c r="C723" s="14">
        <v>41304</v>
      </c>
      <c r="D723" s="15" t="s">
        <v>52</v>
      </c>
      <c r="E723" s="15" t="s">
        <v>367</v>
      </c>
      <c r="F723" s="15" t="s">
        <v>367</v>
      </c>
      <c r="G723" s="23" t="s">
        <v>16</v>
      </c>
      <c r="H723" s="17" t="s">
        <v>149</v>
      </c>
      <c r="I723" s="66">
        <v>19</v>
      </c>
      <c r="J723" s="12">
        <f>VLOOKUP(G723,'Default Parameters'!$A$10:$C$12,3,FALSE)</f>
        <v>5</v>
      </c>
      <c r="K723" s="63">
        <f t="shared" si="209"/>
        <v>41424</v>
      </c>
      <c r="L723" s="64">
        <f t="shared" si="210"/>
        <v>2013</v>
      </c>
      <c r="M723" s="64">
        <f t="shared" si="211"/>
        <v>5</v>
      </c>
      <c r="N723" s="63">
        <f t="shared" si="212"/>
        <v>43249</v>
      </c>
      <c r="O723" s="154">
        <f t="shared" si="213"/>
        <v>42948</v>
      </c>
      <c r="P723" s="155">
        <f t="shared" si="214"/>
        <v>43249</v>
      </c>
      <c r="Q723" s="155" t="str">
        <f t="shared" si="215"/>
        <v>Yes</v>
      </c>
      <c r="R723" s="156">
        <f t="shared" si="216"/>
        <v>7.9643835616438352</v>
      </c>
      <c r="S723" s="156">
        <f t="shared" si="217"/>
        <v>7.7561643835616438</v>
      </c>
      <c r="T723" s="157" t="str">
        <f t="shared" si="218"/>
        <v/>
      </c>
      <c r="U723" s="158" t="str">
        <f t="shared" si="219"/>
        <v/>
      </c>
      <c r="V723" s="158" t="str">
        <f t="shared" si="220"/>
        <v>No</v>
      </c>
      <c r="W723" s="159" t="str">
        <f t="shared" si="221"/>
        <v/>
      </c>
      <c r="X723" s="159" t="str">
        <f t="shared" si="222"/>
        <v/>
      </c>
      <c r="Y723" s="160" t="str">
        <f t="shared" si="223"/>
        <v/>
      </c>
      <c r="Z723" s="161" t="str">
        <f t="shared" si="224"/>
        <v/>
      </c>
      <c r="AA723" s="161" t="str">
        <f t="shared" si="225"/>
        <v>No</v>
      </c>
      <c r="AB723" s="162" t="str">
        <f t="shared" si="226"/>
        <v/>
      </c>
      <c r="AC723" s="162" t="str">
        <f t="shared" si="227"/>
        <v/>
      </c>
    </row>
    <row r="724" spans="1:29" ht="14">
      <c r="A724" s="62">
        <v>722</v>
      </c>
      <c r="B724" s="10">
        <v>7</v>
      </c>
      <c r="C724" s="14">
        <v>41304</v>
      </c>
      <c r="D724" s="15" t="s">
        <v>52</v>
      </c>
      <c r="E724" s="15" t="s">
        <v>367</v>
      </c>
      <c r="F724" s="15" t="s">
        <v>367</v>
      </c>
      <c r="G724" s="23" t="s">
        <v>16</v>
      </c>
      <c r="H724" s="17" t="s">
        <v>149</v>
      </c>
      <c r="I724" s="66">
        <v>20</v>
      </c>
      <c r="J724" s="12">
        <f>VLOOKUP(G724,'Default Parameters'!$A$10:$C$12,3,FALSE)</f>
        <v>5</v>
      </c>
      <c r="K724" s="63">
        <f t="shared" si="209"/>
        <v>41424</v>
      </c>
      <c r="L724" s="64">
        <f t="shared" si="210"/>
        <v>2013</v>
      </c>
      <c r="M724" s="64">
        <f t="shared" si="211"/>
        <v>5</v>
      </c>
      <c r="N724" s="63">
        <f t="shared" si="212"/>
        <v>43249</v>
      </c>
      <c r="O724" s="154">
        <f t="shared" si="213"/>
        <v>42948</v>
      </c>
      <c r="P724" s="155">
        <f t="shared" si="214"/>
        <v>43249</v>
      </c>
      <c r="Q724" s="155" t="str">
        <f t="shared" si="215"/>
        <v>Yes</v>
      </c>
      <c r="R724" s="156">
        <f t="shared" si="216"/>
        <v>8.3835616438356162</v>
      </c>
      <c r="S724" s="156">
        <f t="shared" si="217"/>
        <v>8.1643835616438363</v>
      </c>
      <c r="T724" s="157" t="str">
        <f t="shared" si="218"/>
        <v/>
      </c>
      <c r="U724" s="158" t="str">
        <f t="shared" si="219"/>
        <v/>
      </c>
      <c r="V724" s="158" t="str">
        <f t="shared" si="220"/>
        <v>No</v>
      </c>
      <c r="W724" s="159" t="str">
        <f t="shared" si="221"/>
        <v/>
      </c>
      <c r="X724" s="159" t="str">
        <f t="shared" si="222"/>
        <v/>
      </c>
      <c r="Y724" s="160" t="str">
        <f t="shared" si="223"/>
        <v/>
      </c>
      <c r="Z724" s="161" t="str">
        <f t="shared" si="224"/>
        <v/>
      </c>
      <c r="AA724" s="161" t="str">
        <f t="shared" si="225"/>
        <v>No</v>
      </c>
      <c r="AB724" s="162" t="str">
        <f t="shared" si="226"/>
        <v/>
      </c>
      <c r="AC724" s="162" t="str">
        <f t="shared" si="227"/>
        <v/>
      </c>
    </row>
    <row r="725" spans="1:29" ht="14">
      <c r="A725" s="62">
        <v>723</v>
      </c>
      <c r="B725" s="10">
        <v>7</v>
      </c>
      <c r="C725" s="14">
        <v>41304</v>
      </c>
      <c r="D725" s="15" t="s">
        <v>52</v>
      </c>
      <c r="E725" s="15" t="s">
        <v>367</v>
      </c>
      <c r="F725" s="15" t="s">
        <v>367</v>
      </c>
      <c r="G725" s="23" t="s">
        <v>16</v>
      </c>
      <c r="H725" s="17" t="s">
        <v>149</v>
      </c>
      <c r="I725" s="66">
        <v>20</v>
      </c>
      <c r="J725" s="12">
        <f>VLOOKUP(G725,'Default Parameters'!$A$10:$C$12,3,FALSE)</f>
        <v>5</v>
      </c>
      <c r="K725" s="63">
        <f t="shared" si="209"/>
        <v>41424</v>
      </c>
      <c r="L725" s="64">
        <f t="shared" si="210"/>
        <v>2013</v>
      </c>
      <c r="M725" s="64">
        <f t="shared" si="211"/>
        <v>5</v>
      </c>
      <c r="N725" s="63">
        <f t="shared" si="212"/>
        <v>43249</v>
      </c>
      <c r="O725" s="154">
        <f t="shared" si="213"/>
        <v>42948</v>
      </c>
      <c r="P725" s="155">
        <f t="shared" si="214"/>
        <v>43249</v>
      </c>
      <c r="Q725" s="155" t="str">
        <f t="shared" si="215"/>
        <v>Yes</v>
      </c>
      <c r="R725" s="156">
        <f t="shared" si="216"/>
        <v>8.3835616438356162</v>
      </c>
      <c r="S725" s="156">
        <f t="shared" si="217"/>
        <v>8.1643835616438363</v>
      </c>
      <c r="T725" s="157" t="str">
        <f t="shared" si="218"/>
        <v/>
      </c>
      <c r="U725" s="158" t="str">
        <f t="shared" si="219"/>
        <v/>
      </c>
      <c r="V725" s="158" t="str">
        <f t="shared" si="220"/>
        <v>No</v>
      </c>
      <c r="W725" s="159" t="str">
        <f t="shared" si="221"/>
        <v/>
      </c>
      <c r="X725" s="159" t="str">
        <f t="shared" si="222"/>
        <v/>
      </c>
      <c r="Y725" s="160" t="str">
        <f t="shared" si="223"/>
        <v/>
      </c>
      <c r="Z725" s="161" t="str">
        <f t="shared" si="224"/>
        <v/>
      </c>
      <c r="AA725" s="161" t="str">
        <f t="shared" si="225"/>
        <v>No</v>
      </c>
      <c r="AB725" s="162" t="str">
        <f t="shared" si="226"/>
        <v/>
      </c>
      <c r="AC725" s="162" t="str">
        <f t="shared" si="227"/>
        <v/>
      </c>
    </row>
    <row r="726" spans="1:29" ht="14">
      <c r="A726" s="62">
        <v>724</v>
      </c>
      <c r="B726" s="10">
        <v>7</v>
      </c>
      <c r="C726" s="14">
        <v>41304</v>
      </c>
      <c r="D726" s="15" t="s">
        <v>52</v>
      </c>
      <c r="E726" s="15" t="s">
        <v>367</v>
      </c>
      <c r="F726" s="15" t="s">
        <v>367</v>
      </c>
      <c r="G726" s="23" t="s">
        <v>16</v>
      </c>
      <c r="H726" s="17" t="s">
        <v>149</v>
      </c>
      <c r="I726" s="66">
        <v>20</v>
      </c>
      <c r="J726" s="12">
        <f>VLOOKUP(G726,'Default Parameters'!$A$10:$C$12,3,FALSE)</f>
        <v>5</v>
      </c>
      <c r="K726" s="63">
        <f t="shared" si="209"/>
        <v>41424</v>
      </c>
      <c r="L726" s="64">
        <f t="shared" si="210"/>
        <v>2013</v>
      </c>
      <c r="M726" s="64">
        <f t="shared" si="211"/>
        <v>5</v>
      </c>
      <c r="N726" s="63">
        <f t="shared" si="212"/>
        <v>43249</v>
      </c>
      <c r="O726" s="154">
        <f t="shared" si="213"/>
        <v>42948</v>
      </c>
      <c r="P726" s="155">
        <f t="shared" si="214"/>
        <v>43249</v>
      </c>
      <c r="Q726" s="155" t="str">
        <f t="shared" si="215"/>
        <v>Yes</v>
      </c>
      <c r="R726" s="156">
        <f t="shared" si="216"/>
        <v>8.3835616438356162</v>
      </c>
      <c r="S726" s="156">
        <f t="shared" si="217"/>
        <v>8.1643835616438363</v>
      </c>
      <c r="T726" s="157" t="str">
        <f t="shared" si="218"/>
        <v/>
      </c>
      <c r="U726" s="158" t="str">
        <f t="shared" si="219"/>
        <v/>
      </c>
      <c r="V726" s="158" t="str">
        <f t="shared" si="220"/>
        <v>No</v>
      </c>
      <c r="W726" s="159" t="str">
        <f t="shared" si="221"/>
        <v/>
      </c>
      <c r="X726" s="159" t="str">
        <f t="shared" si="222"/>
        <v/>
      </c>
      <c r="Y726" s="160" t="str">
        <f t="shared" si="223"/>
        <v/>
      </c>
      <c r="Z726" s="161" t="str">
        <f t="shared" si="224"/>
        <v/>
      </c>
      <c r="AA726" s="161" t="str">
        <f t="shared" si="225"/>
        <v>No</v>
      </c>
      <c r="AB726" s="162" t="str">
        <f t="shared" si="226"/>
        <v/>
      </c>
      <c r="AC726" s="162" t="str">
        <f t="shared" si="227"/>
        <v/>
      </c>
    </row>
    <row r="727" spans="1:29" ht="14">
      <c r="A727" s="62">
        <v>725</v>
      </c>
      <c r="B727" s="10">
        <v>7</v>
      </c>
      <c r="C727" s="14">
        <v>41304</v>
      </c>
      <c r="D727" s="15" t="s">
        <v>52</v>
      </c>
      <c r="E727" s="15" t="s">
        <v>367</v>
      </c>
      <c r="F727" s="15" t="s">
        <v>367</v>
      </c>
      <c r="G727" s="23" t="s">
        <v>16</v>
      </c>
      <c r="H727" s="17" t="s">
        <v>149</v>
      </c>
      <c r="I727" s="66">
        <v>24</v>
      </c>
      <c r="J727" s="12">
        <f>VLOOKUP(G727,'Default Parameters'!$A$10:$C$12,3,FALSE)</f>
        <v>5</v>
      </c>
      <c r="K727" s="63">
        <f t="shared" si="209"/>
        <v>41424</v>
      </c>
      <c r="L727" s="64">
        <f t="shared" si="210"/>
        <v>2013</v>
      </c>
      <c r="M727" s="64">
        <f t="shared" si="211"/>
        <v>5</v>
      </c>
      <c r="N727" s="63">
        <f t="shared" si="212"/>
        <v>43249</v>
      </c>
      <c r="O727" s="154">
        <f t="shared" si="213"/>
        <v>42948</v>
      </c>
      <c r="P727" s="155">
        <f t="shared" si="214"/>
        <v>43249</v>
      </c>
      <c r="Q727" s="155" t="str">
        <f t="shared" si="215"/>
        <v>Yes</v>
      </c>
      <c r="R727" s="156">
        <f t="shared" si="216"/>
        <v>10.06027397260274</v>
      </c>
      <c r="S727" s="156">
        <f t="shared" si="217"/>
        <v>9.7972602739726025</v>
      </c>
      <c r="T727" s="157" t="str">
        <f t="shared" si="218"/>
        <v/>
      </c>
      <c r="U727" s="158" t="str">
        <f t="shared" si="219"/>
        <v/>
      </c>
      <c r="V727" s="158" t="str">
        <f t="shared" si="220"/>
        <v>No</v>
      </c>
      <c r="W727" s="159" t="str">
        <f t="shared" si="221"/>
        <v/>
      </c>
      <c r="X727" s="159" t="str">
        <f t="shared" si="222"/>
        <v/>
      </c>
      <c r="Y727" s="160" t="str">
        <f t="shared" si="223"/>
        <v/>
      </c>
      <c r="Z727" s="161" t="str">
        <f t="shared" si="224"/>
        <v/>
      </c>
      <c r="AA727" s="161" t="str">
        <f t="shared" si="225"/>
        <v>No</v>
      </c>
      <c r="AB727" s="162" t="str">
        <f t="shared" si="226"/>
        <v/>
      </c>
      <c r="AC727" s="162" t="str">
        <f t="shared" si="227"/>
        <v/>
      </c>
    </row>
    <row r="728" spans="1:29" ht="14">
      <c r="A728" s="62">
        <v>726</v>
      </c>
      <c r="B728" s="10">
        <v>7</v>
      </c>
      <c r="C728" s="14">
        <v>41304</v>
      </c>
      <c r="D728" s="15" t="s">
        <v>52</v>
      </c>
      <c r="E728" s="15" t="s">
        <v>367</v>
      </c>
      <c r="F728" s="15" t="s">
        <v>367</v>
      </c>
      <c r="G728" s="23" t="s">
        <v>16</v>
      </c>
      <c r="H728" s="17" t="s">
        <v>149</v>
      </c>
      <c r="I728" s="66">
        <v>29</v>
      </c>
      <c r="J728" s="12">
        <f>VLOOKUP(G728,'Default Parameters'!$A$10:$C$12,3,FALSE)</f>
        <v>5</v>
      </c>
      <c r="K728" s="63">
        <f t="shared" si="209"/>
        <v>41424</v>
      </c>
      <c r="L728" s="64">
        <f t="shared" si="210"/>
        <v>2013</v>
      </c>
      <c r="M728" s="64">
        <f t="shared" si="211"/>
        <v>5</v>
      </c>
      <c r="N728" s="63">
        <f t="shared" si="212"/>
        <v>43249</v>
      </c>
      <c r="O728" s="154">
        <f t="shared" si="213"/>
        <v>42948</v>
      </c>
      <c r="P728" s="155">
        <f t="shared" si="214"/>
        <v>43249</v>
      </c>
      <c r="Q728" s="155" t="str">
        <f t="shared" si="215"/>
        <v>Yes</v>
      </c>
      <c r="R728" s="156">
        <f t="shared" si="216"/>
        <v>12.156164383561643</v>
      </c>
      <c r="S728" s="156">
        <f t="shared" si="217"/>
        <v>11.838356164383562</v>
      </c>
      <c r="T728" s="157" t="str">
        <f t="shared" si="218"/>
        <v/>
      </c>
      <c r="U728" s="158" t="str">
        <f t="shared" si="219"/>
        <v/>
      </c>
      <c r="V728" s="158" t="str">
        <f t="shared" si="220"/>
        <v>No</v>
      </c>
      <c r="W728" s="159" t="str">
        <f t="shared" si="221"/>
        <v/>
      </c>
      <c r="X728" s="159" t="str">
        <f t="shared" si="222"/>
        <v/>
      </c>
      <c r="Y728" s="160" t="str">
        <f t="shared" si="223"/>
        <v/>
      </c>
      <c r="Z728" s="161" t="str">
        <f t="shared" si="224"/>
        <v/>
      </c>
      <c r="AA728" s="161" t="str">
        <f t="shared" si="225"/>
        <v>No</v>
      </c>
      <c r="AB728" s="162" t="str">
        <f t="shared" si="226"/>
        <v/>
      </c>
      <c r="AC728" s="162" t="str">
        <f t="shared" si="227"/>
        <v/>
      </c>
    </row>
    <row r="729" spans="1:29" ht="14">
      <c r="A729" s="62">
        <v>727</v>
      </c>
      <c r="B729" s="10">
        <v>7</v>
      </c>
      <c r="C729" s="14">
        <v>41304</v>
      </c>
      <c r="D729" s="15" t="s">
        <v>52</v>
      </c>
      <c r="E729" s="15" t="s">
        <v>367</v>
      </c>
      <c r="F729" s="15" t="s">
        <v>367</v>
      </c>
      <c r="G729" s="23" t="s">
        <v>16</v>
      </c>
      <c r="H729" s="17" t="s">
        <v>149</v>
      </c>
      <c r="I729" s="66">
        <v>29</v>
      </c>
      <c r="J729" s="12">
        <f>VLOOKUP(G729,'Default Parameters'!$A$10:$C$12,3,FALSE)</f>
        <v>5</v>
      </c>
      <c r="K729" s="63">
        <f t="shared" si="209"/>
        <v>41424</v>
      </c>
      <c r="L729" s="64">
        <f t="shared" si="210"/>
        <v>2013</v>
      </c>
      <c r="M729" s="64">
        <f t="shared" si="211"/>
        <v>5</v>
      </c>
      <c r="N729" s="63">
        <f t="shared" si="212"/>
        <v>43249</v>
      </c>
      <c r="O729" s="154">
        <f t="shared" si="213"/>
        <v>42948</v>
      </c>
      <c r="P729" s="155">
        <f t="shared" si="214"/>
        <v>43249</v>
      </c>
      <c r="Q729" s="155" t="str">
        <f t="shared" si="215"/>
        <v>Yes</v>
      </c>
      <c r="R729" s="156">
        <f t="shared" si="216"/>
        <v>12.156164383561643</v>
      </c>
      <c r="S729" s="156">
        <f t="shared" si="217"/>
        <v>11.838356164383562</v>
      </c>
      <c r="T729" s="157" t="str">
        <f t="shared" si="218"/>
        <v/>
      </c>
      <c r="U729" s="158" t="str">
        <f t="shared" si="219"/>
        <v/>
      </c>
      <c r="V729" s="158" t="str">
        <f t="shared" si="220"/>
        <v>No</v>
      </c>
      <c r="W729" s="159" t="str">
        <f t="shared" si="221"/>
        <v/>
      </c>
      <c r="X729" s="159" t="str">
        <f t="shared" si="222"/>
        <v/>
      </c>
      <c r="Y729" s="160" t="str">
        <f t="shared" si="223"/>
        <v/>
      </c>
      <c r="Z729" s="161" t="str">
        <f t="shared" si="224"/>
        <v/>
      </c>
      <c r="AA729" s="161" t="str">
        <f t="shared" si="225"/>
        <v>No</v>
      </c>
      <c r="AB729" s="162" t="str">
        <f t="shared" si="226"/>
        <v/>
      </c>
      <c r="AC729" s="162" t="str">
        <f t="shared" si="227"/>
        <v/>
      </c>
    </row>
    <row r="730" spans="1:29" ht="14">
      <c r="A730" s="62">
        <v>728</v>
      </c>
      <c r="B730" s="10">
        <v>7</v>
      </c>
      <c r="C730" s="14">
        <v>41304</v>
      </c>
      <c r="D730" s="15" t="s">
        <v>52</v>
      </c>
      <c r="E730" s="15" t="s">
        <v>367</v>
      </c>
      <c r="F730" s="15" t="s">
        <v>367</v>
      </c>
      <c r="G730" s="23" t="s">
        <v>16</v>
      </c>
      <c r="H730" s="17" t="s">
        <v>149</v>
      </c>
      <c r="I730" s="66">
        <v>30</v>
      </c>
      <c r="J730" s="12">
        <f>VLOOKUP(G730,'Default Parameters'!$A$10:$C$12,3,FALSE)</f>
        <v>5</v>
      </c>
      <c r="K730" s="63">
        <f t="shared" si="209"/>
        <v>41424</v>
      </c>
      <c r="L730" s="64">
        <f t="shared" si="210"/>
        <v>2013</v>
      </c>
      <c r="M730" s="64">
        <f t="shared" si="211"/>
        <v>5</v>
      </c>
      <c r="N730" s="63">
        <f t="shared" si="212"/>
        <v>43249</v>
      </c>
      <c r="O730" s="154">
        <f t="shared" si="213"/>
        <v>42948</v>
      </c>
      <c r="P730" s="155">
        <f t="shared" si="214"/>
        <v>43249</v>
      </c>
      <c r="Q730" s="155" t="str">
        <f t="shared" si="215"/>
        <v>Yes</v>
      </c>
      <c r="R730" s="156">
        <f t="shared" si="216"/>
        <v>12.575342465753424</v>
      </c>
      <c r="S730" s="156">
        <f t="shared" si="217"/>
        <v>12.246575342465754</v>
      </c>
      <c r="T730" s="157" t="str">
        <f t="shared" si="218"/>
        <v/>
      </c>
      <c r="U730" s="158" t="str">
        <f t="shared" si="219"/>
        <v/>
      </c>
      <c r="V730" s="158" t="str">
        <f t="shared" si="220"/>
        <v>No</v>
      </c>
      <c r="W730" s="159" t="str">
        <f t="shared" si="221"/>
        <v/>
      </c>
      <c r="X730" s="159" t="str">
        <f t="shared" si="222"/>
        <v/>
      </c>
      <c r="Y730" s="160" t="str">
        <f t="shared" si="223"/>
        <v/>
      </c>
      <c r="Z730" s="161" t="str">
        <f t="shared" si="224"/>
        <v/>
      </c>
      <c r="AA730" s="161" t="str">
        <f t="shared" si="225"/>
        <v>No</v>
      </c>
      <c r="AB730" s="162" t="str">
        <f t="shared" si="226"/>
        <v/>
      </c>
      <c r="AC730" s="162" t="str">
        <f t="shared" si="227"/>
        <v/>
      </c>
    </row>
    <row r="731" spans="1:29" ht="14">
      <c r="A731" s="62">
        <v>729</v>
      </c>
      <c r="B731" s="10">
        <v>7</v>
      </c>
      <c r="C731" s="14">
        <v>41304</v>
      </c>
      <c r="D731" s="15" t="s">
        <v>52</v>
      </c>
      <c r="E731" s="15" t="s">
        <v>367</v>
      </c>
      <c r="F731" s="15" t="s">
        <v>367</v>
      </c>
      <c r="G731" s="23" t="s">
        <v>16</v>
      </c>
      <c r="H731" s="17" t="s">
        <v>149</v>
      </c>
      <c r="I731" s="66">
        <v>30</v>
      </c>
      <c r="J731" s="12">
        <f>VLOOKUP(G731,'Default Parameters'!$A$10:$C$12,3,FALSE)</f>
        <v>5</v>
      </c>
      <c r="K731" s="63">
        <f t="shared" si="209"/>
        <v>41424</v>
      </c>
      <c r="L731" s="64">
        <f t="shared" si="210"/>
        <v>2013</v>
      </c>
      <c r="M731" s="64">
        <f t="shared" si="211"/>
        <v>5</v>
      </c>
      <c r="N731" s="63">
        <f t="shared" si="212"/>
        <v>43249</v>
      </c>
      <c r="O731" s="154">
        <f t="shared" si="213"/>
        <v>42948</v>
      </c>
      <c r="P731" s="155">
        <f t="shared" si="214"/>
        <v>43249</v>
      </c>
      <c r="Q731" s="155" t="str">
        <f t="shared" si="215"/>
        <v>Yes</v>
      </c>
      <c r="R731" s="156">
        <f t="shared" si="216"/>
        <v>12.575342465753424</v>
      </c>
      <c r="S731" s="156">
        <f t="shared" si="217"/>
        <v>12.246575342465754</v>
      </c>
      <c r="T731" s="157" t="str">
        <f t="shared" si="218"/>
        <v/>
      </c>
      <c r="U731" s="158" t="str">
        <f t="shared" si="219"/>
        <v/>
      </c>
      <c r="V731" s="158" t="str">
        <f t="shared" si="220"/>
        <v>No</v>
      </c>
      <c r="W731" s="159" t="str">
        <f t="shared" si="221"/>
        <v/>
      </c>
      <c r="X731" s="159" t="str">
        <f t="shared" si="222"/>
        <v/>
      </c>
      <c r="Y731" s="160" t="str">
        <f t="shared" si="223"/>
        <v/>
      </c>
      <c r="Z731" s="161" t="str">
        <f t="shared" si="224"/>
        <v/>
      </c>
      <c r="AA731" s="161" t="str">
        <f t="shared" si="225"/>
        <v>No</v>
      </c>
      <c r="AB731" s="162" t="str">
        <f t="shared" si="226"/>
        <v/>
      </c>
      <c r="AC731" s="162" t="str">
        <f t="shared" si="227"/>
        <v/>
      </c>
    </row>
    <row r="732" spans="1:29" ht="14">
      <c r="A732" s="62">
        <v>730</v>
      </c>
      <c r="B732" s="10">
        <v>7</v>
      </c>
      <c r="C732" s="14">
        <v>41304</v>
      </c>
      <c r="D732" s="15" t="s">
        <v>52</v>
      </c>
      <c r="E732" s="15" t="s">
        <v>367</v>
      </c>
      <c r="F732" s="15" t="s">
        <v>367</v>
      </c>
      <c r="G732" s="23" t="s">
        <v>16</v>
      </c>
      <c r="H732" s="17" t="s">
        <v>149</v>
      </c>
      <c r="I732" s="66">
        <v>35</v>
      </c>
      <c r="J732" s="12">
        <f>VLOOKUP(G732,'Default Parameters'!$A$10:$C$12,3,FALSE)</f>
        <v>5</v>
      </c>
      <c r="K732" s="63">
        <f t="shared" si="209"/>
        <v>41424</v>
      </c>
      <c r="L732" s="64">
        <f t="shared" si="210"/>
        <v>2013</v>
      </c>
      <c r="M732" s="64">
        <f t="shared" si="211"/>
        <v>5</v>
      </c>
      <c r="N732" s="63">
        <f t="shared" si="212"/>
        <v>43249</v>
      </c>
      <c r="O732" s="154">
        <f t="shared" si="213"/>
        <v>42948</v>
      </c>
      <c r="P732" s="155">
        <f t="shared" si="214"/>
        <v>43249</v>
      </c>
      <c r="Q732" s="155" t="str">
        <f t="shared" si="215"/>
        <v>Yes</v>
      </c>
      <c r="R732" s="156">
        <f t="shared" si="216"/>
        <v>14.671232876712329</v>
      </c>
      <c r="S732" s="156">
        <f t="shared" si="217"/>
        <v>14.287671232876713</v>
      </c>
      <c r="T732" s="157" t="str">
        <f t="shared" si="218"/>
        <v/>
      </c>
      <c r="U732" s="158" t="str">
        <f t="shared" si="219"/>
        <v/>
      </c>
      <c r="V732" s="158" t="str">
        <f t="shared" si="220"/>
        <v>No</v>
      </c>
      <c r="W732" s="159" t="str">
        <f t="shared" si="221"/>
        <v/>
      </c>
      <c r="X732" s="159" t="str">
        <f t="shared" si="222"/>
        <v/>
      </c>
      <c r="Y732" s="160" t="str">
        <f t="shared" si="223"/>
        <v/>
      </c>
      <c r="Z732" s="161" t="str">
        <f t="shared" si="224"/>
        <v/>
      </c>
      <c r="AA732" s="161" t="str">
        <f t="shared" si="225"/>
        <v>No</v>
      </c>
      <c r="AB732" s="162" t="str">
        <f t="shared" si="226"/>
        <v/>
      </c>
      <c r="AC732" s="162" t="str">
        <f t="shared" si="227"/>
        <v/>
      </c>
    </row>
    <row r="733" spans="1:29" ht="14">
      <c r="A733" s="62">
        <v>731</v>
      </c>
      <c r="B733" s="10">
        <v>7</v>
      </c>
      <c r="C733" s="14">
        <v>41304</v>
      </c>
      <c r="D733" s="15" t="s">
        <v>52</v>
      </c>
      <c r="E733" s="15" t="s">
        <v>367</v>
      </c>
      <c r="F733" s="15" t="s">
        <v>367</v>
      </c>
      <c r="G733" s="23" t="s">
        <v>16</v>
      </c>
      <c r="H733" s="17" t="s">
        <v>149</v>
      </c>
      <c r="I733" s="66">
        <v>50</v>
      </c>
      <c r="J733" s="12">
        <f>VLOOKUP(G733,'Default Parameters'!$A$10:$C$12,3,FALSE)</f>
        <v>5</v>
      </c>
      <c r="K733" s="63">
        <f t="shared" si="209"/>
        <v>41424</v>
      </c>
      <c r="L733" s="64">
        <f t="shared" si="210"/>
        <v>2013</v>
      </c>
      <c r="M733" s="64">
        <f t="shared" si="211"/>
        <v>5</v>
      </c>
      <c r="N733" s="63">
        <f t="shared" si="212"/>
        <v>43249</v>
      </c>
      <c r="O733" s="154">
        <f t="shared" si="213"/>
        <v>42948</v>
      </c>
      <c r="P733" s="155">
        <f t="shared" si="214"/>
        <v>43249</v>
      </c>
      <c r="Q733" s="155" t="str">
        <f t="shared" si="215"/>
        <v>Yes</v>
      </c>
      <c r="R733" s="156">
        <f t="shared" si="216"/>
        <v>20.958904109589042</v>
      </c>
      <c r="S733" s="156">
        <f t="shared" si="217"/>
        <v>20.410958904109588</v>
      </c>
      <c r="T733" s="157" t="str">
        <f t="shared" si="218"/>
        <v/>
      </c>
      <c r="U733" s="158" t="str">
        <f t="shared" si="219"/>
        <v/>
      </c>
      <c r="V733" s="158" t="str">
        <f t="shared" si="220"/>
        <v>No</v>
      </c>
      <c r="W733" s="159" t="str">
        <f t="shared" si="221"/>
        <v/>
      </c>
      <c r="X733" s="159" t="str">
        <f t="shared" si="222"/>
        <v/>
      </c>
      <c r="Y733" s="160" t="str">
        <f t="shared" si="223"/>
        <v/>
      </c>
      <c r="Z733" s="161" t="str">
        <f t="shared" si="224"/>
        <v/>
      </c>
      <c r="AA733" s="161" t="str">
        <f t="shared" si="225"/>
        <v>No</v>
      </c>
      <c r="AB733" s="162" t="str">
        <f t="shared" si="226"/>
        <v/>
      </c>
      <c r="AC733" s="162" t="str">
        <f t="shared" si="227"/>
        <v/>
      </c>
    </row>
    <row r="734" spans="1:29" ht="14">
      <c r="A734" s="62">
        <v>732</v>
      </c>
      <c r="B734" s="10">
        <v>7</v>
      </c>
      <c r="C734" s="14">
        <v>41304</v>
      </c>
      <c r="D734" s="15" t="s">
        <v>52</v>
      </c>
      <c r="E734" s="15" t="s">
        <v>367</v>
      </c>
      <c r="F734" s="15" t="s">
        <v>367</v>
      </c>
      <c r="G734" s="23" t="s">
        <v>16</v>
      </c>
      <c r="H734" s="17" t="s">
        <v>149</v>
      </c>
      <c r="I734" s="66">
        <v>50</v>
      </c>
      <c r="J734" s="12">
        <f>VLOOKUP(G734,'Default Parameters'!$A$10:$C$12,3,FALSE)</f>
        <v>5</v>
      </c>
      <c r="K734" s="63">
        <f t="shared" si="209"/>
        <v>41424</v>
      </c>
      <c r="L734" s="64">
        <f t="shared" si="210"/>
        <v>2013</v>
      </c>
      <c r="M734" s="64">
        <f t="shared" si="211"/>
        <v>5</v>
      </c>
      <c r="N734" s="63">
        <f t="shared" si="212"/>
        <v>43249</v>
      </c>
      <c r="O734" s="154">
        <f t="shared" si="213"/>
        <v>42948</v>
      </c>
      <c r="P734" s="155">
        <f t="shared" si="214"/>
        <v>43249</v>
      </c>
      <c r="Q734" s="155" t="str">
        <f t="shared" si="215"/>
        <v>Yes</v>
      </c>
      <c r="R734" s="156">
        <f t="shared" si="216"/>
        <v>20.958904109589042</v>
      </c>
      <c r="S734" s="156">
        <f t="shared" si="217"/>
        <v>20.410958904109588</v>
      </c>
      <c r="T734" s="157" t="str">
        <f t="shared" si="218"/>
        <v/>
      </c>
      <c r="U734" s="158" t="str">
        <f t="shared" si="219"/>
        <v/>
      </c>
      <c r="V734" s="158" t="str">
        <f t="shared" si="220"/>
        <v>No</v>
      </c>
      <c r="W734" s="159" t="str">
        <f t="shared" si="221"/>
        <v/>
      </c>
      <c r="X734" s="159" t="str">
        <f t="shared" si="222"/>
        <v/>
      </c>
      <c r="Y734" s="160" t="str">
        <f t="shared" si="223"/>
        <v/>
      </c>
      <c r="Z734" s="161" t="str">
        <f t="shared" si="224"/>
        <v/>
      </c>
      <c r="AA734" s="161" t="str">
        <f t="shared" si="225"/>
        <v>No</v>
      </c>
      <c r="AB734" s="162" t="str">
        <f t="shared" si="226"/>
        <v/>
      </c>
      <c r="AC734" s="162" t="str">
        <f t="shared" si="227"/>
        <v/>
      </c>
    </row>
    <row r="735" spans="1:29" ht="14">
      <c r="A735" s="62">
        <v>733</v>
      </c>
      <c r="B735" s="10">
        <v>7</v>
      </c>
      <c r="C735" s="14">
        <v>41304</v>
      </c>
      <c r="D735" s="15" t="s">
        <v>52</v>
      </c>
      <c r="E735" s="15" t="s">
        <v>367</v>
      </c>
      <c r="F735" s="15" t="s">
        <v>367</v>
      </c>
      <c r="G735" s="23" t="s">
        <v>16</v>
      </c>
      <c r="H735" s="17" t="s">
        <v>149</v>
      </c>
      <c r="I735" s="66">
        <v>50</v>
      </c>
      <c r="J735" s="12">
        <f>VLOOKUP(G735,'Default Parameters'!$A$10:$C$12,3,FALSE)</f>
        <v>5</v>
      </c>
      <c r="K735" s="63">
        <f t="shared" si="209"/>
        <v>41424</v>
      </c>
      <c r="L735" s="64">
        <f t="shared" si="210"/>
        <v>2013</v>
      </c>
      <c r="M735" s="64">
        <f t="shared" si="211"/>
        <v>5</v>
      </c>
      <c r="N735" s="63">
        <f t="shared" si="212"/>
        <v>43249</v>
      </c>
      <c r="O735" s="154">
        <f t="shared" si="213"/>
        <v>42948</v>
      </c>
      <c r="P735" s="155">
        <f t="shared" si="214"/>
        <v>43249</v>
      </c>
      <c r="Q735" s="155" t="str">
        <f t="shared" si="215"/>
        <v>Yes</v>
      </c>
      <c r="R735" s="156">
        <f t="shared" si="216"/>
        <v>20.958904109589042</v>
      </c>
      <c r="S735" s="156">
        <f t="shared" si="217"/>
        <v>20.410958904109588</v>
      </c>
      <c r="T735" s="157" t="str">
        <f t="shared" si="218"/>
        <v/>
      </c>
      <c r="U735" s="158" t="str">
        <f t="shared" si="219"/>
        <v/>
      </c>
      <c r="V735" s="158" t="str">
        <f t="shared" si="220"/>
        <v>No</v>
      </c>
      <c r="W735" s="159" t="str">
        <f t="shared" si="221"/>
        <v/>
      </c>
      <c r="X735" s="159" t="str">
        <f t="shared" si="222"/>
        <v/>
      </c>
      <c r="Y735" s="160" t="str">
        <f t="shared" si="223"/>
        <v/>
      </c>
      <c r="Z735" s="161" t="str">
        <f t="shared" si="224"/>
        <v/>
      </c>
      <c r="AA735" s="161" t="str">
        <f t="shared" si="225"/>
        <v>No</v>
      </c>
      <c r="AB735" s="162" t="str">
        <f t="shared" si="226"/>
        <v/>
      </c>
      <c r="AC735" s="162" t="str">
        <f t="shared" si="227"/>
        <v/>
      </c>
    </row>
    <row r="736" spans="1:29" ht="14">
      <c r="A736" s="62">
        <v>734</v>
      </c>
      <c r="B736" s="10">
        <v>7</v>
      </c>
      <c r="C736" s="14">
        <v>41304</v>
      </c>
      <c r="D736" s="15" t="s">
        <v>52</v>
      </c>
      <c r="E736" s="15" t="s">
        <v>367</v>
      </c>
      <c r="F736" s="15" t="s">
        <v>367</v>
      </c>
      <c r="G736" s="23" t="s">
        <v>16</v>
      </c>
      <c r="H736" s="17" t="s">
        <v>149</v>
      </c>
      <c r="I736" s="66">
        <v>50</v>
      </c>
      <c r="J736" s="12">
        <f>VLOOKUP(G736,'Default Parameters'!$A$10:$C$12,3,FALSE)</f>
        <v>5</v>
      </c>
      <c r="K736" s="63">
        <f t="shared" si="209"/>
        <v>41424</v>
      </c>
      <c r="L736" s="64">
        <f t="shared" si="210"/>
        <v>2013</v>
      </c>
      <c r="M736" s="64">
        <f t="shared" si="211"/>
        <v>5</v>
      </c>
      <c r="N736" s="63">
        <f t="shared" si="212"/>
        <v>43249</v>
      </c>
      <c r="O736" s="154">
        <f t="shared" si="213"/>
        <v>42948</v>
      </c>
      <c r="P736" s="155">
        <f t="shared" si="214"/>
        <v>43249</v>
      </c>
      <c r="Q736" s="155" t="str">
        <f t="shared" si="215"/>
        <v>Yes</v>
      </c>
      <c r="R736" s="156">
        <f t="shared" si="216"/>
        <v>20.958904109589042</v>
      </c>
      <c r="S736" s="156">
        <f t="shared" si="217"/>
        <v>20.410958904109588</v>
      </c>
      <c r="T736" s="157" t="str">
        <f t="shared" si="218"/>
        <v/>
      </c>
      <c r="U736" s="158" t="str">
        <f t="shared" si="219"/>
        <v/>
      </c>
      <c r="V736" s="158" t="str">
        <f t="shared" si="220"/>
        <v>No</v>
      </c>
      <c r="W736" s="159" t="str">
        <f t="shared" si="221"/>
        <v/>
      </c>
      <c r="X736" s="159" t="str">
        <f t="shared" si="222"/>
        <v/>
      </c>
      <c r="Y736" s="160" t="str">
        <f t="shared" si="223"/>
        <v/>
      </c>
      <c r="Z736" s="161" t="str">
        <f t="shared" si="224"/>
        <v/>
      </c>
      <c r="AA736" s="161" t="str">
        <f t="shared" si="225"/>
        <v>No</v>
      </c>
      <c r="AB736" s="162" t="str">
        <f t="shared" si="226"/>
        <v/>
      </c>
      <c r="AC736" s="162" t="str">
        <f t="shared" si="227"/>
        <v/>
      </c>
    </row>
    <row r="737" spans="1:29" ht="14">
      <c r="A737" s="62">
        <v>735</v>
      </c>
      <c r="B737" s="10">
        <v>7</v>
      </c>
      <c r="C737" s="14">
        <v>41304</v>
      </c>
      <c r="D737" s="15" t="s">
        <v>52</v>
      </c>
      <c r="E737" s="15" t="s">
        <v>367</v>
      </c>
      <c r="F737" s="15" t="s">
        <v>367</v>
      </c>
      <c r="G737" s="23" t="s">
        <v>16</v>
      </c>
      <c r="H737" s="17" t="s">
        <v>149</v>
      </c>
      <c r="I737" s="66">
        <v>50</v>
      </c>
      <c r="J737" s="12">
        <f>VLOOKUP(G737,'Default Parameters'!$A$10:$C$12,3,FALSE)</f>
        <v>5</v>
      </c>
      <c r="K737" s="63">
        <f t="shared" si="209"/>
        <v>41424</v>
      </c>
      <c r="L737" s="64">
        <f t="shared" si="210"/>
        <v>2013</v>
      </c>
      <c r="M737" s="64">
        <f t="shared" si="211"/>
        <v>5</v>
      </c>
      <c r="N737" s="63">
        <f t="shared" si="212"/>
        <v>43249</v>
      </c>
      <c r="O737" s="154">
        <f t="shared" si="213"/>
        <v>42948</v>
      </c>
      <c r="P737" s="155">
        <f t="shared" si="214"/>
        <v>43249</v>
      </c>
      <c r="Q737" s="155" t="str">
        <f t="shared" si="215"/>
        <v>Yes</v>
      </c>
      <c r="R737" s="156">
        <f t="shared" si="216"/>
        <v>20.958904109589042</v>
      </c>
      <c r="S737" s="156">
        <f t="shared" si="217"/>
        <v>20.410958904109588</v>
      </c>
      <c r="T737" s="157" t="str">
        <f t="shared" si="218"/>
        <v/>
      </c>
      <c r="U737" s="158" t="str">
        <f t="shared" si="219"/>
        <v/>
      </c>
      <c r="V737" s="158" t="str">
        <f t="shared" si="220"/>
        <v>No</v>
      </c>
      <c r="W737" s="159" t="str">
        <f t="shared" si="221"/>
        <v/>
      </c>
      <c r="X737" s="159" t="str">
        <f t="shared" si="222"/>
        <v/>
      </c>
      <c r="Y737" s="160" t="str">
        <f t="shared" si="223"/>
        <v/>
      </c>
      <c r="Z737" s="161" t="str">
        <f t="shared" si="224"/>
        <v/>
      </c>
      <c r="AA737" s="161" t="str">
        <f t="shared" si="225"/>
        <v>No</v>
      </c>
      <c r="AB737" s="162" t="str">
        <f t="shared" si="226"/>
        <v/>
      </c>
      <c r="AC737" s="162" t="str">
        <f t="shared" si="227"/>
        <v/>
      </c>
    </row>
    <row r="738" spans="1:29" ht="14">
      <c r="A738" s="62">
        <v>736</v>
      </c>
      <c r="B738" s="10">
        <v>7</v>
      </c>
      <c r="C738" s="14">
        <v>41304</v>
      </c>
      <c r="D738" s="15" t="s">
        <v>52</v>
      </c>
      <c r="E738" s="15" t="s">
        <v>367</v>
      </c>
      <c r="F738" s="15" t="s">
        <v>367</v>
      </c>
      <c r="G738" s="23" t="s">
        <v>16</v>
      </c>
      <c r="H738" s="17" t="s">
        <v>149</v>
      </c>
      <c r="I738" s="66">
        <v>62</v>
      </c>
      <c r="J738" s="12">
        <f>VLOOKUP(G738,'Default Parameters'!$A$10:$C$12,3,FALSE)</f>
        <v>5</v>
      </c>
      <c r="K738" s="63">
        <f t="shared" si="209"/>
        <v>41424</v>
      </c>
      <c r="L738" s="64">
        <f t="shared" si="210"/>
        <v>2013</v>
      </c>
      <c r="M738" s="64">
        <f t="shared" si="211"/>
        <v>5</v>
      </c>
      <c r="N738" s="63">
        <f t="shared" si="212"/>
        <v>43249</v>
      </c>
      <c r="O738" s="154">
        <f t="shared" si="213"/>
        <v>42948</v>
      </c>
      <c r="P738" s="155">
        <f t="shared" si="214"/>
        <v>43249</v>
      </c>
      <c r="Q738" s="155" t="str">
        <f t="shared" si="215"/>
        <v>Yes</v>
      </c>
      <c r="R738" s="156">
        <f t="shared" si="216"/>
        <v>25.989041095890411</v>
      </c>
      <c r="S738" s="156">
        <f t="shared" si="217"/>
        <v>25.30958904109589</v>
      </c>
      <c r="T738" s="157" t="str">
        <f t="shared" si="218"/>
        <v/>
      </c>
      <c r="U738" s="158" t="str">
        <f t="shared" si="219"/>
        <v/>
      </c>
      <c r="V738" s="158" t="str">
        <f t="shared" si="220"/>
        <v>No</v>
      </c>
      <c r="W738" s="159" t="str">
        <f t="shared" si="221"/>
        <v/>
      </c>
      <c r="X738" s="159" t="str">
        <f t="shared" si="222"/>
        <v/>
      </c>
      <c r="Y738" s="160" t="str">
        <f t="shared" si="223"/>
        <v/>
      </c>
      <c r="Z738" s="161" t="str">
        <f t="shared" si="224"/>
        <v/>
      </c>
      <c r="AA738" s="161" t="str">
        <f t="shared" si="225"/>
        <v>No</v>
      </c>
      <c r="AB738" s="162" t="str">
        <f t="shared" si="226"/>
        <v/>
      </c>
      <c r="AC738" s="162" t="str">
        <f t="shared" si="227"/>
        <v/>
      </c>
    </row>
    <row r="739" spans="1:29" ht="14">
      <c r="A739" s="62">
        <v>737</v>
      </c>
      <c r="B739" s="10">
        <v>7</v>
      </c>
      <c r="C739" s="14">
        <v>41304</v>
      </c>
      <c r="D739" s="15" t="s">
        <v>199</v>
      </c>
      <c r="E739" s="15" t="s">
        <v>376</v>
      </c>
      <c r="F739" s="15" t="s">
        <v>376</v>
      </c>
      <c r="G739" s="23" t="s">
        <v>16</v>
      </c>
      <c r="H739" s="17" t="s">
        <v>149</v>
      </c>
      <c r="I739" s="66">
        <v>1</v>
      </c>
      <c r="J739" s="12">
        <f>VLOOKUP(G739,'Default Parameters'!$A$10:$C$12,3,FALSE)</f>
        <v>5</v>
      </c>
      <c r="K739" s="63">
        <f t="shared" si="209"/>
        <v>41424</v>
      </c>
      <c r="L739" s="64">
        <f t="shared" si="210"/>
        <v>2013</v>
      </c>
      <c r="M739" s="64">
        <f t="shared" si="211"/>
        <v>5</v>
      </c>
      <c r="N739" s="63">
        <f t="shared" si="212"/>
        <v>43249</v>
      </c>
      <c r="O739" s="154">
        <f t="shared" si="213"/>
        <v>42948</v>
      </c>
      <c r="P739" s="155">
        <f t="shared" si="214"/>
        <v>43249</v>
      </c>
      <c r="Q739" s="155" t="str">
        <f t="shared" si="215"/>
        <v>Yes</v>
      </c>
      <c r="R739" s="156">
        <f t="shared" si="216"/>
        <v>0.41917808219178082</v>
      </c>
      <c r="S739" s="156">
        <f t="shared" si="217"/>
        <v>0.40821917808219177</v>
      </c>
      <c r="T739" s="157" t="str">
        <f t="shared" si="218"/>
        <v/>
      </c>
      <c r="U739" s="158" t="str">
        <f t="shared" si="219"/>
        <v/>
      </c>
      <c r="V739" s="158" t="str">
        <f t="shared" si="220"/>
        <v>No</v>
      </c>
      <c r="W739" s="159" t="str">
        <f t="shared" si="221"/>
        <v/>
      </c>
      <c r="X739" s="159" t="str">
        <f t="shared" si="222"/>
        <v/>
      </c>
      <c r="Y739" s="160" t="str">
        <f t="shared" si="223"/>
        <v/>
      </c>
      <c r="Z739" s="161" t="str">
        <f t="shared" si="224"/>
        <v/>
      </c>
      <c r="AA739" s="161" t="str">
        <f t="shared" si="225"/>
        <v>No</v>
      </c>
      <c r="AB739" s="162" t="str">
        <f t="shared" si="226"/>
        <v/>
      </c>
      <c r="AC739" s="162" t="str">
        <f t="shared" si="227"/>
        <v/>
      </c>
    </row>
    <row r="740" spans="1:29" ht="14">
      <c r="A740" s="62">
        <v>738</v>
      </c>
      <c r="B740" s="10">
        <v>7</v>
      </c>
      <c r="C740" s="14">
        <v>41304</v>
      </c>
      <c r="D740" s="15" t="s">
        <v>52</v>
      </c>
      <c r="E740" s="65" t="s">
        <v>8</v>
      </c>
      <c r="F740" s="15" t="s">
        <v>8</v>
      </c>
      <c r="G740" s="23" t="s">
        <v>16</v>
      </c>
      <c r="H740" s="17" t="s">
        <v>182</v>
      </c>
      <c r="I740" s="66">
        <v>11</v>
      </c>
      <c r="J740" s="12">
        <f>VLOOKUP(G740,'Default Parameters'!$A$10:$C$12,3,FALSE)</f>
        <v>5</v>
      </c>
      <c r="K740" s="63">
        <f t="shared" si="209"/>
        <v>41424</v>
      </c>
      <c r="L740" s="64">
        <f t="shared" si="210"/>
        <v>2013</v>
      </c>
      <c r="M740" s="64">
        <f t="shared" si="211"/>
        <v>5</v>
      </c>
      <c r="N740" s="63">
        <f t="shared" si="212"/>
        <v>43249</v>
      </c>
      <c r="O740" s="154">
        <f t="shared" si="213"/>
        <v>42948</v>
      </c>
      <c r="P740" s="155">
        <f t="shared" si="214"/>
        <v>43249</v>
      </c>
      <c r="Q740" s="155" t="str">
        <f t="shared" si="215"/>
        <v>Yes</v>
      </c>
      <c r="R740" s="156">
        <f t="shared" si="216"/>
        <v>4.6109589041095891</v>
      </c>
      <c r="S740" s="156">
        <f t="shared" si="217"/>
        <v>4.4904109589041097</v>
      </c>
      <c r="T740" s="157" t="str">
        <f t="shared" si="218"/>
        <v/>
      </c>
      <c r="U740" s="158" t="str">
        <f t="shared" si="219"/>
        <v/>
      </c>
      <c r="V740" s="158" t="str">
        <f t="shared" si="220"/>
        <v>No</v>
      </c>
      <c r="W740" s="159" t="str">
        <f t="shared" si="221"/>
        <v/>
      </c>
      <c r="X740" s="159" t="str">
        <f t="shared" si="222"/>
        <v/>
      </c>
      <c r="Y740" s="160" t="str">
        <f t="shared" si="223"/>
        <v/>
      </c>
      <c r="Z740" s="161" t="str">
        <f t="shared" si="224"/>
        <v/>
      </c>
      <c r="AA740" s="161" t="str">
        <f t="shared" si="225"/>
        <v>No</v>
      </c>
      <c r="AB740" s="162" t="str">
        <f t="shared" si="226"/>
        <v/>
      </c>
      <c r="AC740" s="162" t="str">
        <f t="shared" si="227"/>
        <v/>
      </c>
    </row>
    <row r="741" spans="1:29">
      <c r="A741" s="62">
        <v>739</v>
      </c>
      <c r="B741" s="10">
        <v>7</v>
      </c>
      <c r="C741" s="14">
        <v>41304</v>
      </c>
      <c r="D741" s="15" t="s">
        <v>198</v>
      </c>
      <c r="E741" s="15" t="s">
        <v>30</v>
      </c>
      <c r="F741" s="15" t="s">
        <v>30</v>
      </c>
      <c r="G741" s="23" t="s">
        <v>16</v>
      </c>
      <c r="H741" s="16"/>
      <c r="I741" s="66">
        <v>20</v>
      </c>
      <c r="J741" s="12">
        <f>VLOOKUP(G741,'Default Parameters'!$A$10:$C$12,3,FALSE)</f>
        <v>5</v>
      </c>
      <c r="K741" s="63">
        <f t="shared" si="209"/>
        <v>41424</v>
      </c>
      <c r="L741" s="64">
        <f t="shared" si="210"/>
        <v>2013</v>
      </c>
      <c r="M741" s="64">
        <f t="shared" si="211"/>
        <v>5</v>
      </c>
      <c r="N741" s="63">
        <f t="shared" si="212"/>
        <v>43249</v>
      </c>
      <c r="O741" s="154">
        <f t="shared" si="213"/>
        <v>42948</v>
      </c>
      <c r="P741" s="155">
        <f t="shared" si="214"/>
        <v>43249</v>
      </c>
      <c r="Q741" s="155" t="str">
        <f t="shared" si="215"/>
        <v>Yes</v>
      </c>
      <c r="R741" s="156">
        <f t="shared" si="216"/>
        <v>8.3835616438356162</v>
      </c>
      <c r="S741" s="156">
        <f t="shared" si="217"/>
        <v>8.1643835616438363</v>
      </c>
      <c r="T741" s="157" t="str">
        <f t="shared" si="218"/>
        <v/>
      </c>
      <c r="U741" s="158" t="str">
        <f t="shared" si="219"/>
        <v/>
      </c>
      <c r="V741" s="158" t="str">
        <f t="shared" si="220"/>
        <v>No</v>
      </c>
      <c r="W741" s="159" t="str">
        <f t="shared" si="221"/>
        <v/>
      </c>
      <c r="X741" s="159" t="str">
        <f t="shared" si="222"/>
        <v/>
      </c>
      <c r="Y741" s="160" t="str">
        <f t="shared" si="223"/>
        <v/>
      </c>
      <c r="Z741" s="161" t="str">
        <f t="shared" si="224"/>
        <v/>
      </c>
      <c r="AA741" s="161" t="str">
        <f t="shared" si="225"/>
        <v>No</v>
      </c>
      <c r="AB741" s="162" t="str">
        <f t="shared" si="226"/>
        <v/>
      </c>
      <c r="AC741" s="162" t="str">
        <f t="shared" si="227"/>
        <v/>
      </c>
    </row>
    <row r="742" spans="1:29" ht="14">
      <c r="A742" s="62">
        <v>740</v>
      </c>
      <c r="B742" s="10">
        <v>7</v>
      </c>
      <c r="C742" s="14">
        <v>41305</v>
      </c>
      <c r="D742" s="15" t="s">
        <v>52</v>
      </c>
      <c r="E742" s="15" t="s">
        <v>367</v>
      </c>
      <c r="F742" s="15" t="s">
        <v>367</v>
      </c>
      <c r="G742" s="23" t="s">
        <v>16</v>
      </c>
      <c r="H742" s="17" t="s">
        <v>149</v>
      </c>
      <c r="I742" s="66">
        <v>7</v>
      </c>
      <c r="J742" s="12">
        <f>VLOOKUP(G742,'Default Parameters'!$A$10:$C$12,3,FALSE)</f>
        <v>5</v>
      </c>
      <c r="K742" s="63">
        <f t="shared" si="209"/>
        <v>41425</v>
      </c>
      <c r="L742" s="64">
        <f t="shared" si="210"/>
        <v>2013</v>
      </c>
      <c r="M742" s="64">
        <f t="shared" si="211"/>
        <v>5</v>
      </c>
      <c r="N742" s="63">
        <f t="shared" si="212"/>
        <v>43250</v>
      </c>
      <c r="O742" s="154">
        <f t="shared" si="213"/>
        <v>42948</v>
      </c>
      <c r="P742" s="155">
        <f t="shared" si="214"/>
        <v>43250</v>
      </c>
      <c r="Q742" s="155" t="str">
        <f t="shared" si="215"/>
        <v>Yes</v>
      </c>
      <c r="R742" s="156">
        <f t="shared" si="216"/>
        <v>2.9342465753424656</v>
      </c>
      <c r="S742" s="156">
        <f t="shared" si="217"/>
        <v>2.8767123287671232</v>
      </c>
      <c r="T742" s="157" t="str">
        <f t="shared" si="218"/>
        <v/>
      </c>
      <c r="U742" s="158" t="str">
        <f t="shared" si="219"/>
        <v/>
      </c>
      <c r="V742" s="158" t="str">
        <f t="shared" si="220"/>
        <v>No</v>
      </c>
      <c r="W742" s="159" t="str">
        <f t="shared" si="221"/>
        <v/>
      </c>
      <c r="X742" s="159" t="str">
        <f t="shared" si="222"/>
        <v/>
      </c>
      <c r="Y742" s="160" t="str">
        <f t="shared" si="223"/>
        <v/>
      </c>
      <c r="Z742" s="161" t="str">
        <f t="shared" si="224"/>
        <v/>
      </c>
      <c r="AA742" s="161" t="str">
        <f t="shared" si="225"/>
        <v>No</v>
      </c>
      <c r="AB742" s="162" t="str">
        <f t="shared" si="226"/>
        <v/>
      </c>
      <c r="AC742" s="162" t="str">
        <f t="shared" si="227"/>
        <v/>
      </c>
    </row>
    <row r="743" spans="1:29" ht="14">
      <c r="A743" s="62">
        <v>741</v>
      </c>
      <c r="B743" s="10">
        <v>7</v>
      </c>
      <c r="C743" s="14">
        <v>41305</v>
      </c>
      <c r="D743" s="15" t="s">
        <v>52</v>
      </c>
      <c r="E743" s="15" t="s">
        <v>367</v>
      </c>
      <c r="F743" s="15" t="s">
        <v>367</v>
      </c>
      <c r="G743" s="23" t="s">
        <v>16</v>
      </c>
      <c r="H743" s="17" t="s">
        <v>149</v>
      </c>
      <c r="I743" s="66">
        <v>7</v>
      </c>
      <c r="J743" s="12">
        <f>VLOOKUP(G743,'Default Parameters'!$A$10:$C$12,3,FALSE)</f>
        <v>5</v>
      </c>
      <c r="K743" s="63">
        <f t="shared" si="209"/>
        <v>41425</v>
      </c>
      <c r="L743" s="64">
        <f t="shared" si="210"/>
        <v>2013</v>
      </c>
      <c r="M743" s="64">
        <f t="shared" si="211"/>
        <v>5</v>
      </c>
      <c r="N743" s="63">
        <f t="shared" si="212"/>
        <v>43250</v>
      </c>
      <c r="O743" s="154">
        <f t="shared" si="213"/>
        <v>42948</v>
      </c>
      <c r="P743" s="155">
        <f t="shared" si="214"/>
        <v>43250</v>
      </c>
      <c r="Q743" s="155" t="str">
        <f t="shared" si="215"/>
        <v>Yes</v>
      </c>
      <c r="R743" s="156">
        <f t="shared" si="216"/>
        <v>2.9342465753424656</v>
      </c>
      <c r="S743" s="156">
        <f t="shared" si="217"/>
        <v>2.8767123287671232</v>
      </c>
      <c r="T743" s="157" t="str">
        <f t="shared" si="218"/>
        <v/>
      </c>
      <c r="U743" s="158" t="str">
        <f t="shared" si="219"/>
        <v/>
      </c>
      <c r="V743" s="158" t="str">
        <f t="shared" si="220"/>
        <v>No</v>
      </c>
      <c r="W743" s="159" t="str">
        <f t="shared" si="221"/>
        <v/>
      </c>
      <c r="X743" s="159" t="str">
        <f t="shared" si="222"/>
        <v/>
      </c>
      <c r="Y743" s="160" t="str">
        <f t="shared" si="223"/>
        <v/>
      </c>
      <c r="Z743" s="161" t="str">
        <f t="shared" si="224"/>
        <v/>
      </c>
      <c r="AA743" s="161" t="str">
        <f t="shared" si="225"/>
        <v>No</v>
      </c>
      <c r="AB743" s="162" t="str">
        <f t="shared" si="226"/>
        <v/>
      </c>
      <c r="AC743" s="162" t="str">
        <f t="shared" si="227"/>
        <v/>
      </c>
    </row>
    <row r="744" spans="1:29" ht="14">
      <c r="A744" s="62">
        <v>742</v>
      </c>
      <c r="B744" s="10">
        <v>7</v>
      </c>
      <c r="C744" s="14">
        <v>41305</v>
      </c>
      <c r="D744" s="15" t="s">
        <v>52</v>
      </c>
      <c r="E744" s="15" t="s">
        <v>367</v>
      </c>
      <c r="F744" s="15" t="s">
        <v>367</v>
      </c>
      <c r="G744" s="23" t="s">
        <v>16</v>
      </c>
      <c r="H744" s="17" t="s">
        <v>149</v>
      </c>
      <c r="I744" s="66">
        <v>8</v>
      </c>
      <c r="J744" s="12">
        <f>VLOOKUP(G744,'Default Parameters'!$A$10:$C$12,3,FALSE)</f>
        <v>5</v>
      </c>
      <c r="K744" s="63">
        <f t="shared" si="209"/>
        <v>41425</v>
      </c>
      <c r="L744" s="64">
        <f t="shared" si="210"/>
        <v>2013</v>
      </c>
      <c r="M744" s="64">
        <f t="shared" si="211"/>
        <v>5</v>
      </c>
      <c r="N744" s="63">
        <f t="shared" si="212"/>
        <v>43250</v>
      </c>
      <c r="O744" s="154">
        <f t="shared" si="213"/>
        <v>42948</v>
      </c>
      <c r="P744" s="155">
        <f t="shared" si="214"/>
        <v>43250</v>
      </c>
      <c r="Q744" s="155" t="str">
        <f t="shared" si="215"/>
        <v>Yes</v>
      </c>
      <c r="R744" s="156">
        <f t="shared" si="216"/>
        <v>3.3534246575342466</v>
      </c>
      <c r="S744" s="156">
        <f t="shared" si="217"/>
        <v>3.2876712328767121</v>
      </c>
      <c r="T744" s="157" t="str">
        <f t="shared" si="218"/>
        <v/>
      </c>
      <c r="U744" s="158" t="str">
        <f t="shared" si="219"/>
        <v/>
      </c>
      <c r="V744" s="158" t="str">
        <f t="shared" si="220"/>
        <v>No</v>
      </c>
      <c r="W744" s="159" t="str">
        <f t="shared" si="221"/>
        <v/>
      </c>
      <c r="X744" s="159" t="str">
        <f t="shared" si="222"/>
        <v/>
      </c>
      <c r="Y744" s="160" t="str">
        <f t="shared" si="223"/>
        <v/>
      </c>
      <c r="Z744" s="161" t="str">
        <f t="shared" si="224"/>
        <v/>
      </c>
      <c r="AA744" s="161" t="str">
        <f t="shared" si="225"/>
        <v>No</v>
      </c>
      <c r="AB744" s="162" t="str">
        <f t="shared" si="226"/>
        <v/>
      </c>
      <c r="AC744" s="162" t="str">
        <f t="shared" si="227"/>
        <v/>
      </c>
    </row>
    <row r="745" spans="1:29" ht="14">
      <c r="A745" s="62">
        <v>743</v>
      </c>
      <c r="B745" s="10">
        <v>7</v>
      </c>
      <c r="C745" s="14">
        <v>41305</v>
      </c>
      <c r="D745" s="15" t="s">
        <v>52</v>
      </c>
      <c r="E745" s="15" t="s">
        <v>367</v>
      </c>
      <c r="F745" s="15" t="s">
        <v>367</v>
      </c>
      <c r="G745" s="23" t="s">
        <v>16</v>
      </c>
      <c r="H745" s="17" t="s">
        <v>149</v>
      </c>
      <c r="I745" s="66">
        <v>15</v>
      </c>
      <c r="J745" s="12">
        <f>VLOOKUP(G745,'Default Parameters'!$A$10:$C$12,3,FALSE)</f>
        <v>5</v>
      </c>
      <c r="K745" s="63">
        <f t="shared" si="209"/>
        <v>41425</v>
      </c>
      <c r="L745" s="64">
        <f t="shared" si="210"/>
        <v>2013</v>
      </c>
      <c r="M745" s="64">
        <f t="shared" si="211"/>
        <v>5</v>
      </c>
      <c r="N745" s="63">
        <f t="shared" si="212"/>
        <v>43250</v>
      </c>
      <c r="O745" s="154">
        <f t="shared" si="213"/>
        <v>42948</v>
      </c>
      <c r="P745" s="155">
        <f t="shared" si="214"/>
        <v>43250</v>
      </c>
      <c r="Q745" s="155" t="str">
        <f t="shared" si="215"/>
        <v>Yes</v>
      </c>
      <c r="R745" s="156">
        <f t="shared" si="216"/>
        <v>6.2876712328767121</v>
      </c>
      <c r="S745" s="156">
        <f t="shared" si="217"/>
        <v>6.1643835616438354</v>
      </c>
      <c r="T745" s="157" t="str">
        <f t="shared" si="218"/>
        <v/>
      </c>
      <c r="U745" s="158" t="str">
        <f t="shared" si="219"/>
        <v/>
      </c>
      <c r="V745" s="158" t="str">
        <f t="shared" si="220"/>
        <v>No</v>
      </c>
      <c r="W745" s="159" t="str">
        <f t="shared" si="221"/>
        <v/>
      </c>
      <c r="X745" s="159" t="str">
        <f t="shared" si="222"/>
        <v/>
      </c>
      <c r="Y745" s="160" t="str">
        <f t="shared" si="223"/>
        <v/>
      </c>
      <c r="Z745" s="161" t="str">
        <f t="shared" si="224"/>
        <v/>
      </c>
      <c r="AA745" s="161" t="str">
        <f t="shared" si="225"/>
        <v>No</v>
      </c>
      <c r="AB745" s="162" t="str">
        <f t="shared" si="226"/>
        <v/>
      </c>
      <c r="AC745" s="162" t="str">
        <f t="shared" si="227"/>
        <v/>
      </c>
    </row>
    <row r="746" spans="1:29" ht="14">
      <c r="A746" s="62">
        <v>744</v>
      </c>
      <c r="B746" s="10">
        <v>7</v>
      </c>
      <c r="C746" s="14">
        <v>41305</v>
      </c>
      <c r="D746" s="15" t="s">
        <v>52</v>
      </c>
      <c r="E746" s="15" t="s">
        <v>367</v>
      </c>
      <c r="F746" s="15" t="s">
        <v>367</v>
      </c>
      <c r="G746" s="23" t="s">
        <v>16</v>
      </c>
      <c r="H746" s="17" t="s">
        <v>149</v>
      </c>
      <c r="I746" s="66">
        <v>20</v>
      </c>
      <c r="J746" s="12">
        <f>VLOOKUP(G746,'Default Parameters'!$A$10:$C$12,3,FALSE)</f>
        <v>5</v>
      </c>
      <c r="K746" s="63">
        <f t="shared" si="209"/>
        <v>41425</v>
      </c>
      <c r="L746" s="64">
        <f t="shared" si="210"/>
        <v>2013</v>
      </c>
      <c r="M746" s="64">
        <f t="shared" si="211"/>
        <v>5</v>
      </c>
      <c r="N746" s="63">
        <f t="shared" si="212"/>
        <v>43250</v>
      </c>
      <c r="O746" s="154">
        <f t="shared" si="213"/>
        <v>42948</v>
      </c>
      <c r="P746" s="155">
        <f t="shared" si="214"/>
        <v>43250</v>
      </c>
      <c r="Q746" s="155" t="str">
        <f t="shared" si="215"/>
        <v>Yes</v>
      </c>
      <c r="R746" s="156">
        <f t="shared" si="216"/>
        <v>8.3835616438356162</v>
      </c>
      <c r="S746" s="156">
        <f t="shared" si="217"/>
        <v>8.2191780821917817</v>
      </c>
      <c r="T746" s="157" t="str">
        <f t="shared" si="218"/>
        <v/>
      </c>
      <c r="U746" s="158" t="str">
        <f t="shared" si="219"/>
        <v/>
      </c>
      <c r="V746" s="158" t="str">
        <f t="shared" si="220"/>
        <v>No</v>
      </c>
      <c r="W746" s="159" t="str">
        <f t="shared" si="221"/>
        <v/>
      </c>
      <c r="X746" s="159" t="str">
        <f t="shared" si="222"/>
        <v/>
      </c>
      <c r="Y746" s="160" t="str">
        <f t="shared" si="223"/>
        <v/>
      </c>
      <c r="Z746" s="161" t="str">
        <f t="shared" si="224"/>
        <v/>
      </c>
      <c r="AA746" s="161" t="str">
        <f t="shared" si="225"/>
        <v>No</v>
      </c>
      <c r="AB746" s="162" t="str">
        <f t="shared" si="226"/>
        <v/>
      </c>
      <c r="AC746" s="162" t="str">
        <f t="shared" si="227"/>
        <v/>
      </c>
    </row>
    <row r="747" spans="1:29" ht="14">
      <c r="A747" s="62">
        <v>745</v>
      </c>
      <c r="B747" s="10">
        <v>7</v>
      </c>
      <c r="C747" s="14">
        <v>41305</v>
      </c>
      <c r="D747" s="15" t="s">
        <v>52</v>
      </c>
      <c r="E747" s="65" t="s">
        <v>8</v>
      </c>
      <c r="F747" s="15" t="s">
        <v>8</v>
      </c>
      <c r="G747" s="23" t="s">
        <v>16</v>
      </c>
      <c r="H747" s="17" t="s">
        <v>182</v>
      </c>
      <c r="I747" s="66">
        <v>12</v>
      </c>
      <c r="J747" s="12">
        <f>VLOOKUP(G747,'Default Parameters'!$A$10:$C$12,3,FALSE)</f>
        <v>5</v>
      </c>
      <c r="K747" s="63">
        <f t="shared" si="209"/>
        <v>41425</v>
      </c>
      <c r="L747" s="64">
        <f t="shared" si="210"/>
        <v>2013</v>
      </c>
      <c r="M747" s="64">
        <f t="shared" si="211"/>
        <v>5</v>
      </c>
      <c r="N747" s="63">
        <f t="shared" si="212"/>
        <v>43250</v>
      </c>
      <c r="O747" s="154">
        <f t="shared" si="213"/>
        <v>42948</v>
      </c>
      <c r="P747" s="155">
        <f t="shared" si="214"/>
        <v>43250</v>
      </c>
      <c r="Q747" s="155" t="str">
        <f t="shared" si="215"/>
        <v>Yes</v>
      </c>
      <c r="R747" s="156">
        <f t="shared" si="216"/>
        <v>5.0301369863013701</v>
      </c>
      <c r="S747" s="156">
        <f t="shared" si="217"/>
        <v>4.9315068493150687</v>
      </c>
      <c r="T747" s="157" t="str">
        <f t="shared" si="218"/>
        <v/>
      </c>
      <c r="U747" s="158" t="str">
        <f t="shared" si="219"/>
        <v/>
      </c>
      <c r="V747" s="158" t="str">
        <f t="shared" si="220"/>
        <v>No</v>
      </c>
      <c r="W747" s="159" t="str">
        <f t="shared" si="221"/>
        <v/>
      </c>
      <c r="X747" s="159" t="str">
        <f t="shared" si="222"/>
        <v/>
      </c>
      <c r="Y747" s="160" t="str">
        <f t="shared" si="223"/>
        <v/>
      </c>
      <c r="Z747" s="161" t="str">
        <f t="shared" si="224"/>
        <v/>
      </c>
      <c r="AA747" s="161" t="str">
        <f t="shared" si="225"/>
        <v>No</v>
      </c>
      <c r="AB747" s="162" t="str">
        <f t="shared" si="226"/>
        <v/>
      </c>
      <c r="AC747" s="162" t="str">
        <f t="shared" si="227"/>
        <v/>
      </c>
    </row>
    <row r="748" spans="1:29" ht="14">
      <c r="A748" s="62">
        <v>746</v>
      </c>
      <c r="B748" s="10">
        <v>7</v>
      </c>
      <c r="C748" s="14">
        <v>41305</v>
      </c>
      <c r="D748" s="15" t="s">
        <v>135</v>
      </c>
      <c r="E748" s="15" t="s">
        <v>30</v>
      </c>
      <c r="F748" s="15" t="s">
        <v>30</v>
      </c>
      <c r="G748" s="23" t="s">
        <v>16</v>
      </c>
      <c r="H748" s="17" t="s">
        <v>155</v>
      </c>
      <c r="I748" s="66">
        <v>2</v>
      </c>
      <c r="J748" s="12">
        <f>VLOOKUP(G748,'Default Parameters'!$A$10:$C$12,3,FALSE)</f>
        <v>5</v>
      </c>
      <c r="K748" s="63">
        <f t="shared" si="209"/>
        <v>41425</v>
      </c>
      <c r="L748" s="64">
        <f t="shared" si="210"/>
        <v>2013</v>
      </c>
      <c r="M748" s="64">
        <f t="shared" si="211"/>
        <v>5</v>
      </c>
      <c r="N748" s="63">
        <f t="shared" si="212"/>
        <v>43250</v>
      </c>
      <c r="O748" s="154">
        <f t="shared" si="213"/>
        <v>42948</v>
      </c>
      <c r="P748" s="155">
        <f t="shared" si="214"/>
        <v>43250</v>
      </c>
      <c r="Q748" s="155" t="str">
        <f t="shared" si="215"/>
        <v>Yes</v>
      </c>
      <c r="R748" s="156">
        <f t="shared" si="216"/>
        <v>0.83835616438356164</v>
      </c>
      <c r="S748" s="156">
        <f t="shared" si="217"/>
        <v>0.82191780821917804</v>
      </c>
      <c r="T748" s="157" t="str">
        <f t="shared" si="218"/>
        <v/>
      </c>
      <c r="U748" s="158" t="str">
        <f t="shared" si="219"/>
        <v/>
      </c>
      <c r="V748" s="158" t="str">
        <f t="shared" si="220"/>
        <v>No</v>
      </c>
      <c r="W748" s="159" t="str">
        <f t="shared" si="221"/>
        <v/>
      </c>
      <c r="X748" s="159" t="str">
        <f t="shared" si="222"/>
        <v/>
      </c>
      <c r="Y748" s="160" t="str">
        <f t="shared" si="223"/>
        <v/>
      </c>
      <c r="Z748" s="161" t="str">
        <f t="shared" si="224"/>
        <v/>
      </c>
      <c r="AA748" s="161" t="str">
        <f t="shared" si="225"/>
        <v>No</v>
      </c>
      <c r="AB748" s="162" t="str">
        <f t="shared" si="226"/>
        <v/>
      </c>
      <c r="AC748" s="162" t="str">
        <f t="shared" si="227"/>
        <v/>
      </c>
    </row>
    <row r="749" spans="1:29" ht="14">
      <c r="A749" s="62">
        <v>747</v>
      </c>
      <c r="B749" s="10">
        <v>7</v>
      </c>
      <c r="C749" s="14">
        <v>41309</v>
      </c>
      <c r="D749" s="15" t="s">
        <v>201</v>
      </c>
      <c r="E749" s="65" t="s">
        <v>9</v>
      </c>
      <c r="F749" s="15" t="s">
        <v>9</v>
      </c>
      <c r="G749" s="23" t="s">
        <v>16</v>
      </c>
      <c r="H749" s="17" t="s">
        <v>182</v>
      </c>
      <c r="I749" s="66">
        <v>1</v>
      </c>
      <c r="J749" s="12">
        <f>VLOOKUP(G749,'Default Parameters'!$A$10:$C$12,3,FALSE)</f>
        <v>5</v>
      </c>
      <c r="K749" s="63">
        <f t="shared" si="209"/>
        <v>41429</v>
      </c>
      <c r="L749" s="64">
        <f t="shared" si="210"/>
        <v>2013</v>
      </c>
      <c r="M749" s="64">
        <f t="shared" si="211"/>
        <v>6</v>
      </c>
      <c r="N749" s="63">
        <f t="shared" si="212"/>
        <v>43254</v>
      </c>
      <c r="O749" s="154">
        <f t="shared" si="213"/>
        <v>42948</v>
      </c>
      <c r="P749" s="155">
        <f t="shared" si="214"/>
        <v>43254</v>
      </c>
      <c r="Q749" s="155" t="str">
        <f t="shared" si="215"/>
        <v>Yes</v>
      </c>
      <c r="R749" s="156">
        <f t="shared" si="216"/>
        <v>0.41917808219178082</v>
      </c>
      <c r="S749" s="156">
        <f t="shared" si="217"/>
        <v>0.42191780821917807</v>
      </c>
      <c r="T749" s="157" t="str">
        <f t="shared" si="218"/>
        <v/>
      </c>
      <c r="U749" s="158" t="str">
        <f t="shared" si="219"/>
        <v/>
      </c>
      <c r="V749" s="158" t="str">
        <f t="shared" si="220"/>
        <v>No</v>
      </c>
      <c r="W749" s="159" t="str">
        <f t="shared" si="221"/>
        <v/>
      </c>
      <c r="X749" s="159" t="str">
        <f t="shared" si="222"/>
        <v/>
      </c>
      <c r="Y749" s="160" t="str">
        <f t="shared" si="223"/>
        <v/>
      </c>
      <c r="Z749" s="161" t="str">
        <f t="shared" si="224"/>
        <v/>
      </c>
      <c r="AA749" s="161" t="str">
        <f t="shared" si="225"/>
        <v>No</v>
      </c>
      <c r="AB749" s="162" t="str">
        <f t="shared" si="226"/>
        <v/>
      </c>
      <c r="AC749" s="162" t="str">
        <f t="shared" si="227"/>
        <v/>
      </c>
    </row>
    <row r="750" spans="1:29" ht="14">
      <c r="A750" s="62">
        <v>748</v>
      </c>
      <c r="B750" s="10">
        <v>7</v>
      </c>
      <c r="C750" s="14">
        <v>41311</v>
      </c>
      <c r="D750" s="15" t="s">
        <v>204</v>
      </c>
      <c r="E750" s="15" t="s">
        <v>12</v>
      </c>
      <c r="F750" s="15" t="s">
        <v>12</v>
      </c>
      <c r="G750" s="23" t="s">
        <v>16</v>
      </c>
      <c r="H750" s="17" t="s">
        <v>48</v>
      </c>
      <c r="I750" s="66">
        <v>1</v>
      </c>
      <c r="J750" s="12">
        <f>VLOOKUP(G750,'Default Parameters'!$A$10:$C$12,3,FALSE)</f>
        <v>5</v>
      </c>
      <c r="K750" s="63">
        <f t="shared" si="209"/>
        <v>41431</v>
      </c>
      <c r="L750" s="64">
        <f t="shared" si="210"/>
        <v>2013</v>
      </c>
      <c r="M750" s="64">
        <f t="shared" si="211"/>
        <v>6</v>
      </c>
      <c r="N750" s="63">
        <f t="shared" si="212"/>
        <v>43256</v>
      </c>
      <c r="O750" s="154">
        <f t="shared" si="213"/>
        <v>42948</v>
      </c>
      <c r="P750" s="155">
        <f t="shared" si="214"/>
        <v>43256</v>
      </c>
      <c r="Q750" s="155" t="str">
        <f t="shared" si="215"/>
        <v>Yes</v>
      </c>
      <c r="R750" s="156">
        <f t="shared" si="216"/>
        <v>0.41917808219178082</v>
      </c>
      <c r="S750" s="156">
        <f t="shared" si="217"/>
        <v>0.42739726027397262</v>
      </c>
      <c r="T750" s="157" t="str">
        <f t="shared" si="218"/>
        <v/>
      </c>
      <c r="U750" s="158" t="str">
        <f t="shared" si="219"/>
        <v/>
      </c>
      <c r="V750" s="158" t="str">
        <f t="shared" si="220"/>
        <v>No</v>
      </c>
      <c r="W750" s="159" t="str">
        <f t="shared" si="221"/>
        <v/>
      </c>
      <c r="X750" s="159" t="str">
        <f t="shared" si="222"/>
        <v/>
      </c>
      <c r="Y750" s="160" t="str">
        <f t="shared" si="223"/>
        <v/>
      </c>
      <c r="Z750" s="161" t="str">
        <f t="shared" si="224"/>
        <v/>
      </c>
      <c r="AA750" s="161" t="str">
        <f t="shared" si="225"/>
        <v>No</v>
      </c>
      <c r="AB750" s="162" t="str">
        <f t="shared" si="226"/>
        <v/>
      </c>
      <c r="AC750" s="162" t="str">
        <f t="shared" si="227"/>
        <v/>
      </c>
    </row>
    <row r="751" spans="1:29" ht="15" customHeight="1">
      <c r="A751" s="62">
        <v>749</v>
      </c>
      <c r="B751" s="10">
        <v>7</v>
      </c>
      <c r="C751" s="14">
        <v>41311</v>
      </c>
      <c r="D751" s="15" t="s">
        <v>202</v>
      </c>
      <c r="E751" s="44" t="s">
        <v>740</v>
      </c>
      <c r="F751" s="44" t="s">
        <v>1317</v>
      </c>
      <c r="G751" s="23" t="s">
        <v>203</v>
      </c>
      <c r="H751" s="17" t="s">
        <v>182</v>
      </c>
      <c r="I751" s="66">
        <v>1</v>
      </c>
      <c r="J751" s="12">
        <f>VLOOKUP(G751,'Default Parameters'!$A$10:$C$12,3,FALSE)</f>
        <v>5</v>
      </c>
      <c r="K751" s="63">
        <f t="shared" si="209"/>
        <v>41431</v>
      </c>
      <c r="L751" s="64">
        <f t="shared" si="210"/>
        <v>2013</v>
      </c>
      <c r="M751" s="64">
        <f t="shared" si="211"/>
        <v>6</v>
      </c>
      <c r="N751" s="63">
        <f t="shared" si="212"/>
        <v>43256</v>
      </c>
      <c r="O751" s="154">
        <f t="shared" si="213"/>
        <v>42948</v>
      </c>
      <c r="P751" s="155">
        <f t="shared" si="214"/>
        <v>43256</v>
      </c>
      <c r="Q751" s="155" t="str">
        <f t="shared" si="215"/>
        <v>Yes</v>
      </c>
      <c r="R751" s="156">
        <f t="shared" si="216"/>
        <v>0.41917808219178082</v>
      </c>
      <c r="S751" s="156">
        <f t="shared" si="217"/>
        <v>0.42739726027397262</v>
      </c>
      <c r="T751" s="157" t="str">
        <f t="shared" si="218"/>
        <v/>
      </c>
      <c r="U751" s="158" t="str">
        <f t="shared" si="219"/>
        <v/>
      </c>
      <c r="V751" s="158" t="str">
        <f t="shared" si="220"/>
        <v>No</v>
      </c>
      <c r="W751" s="159" t="str">
        <f t="shared" si="221"/>
        <v/>
      </c>
      <c r="X751" s="159" t="str">
        <f t="shared" si="222"/>
        <v/>
      </c>
      <c r="Y751" s="160" t="str">
        <f t="shared" si="223"/>
        <v/>
      </c>
      <c r="Z751" s="161" t="str">
        <f t="shared" si="224"/>
        <v/>
      </c>
      <c r="AA751" s="161" t="str">
        <f t="shared" si="225"/>
        <v>No</v>
      </c>
      <c r="AB751" s="162" t="str">
        <f t="shared" si="226"/>
        <v/>
      </c>
      <c r="AC751" s="162" t="str">
        <f t="shared" si="227"/>
        <v/>
      </c>
    </row>
    <row r="752" spans="1:29" ht="14">
      <c r="A752" s="62">
        <v>750</v>
      </c>
      <c r="B752" s="10">
        <v>7</v>
      </c>
      <c r="C752" s="14">
        <v>41311</v>
      </c>
      <c r="D752" s="15" t="s">
        <v>205</v>
      </c>
      <c r="E752" s="65" t="s">
        <v>8</v>
      </c>
      <c r="F752" s="15" t="s">
        <v>8</v>
      </c>
      <c r="G752" s="23" t="s">
        <v>16</v>
      </c>
      <c r="H752" s="17" t="s">
        <v>48</v>
      </c>
      <c r="I752" s="66">
        <v>2</v>
      </c>
      <c r="J752" s="12">
        <f>VLOOKUP(G752,'Default Parameters'!$A$10:$C$12,3,FALSE)</f>
        <v>5</v>
      </c>
      <c r="K752" s="63">
        <f t="shared" si="209"/>
        <v>41431</v>
      </c>
      <c r="L752" s="64">
        <f t="shared" si="210"/>
        <v>2013</v>
      </c>
      <c r="M752" s="64">
        <f t="shared" si="211"/>
        <v>6</v>
      </c>
      <c r="N752" s="63">
        <f t="shared" si="212"/>
        <v>43256</v>
      </c>
      <c r="O752" s="154">
        <f t="shared" si="213"/>
        <v>42948</v>
      </c>
      <c r="P752" s="155">
        <f t="shared" si="214"/>
        <v>43256</v>
      </c>
      <c r="Q752" s="155" t="str">
        <f t="shared" si="215"/>
        <v>Yes</v>
      </c>
      <c r="R752" s="156">
        <f t="shared" si="216"/>
        <v>0.83835616438356164</v>
      </c>
      <c r="S752" s="156">
        <f t="shared" si="217"/>
        <v>0.85479452054794525</v>
      </c>
      <c r="T752" s="157" t="str">
        <f t="shared" si="218"/>
        <v/>
      </c>
      <c r="U752" s="158" t="str">
        <f t="shared" si="219"/>
        <v/>
      </c>
      <c r="V752" s="158" t="str">
        <f t="shared" si="220"/>
        <v>No</v>
      </c>
      <c r="W752" s="159" t="str">
        <f t="shared" si="221"/>
        <v/>
      </c>
      <c r="X752" s="159" t="str">
        <f t="shared" si="222"/>
        <v/>
      </c>
      <c r="Y752" s="160" t="str">
        <f t="shared" si="223"/>
        <v/>
      </c>
      <c r="Z752" s="161" t="str">
        <f t="shared" si="224"/>
        <v/>
      </c>
      <c r="AA752" s="161" t="str">
        <f t="shared" si="225"/>
        <v>No</v>
      </c>
      <c r="AB752" s="162" t="str">
        <f t="shared" si="226"/>
        <v/>
      </c>
      <c r="AC752" s="162" t="str">
        <f t="shared" si="227"/>
        <v/>
      </c>
    </row>
    <row r="753" spans="1:29" ht="14">
      <c r="A753" s="62">
        <v>751</v>
      </c>
      <c r="B753" s="10">
        <v>7</v>
      </c>
      <c r="C753" s="14">
        <v>41311</v>
      </c>
      <c r="D753" s="15" t="s">
        <v>37</v>
      </c>
      <c r="E753" s="65" t="s">
        <v>8</v>
      </c>
      <c r="F753" s="15" t="s">
        <v>8</v>
      </c>
      <c r="G753" s="23" t="s">
        <v>203</v>
      </c>
      <c r="H753" s="17" t="s">
        <v>182</v>
      </c>
      <c r="I753" s="66">
        <v>1</v>
      </c>
      <c r="J753" s="12">
        <f>VLOOKUP(G753,'Default Parameters'!$A$10:$C$12,3,FALSE)</f>
        <v>5</v>
      </c>
      <c r="K753" s="63">
        <f t="shared" si="209"/>
        <v>41431</v>
      </c>
      <c r="L753" s="64">
        <f t="shared" si="210"/>
        <v>2013</v>
      </c>
      <c r="M753" s="64">
        <f t="shared" si="211"/>
        <v>6</v>
      </c>
      <c r="N753" s="63">
        <f t="shared" si="212"/>
        <v>43256</v>
      </c>
      <c r="O753" s="154">
        <f t="shared" si="213"/>
        <v>42948</v>
      </c>
      <c r="P753" s="155">
        <f t="shared" si="214"/>
        <v>43256</v>
      </c>
      <c r="Q753" s="155" t="str">
        <f t="shared" si="215"/>
        <v>Yes</v>
      </c>
      <c r="R753" s="156">
        <f t="shared" si="216"/>
        <v>0.41917808219178082</v>
      </c>
      <c r="S753" s="156">
        <f t="shared" si="217"/>
        <v>0.42739726027397262</v>
      </c>
      <c r="T753" s="157" t="str">
        <f t="shared" si="218"/>
        <v/>
      </c>
      <c r="U753" s="158" t="str">
        <f t="shared" si="219"/>
        <v/>
      </c>
      <c r="V753" s="158" t="str">
        <f t="shared" si="220"/>
        <v>No</v>
      </c>
      <c r="W753" s="159" t="str">
        <f t="shared" si="221"/>
        <v/>
      </c>
      <c r="X753" s="159" t="str">
        <f t="shared" si="222"/>
        <v/>
      </c>
      <c r="Y753" s="160" t="str">
        <f t="shared" si="223"/>
        <v/>
      </c>
      <c r="Z753" s="161" t="str">
        <f t="shared" si="224"/>
        <v/>
      </c>
      <c r="AA753" s="161" t="str">
        <f t="shared" si="225"/>
        <v>No</v>
      </c>
      <c r="AB753" s="162" t="str">
        <f t="shared" si="226"/>
        <v/>
      </c>
      <c r="AC753" s="162" t="str">
        <f t="shared" si="227"/>
        <v/>
      </c>
    </row>
    <row r="754" spans="1:29" ht="14">
      <c r="A754" s="62">
        <v>752</v>
      </c>
      <c r="B754" s="10">
        <v>7</v>
      </c>
      <c r="C754" s="14">
        <v>41311</v>
      </c>
      <c r="D754" s="15" t="s">
        <v>46</v>
      </c>
      <c r="E754" s="15" t="s">
        <v>10</v>
      </c>
      <c r="F754" s="15" t="s">
        <v>10</v>
      </c>
      <c r="G754" s="23" t="s">
        <v>16</v>
      </c>
      <c r="H754" s="17" t="s">
        <v>182</v>
      </c>
      <c r="I754" s="66">
        <v>10</v>
      </c>
      <c r="J754" s="12">
        <f>VLOOKUP(G754,'Default Parameters'!$A$10:$C$12,3,FALSE)</f>
        <v>5</v>
      </c>
      <c r="K754" s="63">
        <f t="shared" si="209"/>
        <v>41431</v>
      </c>
      <c r="L754" s="64">
        <f t="shared" si="210"/>
        <v>2013</v>
      </c>
      <c r="M754" s="64">
        <f t="shared" si="211"/>
        <v>6</v>
      </c>
      <c r="N754" s="63">
        <f t="shared" si="212"/>
        <v>43256</v>
      </c>
      <c r="O754" s="154">
        <f t="shared" si="213"/>
        <v>42948</v>
      </c>
      <c r="P754" s="155">
        <f t="shared" si="214"/>
        <v>43256</v>
      </c>
      <c r="Q754" s="155" t="str">
        <f t="shared" si="215"/>
        <v>Yes</v>
      </c>
      <c r="R754" s="156">
        <f t="shared" si="216"/>
        <v>4.1917808219178081</v>
      </c>
      <c r="S754" s="156">
        <f t="shared" si="217"/>
        <v>4.2739726027397262</v>
      </c>
      <c r="T754" s="157" t="str">
        <f t="shared" si="218"/>
        <v/>
      </c>
      <c r="U754" s="158" t="str">
        <f t="shared" si="219"/>
        <v/>
      </c>
      <c r="V754" s="158" t="str">
        <f t="shared" si="220"/>
        <v>No</v>
      </c>
      <c r="W754" s="159" t="str">
        <f t="shared" si="221"/>
        <v/>
      </c>
      <c r="X754" s="159" t="str">
        <f t="shared" si="222"/>
        <v/>
      </c>
      <c r="Y754" s="160" t="str">
        <f t="shared" si="223"/>
        <v/>
      </c>
      <c r="Z754" s="161" t="str">
        <f t="shared" si="224"/>
        <v/>
      </c>
      <c r="AA754" s="161" t="str">
        <f t="shared" si="225"/>
        <v>No</v>
      </c>
      <c r="AB754" s="162" t="str">
        <f t="shared" si="226"/>
        <v/>
      </c>
      <c r="AC754" s="162" t="str">
        <f t="shared" si="227"/>
        <v/>
      </c>
    </row>
    <row r="755" spans="1:29" ht="14">
      <c r="A755" s="62">
        <v>753</v>
      </c>
      <c r="B755" s="10">
        <v>7</v>
      </c>
      <c r="C755" s="14">
        <v>41312</v>
      </c>
      <c r="D755" s="15" t="s">
        <v>208</v>
      </c>
      <c r="E755" s="15" t="s">
        <v>372</v>
      </c>
      <c r="F755" s="15" t="s">
        <v>372</v>
      </c>
      <c r="G755" s="23" t="s">
        <v>16</v>
      </c>
      <c r="H755" s="17" t="s">
        <v>182</v>
      </c>
      <c r="I755" s="66">
        <v>1</v>
      </c>
      <c r="J755" s="12">
        <f>VLOOKUP(G755,'Default Parameters'!$A$10:$C$12,3,FALSE)</f>
        <v>5</v>
      </c>
      <c r="K755" s="63">
        <f t="shared" si="209"/>
        <v>41432</v>
      </c>
      <c r="L755" s="64">
        <f t="shared" si="210"/>
        <v>2013</v>
      </c>
      <c r="M755" s="64">
        <f t="shared" si="211"/>
        <v>6</v>
      </c>
      <c r="N755" s="63">
        <f t="shared" si="212"/>
        <v>43257</v>
      </c>
      <c r="O755" s="154">
        <f t="shared" si="213"/>
        <v>42948</v>
      </c>
      <c r="P755" s="155">
        <f t="shared" si="214"/>
        <v>43257</v>
      </c>
      <c r="Q755" s="155" t="str">
        <f t="shared" si="215"/>
        <v>Yes</v>
      </c>
      <c r="R755" s="156">
        <f t="shared" si="216"/>
        <v>0.41917808219178082</v>
      </c>
      <c r="S755" s="156">
        <f t="shared" si="217"/>
        <v>0.43013698630136987</v>
      </c>
      <c r="T755" s="157" t="str">
        <f t="shared" si="218"/>
        <v/>
      </c>
      <c r="U755" s="158" t="str">
        <f t="shared" si="219"/>
        <v/>
      </c>
      <c r="V755" s="158" t="str">
        <f t="shared" si="220"/>
        <v>No</v>
      </c>
      <c r="W755" s="159" t="str">
        <f t="shared" si="221"/>
        <v/>
      </c>
      <c r="X755" s="159" t="str">
        <f t="shared" si="222"/>
        <v/>
      </c>
      <c r="Y755" s="160" t="str">
        <f t="shared" si="223"/>
        <v/>
      </c>
      <c r="Z755" s="161" t="str">
        <f t="shared" si="224"/>
        <v/>
      </c>
      <c r="AA755" s="161" t="str">
        <f t="shared" si="225"/>
        <v>No</v>
      </c>
      <c r="AB755" s="162" t="str">
        <f t="shared" si="226"/>
        <v/>
      </c>
      <c r="AC755" s="162" t="str">
        <f t="shared" si="227"/>
        <v/>
      </c>
    </row>
    <row r="756" spans="1:29">
      <c r="A756" s="62">
        <v>754</v>
      </c>
      <c r="B756" s="10">
        <v>7</v>
      </c>
      <c r="C756" s="14">
        <v>41312</v>
      </c>
      <c r="D756" s="15" t="s">
        <v>208</v>
      </c>
      <c r="E756" s="15" t="s">
        <v>372</v>
      </c>
      <c r="F756" s="15" t="s">
        <v>372</v>
      </c>
      <c r="G756" s="23" t="s">
        <v>203</v>
      </c>
      <c r="H756" s="16"/>
      <c r="I756" s="66">
        <v>1</v>
      </c>
      <c r="J756" s="12">
        <f>VLOOKUP(G756,'Default Parameters'!$A$10:$C$12,3,FALSE)</f>
        <v>5</v>
      </c>
      <c r="K756" s="63">
        <f t="shared" si="209"/>
        <v>41432</v>
      </c>
      <c r="L756" s="64">
        <f t="shared" si="210"/>
        <v>2013</v>
      </c>
      <c r="M756" s="64">
        <f t="shared" si="211"/>
        <v>6</v>
      </c>
      <c r="N756" s="63">
        <f t="shared" si="212"/>
        <v>43257</v>
      </c>
      <c r="O756" s="154">
        <f t="shared" si="213"/>
        <v>42948</v>
      </c>
      <c r="P756" s="155">
        <f t="shared" si="214"/>
        <v>43257</v>
      </c>
      <c r="Q756" s="155" t="str">
        <f t="shared" si="215"/>
        <v>Yes</v>
      </c>
      <c r="R756" s="156">
        <f t="shared" si="216"/>
        <v>0.41917808219178082</v>
      </c>
      <c r="S756" s="156">
        <f t="shared" si="217"/>
        <v>0.43013698630136987</v>
      </c>
      <c r="T756" s="157" t="str">
        <f t="shared" si="218"/>
        <v/>
      </c>
      <c r="U756" s="158" t="str">
        <f t="shared" si="219"/>
        <v/>
      </c>
      <c r="V756" s="158" t="str">
        <f t="shared" si="220"/>
        <v>No</v>
      </c>
      <c r="W756" s="159" t="str">
        <f t="shared" si="221"/>
        <v/>
      </c>
      <c r="X756" s="159" t="str">
        <f t="shared" si="222"/>
        <v/>
      </c>
      <c r="Y756" s="160" t="str">
        <f t="shared" si="223"/>
        <v/>
      </c>
      <c r="Z756" s="161" t="str">
        <f t="shared" si="224"/>
        <v/>
      </c>
      <c r="AA756" s="161" t="str">
        <f t="shared" si="225"/>
        <v>No</v>
      </c>
      <c r="AB756" s="162" t="str">
        <f t="shared" si="226"/>
        <v/>
      </c>
      <c r="AC756" s="162" t="str">
        <f t="shared" si="227"/>
        <v/>
      </c>
    </row>
    <row r="757" spans="1:29" ht="14">
      <c r="A757" s="62">
        <v>755</v>
      </c>
      <c r="B757" s="10">
        <v>7</v>
      </c>
      <c r="C757" s="14">
        <v>41312</v>
      </c>
      <c r="D757" s="15" t="s">
        <v>42</v>
      </c>
      <c r="E757" s="15" t="s">
        <v>10</v>
      </c>
      <c r="F757" s="15" t="s">
        <v>10</v>
      </c>
      <c r="G757" s="23" t="s">
        <v>16</v>
      </c>
      <c r="H757" s="17" t="s">
        <v>182</v>
      </c>
      <c r="I757" s="66">
        <v>10</v>
      </c>
      <c r="J757" s="12">
        <f>VLOOKUP(G757,'Default Parameters'!$A$10:$C$12,3,FALSE)</f>
        <v>5</v>
      </c>
      <c r="K757" s="63">
        <f t="shared" si="209"/>
        <v>41432</v>
      </c>
      <c r="L757" s="64">
        <f t="shared" si="210"/>
        <v>2013</v>
      </c>
      <c r="M757" s="64">
        <f t="shared" si="211"/>
        <v>6</v>
      </c>
      <c r="N757" s="63">
        <f t="shared" si="212"/>
        <v>43257</v>
      </c>
      <c r="O757" s="154">
        <f t="shared" si="213"/>
        <v>42948</v>
      </c>
      <c r="P757" s="155">
        <f t="shared" si="214"/>
        <v>43257</v>
      </c>
      <c r="Q757" s="155" t="str">
        <f t="shared" si="215"/>
        <v>Yes</v>
      </c>
      <c r="R757" s="156">
        <f t="shared" si="216"/>
        <v>4.1917808219178081</v>
      </c>
      <c r="S757" s="156">
        <f t="shared" si="217"/>
        <v>4.3013698630136989</v>
      </c>
      <c r="T757" s="157" t="str">
        <f t="shared" si="218"/>
        <v/>
      </c>
      <c r="U757" s="158" t="str">
        <f t="shared" si="219"/>
        <v/>
      </c>
      <c r="V757" s="158" t="str">
        <f t="shared" si="220"/>
        <v>No</v>
      </c>
      <c r="W757" s="159" t="str">
        <f t="shared" si="221"/>
        <v/>
      </c>
      <c r="X757" s="159" t="str">
        <f t="shared" si="222"/>
        <v/>
      </c>
      <c r="Y757" s="160" t="str">
        <f t="shared" si="223"/>
        <v/>
      </c>
      <c r="Z757" s="161" t="str">
        <f t="shared" si="224"/>
        <v/>
      </c>
      <c r="AA757" s="161" t="str">
        <f t="shared" si="225"/>
        <v>No</v>
      </c>
      <c r="AB757" s="162" t="str">
        <f t="shared" si="226"/>
        <v/>
      </c>
      <c r="AC757" s="162" t="str">
        <f t="shared" si="227"/>
        <v/>
      </c>
    </row>
    <row r="758" spans="1:29" ht="14">
      <c r="A758" s="62">
        <v>756</v>
      </c>
      <c r="B758" s="10">
        <v>7</v>
      </c>
      <c r="C758" s="14">
        <v>41313</v>
      </c>
      <c r="D758" s="15" t="s">
        <v>209</v>
      </c>
      <c r="E758" s="65" t="s">
        <v>8</v>
      </c>
      <c r="F758" s="15" t="s">
        <v>8</v>
      </c>
      <c r="G758" s="23" t="s">
        <v>16</v>
      </c>
      <c r="H758" s="17" t="s">
        <v>33</v>
      </c>
      <c r="I758" s="66">
        <v>1</v>
      </c>
      <c r="J758" s="12">
        <f>VLOOKUP(G758,'Default Parameters'!$A$10:$C$12,3,FALSE)</f>
        <v>5</v>
      </c>
      <c r="K758" s="63">
        <f t="shared" si="209"/>
        <v>41433</v>
      </c>
      <c r="L758" s="64">
        <f t="shared" si="210"/>
        <v>2013</v>
      </c>
      <c r="M758" s="64">
        <f t="shared" si="211"/>
        <v>6</v>
      </c>
      <c r="N758" s="63">
        <f t="shared" si="212"/>
        <v>43258</v>
      </c>
      <c r="O758" s="154">
        <f t="shared" si="213"/>
        <v>42948</v>
      </c>
      <c r="P758" s="155">
        <f t="shared" si="214"/>
        <v>43258</v>
      </c>
      <c r="Q758" s="155" t="str">
        <f t="shared" si="215"/>
        <v>Yes</v>
      </c>
      <c r="R758" s="156">
        <f t="shared" si="216"/>
        <v>0.41917808219178082</v>
      </c>
      <c r="S758" s="156">
        <f t="shared" si="217"/>
        <v>0.43287671232876712</v>
      </c>
      <c r="T758" s="157" t="str">
        <f t="shared" si="218"/>
        <v/>
      </c>
      <c r="U758" s="158" t="str">
        <f t="shared" si="219"/>
        <v/>
      </c>
      <c r="V758" s="158" t="str">
        <f t="shared" si="220"/>
        <v>No</v>
      </c>
      <c r="W758" s="159" t="str">
        <f t="shared" si="221"/>
        <v/>
      </c>
      <c r="X758" s="159" t="str">
        <f t="shared" si="222"/>
        <v/>
      </c>
      <c r="Y758" s="160" t="str">
        <f t="shared" si="223"/>
        <v/>
      </c>
      <c r="Z758" s="161" t="str">
        <f t="shared" si="224"/>
        <v/>
      </c>
      <c r="AA758" s="161" t="str">
        <f t="shared" si="225"/>
        <v>No</v>
      </c>
      <c r="AB758" s="162" t="str">
        <f t="shared" si="226"/>
        <v/>
      </c>
      <c r="AC758" s="162" t="str">
        <f t="shared" si="227"/>
        <v/>
      </c>
    </row>
    <row r="759" spans="1:29" ht="14">
      <c r="A759" s="62">
        <v>757</v>
      </c>
      <c r="B759" s="10">
        <v>7</v>
      </c>
      <c r="C759" s="14">
        <v>41313</v>
      </c>
      <c r="D759" s="15" t="s">
        <v>209</v>
      </c>
      <c r="E759" s="65" t="s">
        <v>8</v>
      </c>
      <c r="F759" s="15" t="s">
        <v>8</v>
      </c>
      <c r="G759" s="23" t="s">
        <v>16</v>
      </c>
      <c r="H759" s="17" t="s">
        <v>182</v>
      </c>
      <c r="I759" s="66">
        <v>99</v>
      </c>
      <c r="J759" s="12">
        <f>VLOOKUP(G759,'Default Parameters'!$A$10:$C$12,3,FALSE)</f>
        <v>5</v>
      </c>
      <c r="K759" s="63">
        <f t="shared" si="209"/>
        <v>41433</v>
      </c>
      <c r="L759" s="64">
        <f t="shared" si="210"/>
        <v>2013</v>
      </c>
      <c r="M759" s="64">
        <f t="shared" si="211"/>
        <v>6</v>
      </c>
      <c r="N759" s="63">
        <f t="shared" si="212"/>
        <v>43258</v>
      </c>
      <c r="O759" s="154">
        <f t="shared" si="213"/>
        <v>42948</v>
      </c>
      <c r="P759" s="155">
        <f t="shared" si="214"/>
        <v>43258</v>
      </c>
      <c r="Q759" s="155" t="str">
        <f t="shared" si="215"/>
        <v>Yes</v>
      </c>
      <c r="R759" s="156">
        <f t="shared" si="216"/>
        <v>41.4986301369863</v>
      </c>
      <c r="S759" s="156">
        <f t="shared" si="217"/>
        <v>42.854794520547948</v>
      </c>
      <c r="T759" s="157" t="str">
        <f t="shared" si="218"/>
        <v/>
      </c>
      <c r="U759" s="158" t="str">
        <f t="shared" si="219"/>
        <v/>
      </c>
      <c r="V759" s="158" t="str">
        <f t="shared" si="220"/>
        <v>No</v>
      </c>
      <c r="W759" s="159" t="str">
        <f t="shared" si="221"/>
        <v/>
      </c>
      <c r="X759" s="159" t="str">
        <f t="shared" si="222"/>
        <v/>
      </c>
      <c r="Y759" s="160" t="str">
        <f t="shared" si="223"/>
        <v/>
      </c>
      <c r="Z759" s="161" t="str">
        <f t="shared" si="224"/>
        <v/>
      </c>
      <c r="AA759" s="161" t="str">
        <f t="shared" si="225"/>
        <v>No</v>
      </c>
      <c r="AB759" s="162" t="str">
        <f t="shared" si="226"/>
        <v/>
      </c>
      <c r="AC759" s="162" t="str">
        <f t="shared" si="227"/>
        <v/>
      </c>
    </row>
    <row r="760" spans="1:29">
      <c r="A760" s="62">
        <v>758</v>
      </c>
      <c r="B760" s="10">
        <v>7</v>
      </c>
      <c r="C760" s="14">
        <v>41315</v>
      </c>
      <c r="D760" s="15" t="s">
        <v>210</v>
      </c>
      <c r="E760" s="15" t="s">
        <v>11</v>
      </c>
      <c r="F760" s="15" t="s">
        <v>11</v>
      </c>
      <c r="G760" s="23" t="s">
        <v>16</v>
      </c>
      <c r="H760" s="16"/>
      <c r="I760" s="66">
        <v>1</v>
      </c>
      <c r="J760" s="12">
        <f>VLOOKUP(G760,'Default Parameters'!$A$10:$C$12,3,FALSE)</f>
        <v>5</v>
      </c>
      <c r="K760" s="63">
        <f t="shared" si="209"/>
        <v>41435</v>
      </c>
      <c r="L760" s="64">
        <f t="shared" si="210"/>
        <v>2013</v>
      </c>
      <c r="M760" s="64">
        <f t="shared" si="211"/>
        <v>6</v>
      </c>
      <c r="N760" s="63">
        <f t="shared" si="212"/>
        <v>43260</v>
      </c>
      <c r="O760" s="154">
        <f t="shared" si="213"/>
        <v>42948</v>
      </c>
      <c r="P760" s="155">
        <f t="shared" si="214"/>
        <v>43260</v>
      </c>
      <c r="Q760" s="155" t="str">
        <f t="shared" si="215"/>
        <v>Yes</v>
      </c>
      <c r="R760" s="156">
        <f t="shared" si="216"/>
        <v>0.41917808219178082</v>
      </c>
      <c r="S760" s="156">
        <f t="shared" si="217"/>
        <v>0.43835616438356162</v>
      </c>
      <c r="T760" s="157" t="str">
        <f t="shared" si="218"/>
        <v/>
      </c>
      <c r="U760" s="158" t="str">
        <f t="shared" si="219"/>
        <v/>
      </c>
      <c r="V760" s="158" t="str">
        <f t="shared" si="220"/>
        <v>No</v>
      </c>
      <c r="W760" s="159" t="str">
        <f t="shared" si="221"/>
        <v/>
      </c>
      <c r="X760" s="159" t="str">
        <f t="shared" si="222"/>
        <v/>
      </c>
      <c r="Y760" s="160" t="str">
        <f t="shared" si="223"/>
        <v/>
      </c>
      <c r="Z760" s="161" t="str">
        <f t="shared" si="224"/>
        <v/>
      </c>
      <c r="AA760" s="161" t="str">
        <f t="shared" si="225"/>
        <v>No</v>
      </c>
      <c r="AB760" s="162" t="str">
        <f t="shared" si="226"/>
        <v/>
      </c>
      <c r="AC760" s="162" t="str">
        <f t="shared" si="227"/>
        <v/>
      </c>
    </row>
    <row r="761" spans="1:29">
      <c r="A761" s="62">
        <v>759</v>
      </c>
      <c r="B761" s="10">
        <v>7</v>
      </c>
      <c r="C761" s="14">
        <v>41316</v>
      </c>
      <c r="D761" s="15" t="s">
        <v>52</v>
      </c>
      <c r="E761" s="15" t="s">
        <v>367</v>
      </c>
      <c r="F761" s="15" t="s">
        <v>367</v>
      </c>
      <c r="G761" s="23" t="s">
        <v>16</v>
      </c>
      <c r="H761" s="16"/>
      <c r="I761" s="66">
        <v>6</v>
      </c>
      <c r="J761" s="12">
        <f>VLOOKUP(G761,'Default Parameters'!$A$10:$C$12,3,FALSE)</f>
        <v>5</v>
      </c>
      <c r="K761" s="63">
        <f t="shared" si="209"/>
        <v>41436</v>
      </c>
      <c r="L761" s="64">
        <f t="shared" si="210"/>
        <v>2013</v>
      </c>
      <c r="M761" s="64">
        <f t="shared" si="211"/>
        <v>6</v>
      </c>
      <c r="N761" s="63">
        <f t="shared" si="212"/>
        <v>43261</v>
      </c>
      <c r="O761" s="154">
        <f t="shared" si="213"/>
        <v>42948</v>
      </c>
      <c r="P761" s="155">
        <f t="shared" si="214"/>
        <v>43261</v>
      </c>
      <c r="Q761" s="155" t="str">
        <f t="shared" si="215"/>
        <v>Yes</v>
      </c>
      <c r="R761" s="156">
        <f t="shared" si="216"/>
        <v>2.515068493150685</v>
      </c>
      <c r="S761" s="156">
        <f t="shared" si="217"/>
        <v>2.6465753424657534</v>
      </c>
      <c r="T761" s="157" t="str">
        <f t="shared" si="218"/>
        <v/>
      </c>
      <c r="U761" s="158" t="str">
        <f t="shared" si="219"/>
        <v/>
      </c>
      <c r="V761" s="158" t="str">
        <f t="shared" si="220"/>
        <v>No</v>
      </c>
      <c r="W761" s="159" t="str">
        <f t="shared" si="221"/>
        <v/>
      </c>
      <c r="X761" s="159" t="str">
        <f t="shared" si="222"/>
        <v/>
      </c>
      <c r="Y761" s="160" t="str">
        <f t="shared" si="223"/>
        <v/>
      </c>
      <c r="Z761" s="161" t="str">
        <f t="shared" si="224"/>
        <v/>
      </c>
      <c r="AA761" s="161" t="str">
        <f t="shared" si="225"/>
        <v>No</v>
      </c>
      <c r="AB761" s="162" t="str">
        <f t="shared" si="226"/>
        <v/>
      </c>
      <c r="AC761" s="162" t="str">
        <f t="shared" si="227"/>
        <v/>
      </c>
    </row>
    <row r="762" spans="1:29">
      <c r="A762" s="62">
        <v>760</v>
      </c>
      <c r="B762" s="10">
        <v>7</v>
      </c>
      <c r="C762" s="14">
        <v>41316</v>
      </c>
      <c r="D762" s="15" t="s">
        <v>52</v>
      </c>
      <c r="E762" s="15" t="s">
        <v>367</v>
      </c>
      <c r="F762" s="15" t="s">
        <v>367</v>
      </c>
      <c r="G762" s="23" t="s">
        <v>16</v>
      </c>
      <c r="H762" s="16"/>
      <c r="I762" s="66">
        <v>13</v>
      </c>
      <c r="J762" s="12">
        <f>VLOOKUP(G762,'Default Parameters'!$A$10:$C$12,3,FALSE)</f>
        <v>5</v>
      </c>
      <c r="K762" s="63">
        <f t="shared" si="209"/>
        <v>41436</v>
      </c>
      <c r="L762" s="64">
        <f t="shared" si="210"/>
        <v>2013</v>
      </c>
      <c r="M762" s="64">
        <f t="shared" si="211"/>
        <v>6</v>
      </c>
      <c r="N762" s="63">
        <f t="shared" si="212"/>
        <v>43261</v>
      </c>
      <c r="O762" s="154">
        <f t="shared" si="213"/>
        <v>42948</v>
      </c>
      <c r="P762" s="155">
        <f t="shared" si="214"/>
        <v>43261</v>
      </c>
      <c r="Q762" s="155" t="str">
        <f t="shared" si="215"/>
        <v>Yes</v>
      </c>
      <c r="R762" s="156">
        <f t="shared" si="216"/>
        <v>5.4493150684931511</v>
      </c>
      <c r="S762" s="156">
        <f t="shared" si="217"/>
        <v>5.7342465753424658</v>
      </c>
      <c r="T762" s="157" t="str">
        <f t="shared" si="218"/>
        <v/>
      </c>
      <c r="U762" s="158" t="str">
        <f t="shared" si="219"/>
        <v/>
      </c>
      <c r="V762" s="158" t="str">
        <f t="shared" si="220"/>
        <v>No</v>
      </c>
      <c r="W762" s="159" t="str">
        <f t="shared" si="221"/>
        <v/>
      </c>
      <c r="X762" s="159" t="str">
        <f t="shared" si="222"/>
        <v/>
      </c>
      <c r="Y762" s="160" t="str">
        <f t="shared" si="223"/>
        <v/>
      </c>
      <c r="Z762" s="161" t="str">
        <f t="shared" si="224"/>
        <v/>
      </c>
      <c r="AA762" s="161" t="str">
        <f t="shared" si="225"/>
        <v>No</v>
      </c>
      <c r="AB762" s="162" t="str">
        <f t="shared" si="226"/>
        <v/>
      </c>
      <c r="AC762" s="162" t="str">
        <f t="shared" si="227"/>
        <v/>
      </c>
    </row>
    <row r="763" spans="1:29">
      <c r="A763" s="62">
        <v>761</v>
      </c>
      <c r="B763" s="10">
        <v>7</v>
      </c>
      <c r="C763" s="14">
        <v>41316</v>
      </c>
      <c r="D763" s="15" t="s">
        <v>52</v>
      </c>
      <c r="E763" s="15" t="s">
        <v>367</v>
      </c>
      <c r="F763" s="15" t="s">
        <v>367</v>
      </c>
      <c r="G763" s="23" t="s">
        <v>16</v>
      </c>
      <c r="H763" s="16"/>
      <c r="I763" s="66">
        <v>15</v>
      </c>
      <c r="J763" s="12">
        <f>VLOOKUP(G763,'Default Parameters'!$A$10:$C$12,3,FALSE)</f>
        <v>5</v>
      </c>
      <c r="K763" s="63">
        <f t="shared" si="209"/>
        <v>41436</v>
      </c>
      <c r="L763" s="64">
        <f t="shared" si="210"/>
        <v>2013</v>
      </c>
      <c r="M763" s="64">
        <f t="shared" si="211"/>
        <v>6</v>
      </c>
      <c r="N763" s="63">
        <f t="shared" si="212"/>
        <v>43261</v>
      </c>
      <c r="O763" s="154">
        <f t="shared" si="213"/>
        <v>42948</v>
      </c>
      <c r="P763" s="155">
        <f t="shared" si="214"/>
        <v>43261</v>
      </c>
      <c r="Q763" s="155" t="str">
        <f t="shared" si="215"/>
        <v>Yes</v>
      </c>
      <c r="R763" s="156">
        <f t="shared" si="216"/>
        <v>6.2876712328767121</v>
      </c>
      <c r="S763" s="156">
        <f t="shared" si="217"/>
        <v>6.6164383561643838</v>
      </c>
      <c r="T763" s="157" t="str">
        <f t="shared" si="218"/>
        <v/>
      </c>
      <c r="U763" s="158" t="str">
        <f t="shared" si="219"/>
        <v/>
      </c>
      <c r="V763" s="158" t="str">
        <f t="shared" si="220"/>
        <v>No</v>
      </c>
      <c r="W763" s="159" t="str">
        <f t="shared" si="221"/>
        <v/>
      </c>
      <c r="X763" s="159" t="str">
        <f t="shared" si="222"/>
        <v/>
      </c>
      <c r="Y763" s="160" t="str">
        <f t="shared" si="223"/>
        <v/>
      </c>
      <c r="Z763" s="161" t="str">
        <f t="shared" si="224"/>
        <v/>
      </c>
      <c r="AA763" s="161" t="str">
        <f t="shared" si="225"/>
        <v>No</v>
      </c>
      <c r="AB763" s="162" t="str">
        <f t="shared" si="226"/>
        <v/>
      </c>
      <c r="AC763" s="162" t="str">
        <f t="shared" si="227"/>
        <v/>
      </c>
    </row>
    <row r="764" spans="1:29">
      <c r="A764" s="62">
        <v>762</v>
      </c>
      <c r="B764" s="10">
        <v>7</v>
      </c>
      <c r="C764" s="14">
        <v>41316</v>
      </c>
      <c r="D764" s="15" t="s">
        <v>52</v>
      </c>
      <c r="E764" s="15" t="s">
        <v>367</v>
      </c>
      <c r="F764" s="15" t="s">
        <v>367</v>
      </c>
      <c r="G764" s="23" t="s">
        <v>16</v>
      </c>
      <c r="H764" s="16"/>
      <c r="I764" s="66">
        <v>18</v>
      </c>
      <c r="J764" s="12">
        <f>VLOOKUP(G764,'Default Parameters'!$A$10:$C$12,3,FALSE)</f>
        <v>5</v>
      </c>
      <c r="K764" s="63">
        <f t="shared" si="209"/>
        <v>41436</v>
      </c>
      <c r="L764" s="64">
        <f t="shared" si="210"/>
        <v>2013</v>
      </c>
      <c r="M764" s="64">
        <f t="shared" si="211"/>
        <v>6</v>
      </c>
      <c r="N764" s="63">
        <f t="shared" si="212"/>
        <v>43261</v>
      </c>
      <c r="O764" s="154">
        <f t="shared" si="213"/>
        <v>42948</v>
      </c>
      <c r="P764" s="155">
        <f t="shared" si="214"/>
        <v>43261</v>
      </c>
      <c r="Q764" s="155" t="str">
        <f t="shared" si="215"/>
        <v>Yes</v>
      </c>
      <c r="R764" s="156">
        <f t="shared" si="216"/>
        <v>7.5452054794520551</v>
      </c>
      <c r="S764" s="156">
        <f t="shared" si="217"/>
        <v>7.9397260273972599</v>
      </c>
      <c r="T764" s="157" t="str">
        <f t="shared" si="218"/>
        <v/>
      </c>
      <c r="U764" s="158" t="str">
        <f t="shared" si="219"/>
        <v/>
      </c>
      <c r="V764" s="158" t="str">
        <f t="shared" si="220"/>
        <v>No</v>
      </c>
      <c r="W764" s="159" t="str">
        <f t="shared" si="221"/>
        <v/>
      </c>
      <c r="X764" s="159" t="str">
        <f t="shared" si="222"/>
        <v/>
      </c>
      <c r="Y764" s="160" t="str">
        <f t="shared" si="223"/>
        <v/>
      </c>
      <c r="Z764" s="161" t="str">
        <f t="shared" si="224"/>
        <v/>
      </c>
      <c r="AA764" s="161" t="str">
        <f t="shared" si="225"/>
        <v>No</v>
      </c>
      <c r="AB764" s="162" t="str">
        <f t="shared" si="226"/>
        <v/>
      </c>
      <c r="AC764" s="162" t="str">
        <f t="shared" si="227"/>
        <v/>
      </c>
    </row>
    <row r="765" spans="1:29">
      <c r="A765" s="62">
        <v>763</v>
      </c>
      <c r="B765" s="10">
        <v>7</v>
      </c>
      <c r="C765" s="14">
        <v>41316</v>
      </c>
      <c r="D765" s="15" t="s">
        <v>52</v>
      </c>
      <c r="E765" s="15" t="s">
        <v>367</v>
      </c>
      <c r="F765" s="15" t="s">
        <v>367</v>
      </c>
      <c r="G765" s="23" t="s">
        <v>16</v>
      </c>
      <c r="H765" s="16"/>
      <c r="I765" s="66">
        <v>20</v>
      </c>
      <c r="J765" s="12">
        <f>VLOOKUP(G765,'Default Parameters'!$A$10:$C$12,3,FALSE)</f>
        <v>5</v>
      </c>
      <c r="K765" s="63">
        <f t="shared" si="209"/>
        <v>41436</v>
      </c>
      <c r="L765" s="64">
        <f t="shared" si="210"/>
        <v>2013</v>
      </c>
      <c r="M765" s="64">
        <f t="shared" si="211"/>
        <v>6</v>
      </c>
      <c r="N765" s="63">
        <f t="shared" si="212"/>
        <v>43261</v>
      </c>
      <c r="O765" s="154">
        <f t="shared" si="213"/>
        <v>42948</v>
      </c>
      <c r="P765" s="155">
        <f t="shared" si="214"/>
        <v>43261</v>
      </c>
      <c r="Q765" s="155" t="str">
        <f t="shared" si="215"/>
        <v>Yes</v>
      </c>
      <c r="R765" s="156">
        <f t="shared" si="216"/>
        <v>8.3835616438356162</v>
      </c>
      <c r="S765" s="156">
        <f t="shared" si="217"/>
        <v>8.8219178082191778</v>
      </c>
      <c r="T765" s="157" t="str">
        <f t="shared" si="218"/>
        <v/>
      </c>
      <c r="U765" s="158" t="str">
        <f t="shared" si="219"/>
        <v/>
      </c>
      <c r="V765" s="158" t="str">
        <f t="shared" si="220"/>
        <v>No</v>
      </c>
      <c r="W765" s="159" t="str">
        <f t="shared" si="221"/>
        <v/>
      </c>
      <c r="X765" s="159" t="str">
        <f t="shared" si="222"/>
        <v/>
      </c>
      <c r="Y765" s="160" t="str">
        <f t="shared" si="223"/>
        <v/>
      </c>
      <c r="Z765" s="161" t="str">
        <f t="shared" si="224"/>
        <v/>
      </c>
      <c r="AA765" s="161" t="str">
        <f t="shared" si="225"/>
        <v>No</v>
      </c>
      <c r="AB765" s="162" t="str">
        <f t="shared" si="226"/>
        <v/>
      </c>
      <c r="AC765" s="162" t="str">
        <f t="shared" si="227"/>
        <v/>
      </c>
    </row>
    <row r="766" spans="1:29">
      <c r="A766" s="62">
        <v>764</v>
      </c>
      <c r="B766" s="10">
        <v>7</v>
      </c>
      <c r="C766" s="14">
        <v>41316</v>
      </c>
      <c r="D766" s="15" t="s">
        <v>52</v>
      </c>
      <c r="E766" s="15" t="s">
        <v>367</v>
      </c>
      <c r="F766" s="15" t="s">
        <v>367</v>
      </c>
      <c r="G766" s="23" t="s">
        <v>16</v>
      </c>
      <c r="H766" s="16"/>
      <c r="I766" s="66">
        <v>20</v>
      </c>
      <c r="J766" s="12">
        <f>VLOOKUP(G766,'Default Parameters'!$A$10:$C$12,3,FALSE)</f>
        <v>5</v>
      </c>
      <c r="K766" s="63">
        <f t="shared" si="209"/>
        <v>41436</v>
      </c>
      <c r="L766" s="64">
        <f t="shared" si="210"/>
        <v>2013</v>
      </c>
      <c r="M766" s="64">
        <f t="shared" si="211"/>
        <v>6</v>
      </c>
      <c r="N766" s="63">
        <f t="shared" si="212"/>
        <v>43261</v>
      </c>
      <c r="O766" s="154">
        <f t="shared" si="213"/>
        <v>42948</v>
      </c>
      <c r="P766" s="155">
        <f t="shared" si="214"/>
        <v>43261</v>
      </c>
      <c r="Q766" s="155" t="str">
        <f t="shared" si="215"/>
        <v>Yes</v>
      </c>
      <c r="R766" s="156">
        <f t="shared" si="216"/>
        <v>8.3835616438356162</v>
      </c>
      <c r="S766" s="156">
        <f t="shared" si="217"/>
        <v>8.8219178082191778</v>
      </c>
      <c r="T766" s="157" t="str">
        <f t="shared" si="218"/>
        <v/>
      </c>
      <c r="U766" s="158" t="str">
        <f t="shared" si="219"/>
        <v/>
      </c>
      <c r="V766" s="158" t="str">
        <f t="shared" si="220"/>
        <v>No</v>
      </c>
      <c r="W766" s="159" t="str">
        <f t="shared" si="221"/>
        <v/>
      </c>
      <c r="X766" s="159" t="str">
        <f t="shared" si="222"/>
        <v/>
      </c>
      <c r="Y766" s="160" t="str">
        <f t="shared" si="223"/>
        <v/>
      </c>
      <c r="Z766" s="161" t="str">
        <f t="shared" si="224"/>
        <v/>
      </c>
      <c r="AA766" s="161" t="str">
        <f t="shared" si="225"/>
        <v>No</v>
      </c>
      <c r="AB766" s="162" t="str">
        <f t="shared" si="226"/>
        <v/>
      </c>
      <c r="AC766" s="162" t="str">
        <f t="shared" si="227"/>
        <v/>
      </c>
    </row>
    <row r="767" spans="1:29">
      <c r="A767" s="62">
        <v>765</v>
      </c>
      <c r="B767" s="10">
        <v>7</v>
      </c>
      <c r="C767" s="14">
        <v>41316</v>
      </c>
      <c r="D767" s="15" t="s">
        <v>52</v>
      </c>
      <c r="E767" s="15" t="s">
        <v>367</v>
      </c>
      <c r="F767" s="15" t="s">
        <v>367</v>
      </c>
      <c r="G767" s="23" t="s">
        <v>16</v>
      </c>
      <c r="H767" s="16"/>
      <c r="I767" s="66">
        <v>31</v>
      </c>
      <c r="J767" s="12">
        <f>VLOOKUP(G767,'Default Parameters'!$A$10:$C$12,3,FALSE)</f>
        <v>5</v>
      </c>
      <c r="K767" s="63">
        <f t="shared" si="209"/>
        <v>41436</v>
      </c>
      <c r="L767" s="64">
        <f t="shared" si="210"/>
        <v>2013</v>
      </c>
      <c r="M767" s="64">
        <f t="shared" si="211"/>
        <v>6</v>
      </c>
      <c r="N767" s="63">
        <f t="shared" si="212"/>
        <v>43261</v>
      </c>
      <c r="O767" s="154">
        <f t="shared" si="213"/>
        <v>42948</v>
      </c>
      <c r="P767" s="155">
        <f t="shared" si="214"/>
        <v>43261</v>
      </c>
      <c r="Q767" s="155" t="str">
        <f t="shared" si="215"/>
        <v>Yes</v>
      </c>
      <c r="R767" s="156">
        <f t="shared" si="216"/>
        <v>12.994520547945205</v>
      </c>
      <c r="S767" s="156">
        <f t="shared" si="217"/>
        <v>13.673972602739726</v>
      </c>
      <c r="T767" s="157" t="str">
        <f t="shared" si="218"/>
        <v/>
      </c>
      <c r="U767" s="158" t="str">
        <f t="shared" si="219"/>
        <v/>
      </c>
      <c r="V767" s="158" t="str">
        <f t="shared" si="220"/>
        <v>No</v>
      </c>
      <c r="W767" s="159" t="str">
        <f t="shared" si="221"/>
        <v/>
      </c>
      <c r="X767" s="159" t="str">
        <f t="shared" si="222"/>
        <v/>
      </c>
      <c r="Y767" s="160" t="str">
        <f t="shared" si="223"/>
        <v/>
      </c>
      <c r="Z767" s="161" t="str">
        <f t="shared" si="224"/>
        <v/>
      </c>
      <c r="AA767" s="161" t="str">
        <f t="shared" si="225"/>
        <v>No</v>
      </c>
      <c r="AB767" s="162" t="str">
        <f t="shared" si="226"/>
        <v/>
      </c>
      <c r="AC767" s="162" t="str">
        <f t="shared" si="227"/>
        <v/>
      </c>
    </row>
    <row r="768" spans="1:29" ht="14">
      <c r="A768" s="62">
        <v>766</v>
      </c>
      <c r="B768" s="10">
        <v>7</v>
      </c>
      <c r="C768" s="14">
        <v>41316</v>
      </c>
      <c r="D768" s="15" t="s">
        <v>74</v>
      </c>
      <c r="E768" s="65" t="s">
        <v>9</v>
      </c>
      <c r="F768" s="15" t="s">
        <v>9</v>
      </c>
      <c r="G768" s="23" t="s">
        <v>16</v>
      </c>
      <c r="H768" s="19" t="s">
        <v>182</v>
      </c>
      <c r="I768" s="66">
        <v>39</v>
      </c>
      <c r="J768" s="12">
        <f>VLOOKUP(G768,'Default Parameters'!$A$10:$C$12,3,FALSE)</f>
        <v>5</v>
      </c>
      <c r="K768" s="63">
        <f t="shared" si="209"/>
        <v>41436</v>
      </c>
      <c r="L768" s="64">
        <f t="shared" si="210"/>
        <v>2013</v>
      </c>
      <c r="M768" s="64">
        <f t="shared" si="211"/>
        <v>6</v>
      </c>
      <c r="N768" s="63">
        <f t="shared" si="212"/>
        <v>43261</v>
      </c>
      <c r="O768" s="154">
        <f t="shared" si="213"/>
        <v>42948</v>
      </c>
      <c r="P768" s="155">
        <f t="shared" si="214"/>
        <v>43261</v>
      </c>
      <c r="Q768" s="155" t="str">
        <f t="shared" si="215"/>
        <v>Yes</v>
      </c>
      <c r="R768" s="156">
        <f t="shared" si="216"/>
        <v>16.347945205479451</v>
      </c>
      <c r="S768" s="156">
        <f t="shared" si="217"/>
        <v>17.202739726027396</v>
      </c>
      <c r="T768" s="157" t="str">
        <f t="shared" si="218"/>
        <v/>
      </c>
      <c r="U768" s="158" t="str">
        <f t="shared" si="219"/>
        <v/>
      </c>
      <c r="V768" s="158" t="str">
        <f t="shared" si="220"/>
        <v>No</v>
      </c>
      <c r="W768" s="159" t="str">
        <f t="shared" si="221"/>
        <v/>
      </c>
      <c r="X768" s="159" t="str">
        <f t="shared" si="222"/>
        <v/>
      </c>
      <c r="Y768" s="160" t="str">
        <f t="shared" si="223"/>
        <v/>
      </c>
      <c r="Z768" s="161" t="str">
        <f t="shared" si="224"/>
        <v/>
      </c>
      <c r="AA768" s="161" t="str">
        <f t="shared" si="225"/>
        <v>No</v>
      </c>
      <c r="AB768" s="162" t="str">
        <f t="shared" si="226"/>
        <v/>
      </c>
      <c r="AC768" s="162" t="str">
        <f t="shared" si="227"/>
        <v/>
      </c>
    </row>
    <row r="769" spans="1:29">
      <c r="A769" s="62">
        <v>767</v>
      </c>
      <c r="B769" s="10">
        <v>7</v>
      </c>
      <c r="C769" s="14">
        <v>41317</v>
      </c>
      <c r="D769" s="15" t="s">
        <v>52</v>
      </c>
      <c r="E769" s="15" t="s">
        <v>367</v>
      </c>
      <c r="F769" s="15" t="s">
        <v>367</v>
      </c>
      <c r="G769" s="23" t="s">
        <v>16</v>
      </c>
      <c r="H769" s="16"/>
      <c r="I769" s="66">
        <v>115</v>
      </c>
      <c r="J769" s="12">
        <f>VLOOKUP(G769,'Default Parameters'!$A$10:$C$12,3,FALSE)</f>
        <v>5</v>
      </c>
      <c r="K769" s="63">
        <f t="shared" si="209"/>
        <v>41437</v>
      </c>
      <c r="L769" s="64">
        <f t="shared" si="210"/>
        <v>2013</v>
      </c>
      <c r="M769" s="64">
        <f t="shared" si="211"/>
        <v>6</v>
      </c>
      <c r="N769" s="63">
        <f t="shared" si="212"/>
        <v>43262</v>
      </c>
      <c r="O769" s="154">
        <f t="shared" si="213"/>
        <v>42948</v>
      </c>
      <c r="P769" s="155">
        <f t="shared" si="214"/>
        <v>43262</v>
      </c>
      <c r="Q769" s="155" t="str">
        <f t="shared" si="215"/>
        <v>Yes</v>
      </c>
      <c r="R769" s="156">
        <f t="shared" si="216"/>
        <v>48.205479452054796</v>
      </c>
      <c r="S769" s="156">
        <f t="shared" si="217"/>
        <v>51.041095890410958</v>
      </c>
      <c r="T769" s="157" t="str">
        <f t="shared" si="218"/>
        <v/>
      </c>
      <c r="U769" s="158" t="str">
        <f t="shared" si="219"/>
        <v/>
      </c>
      <c r="V769" s="158" t="str">
        <f t="shared" si="220"/>
        <v>No</v>
      </c>
      <c r="W769" s="159" t="str">
        <f t="shared" si="221"/>
        <v/>
      </c>
      <c r="X769" s="159" t="str">
        <f t="shared" si="222"/>
        <v/>
      </c>
      <c r="Y769" s="160" t="str">
        <f t="shared" si="223"/>
        <v/>
      </c>
      <c r="Z769" s="161" t="str">
        <f t="shared" si="224"/>
        <v/>
      </c>
      <c r="AA769" s="161" t="str">
        <f t="shared" si="225"/>
        <v>No</v>
      </c>
      <c r="AB769" s="162" t="str">
        <f t="shared" si="226"/>
        <v/>
      </c>
      <c r="AC769" s="162" t="str">
        <f t="shared" si="227"/>
        <v/>
      </c>
    </row>
    <row r="770" spans="1:29">
      <c r="A770" s="62">
        <v>768</v>
      </c>
      <c r="B770" s="10">
        <v>7</v>
      </c>
      <c r="C770" s="14">
        <v>41317</v>
      </c>
      <c r="D770" s="15" t="s">
        <v>52</v>
      </c>
      <c r="E770" s="65" t="s">
        <v>8</v>
      </c>
      <c r="F770" s="15" t="s">
        <v>8</v>
      </c>
      <c r="G770" s="23" t="s">
        <v>16</v>
      </c>
      <c r="H770" s="16"/>
      <c r="I770" s="66">
        <v>18</v>
      </c>
      <c r="J770" s="12">
        <f>VLOOKUP(G770,'Default Parameters'!$A$10:$C$12,3,FALSE)</f>
        <v>5</v>
      </c>
      <c r="K770" s="63">
        <f t="shared" si="209"/>
        <v>41437</v>
      </c>
      <c r="L770" s="64">
        <f t="shared" si="210"/>
        <v>2013</v>
      </c>
      <c r="M770" s="64">
        <f t="shared" si="211"/>
        <v>6</v>
      </c>
      <c r="N770" s="63">
        <f t="shared" si="212"/>
        <v>43262</v>
      </c>
      <c r="O770" s="154">
        <f t="shared" si="213"/>
        <v>42948</v>
      </c>
      <c r="P770" s="155">
        <f t="shared" si="214"/>
        <v>43262</v>
      </c>
      <c r="Q770" s="155" t="str">
        <f t="shared" si="215"/>
        <v>Yes</v>
      </c>
      <c r="R770" s="156">
        <f t="shared" si="216"/>
        <v>7.5452054794520551</v>
      </c>
      <c r="S770" s="156">
        <f t="shared" si="217"/>
        <v>7.9890410958904106</v>
      </c>
      <c r="T770" s="157" t="str">
        <f t="shared" si="218"/>
        <v/>
      </c>
      <c r="U770" s="158" t="str">
        <f t="shared" si="219"/>
        <v/>
      </c>
      <c r="V770" s="158" t="str">
        <f t="shared" si="220"/>
        <v>No</v>
      </c>
      <c r="W770" s="159" t="str">
        <f t="shared" si="221"/>
        <v/>
      </c>
      <c r="X770" s="159" t="str">
        <f t="shared" si="222"/>
        <v/>
      </c>
      <c r="Y770" s="160" t="str">
        <f t="shared" si="223"/>
        <v/>
      </c>
      <c r="Z770" s="161" t="str">
        <f t="shared" si="224"/>
        <v/>
      </c>
      <c r="AA770" s="161" t="str">
        <f t="shared" si="225"/>
        <v>No</v>
      </c>
      <c r="AB770" s="162" t="str">
        <f t="shared" si="226"/>
        <v/>
      </c>
      <c r="AC770" s="162" t="str">
        <f t="shared" si="227"/>
        <v/>
      </c>
    </row>
    <row r="771" spans="1:29">
      <c r="A771" s="62">
        <v>769</v>
      </c>
      <c r="B771" s="10">
        <v>7</v>
      </c>
      <c r="C771" s="14">
        <v>41318</v>
      </c>
      <c r="D771" s="15" t="s">
        <v>197</v>
      </c>
      <c r="E771" s="15" t="s">
        <v>12</v>
      </c>
      <c r="F771" s="15" t="s">
        <v>12</v>
      </c>
      <c r="G771" s="23" t="s">
        <v>16</v>
      </c>
      <c r="H771" s="16"/>
      <c r="I771" s="66">
        <v>50</v>
      </c>
      <c r="J771" s="12">
        <f>VLOOKUP(G771,'Default Parameters'!$A$10:$C$12,3,FALSE)</f>
        <v>5</v>
      </c>
      <c r="K771" s="63">
        <f t="shared" ref="K771:K834" si="228">EDATE(C771,4)</f>
        <v>41438</v>
      </c>
      <c r="L771" s="64">
        <f t="shared" ref="L771:L834" si="229">YEAR(K771)</f>
        <v>2013</v>
      </c>
      <c r="M771" s="64">
        <f t="shared" ref="M771:M834" si="230">MONTH(K771)</f>
        <v>6</v>
      </c>
      <c r="N771" s="63">
        <f t="shared" ref="N771:N834" si="231">EDATE(K771,J771*12)-1</f>
        <v>43263</v>
      </c>
      <c r="O771" s="154">
        <f t="shared" ref="O771:O834" si="232">IF($N771&lt;$AG$10,"",MAX($K771,$AG$10,VLOOKUP($B771,$AF$3:$AG$8,2,FALSE)))</f>
        <v>42948</v>
      </c>
      <c r="P771" s="155">
        <f t="shared" ref="P771:P834" si="233">IF(O771="","",MIN($N771,$AG$13,VLOOKUP($B771,$AF$3:$AH$8,3,FALSE)))</f>
        <v>43263</v>
      </c>
      <c r="Q771" s="155" t="str">
        <f t="shared" ref="Q771:Q834" si="234">IF(SUM(R771:S771)&gt;0,"Yes","No")</f>
        <v>Yes</v>
      </c>
      <c r="R771" s="156">
        <f t="shared" ref="R771:R834" si="235">IF(O771="","",MAX(MIN($AG$11,P771)-MAX($AG$10,O771)+1,0)*$I771/365)</f>
        <v>20.958904109589042</v>
      </c>
      <c r="S771" s="156">
        <f t="shared" ref="S771:S834" si="236">IF(O771="","",MAX(MIN($AG$13,P771)-MAX($AG$12,O771)+1,0)*$I771/365)</f>
        <v>22.328767123287673</v>
      </c>
      <c r="T771" s="157" t="str">
        <f t="shared" si="218"/>
        <v/>
      </c>
      <c r="U771" s="158" t="str">
        <f t="shared" si="219"/>
        <v/>
      </c>
      <c r="V771" s="158" t="str">
        <f t="shared" si="220"/>
        <v>No</v>
      </c>
      <c r="W771" s="159" t="str">
        <f t="shared" si="221"/>
        <v/>
      </c>
      <c r="X771" s="159" t="str">
        <f t="shared" si="222"/>
        <v/>
      </c>
      <c r="Y771" s="160" t="str">
        <f t="shared" si="223"/>
        <v/>
      </c>
      <c r="Z771" s="161" t="str">
        <f t="shared" si="224"/>
        <v/>
      </c>
      <c r="AA771" s="161" t="str">
        <f t="shared" si="225"/>
        <v>No</v>
      </c>
      <c r="AB771" s="162" t="str">
        <f t="shared" si="226"/>
        <v/>
      </c>
      <c r="AC771" s="162" t="str">
        <f t="shared" si="227"/>
        <v/>
      </c>
    </row>
    <row r="772" spans="1:29" ht="14">
      <c r="A772" s="62">
        <v>770</v>
      </c>
      <c r="B772" s="10">
        <v>7</v>
      </c>
      <c r="C772" s="14">
        <v>41318</v>
      </c>
      <c r="D772" s="15" t="s">
        <v>197</v>
      </c>
      <c r="E772" s="15" t="s">
        <v>12</v>
      </c>
      <c r="F772" s="15" t="s">
        <v>12</v>
      </c>
      <c r="G772" s="23" t="s">
        <v>203</v>
      </c>
      <c r="H772" s="17" t="s">
        <v>182</v>
      </c>
      <c r="I772" s="66">
        <v>5</v>
      </c>
      <c r="J772" s="12">
        <f>VLOOKUP(G772,'Default Parameters'!$A$10:$C$12,3,FALSE)</f>
        <v>5</v>
      </c>
      <c r="K772" s="63">
        <f t="shared" si="228"/>
        <v>41438</v>
      </c>
      <c r="L772" s="64">
        <f t="shared" si="229"/>
        <v>2013</v>
      </c>
      <c r="M772" s="64">
        <f t="shared" si="230"/>
        <v>6</v>
      </c>
      <c r="N772" s="63">
        <f t="shared" si="231"/>
        <v>43263</v>
      </c>
      <c r="O772" s="154">
        <f t="shared" si="232"/>
        <v>42948</v>
      </c>
      <c r="P772" s="155">
        <f t="shared" si="233"/>
        <v>43263</v>
      </c>
      <c r="Q772" s="155" t="str">
        <f t="shared" si="234"/>
        <v>Yes</v>
      </c>
      <c r="R772" s="156">
        <f t="shared" si="235"/>
        <v>2.095890410958904</v>
      </c>
      <c r="S772" s="156">
        <f t="shared" si="236"/>
        <v>2.2328767123287672</v>
      </c>
      <c r="T772" s="157" t="str">
        <f t="shared" ref="T772:T835" si="237">IF($N772&lt;$AG$15,"",MAX($K772,$AG$15,VLOOKUP($B772,$AF$3:$AG$8,2,FALSE)))</f>
        <v/>
      </c>
      <c r="U772" s="158" t="str">
        <f t="shared" ref="U772:U835" si="238">IF(T772="","",MIN($N772,$AG$18,VLOOKUP($B772,$AF$3:$AH$8,3,FALSE)))</f>
        <v/>
      </c>
      <c r="V772" s="158" t="str">
        <f t="shared" ref="V772:V835" si="239">IF(SUM(W772:X772)&gt;0,"Yes","No")</f>
        <v>No</v>
      </c>
      <c r="W772" s="159" t="str">
        <f t="shared" ref="W772:W835" si="240">IF(T772="","",MAX(MIN($AG$16,U772)-MAX($AG$15,T772)+1,0)*$I772/365)</f>
        <v/>
      </c>
      <c r="X772" s="159" t="str">
        <f t="shared" ref="X772:X835" si="241">IF(T772="","",MAX(MIN($AG$18,U772)-MAX($AG$17,T772)+1,0)*$I772/365)</f>
        <v/>
      </c>
      <c r="Y772" s="160" t="str">
        <f t="shared" ref="Y772:Y835" si="242">IF($N772&lt;$AG$20,"",MAX($K772,$AG$20,VLOOKUP($B772,$AF$3:$AG$8,2,FALSE)))</f>
        <v/>
      </c>
      <c r="Z772" s="161" t="str">
        <f t="shared" ref="Z772:Z835" si="243">IF(Y772="","",MIN($N772,$AG$23,VLOOKUP($B772,$AF$3:$AH$8,3,FALSE)))</f>
        <v/>
      </c>
      <c r="AA772" s="161" t="str">
        <f t="shared" ref="AA772:AA835" si="244">IF(SUM(AB772:AC772)&gt;0,"Yes","No")</f>
        <v>No</v>
      </c>
      <c r="AB772" s="162" t="str">
        <f t="shared" ref="AB772:AB835" si="245">IF(Y772="","",MAX(MIN($AG$21,Z772)-MAX($AG$20,Y772)+1,0)*$I772/365)</f>
        <v/>
      </c>
      <c r="AC772" s="162" t="str">
        <f t="shared" ref="AC772:AC835" si="246">IF(Y772="","",MAX(MIN($AG$23,Z772)-MAX($AG$22,Y772)+1,0)*$I772/366)</f>
        <v/>
      </c>
    </row>
    <row r="773" spans="1:29" ht="14">
      <c r="A773" s="62">
        <v>771</v>
      </c>
      <c r="B773" s="10">
        <v>7</v>
      </c>
      <c r="C773" s="14">
        <v>41318</v>
      </c>
      <c r="D773" s="15" t="s">
        <v>19</v>
      </c>
      <c r="E773" s="65" t="s">
        <v>8</v>
      </c>
      <c r="F773" s="15" t="s">
        <v>8</v>
      </c>
      <c r="G773" s="23" t="s">
        <v>16</v>
      </c>
      <c r="H773" s="17" t="s">
        <v>73</v>
      </c>
      <c r="I773" s="66">
        <v>2</v>
      </c>
      <c r="J773" s="12">
        <f>VLOOKUP(G773,'Default Parameters'!$A$10:$C$12,3,FALSE)</f>
        <v>5</v>
      </c>
      <c r="K773" s="63">
        <f t="shared" si="228"/>
        <v>41438</v>
      </c>
      <c r="L773" s="64">
        <f t="shared" si="229"/>
        <v>2013</v>
      </c>
      <c r="M773" s="64">
        <f t="shared" si="230"/>
        <v>6</v>
      </c>
      <c r="N773" s="63">
        <f t="shared" si="231"/>
        <v>43263</v>
      </c>
      <c r="O773" s="154">
        <f t="shared" si="232"/>
        <v>42948</v>
      </c>
      <c r="P773" s="155">
        <f t="shared" si="233"/>
        <v>43263</v>
      </c>
      <c r="Q773" s="155" t="str">
        <f t="shared" si="234"/>
        <v>Yes</v>
      </c>
      <c r="R773" s="156">
        <f t="shared" si="235"/>
        <v>0.83835616438356164</v>
      </c>
      <c r="S773" s="156">
        <f t="shared" si="236"/>
        <v>0.89315068493150684</v>
      </c>
      <c r="T773" s="157" t="str">
        <f t="shared" si="237"/>
        <v/>
      </c>
      <c r="U773" s="158" t="str">
        <f t="shared" si="238"/>
        <v/>
      </c>
      <c r="V773" s="158" t="str">
        <f t="shared" si="239"/>
        <v>No</v>
      </c>
      <c r="W773" s="159" t="str">
        <f t="shared" si="240"/>
        <v/>
      </c>
      <c r="X773" s="159" t="str">
        <f t="shared" si="241"/>
        <v/>
      </c>
      <c r="Y773" s="160" t="str">
        <f t="shared" si="242"/>
        <v/>
      </c>
      <c r="Z773" s="161" t="str">
        <f t="shared" si="243"/>
        <v/>
      </c>
      <c r="AA773" s="161" t="str">
        <f t="shared" si="244"/>
        <v>No</v>
      </c>
      <c r="AB773" s="162" t="str">
        <f t="shared" si="245"/>
        <v/>
      </c>
      <c r="AC773" s="162" t="str">
        <f t="shared" si="246"/>
        <v/>
      </c>
    </row>
    <row r="774" spans="1:29" ht="14">
      <c r="A774" s="62">
        <v>772</v>
      </c>
      <c r="B774" s="10">
        <v>7</v>
      </c>
      <c r="C774" s="14">
        <v>41318</v>
      </c>
      <c r="D774" s="15" t="s">
        <v>213</v>
      </c>
      <c r="E774" s="65" t="s">
        <v>8</v>
      </c>
      <c r="F774" s="15" t="s">
        <v>8</v>
      </c>
      <c r="G774" s="23" t="s">
        <v>16</v>
      </c>
      <c r="H774" s="18" t="s">
        <v>73</v>
      </c>
      <c r="I774" s="67">
        <v>2</v>
      </c>
      <c r="J774" s="12">
        <f>VLOOKUP(G774,'Default Parameters'!$A$10:$C$12,3,FALSE)</f>
        <v>5</v>
      </c>
      <c r="K774" s="63">
        <f t="shared" si="228"/>
        <v>41438</v>
      </c>
      <c r="L774" s="64">
        <f t="shared" si="229"/>
        <v>2013</v>
      </c>
      <c r="M774" s="64">
        <f t="shared" si="230"/>
        <v>6</v>
      </c>
      <c r="N774" s="63">
        <f t="shared" si="231"/>
        <v>43263</v>
      </c>
      <c r="O774" s="154">
        <f t="shared" si="232"/>
        <v>42948</v>
      </c>
      <c r="P774" s="155">
        <f t="shared" si="233"/>
        <v>43263</v>
      </c>
      <c r="Q774" s="155" t="str">
        <f t="shared" si="234"/>
        <v>Yes</v>
      </c>
      <c r="R774" s="156">
        <f t="shared" si="235"/>
        <v>0.83835616438356164</v>
      </c>
      <c r="S774" s="156">
        <f t="shared" si="236"/>
        <v>0.89315068493150684</v>
      </c>
      <c r="T774" s="157" t="str">
        <f t="shared" si="237"/>
        <v/>
      </c>
      <c r="U774" s="158" t="str">
        <f t="shared" si="238"/>
        <v/>
      </c>
      <c r="V774" s="158" t="str">
        <f t="shared" si="239"/>
        <v>No</v>
      </c>
      <c r="W774" s="159" t="str">
        <f t="shared" si="240"/>
        <v/>
      </c>
      <c r="X774" s="159" t="str">
        <f t="shared" si="241"/>
        <v/>
      </c>
      <c r="Y774" s="160" t="str">
        <f t="shared" si="242"/>
        <v/>
      </c>
      <c r="Z774" s="161" t="str">
        <f t="shared" si="243"/>
        <v/>
      </c>
      <c r="AA774" s="161" t="str">
        <f t="shared" si="244"/>
        <v>No</v>
      </c>
      <c r="AB774" s="162" t="str">
        <f t="shared" si="245"/>
        <v/>
      </c>
      <c r="AC774" s="162" t="str">
        <f t="shared" si="246"/>
        <v/>
      </c>
    </row>
    <row r="775" spans="1:29" ht="14">
      <c r="A775" s="62">
        <v>773</v>
      </c>
      <c r="B775" s="10">
        <v>7</v>
      </c>
      <c r="C775" s="14">
        <v>41318</v>
      </c>
      <c r="D775" s="15" t="s">
        <v>52</v>
      </c>
      <c r="E775" s="65" t="s">
        <v>8</v>
      </c>
      <c r="F775" s="15" t="s">
        <v>8</v>
      </c>
      <c r="G775" s="23" t="s">
        <v>16</v>
      </c>
      <c r="H775" s="17" t="s">
        <v>73</v>
      </c>
      <c r="I775" s="66">
        <v>9</v>
      </c>
      <c r="J775" s="12">
        <f>VLOOKUP(G775,'Default Parameters'!$A$10:$C$12,3,FALSE)</f>
        <v>5</v>
      </c>
      <c r="K775" s="63">
        <f t="shared" si="228"/>
        <v>41438</v>
      </c>
      <c r="L775" s="64">
        <f t="shared" si="229"/>
        <v>2013</v>
      </c>
      <c r="M775" s="64">
        <f t="shared" si="230"/>
        <v>6</v>
      </c>
      <c r="N775" s="63">
        <f t="shared" si="231"/>
        <v>43263</v>
      </c>
      <c r="O775" s="154">
        <f t="shared" si="232"/>
        <v>42948</v>
      </c>
      <c r="P775" s="155">
        <f t="shared" si="233"/>
        <v>43263</v>
      </c>
      <c r="Q775" s="155" t="str">
        <f t="shared" si="234"/>
        <v>Yes</v>
      </c>
      <c r="R775" s="156">
        <f t="shared" si="235"/>
        <v>3.7726027397260276</v>
      </c>
      <c r="S775" s="156">
        <f t="shared" si="236"/>
        <v>4.0191780821917806</v>
      </c>
      <c r="T775" s="157" t="str">
        <f t="shared" si="237"/>
        <v/>
      </c>
      <c r="U775" s="158" t="str">
        <f t="shared" si="238"/>
        <v/>
      </c>
      <c r="V775" s="158" t="str">
        <f t="shared" si="239"/>
        <v>No</v>
      </c>
      <c r="W775" s="159" t="str">
        <f t="shared" si="240"/>
        <v/>
      </c>
      <c r="X775" s="159" t="str">
        <f t="shared" si="241"/>
        <v/>
      </c>
      <c r="Y775" s="160" t="str">
        <f t="shared" si="242"/>
        <v/>
      </c>
      <c r="Z775" s="161" t="str">
        <f t="shared" si="243"/>
        <v/>
      </c>
      <c r="AA775" s="161" t="str">
        <f t="shared" si="244"/>
        <v>No</v>
      </c>
      <c r="AB775" s="162" t="str">
        <f t="shared" si="245"/>
        <v/>
      </c>
      <c r="AC775" s="162" t="str">
        <f t="shared" si="246"/>
        <v/>
      </c>
    </row>
    <row r="776" spans="1:29" ht="14">
      <c r="A776" s="62">
        <v>774</v>
      </c>
      <c r="B776" s="10">
        <v>7</v>
      </c>
      <c r="C776" s="14">
        <v>41318</v>
      </c>
      <c r="D776" s="15" t="s">
        <v>52</v>
      </c>
      <c r="E776" s="65" t="s">
        <v>8</v>
      </c>
      <c r="F776" s="15" t="s">
        <v>8</v>
      </c>
      <c r="G776" s="23" t="s">
        <v>16</v>
      </c>
      <c r="H776" s="17" t="s">
        <v>73</v>
      </c>
      <c r="I776" s="66">
        <v>11</v>
      </c>
      <c r="J776" s="12">
        <f>VLOOKUP(G776,'Default Parameters'!$A$10:$C$12,3,FALSE)</f>
        <v>5</v>
      </c>
      <c r="K776" s="63">
        <f t="shared" si="228"/>
        <v>41438</v>
      </c>
      <c r="L776" s="64">
        <f t="shared" si="229"/>
        <v>2013</v>
      </c>
      <c r="M776" s="64">
        <f t="shared" si="230"/>
        <v>6</v>
      </c>
      <c r="N776" s="63">
        <f t="shared" si="231"/>
        <v>43263</v>
      </c>
      <c r="O776" s="154">
        <f t="shared" si="232"/>
        <v>42948</v>
      </c>
      <c r="P776" s="155">
        <f t="shared" si="233"/>
        <v>43263</v>
      </c>
      <c r="Q776" s="155" t="str">
        <f t="shared" si="234"/>
        <v>Yes</v>
      </c>
      <c r="R776" s="156">
        <f t="shared" si="235"/>
        <v>4.6109589041095891</v>
      </c>
      <c r="S776" s="156">
        <f t="shared" si="236"/>
        <v>4.912328767123288</v>
      </c>
      <c r="T776" s="157" t="str">
        <f t="shared" si="237"/>
        <v/>
      </c>
      <c r="U776" s="158" t="str">
        <f t="shared" si="238"/>
        <v/>
      </c>
      <c r="V776" s="158" t="str">
        <f t="shared" si="239"/>
        <v>No</v>
      </c>
      <c r="W776" s="159" t="str">
        <f t="shared" si="240"/>
        <v/>
      </c>
      <c r="X776" s="159" t="str">
        <f t="shared" si="241"/>
        <v/>
      </c>
      <c r="Y776" s="160" t="str">
        <f t="shared" si="242"/>
        <v/>
      </c>
      <c r="Z776" s="161" t="str">
        <f t="shared" si="243"/>
        <v/>
      </c>
      <c r="AA776" s="161" t="str">
        <f t="shared" si="244"/>
        <v>No</v>
      </c>
      <c r="AB776" s="162" t="str">
        <f t="shared" si="245"/>
        <v/>
      </c>
      <c r="AC776" s="162" t="str">
        <f t="shared" si="246"/>
        <v/>
      </c>
    </row>
    <row r="777" spans="1:29" ht="14">
      <c r="A777" s="62">
        <v>775</v>
      </c>
      <c r="B777" s="10">
        <v>7</v>
      </c>
      <c r="C777" s="14">
        <v>41318</v>
      </c>
      <c r="D777" s="15" t="s">
        <v>211</v>
      </c>
      <c r="E777" s="15" t="s">
        <v>10</v>
      </c>
      <c r="F777" s="15" t="s">
        <v>10</v>
      </c>
      <c r="G777" s="23" t="s">
        <v>16</v>
      </c>
      <c r="H777" s="17" t="s">
        <v>73</v>
      </c>
      <c r="I777" s="66">
        <v>1</v>
      </c>
      <c r="J777" s="12">
        <f>VLOOKUP(G777,'Default Parameters'!$A$10:$C$12,3,FALSE)</f>
        <v>5</v>
      </c>
      <c r="K777" s="63">
        <f t="shared" si="228"/>
        <v>41438</v>
      </c>
      <c r="L777" s="64">
        <f t="shared" si="229"/>
        <v>2013</v>
      </c>
      <c r="M777" s="64">
        <f t="shared" si="230"/>
        <v>6</v>
      </c>
      <c r="N777" s="63">
        <f t="shared" si="231"/>
        <v>43263</v>
      </c>
      <c r="O777" s="154">
        <f t="shared" si="232"/>
        <v>42948</v>
      </c>
      <c r="P777" s="155">
        <f t="shared" si="233"/>
        <v>43263</v>
      </c>
      <c r="Q777" s="155" t="str">
        <f t="shared" si="234"/>
        <v>Yes</v>
      </c>
      <c r="R777" s="156">
        <f t="shared" si="235"/>
        <v>0.41917808219178082</v>
      </c>
      <c r="S777" s="156">
        <f t="shared" si="236"/>
        <v>0.44657534246575342</v>
      </c>
      <c r="T777" s="157" t="str">
        <f t="shared" si="237"/>
        <v/>
      </c>
      <c r="U777" s="158" t="str">
        <f t="shared" si="238"/>
        <v/>
      </c>
      <c r="V777" s="158" t="str">
        <f t="shared" si="239"/>
        <v>No</v>
      </c>
      <c r="W777" s="159" t="str">
        <f t="shared" si="240"/>
        <v/>
      </c>
      <c r="X777" s="159" t="str">
        <f t="shared" si="241"/>
        <v/>
      </c>
      <c r="Y777" s="160" t="str">
        <f t="shared" si="242"/>
        <v/>
      </c>
      <c r="Z777" s="161" t="str">
        <f t="shared" si="243"/>
        <v/>
      </c>
      <c r="AA777" s="161" t="str">
        <f t="shared" si="244"/>
        <v>No</v>
      </c>
      <c r="AB777" s="162" t="str">
        <f t="shared" si="245"/>
        <v/>
      </c>
      <c r="AC777" s="162" t="str">
        <f t="shared" si="246"/>
        <v/>
      </c>
    </row>
    <row r="778" spans="1:29" ht="14">
      <c r="A778" s="62">
        <v>776</v>
      </c>
      <c r="B778" s="10">
        <v>7</v>
      </c>
      <c r="C778" s="14">
        <v>41318</v>
      </c>
      <c r="D778" s="15" t="s">
        <v>212</v>
      </c>
      <c r="E778" s="15" t="s">
        <v>370</v>
      </c>
      <c r="F778" s="15" t="s">
        <v>370</v>
      </c>
      <c r="G778" s="23" t="s">
        <v>16</v>
      </c>
      <c r="H778" s="17" t="s">
        <v>155</v>
      </c>
      <c r="I778" s="66">
        <v>1</v>
      </c>
      <c r="J778" s="12">
        <f>VLOOKUP(G778,'Default Parameters'!$A$10:$C$12,3,FALSE)</f>
        <v>5</v>
      </c>
      <c r="K778" s="63">
        <f t="shared" si="228"/>
        <v>41438</v>
      </c>
      <c r="L778" s="64">
        <f t="shared" si="229"/>
        <v>2013</v>
      </c>
      <c r="M778" s="64">
        <f t="shared" si="230"/>
        <v>6</v>
      </c>
      <c r="N778" s="63">
        <f t="shared" si="231"/>
        <v>43263</v>
      </c>
      <c r="O778" s="154">
        <f t="shared" si="232"/>
        <v>42948</v>
      </c>
      <c r="P778" s="155">
        <f t="shared" si="233"/>
        <v>43263</v>
      </c>
      <c r="Q778" s="155" t="str">
        <f t="shared" si="234"/>
        <v>Yes</v>
      </c>
      <c r="R778" s="156">
        <f t="shared" si="235"/>
        <v>0.41917808219178082</v>
      </c>
      <c r="S778" s="156">
        <f t="shared" si="236"/>
        <v>0.44657534246575342</v>
      </c>
      <c r="T778" s="157" t="str">
        <f t="shared" si="237"/>
        <v/>
      </c>
      <c r="U778" s="158" t="str">
        <f t="shared" si="238"/>
        <v/>
      </c>
      <c r="V778" s="158" t="str">
        <f t="shared" si="239"/>
        <v>No</v>
      </c>
      <c r="W778" s="159" t="str">
        <f t="shared" si="240"/>
        <v/>
      </c>
      <c r="X778" s="159" t="str">
        <f t="shared" si="241"/>
        <v/>
      </c>
      <c r="Y778" s="160" t="str">
        <f t="shared" si="242"/>
        <v/>
      </c>
      <c r="Z778" s="161" t="str">
        <f t="shared" si="243"/>
        <v/>
      </c>
      <c r="AA778" s="161" t="str">
        <f t="shared" si="244"/>
        <v>No</v>
      </c>
      <c r="AB778" s="162" t="str">
        <f t="shared" si="245"/>
        <v/>
      </c>
      <c r="AC778" s="162" t="str">
        <f t="shared" si="246"/>
        <v/>
      </c>
    </row>
    <row r="779" spans="1:29" ht="14">
      <c r="A779" s="62">
        <v>777</v>
      </c>
      <c r="B779" s="10">
        <v>7</v>
      </c>
      <c r="C779" s="14">
        <v>41319</v>
      </c>
      <c r="D779" s="15" t="s">
        <v>52</v>
      </c>
      <c r="E779" s="15" t="s">
        <v>11</v>
      </c>
      <c r="F779" s="15" t="s">
        <v>11</v>
      </c>
      <c r="G779" s="23" t="s">
        <v>16</v>
      </c>
      <c r="H779" s="17" t="s">
        <v>13</v>
      </c>
      <c r="I779" s="66">
        <v>1</v>
      </c>
      <c r="J779" s="12">
        <f>VLOOKUP(G779,'Default Parameters'!$A$10:$C$12,3,FALSE)</f>
        <v>5</v>
      </c>
      <c r="K779" s="63">
        <f t="shared" si="228"/>
        <v>41439</v>
      </c>
      <c r="L779" s="64">
        <f t="shared" si="229"/>
        <v>2013</v>
      </c>
      <c r="M779" s="64">
        <f t="shared" si="230"/>
        <v>6</v>
      </c>
      <c r="N779" s="63">
        <f t="shared" si="231"/>
        <v>43264</v>
      </c>
      <c r="O779" s="154">
        <f t="shared" si="232"/>
        <v>42948</v>
      </c>
      <c r="P779" s="155">
        <f t="shared" si="233"/>
        <v>43264</v>
      </c>
      <c r="Q779" s="155" t="str">
        <f t="shared" si="234"/>
        <v>Yes</v>
      </c>
      <c r="R779" s="156">
        <f t="shared" si="235"/>
        <v>0.41917808219178082</v>
      </c>
      <c r="S779" s="156">
        <f t="shared" si="236"/>
        <v>0.44931506849315067</v>
      </c>
      <c r="T779" s="157" t="str">
        <f t="shared" si="237"/>
        <v/>
      </c>
      <c r="U779" s="158" t="str">
        <f t="shared" si="238"/>
        <v/>
      </c>
      <c r="V779" s="158" t="str">
        <f t="shared" si="239"/>
        <v>No</v>
      </c>
      <c r="W779" s="159" t="str">
        <f t="shared" si="240"/>
        <v/>
      </c>
      <c r="X779" s="159" t="str">
        <f t="shared" si="241"/>
        <v/>
      </c>
      <c r="Y779" s="160" t="str">
        <f t="shared" si="242"/>
        <v/>
      </c>
      <c r="Z779" s="161" t="str">
        <f t="shared" si="243"/>
        <v/>
      </c>
      <c r="AA779" s="161" t="str">
        <f t="shared" si="244"/>
        <v>No</v>
      </c>
      <c r="AB779" s="162" t="str">
        <f t="shared" si="245"/>
        <v/>
      </c>
      <c r="AC779" s="162" t="str">
        <f t="shared" si="246"/>
        <v/>
      </c>
    </row>
    <row r="780" spans="1:29" ht="14">
      <c r="A780" s="62">
        <v>778</v>
      </c>
      <c r="B780" s="10">
        <v>7</v>
      </c>
      <c r="C780" s="14">
        <v>41320</v>
      </c>
      <c r="D780" s="15" t="s">
        <v>199</v>
      </c>
      <c r="E780" s="15" t="s">
        <v>376</v>
      </c>
      <c r="F780" s="15" t="s">
        <v>376</v>
      </c>
      <c r="G780" s="23" t="s">
        <v>16</v>
      </c>
      <c r="H780" s="17" t="s">
        <v>207</v>
      </c>
      <c r="I780" s="66">
        <v>3</v>
      </c>
      <c r="J780" s="12">
        <f>VLOOKUP(G780,'Default Parameters'!$A$10:$C$12,3,FALSE)</f>
        <v>5</v>
      </c>
      <c r="K780" s="63">
        <f t="shared" si="228"/>
        <v>41440</v>
      </c>
      <c r="L780" s="64">
        <f t="shared" si="229"/>
        <v>2013</v>
      </c>
      <c r="M780" s="64">
        <f t="shared" si="230"/>
        <v>6</v>
      </c>
      <c r="N780" s="63">
        <f t="shared" si="231"/>
        <v>43265</v>
      </c>
      <c r="O780" s="154">
        <f t="shared" si="232"/>
        <v>42948</v>
      </c>
      <c r="P780" s="155">
        <f t="shared" si="233"/>
        <v>43265</v>
      </c>
      <c r="Q780" s="155" t="str">
        <f t="shared" si="234"/>
        <v>Yes</v>
      </c>
      <c r="R780" s="156">
        <f t="shared" si="235"/>
        <v>1.2575342465753425</v>
      </c>
      <c r="S780" s="156">
        <f t="shared" si="236"/>
        <v>1.3561643835616439</v>
      </c>
      <c r="T780" s="157" t="str">
        <f t="shared" si="237"/>
        <v/>
      </c>
      <c r="U780" s="158" t="str">
        <f t="shared" si="238"/>
        <v/>
      </c>
      <c r="V780" s="158" t="str">
        <f t="shared" si="239"/>
        <v>No</v>
      </c>
      <c r="W780" s="159" t="str">
        <f t="shared" si="240"/>
        <v/>
      </c>
      <c r="X780" s="159" t="str">
        <f t="shared" si="241"/>
        <v/>
      </c>
      <c r="Y780" s="160" t="str">
        <f t="shared" si="242"/>
        <v/>
      </c>
      <c r="Z780" s="161" t="str">
        <f t="shared" si="243"/>
        <v/>
      </c>
      <c r="AA780" s="161" t="str">
        <f t="shared" si="244"/>
        <v>No</v>
      </c>
      <c r="AB780" s="162" t="str">
        <f t="shared" si="245"/>
        <v/>
      </c>
      <c r="AC780" s="162" t="str">
        <f t="shared" si="246"/>
        <v/>
      </c>
    </row>
    <row r="781" spans="1:29">
      <c r="A781" s="62">
        <v>779</v>
      </c>
      <c r="B781" s="10">
        <v>7</v>
      </c>
      <c r="C781" s="14">
        <v>41323</v>
      </c>
      <c r="D781" s="15" t="s">
        <v>52</v>
      </c>
      <c r="E781" s="15" t="s">
        <v>367</v>
      </c>
      <c r="F781" s="15" t="s">
        <v>367</v>
      </c>
      <c r="G781" s="23" t="s">
        <v>16</v>
      </c>
      <c r="H781" s="16"/>
      <c r="I781" s="66">
        <v>10</v>
      </c>
      <c r="J781" s="12">
        <f>VLOOKUP(G781,'Default Parameters'!$A$10:$C$12,3,FALSE)</f>
        <v>5</v>
      </c>
      <c r="K781" s="63">
        <f t="shared" si="228"/>
        <v>41443</v>
      </c>
      <c r="L781" s="64">
        <f t="shared" si="229"/>
        <v>2013</v>
      </c>
      <c r="M781" s="64">
        <f t="shared" si="230"/>
        <v>6</v>
      </c>
      <c r="N781" s="63">
        <f t="shared" si="231"/>
        <v>43268</v>
      </c>
      <c r="O781" s="154">
        <f t="shared" si="232"/>
        <v>42948</v>
      </c>
      <c r="P781" s="155">
        <f t="shared" si="233"/>
        <v>43268</v>
      </c>
      <c r="Q781" s="155" t="str">
        <f t="shared" si="234"/>
        <v>Yes</v>
      </c>
      <c r="R781" s="156">
        <f t="shared" si="235"/>
        <v>4.1917808219178081</v>
      </c>
      <c r="S781" s="156">
        <f t="shared" si="236"/>
        <v>4.602739726027397</v>
      </c>
      <c r="T781" s="157" t="str">
        <f t="shared" si="237"/>
        <v/>
      </c>
      <c r="U781" s="158" t="str">
        <f t="shared" si="238"/>
        <v/>
      </c>
      <c r="V781" s="158" t="str">
        <f t="shared" si="239"/>
        <v>No</v>
      </c>
      <c r="W781" s="159" t="str">
        <f t="shared" si="240"/>
        <v/>
      </c>
      <c r="X781" s="159" t="str">
        <f t="shared" si="241"/>
        <v/>
      </c>
      <c r="Y781" s="160" t="str">
        <f t="shared" si="242"/>
        <v/>
      </c>
      <c r="Z781" s="161" t="str">
        <f t="shared" si="243"/>
        <v/>
      </c>
      <c r="AA781" s="161" t="str">
        <f t="shared" si="244"/>
        <v>No</v>
      </c>
      <c r="AB781" s="162" t="str">
        <f t="shared" si="245"/>
        <v/>
      </c>
      <c r="AC781" s="162" t="str">
        <f t="shared" si="246"/>
        <v/>
      </c>
    </row>
    <row r="782" spans="1:29">
      <c r="A782" s="62">
        <v>780</v>
      </c>
      <c r="B782" s="10">
        <v>7</v>
      </c>
      <c r="C782" s="14">
        <v>41323</v>
      </c>
      <c r="D782" s="15" t="s">
        <v>52</v>
      </c>
      <c r="E782" s="15" t="s">
        <v>367</v>
      </c>
      <c r="F782" s="15" t="s">
        <v>367</v>
      </c>
      <c r="G782" s="23" t="s">
        <v>16</v>
      </c>
      <c r="H782" s="16"/>
      <c r="I782" s="66">
        <v>19</v>
      </c>
      <c r="J782" s="12">
        <f>VLOOKUP(G782,'Default Parameters'!$A$10:$C$12,3,FALSE)</f>
        <v>5</v>
      </c>
      <c r="K782" s="63">
        <f t="shared" si="228"/>
        <v>41443</v>
      </c>
      <c r="L782" s="64">
        <f t="shared" si="229"/>
        <v>2013</v>
      </c>
      <c r="M782" s="64">
        <f t="shared" si="230"/>
        <v>6</v>
      </c>
      <c r="N782" s="63">
        <f t="shared" si="231"/>
        <v>43268</v>
      </c>
      <c r="O782" s="154">
        <f t="shared" si="232"/>
        <v>42948</v>
      </c>
      <c r="P782" s="155">
        <f t="shared" si="233"/>
        <v>43268</v>
      </c>
      <c r="Q782" s="155" t="str">
        <f t="shared" si="234"/>
        <v>Yes</v>
      </c>
      <c r="R782" s="156">
        <f t="shared" si="235"/>
        <v>7.9643835616438352</v>
      </c>
      <c r="S782" s="156">
        <f t="shared" si="236"/>
        <v>8.7452054794520553</v>
      </c>
      <c r="T782" s="157" t="str">
        <f t="shared" si="237"/>
        <v/>
      </c>
      <c r="U782" s="158" t="str">
        <f t="shared" si="238"/>
        <v/>
      </c>
      <c r="V782" s="158" t="str">
        <f t="shared" si="239"/>
        <v>No</v>
      </c>
      <c r="W782" s="159" t="str">
        <f t="shared" si="240"/>
        <v/>
      </c>
      <c r="X782" s="159" t="str">
        <f t="shared" si="241"/>
        <v/>
      </c>
      <c r="Y782" s="160" t="str">
        <f t="shared" si="242"/>
        <v/>
      </c>
      <c r="Z782" s="161" t="str">
        <f t="shared" si="243"/>
        <v/>
      </c>
      <c r="AA782" s="161" t="str">
        <f t="shared" si="244"/>
        <v>No</v>
      </c>
      <c r="AB782" s="162" t="str">
        <f t="shared" si="245"/>
        <v/>
      </c>
      <c r="AC782" s="162" t="str">
        <f t="shared" si="246"/>
        <v/>
      </c>
    </row>
    <row r="783" spans="1:29">
      <c r="A783" s="62">
        <v>781</v>
      </c>
      <c r="B783" s="10">
        <v>7</v>
      </c>
      <c r="C783" s="14">
        <v>41323</v>
      </c>
      <c r="D783" s="15" t="s">
        <v>52</v>
      </c>
      <c r="E783" s="15" t="s">
        <v>367</v>
      </c>
      <c r="F783" s="15" t="s">
        <v>367</v>
      </c>
      <c r="G783" s="23" t="s">
        <v>16</v>
      </c>
      <c r="H783" s="16"/>
      <c r="I783" s="66">
        <v>41</v>
      </c>
      <c r="J783" s="12">
        <f>VLOOKUP(G783,'Default Parameters'!$A$10:$C$12,3,FALSE)</f>
        <v>5</v>
      </c>
      <c r="K783" s="63">
        <f t="shared" si="228"/>
        <v>41443</v>
      </c>
      <c r="L783" s="64">
        <f t="shared" si="229"/>
        <v>2013</v>
      </c>
      <c r="M783" s="64">
        <f t="shared" si="230"/>
        <v>6</v>
      </c>
      <c r="N783" s="63">
        <f t="shared" si="231"/>
        <v>43268</v>
      </c>
      <c r="O783" s="154">
        <f t="shared" si="232"/>
        <v>42948</v>
      </c>
      <c r="P783" s="155">
        <f t="shared" si="233"/>
        <v>43268</v>
      </c>
      <c r="Q783" s="155" t="str">
        <f t="shared" si="234"/>
        <v>Yes</v>
      </c>
      <c r="R783" s="156">
        <f t="shared" si="235"/>
        <v>17.186301369863013</v>
      </c>
      <c r="S783" s="156">
        <f t="shared" si="236"/>
        <v>18.87123287671233</v>
      </c>
      <c r="T783" s="157" t="str">
        <f t="shared" si="237"/>
        <v/>
      </c>
      <c r="U783" s="158" t="str">
        <f t="shared" si="238"/>
        <v/>
      </c>
      <c r="V783" s="158" t="str">
        <f t="shared" si="239"/>
        <v>No</v>
      </c>
      <c r="W783" s="159" t="str">
        <f t="shared" si="240"/>
        <v/>
      </c>
      <c r="X783" s="159" t="str">
        <f t="shared" si="241"/>
        <v/>
      </c>
      <c r="Y783" s="160" t="str">
        <f t="shared" si="242"/>
        <v/>
      </c>
      <c r="Z783" s="161" t="str">
        <f t="shared" si="243"/>
        <v/>
      </c>
      <c r="AA783" s="161" t="str">
        <f t="shared" si="244"/>
        <v>No</v>
      </c>
      <c r="AB783" s="162" t="str">
        <f t="shared" si="245"/>
        <v/>
      </c>
      <c r="AC783" s="162" t="str">
        <f t="shared" si="246"/>
        <v/>
      </c>
    </row>
    <row r="784" spans="1:29">
      <c r="A784" s="62">
        <v>782</v>
      </c>
      <c r="B784" s="10">
        <v>7</v>
      </c>
      <c r="C784" s="14">
        <v>41324</v>
      </c>
      <c r="D784" s="15" t="s">
        <v>52</v>
      </c>
      <c r="E784" s="15" t="s">
        <v>367</v>
      </c>
      <c r="F784" s="15" t="s">
        <v>367</v>
      </c>
      <c r="G784" s="23" t="s">
        <v>16</v>
      </c>
      <c r="H784" s="16"/>
      <c r="I784" s="66">
        <v>7</v>
      </c>
      <c r="J784" s="12">
        <f>VLOOKUP(G784,'Default Parameters'!$A$10:$C$12,3,FALSE)</f>
        <v>5</v>
      </c>
      <c r="K784" s="63">
        <f t="shared" si="228"/>
        <v>41444</v>
      </c>
      <c r="L784" s="64">
        <f t="shared" si="229"/>
        <v>2013</v>
      </c>
      <c r="M784" s="64">
        <f t="shared" si="230"/>
        <v>6</v>
      </c>
      <c r="N784" s="63">
        <f t="shared" si="231"/>
        <v>43269</v>
      </c>
      <c r="O784" s="154">
        <f t="shared" si="232"/>
        <v>42948</v>
      </c>
      <c r="P784" s="155">
        <f t="shared" si="233"/>
        <v>43269</v>
      </c>
      <c r="Q784" s="155" t="str">
        <f t="shared" si="234"/>
        <v>Yes</v>
      </c>
      <c r="R784" s="156">
        <f t="shared" si="235"/>
        <v>2.9342465753424656</v>
      </c>
      <c r="S784" s="156">
        <f t="shared" si="236"/>
        <v>3.2410958904109588</v>
      </c>
      <c r="T784" s="157" t="str">
        <f t="shared" si="237"/>
        <v/>
      </c>
      <c r="U784" s="158" t="str">
        <f t="shared" si="238"/>
        <v/>
      </c>
      <c r="V784" s="158" t="str">
        <f t="shared" si="239"/>
        <v>No</v>
      </c>
      <c r="W784" s="159" t="str">
        <f t="shared" si="240"/>
        <v/>
      </c>
      <c r="X784" s="159" t="str">
        <f t="shared" si="241"/>
        <v/>
      </c>
      <c r="Y784" s="160" t="str">
        <f t="shared" si="242"/>
        <v/>
      </c>
      <c r="Z784" s="161" t="str">
        <f t="shared" si="243"/>
        <v/>
      </c>
      <c r="AA784" s="161" t="str">
        <f t="shared" si="244"/>
        <v>No</v>
      </c>
      <c r="AB784" s="162" t="str">
        <f t="shared" si="245"/>
        <v/>
      </c>
      <c r="AC784" s="162" t="str">
        <f t="shared" si="246"/>
        <v/>
      </c>
    </row>
    <row r="785" spans="1:29">
      <c r="A785" s="62">
        <v>783</v>
      </c>
      <c r="B785" s="10">
        <v>7</v>
      </c>
      <c r="C785" s="14">
        <v>41324</v>
      </c>
      <c r="D785" s="15" t="s">
        <v>52</v>
      </c>
      <c r="E785" s="15" t="s">
        <v>367</v>
      </c>
      <c r="F785" s="15" t="s">
        <v>367</v>
      </c>
      <c r="G785" s="23" t="s">
        <v>16</v>
      </c>
      <c r="H785" s="16"/>
      <c r="I785" s="66">
        <v>35</v>
      </c>
      <c r="J785" s="12">
        <f>VLOOKUP(G785,'Default Parameters'!$A$10:$C$12,3,FALSE)</f>
        <v>5</v>
      </c>
      <c r="K785" s="63">
        <f t="shared" si="228"/>
        <v>41444</v>
      </c>
      <c r="L785" s="64">
        <f t="shared" si="229"/>
        <v>2013</v>
      </c>
      <c r="M785" s="64">
        <f t="shared" si="230"/>
        <v>6</v>
      </c>
      <c r="N785" s="63">
        <f t="shared" si="231"/>
        <v>43269</v>
      </c>
      <c r="O785" s="154">
        <f t="shared" si="232"/>
        <v>42948</v>
      </c>
      <c r="P785" s="155">
        <f t="shared" si="233"/>
        <v>43269</v>
      </c>
      <c r="Q785" s="155" t="str">
        <f t="shared" si="234"/>
        <v>Yes</v>
      </c>
      <c r="R785" s="156">
        <f t="shared" si="235"/>
        <v>14.671232876712329</v>
      </c>
      <c r="S785" s="156">
        <f t="shared" si="236"/>
        <v>16.205479452054796</v>
      </c>
      <c r="T785" s="157" t="str">
        <f t="shared" si="237"/>
        <v/>
      </c>
      <c r="U785" s="158" t="str">
        <f t="shared" si="238"/>
        <v/>
      </c>
      <c r="V785" s="158" t="str">
        <f t="shared" si="239"/>
        <v>No</v>
      </c>
      <c r="W785" s="159" t="str">
        <f t="shared" si="240"/>
        <v/>
      </c>
      <c r="X785" s="159" t="str">
        <f t="shared" si="241"/>
        <v/>
      </c>
      <c r="Y785" s="160" t="str">
        <f t="shared" si="242"/>
        <v/>
      </c>
      <c r="Z785" s="161" t="str">
        <f t="shared" si="243"/>
        <v/>
      </c>
      <c r="AA785" s="161" t="str">
        <f t="shared" si="244"/>
        <v>No</v>
      </c>
      <c r="AB785" s="162" t="str">
        <f t="shared" si="245"/>
        <v/>
      </c>
      <c r="AC785" s="162" t="str">
        <f t="shared" si="246"/>
        <v/>
      </c>
    </row>
    <row r="786" spans="1:29">
      <c r="A786" s="62">
        <v>784</v>
      </c>
      <c r="B786" s="10">
        <v>7</v>
      </c>
      <c r="C786" s="14">
        <v>41324</v>
      </c>
      <c r="D786" s="15" t="s">
        <v>52</v>
      </c>
      <c r="E786" s="15" t="s">
        <v>367</v>
      </c>
      <c r="F786" s="15" t="s">
        <v>367</v>
      </c>
      <c r="G786" s="23" t="s">
        <v>16</v>
      </c>
      <c r="H786" s="16"/>
      <c r="I786" s="66">
        <v>50</v>
      </c>
      <c r="J786" s="12">
        <f>VLOOKUP(G786,'Default Parameters'!$A$10:$C$12,3,FALSE)</f>
        <v>5</v>
      </c>
      <c r="K786" s="63">
        <f t="shared" si="228"/>
        <v>41444</v>
      </c>
      <c r="L786" s="64">
        <f t="shared" si="229"/>
        <v>2013</v>
      </c>
      <c r="M786" s="64">
        <f t="shared" si="230"/>
        <v>6</v>
      </c>
      <c r="N786" s="63">
        <f t="shared" si="231"/>
        <v>43269</v>
      </c>
      <c r="O786" s="154">
        <f t="shared" si="232"/>
        <v>42948</v>
      </c>
      <c r="P786" s="155">
        <f t="shared" si="233"/>
        <v>43269</v>
      </c>
      <c r="Q786" s="155" t="str">
        <f t="shared" si="234"/>
        <v>Yes</v>
      </c>
      <c r="R786" s="156">
        <f t="shared" si="235"/>
        <v>20.958904109589042</v>
      </c>
      <c r="S786" s="156">
        <f t="shared" si="236"/>
        <v>23.150684931506849</v>
      </c>
      <c r="T786" s="157" t="str">
        <f t="shared" si="237"/>
        <v/>
      </c>
      <c r="U786" s="158" t="str">
        <f t="shared" si="238"/>
        <v/>
      </c>
      <c r="V786" s="158" t="str">
        <f t="shared" si="239"/>
        <v>No</v>
      </c>
      <c r="W786" s="159" t="str">
        <f t="shared" si="240"/>
        <v/>
      </c>
      <c r="X786" s="159" t="str">
        <f t="shared" si="241"/>
        <v/>
      </c>
      <c r="Y786" s="160" t="str">
        <f t="shared" si="242"/>
        <v/>
      </c>
      <c r="Z786" s="161" t="str">
        <f t="shared" si="243"/>
        <v/>
      </c>
      <c r="AA786" s="161" t="str">
        <f t="shared" si="244"/>
        <v>No</v>
      </c>
      <c r="AB786" s="162" t="str">
        <f t="shared" si="245"/>
        <v/>
      </c>
      <c r="AC786" s="162" t="str">
        <f t="shared" si="246"/>
        <v/>
      </c>
    </row>
    <row r="787" spans="1:29">
      <c r="A787" s="62">
        <v>785</v>
      </c>
      <c r="B787" s="10">
        <v>7</v>
      </c>
      <c r="C787" s="14">
        <v>41324</v>
      </c>
      <c r="D787" s="15" t="s">
        <v>52</v>
      </c>
      <c r="E787" s="65" t="s">
        <v>8</v>
      </c>
      <c r="F787" s="15" t="s">
        <v>8</v>
      </c>
      <c r="G787" s="23" t="s">
        <v>16</v>
      </c>
      <c r="H787" s="16"/>
      <c r="I787" s="66">
        <v>13</v>
      </c>
      <c r="J787" s="12">
        <f>VLOOKUP(G787,'Default Parameters'!$A$10:$C$12,3,FALSE)</f>
        <v>5</v>
      </c>
      <c r="K787" s="63">
        <f t="shared" si="228"/>
        <v>41444</v>
      </c>
      <c r="L787" s="64">
        <f t="shared" si="229"/>
        <v>2013</v>
      </c>
      <c r="M787" s="64">
        <f t="shared" si="230"/>
        <v>6</v>
      </c>
      <c r="N787" s="63">
        <f t="shared" si="231"/>
        <v>43269</v>
      </c>
      <c r="O787" s="154">
        <f t="shared" si="232"/>
        <v>42948</v>
      </c>
      <c r="P787" s="155">
        <f t="shared" si="233"/>
        <v>43269</v>
      </c>
      <c r="Q787" s="155" t="str">
        <f t="shared" si="234"/>
        <v>Yes</v>
      </c>
      <c r="R787" s="156">
        <f t="shared" si="235"/>
        <v>5.4493150684931511</v>
      </c>
      <c r="S787" s="156">
        <f t="shared" si="236"/>
        <v>6.0191780821917806</v>
      </c>
      <c r="T787" s="157" t="str">
        <f t="shared" si="237"/>
        <v/>
      </c>
      <c r="U787" s="158" t="str">
        <f t="shared" si="238"/>
        <v/>
      </c>
      <c r="V787" s="158" t="str">
        <f t="shared" si="239"/>
        <v>No</v>
      </c>
      <c r="W787" s="159" t="str">
        <f t="shared" si="240"/>
        <v/>
      </c>
      <c r="X787" s="159" t="str">
        <f t="shared" si="241"/>
        <v/>
      </c>
      <c r="Y787" s="160" t="str">
        <f t="shared" si="242"/>
        <v/>
      </c>
      <c r="Z787" s="161" t="str">
        <f t="shared" si="243"/>
        <v/>
      </c>
      <c r="AA787" s="161" t="str">
        <f t="shared" si="244"/>
        <v>No</v>
      </c>
      <c r="AB787" s="162" t="str">
        <f t="shared" si="245"/>
        <v/>
      </c>
      <c r="AC787" s="162" t="str">
        <f t="shared" si="246"/>
        <v/>
      </c>
    </row>
    <row r="788" spans="1:29" ht="14">
      <c r="A788" s="62">
        <v>786</v>
      </c>
      <c r="B788" s="10">
        <v>7</v>
      </c>
      <c r="C788" s="14">
        <v>41324</v>
      </c>
      <c r="D788" s="15" t="s">
        <v>27</v>
      </c>
      <c r="E788" s="65" t="s">
        <v>8</v>
      </c>
      <c r="F788" s="15" t="s">
        <v>8</v>
      </c>
      <c r="G788" s="23" t="s">
        <v>203</v>
      </c>
      <c r="H788" s="17" t="s">
        <v>182</v>
      </c>
      <c r="I788" s="66">
        <v>14</v>
      </c>
      <c r="J788" s="12">
        <f>VLOOKUP(G788,'Default Parameters'!$A$10:$C$12,3,FALSE)</f>
        <v>5</v>
      </c>
      <c r="K788" s="63">
        <f t="shared" si="228"/>
        <v>41444</v>
      </c>
      <c r="L788" s="64">
        <f t="shared" si="229"/>
        <v>2013</v>
      </c>
      <c r="M788" s="64">
        <f t="shared" si="230"/>
        <v>6</v>
      </c>
      <c r="N788" s="63">
        <f t="shared" si="231"/>
        <v>43269</v>
      </c>
      <c r="O788" s="154">
        <f t="shared" si="232"/>
        <v>42948</v>
      </c>
      <c r="P788" s="155">
        <f t="shared" si="233"/>
        <v>43269</v>
      </c>
      <c r="Q788" s="155" t="str">
        <f t="shared" si="234"/>
        <v>Yes</v>
      </c>
      <c r="R788" s="156">
        <f t="shared" si="235"/>
        <v>5.8684931506849312</v>
      </c>
      <c r="S788" s="156">
        <f t="shared" si="236"/>
        <v>6.4821917808219176</v>
      </c>
      <c r="T788" s="157" t="str">
        <f t="shared" si="237"/>
        <v/>
      </c>
      <c r="U788" s="158" t="str">
        <f t="shared" si="238"/>
        <v/>
      </c>
      <c r="V788" s="158" t="str">
        <f t="shared" si="239"/>
        <v>No</v>
      </c>
      <c r="W788" s="159" t="str">
        <f t="shared" si="240"/>
        <v/>
      </c>
      <c r="X788" s="159" t="str">
        <f t="shared" si="241"/>
        <v/>
      </c>
      <c r="Y788" s="160" t="str">
        <f t="shared" si="242"/>
        <v/>
      </c>
      <c r="Z788" s="161" t="str">
        <f t="shared" si="243"/>
        <v/>
      </c>
      <c r="AA788" s="161" t="str">
        <f t="shared" si="244"/>
        <v>No</v>
      </c>
      <c r="AB788" s="162" t="str">
        <f t="shared" si="245"/>
        <v/>
      </c>
      <c r="AC788" s="162" t="str">
        <f t="shared" si="246"/>
        <v/>
      </c>
    </row>
    <row r="789" spans="1:29" ht="14">
      <c r="A789" s="62">
        <v>787</v>
      </c>
      <c r="B789" s="10">
        <v>7</v>
      </c>
      <c r="C789" s="14">
        <v>41324</v>
      </c>
      <c r="D789" s="15" t="s">
        <v>27</v>
      </c>
      <c r="E789" s="65" t="s">
        <v>8</v>
      </c>
      <c r="F789" s="15" t="s">
        <v>8</v>
      </c>
      <c r="G789" s="23" t="s">
        <v>203</v>
      </c>
      <c r="H789" s="17" t="s">
        <v>182</v>
      </c>
      <c r="I789" s="66">
        <v>14</v>
      </c>
      <c r="J789" s="12">
        <f>VLOOKUP(G789,'Default Parameters'!$A$10:$C$12,3,FALSE)</f>
        <v>5</v>
      </c>
      <c r="K789" s="63">
        <f t="shared" si="228"/>
        <v>41444</v>
      </c>
      <c r="L789" s="64">
        <f t="shared" si="229"/>
        <v>2013</v>
      </c>
      <c r="M789" s="64">
        <f t="shared" si="230"/>
        <v>6</v>
      </c>
      <c r="N789" s="63">
        <f t="shared" si="231"/>
        <v>43269</v>
      </c>
      <c r="O789" s="154">
        <f t="shared" si="232"/>
        <v>42948</v>
      </c>
      <c r="P789" s="155">
        <f t="shared" si="233"/>
        <v>43269</v>
      </c>
      <c r="Q789" s="155" t="str">
        <f t="shared" si="234"/>
        <v>Yes</v>
      </c>
      <c r="R789" s="156">
        <f t="shared" si="235"/>
        <v>5.8684931506849312</v>
      </c>
      <c r="S789" s="156">
        <f t="shared" si="236"/>
        <v>6.4821917808219176</v>
      </c>
      <c r="T789" s="157" t="str">
        <f t="shared" si="237"/>
        <v/>
      </c>
      <c r="U789" s="158" t="str">
        <f t="shared" si="238"/>
        <v/>
      </c>
      <c r="V789" s="158" t="str">
        <f t="shared" si="239"/>
        <v>No</v>
      </c>
      <c r="W789" s="159" t="str">
        <f t="shared" si="240"/>
        <v/>
      </c>
      <c r="X789" s="159" t="str">
        <f t="shared" si="241"/>
        <v/>
      </c>
      <c r="Y789" s="160" t="str">
        <f t="shared" si="242"/>
        <v/>
      </c>
      <c r="Z789" s="161" t="str">
        <f t="shared" si="243"/>
        <v/>
      </c>
      <c r="AA789" s="161" t="str">
        <f t="shared" si="244"/>
        <v>No</v>
      </c>
      <c r="AB789" s="162" t="str">
        <f t="shared" si="245"/>
        <v/>
      </c>
      <c r="AC789" s="162" t="str">
        <f t="shared" si="246"/>
        <v/>
      </c>
    </row>
    <row r="790" spans="1:29">
      <c r="A790" s="62">
        <v>788</v>
      </c>
      <c r="B790" s="10">
        <v>7</v>
      </c>
      <c r="C790" s="14">
        <v>41326</v>
      </c>
      <c r="D790" s="15" t="s">
        <v>52</v>
      </c>
      <c r="E790" s="15" t="s">
        <v>367</v>
      </c>
      <c r="F790" s="15" t="s">
        <v>367</v>
      </c>
      <c r="G790" s="23" t="s">
        <v>16</v>
      </c>
      <c r="H790" s="16"/>
      <c r="I790" s="66">
        <v>1</v>
      </c>
      <c r="J790" s="12">
        <f>VLOOKUP(G790,'Default Parameters'!$A$10:$C$12,3,FALSE)</f>
        <v>5</v>
      </c>
      <c r="K790" s="63">
        <f t="shared" si="228"/>
        <v>41446</v>
      </c>
      <c r="L790" s="64">
        <f t="shared" si="229"/>
        <v>2013</v>
      </c>
      <c r="M790" s="64">
        <f t="shared" si="230"/>
        <v>6</v>
      </c>
      <c r="N790" s="63">
        <f t="shared" si="231"/>
        <v>43271</v>
      </c>
      <c r="O790" s="154">
        <f t="shared" si="232"/>
        <v>42948</v>
      </c>
      <c r="P790" s="155">
        <f t="shared" si="233"/>
        <v>43271</v>
      </c>
      <c r="Q790" s="155" t="str">
        <f t="shared" si="234"/>
        <v>Yes</v>
      </c>
      <c r="R790" s="156">
        <f t="shared" si="235"/>
        <v>0.41917808219178082</v>
      </c>
      <c r="S790" s="156">
        <f t="shared" si="236"/>
        <v>0.46849315068493153</v>
      </c>
      <c r="T790" s="157" t="str">
        <f t="shared" si="237"/>
        <v/>
      </c>
      <c r="U790" s="158" t="str">
        <f t="shared" si="238"/>
        <v/>
      </c>
      <c r="V790" s="158" t="str">
        <f t="shared" si="239"/>
        <v>No</v>
      </c>
      <c r="W790" s="159" t="str">
        <f t="shared" si="240"/>
        <v/>
      </c>
      <c r="X790" s="159" t="str">
        <f t="shared" si="241"/>
        <v/>
      </c>
      <c r="Y790" s="160" t="str">
        <f t="shared" si="242"/>
        <v/>
      </c>
      <c r="Z790" s="161" t="str">
        <f t="shared" si="243"/>
        <v/>
      </c>
      <c r="AA790" s="161" t="str">
        <f t="shared" si="244"/>
        <v>No</v>
      </c>
      <c r="AB790" s="162" t="str">
        <f t="shared" si="245"/>
        <v/>
      </c>
      <c r="AC790" s="162" t="str">
        <f t="shared" si="246"/>
        <v/>
      </c>
    </row>
    <row r="791" spans="1:29">
      <c r="A791" s="62">
        <v>789</v>
      </c>
      <c r="B791" s="10">
        <v>7</v>
      </c>
      <c r="C791" s="14">
        <v>41326</v>
      </c>
      <c r="D791" s="15" t="s">
        <v>52</v>
      </c>
      <c r="E791" s="15" t="s">
        <v>367</v>
      </c>
      <c r="F791" s="15" t="s">
        <v>367</v>
      </c>
      <c r="G791" s="23" t="s">
        <v>16</v>
      </c>
      <c r="H791" s="16"/>
      <c r="I791" s="66">
        <v>20</v>
      </c>
      <c r="J791" s="12">
        <f>VLOOKUP(G791,'Default Parameters'!$A$10:$C$12,3,FALSE)</f>
        <v>5</v>
      </c>
      <c r="K791" s="63">
        <f t="shared" si="228"/>
        <v>41446</v>
      </c>
      <c r="L791" s="64">
        <f t="shared" si="229"/>
        <v>2013</v>
      </c>
      <c r="M791" s="64">
        <f t="shared" si="230"/>
        <v>6</v>
      </c>
      <c r="N791" s="63">
        <f t="shared" si="231"/>
        <v>43271</v>
      </c>
      <c r="O791" s="154">
        <f t="shared" si="232"/>
        <v>42948</v>
      </c>
      <c r="P791" s="155">
        <f t="shared" si="233"/>
        <v>43271</v>
      </c>
      <c r="Q791" s="155" t="str">
        <f t="shared" si="234"/>
        <v>Yes</v>
      </c>
      <c r="R791" s="156">
        <f t="shared" si="235"/>
        <v>8.3835616438356162</v>
      </c>
      <c r="S791" s="156">
        <f t="shared" si="236"/>
        <v>9.3698630136986303</v>
      </c>
      <c r="T791" s="157" t="str">
        <f t="shared" si="237"/>
        <v/>
      </c>
      <c r="U791" s="158" t="str">
        <f t="shared" si="238"/>
        <v/>
      </c>
      <c r="V791" s="158" t="str">
        <f t="shared" si="239"/>
        <v>No</v>
      </c>
      <c r="W791" s="159" t="str">
        <f t="shared" si="240"/>
        <v/>
      </c>
      <c r="X791" s="159" t="str">
        <f t="shared" si="241"/>
        <v/>
      </c>
      <c r="Y791" s="160" t="str">
        <f t="shared" si="242"/>
        <v/>
      </c>
      <c r="Z791" s="161" t="str">
        <f t="shared" si="243"/>
        <v/>
      </c>
      <c r="AA791" s="161" t="str">
        <f t="shared" si="244"/>
        <v>No</v>
      </c>
      <c r="AB791" s="162" t="str">
        <f t="shared" si="245"/>
        <v/>
      </c>
      <c r="AC791" s="162" t="str">
        <f t="shared" si="246"/>
        <v/>
      </c>
    </row>
    <row r="792" spans="1:29">
      <c r="A792" s="62">
        <v>790</v>
      </c>
      <c r="B792" s="10">
        <v>7</v>
      </c>
      <c r="C792" s="14">
        <v>41326</v>
      </c>
      <c r="D792" s="15" t="s">
        <v>52</v>
      </c>
      <c r="E792" s="15" t="s">
        <v>367</v>
      </c>
      <c r="F792" s="15" t="s">
        <v>367</v>
      </c>
      <c r="G792" s="23" t="s">
        <v>16</v>
      </c>
      <c r="H792" s="16"/>
      <c r="I792" s="66">
        <v>21</v>
      </c>
      <c r="J792" s="12">
        <f>VLOOKUP(G792,'Default Parameters'!$A$10:$C$12,3,FALSE)</f>
        <v>5</v>
      </c>
      <c r="K792" s="63">
        <f t="shared" si="228"/>
        <v>41446</v>
      </c>
      <c r="L792" s="64">
        <f t="shared" si="229"/>
        <v>2013</v>
      </c>
      <c r="M792" s="64">
        <f t="shared" si="230"/>
        <v>6</v>
      </c>
      <c r="N792" s="63">
        <f t="shared" si="231"/>
        <v>43271</v>
      </c>
      <c r="O792" s="154">
        <f t="shared" si="232"/>
        <v>42948</v>
      </c>
      <c r="P792" s="155">
        <f t="shared" si="233"/>
        <v>43271</v>
      </c>
      <c r="Q792" s="155" t="str">
        <f t="shared" si="234"/>
        <v>Yes</v>
      </c>
      <c r="R792" s="156">
        <f t="shared" si="235"/>
        <v>8.8027397260273972</v>
      </c>
      <c r="S792" s="156">
        <f t="shared" si="236"/>
        <v>9.838356164383562</v>
      </c>
      <c r="T792" s="157" t="str">
        <f t="shared" si="237"/>
        <v/>
      </c>
      <c r="U792" s="158" t="str">
        <f t="shared" si="238"/>
        <v/>
      </c>
      <c r="V792" s="158" t="str">
        <f t="shared" si="239"/>
        <v>No</v>
      </c>
      <c r="W792" s="159" t="str">
        <f t="shared" si="240"/>
        <v/>
      </c>
      <c r="X792" s="159" t="str">
        <f t="shared" si="241"/>
        <v/>
      </c>
      <c r="Y792" s="160" t="str">
        <f t="shared" si="242"/>
        <v/>
      </c>
      <c r="Z792" s="161" t="str">
        <f t="shared" si="243"/>
        <v/>
      </c>
      <c r="AA792" s="161" t="str">
        <f t="shared" si="244"/>
        <v>No</v>
      </c>
      <c r="AB792" s="162" t="str">
        <f t="shared" si="245"/>
        <v/>
      </c>
      <c r="AC792" s="162" t="str">
        <f t="shared" si="246"/>
        <v/>
      </c>
    </row>
    <row r="793" spans="1:29">
      <c r="A793" s="62">
        <v>791</v>
      </c>
      <c r="B793" s="10">
        <v>7</v>
      </c>
      <c r="C793" s="14">
        <v>41327</v>
      </c>
      <c r="D793" s="15" t="s">
        <v>52</v>
      </c>
      <c r="E793" s="15" t="s">
        <v>367</v>
      </c>
      <c r="F793" s="15" t="s">
        <v>367</v>
      </c>
      <c r="G793" s="23" t="s">
        <v>16</v>
      </c>
      <c r="H793" s="16"/>
      <c r="I793" s="66">
        <v>7</v>
      </c>
      <c r="J793" s="12">
        <f>VLOOKUP(G793,'Default Parameters'!$A$10:$C$12,3,FALSE)</f>
        <v>5</v>
      </c>
      <c r="K793" s="63">
        <f t="shared" si="228"/>
        <v>41447</v>
      </c>
      <c r="L793" s="64">
        <f t="shared" si="229"/>
        <v>2013</v>
      </c>
      <c r="M793" s="64">
        <f t="shared" si="230"/>
        <v>6</v>
      </c>
      <c r="N793" s="63">
        <f t="shared" si="231"/>
        <v>43272</v>
      </c>
      <c r="O793" s="154">
        <f t="shared" si="232"/>
        <v>42948</v>
      </c>
      <c r="P793" s="155">
        <f t="shared" si="233"/>
        <v>43272</v>
      </c>
      <c r="Q793" s="155" t="str">
        <f t="shared" si="234"/>
        <v>Yes</v>
      </c>
      <c r="R793" s="156">
        <f t="shared" si="235"/>
        <v>2.9342465753424656</v>
      </c>
      <c r="S793" s="156">
        <f t="shared" si="236"/>
        <v>3.2986301369863016</v>
      </c>
      <c r="T793" s="157" t="str">
        <f t="shared" si="237"/>
        <v/>
      </c>
      <c r="U793" s="158" t="str">
        <f t="shared" si="238"/>
        <v/>
      </c>
      <c r="V793" s="158" t="str">
        <f t="shared" si="239"/>
        <v>No</v>
      </c>
      <c r="W793" s="159" t="str">
        <f t="shared" si="240"/>
        <v/>
      </c>
      <c r="X793" s="159" t="str">
        <f t="shared" si="241"/>
        <v/>
      </c>
      <c r="Y793" s="160" t="str">
        <f t="shared" si="242"/>
        <v/>
      </c>
      <c r="Z793" s="161" t="str">
        <f t="shared" si="243"/>
        <v/>
      </c>
      <c r="AA793" s="161" t="str">
        <f t="shared" si="244"/>
        <v>No</v>
      </c>
      <c r="AB793" s="162" t="str">
        <f t="shared" si="245"/>
        <v/>
      </c>
      <c r="AC793" s="162" t="str">
        <f t="shared" si="246"/>
        <v/>
      </c>
    </row>
    <row r="794" spans="1:29">
      <c r="A794" s="62">
        <v>792</v>
      </c>
      <c r="B794" s="10">
        <v>7</v>
      </c>
      <c r="C794" s="14">
        <v>41327</v>
      </c>
      <c r="D794" s="15" t="s">
        <v>52</v>
      </c>
      <c r="E794" s="15" t="s">
        <v>367</v>
      </c>
      <c r="F794" s="15" t="s">
        <v>367</v>
      </c>
      <c r="G794" s="23" t="s">
        <v>16</v>
      </c>
      <c r="H794" s="16"/>
      <c r="I794" s="66">
        <v>20</v>
      </c>
      <c r="J794" s="12">
        <f>VLOOKUP(G794,'Default Parameters'!$A$10:$C$12,3,FALSE)</f>
        <v>5</v>
      </c>
      <c r="K794" s="63">
        <f t="shared" si="228"/>
        <v>41447</v>
      </c>
      <c r="L794" s="64">
        <f t="shared" si="229"/>
        <v>2013</v>
      </c>
      <c r="M794" s="64">
        <f t="shared" si="230"/>
        <v>6</v>
      </c>
      <c r="N794" s="63">
        <f t="shared" si="231"/>
        <v>43272</v>
      </c>
      <c r="O794" s="154">
        <f t="shared" si="232"/>
        <v>42948</v>
      </c>
      <c r="P794" s="155">
        <f t="shared" si="233"/>
        <v>43272</v>
      </c>
      <c r="Q794" s="155" t="str">
        <f t="shared" si="234"/>
        <v>Yes</v>
      </c>
      <c r="R794" s="156">
        <f t="shared" si="235"/>
        <v>8.3835616438356162</v>
      </c>
      <c r="S794" s="156">
        <f t="shared" si="236"/>
        <v>9.4246575342465757</v>
      </c>
      <c r="T794" s="157" t="str">
        <f t="shared" si="237"/>
        <v/>
      </c>
      <c r="U794" s="158" t="str">
        <f t="shared" si="238"/>
        <v/>
      </c>
      <c r="V794" s="158" t="str">
        <f t="shared" si="239"/>
        <v>No</v>
      </c>
      <c r="W794" s="159" t="str">
        <f t="shared" si="240"/>
        <v/>
      </c>
      <c r="X794" s="159" t="str">
        <f t="shared" si="241"/>
        <v/>
      </c>
      <c r="Y794" s="160" t="str">
        <f t="shared" si="242"/>
        <v/>
      </c>
      <c r="Z794" s="161" t="str">
        <f t="shared" si="243"/>
        <v/>
      </c>
      <c r="AA794" s="161" t="str">
        <f t="shared" si="244"/>
        <v>No</v>
      </c>
      <c r="AB794" s="162" t="str">
        <f t="shared" si="245"/>
        <v/>
      </c>
      <c r="AC794" s="162" t="str">
        <f t="shared" si="246"/>
        <v/>
      </c>
    </row>
    <row r="795" spans="1:29">
      <c r="A795" s="62">
        <v>793</v>
      </c>
      <c r="B795" s="10">
        <v>7</v>
      </c>
      <c r="C795" s="14">
        <v>41327</v>
      </c>
      <c r="D795" s="15" t="s">
        <v>52</v>
      </c>
      <c r="E795" s="65" t="s">
        <v>8</v>
      </c>
      <c r="F795" s="15" t="s">
        <v>8</v>
      </c>
      <c r="G795" s="23" t="s">
        <v>16</v>
      </c>
      <c r="H795" s="16"/>
      <c r="I795" s="66">
        <v>1</v>
      </c>
      <c r="J795" s="12">
        <f>VLOOKUP(G795,'Default Parameters'!$A$10:$C$12,3,FALSE)</f>
        <v>5</v>
      </c>
      <c r="K795" s="63">
        <f t="shared" si="228"/>
        <v>41447</v>
      </c>
      <c r="L795" s="64">
        <f t="shared" si="229"/>
        <v>2013</v>
      </c>
      <c r="M795" s="64">
        <f t="shared" si="230"/>
        <v>6</v>
      </c>
      <c r="N795" s="63">
        <f t="shared" si="231"/>
        <v>43272</v>
      </c>
      <c r="O795" s="154">
        <f t="shared" si="232"/>
        <v>42948</v>
      </c>
      <c r="P795" s="155">
        <f t="shared" si="233"/>
        <v>43272</v>
      </c>
      <c r="Q795" s="155" t="str">
        <f t="shared" si="234"/>
        <v>Yes</v>
      </c>
      <c r="R795" s="156">
        <f t="shared" si="235"/>
        <v>0.41917808219178082</v>
      </c>
      <c r="S795" s="156">
        <f t="shared" si="236"/>
        <v>0.47123287671232877</v>
      </c>
      <c r="T795" s="157" t="str">
        <f t="shared" si="237"/>
        <v/>
      </c>
      <c r="U795" s="158" t="str">
        <f t="shared" si="238"/>
        <v/>
      </c>
      <c r="V795" s="158" t="str">
        <f t="shared" si="239"/>
        <v>No</v>
      </c>
      <c r="W795" s="159" t="str">
        <f t="shared" si="240"/>
        <v/>
      </c>
      <c r="X795" s="159" t="str">
        <f t="shared" si="241"/>
        <v/>
      </c>
      <c r="Y795" s="160" t="str">
        <f t="shared" si="242"/>
        <v/>
      </c>
      <c r="Z795" s="161" t="str">
        <f t="shared" si="243"/>
        <v/>
      </c>
      <c r="AA795" s="161" t="str">
        <f t="shared" si="244"/>
        <v>No</v>
      </c>
      <c r="AB795" s="162" t="str">
        <f t="shared" si="245"/>
        <v/>
      </c>
      <c r="AC795" s="162" t="str">
        <f t="shared" si="246"/>
        <v/>
      </c>
    </row>
    <row r="796" spans="1:29">
      <c r="A796" s="62">
        <v>794</v>
      </c>
      <c r="B796" s="10">
        <v>7</v>
      </c>
      <c r="C796" s="14">
        <v>41327</v>
      </c>
      <c r="D796" s="15" t="s">
        <v>52</v>
      </c>
      <c r="E796" s="65" t="s">
        <v>8</v>
      </c>
      <c r="F796" s="15" t="s">
        <v>8</v>
      </c>
      <c r="G796" s="23" t="s">
        <v>16</v>
      </c>
      <c r="H796" s="16"/>
      <c r="I796" s="66">
        <v>9</v>
      </c>
      <c r="J796" s="12">
        <f>VLOOKUP(G796,'Default Parameters'!$A$10:$C$12,3,FALSE)</f>
        <v>5</v>
      </c>
      <c r="K796" s="63">
        <f t="shared" si="228"/>
        <v>41447</v>
      </c>
      <c r="L796" s="64">
        <f t="shared" si="229"/>
        <v>2013</v>
      </c>
      <c r="M796" s="64">
        <f t="shared" si="230"/>
        <v>6</v>
      </c>
      <c r="N796" s="63">
        <f t="shared" si="231"/>
        <v>43272</v>
      </c>
      <c r="O796" s="154">
        <f t="shared" si="232"/>
        <v>42948</v>
      </c>
      <c r="P796" s="155">
        <f t="shared" si="233"/>
        <v>43272</v>
      </c>
      <c r="Q796" s="155" t="str">
        <f t="shared" si="234"/>
        <v>Yes</v>
      </c>
      <c r="R796" s="156">
        <f t="shared" si="235"/>
        <v>3.7726027397260276</v>
      </c>
      <c r="S796" s="156">
        <f t="shared" si="236"/>
        <v>4.2410958904109588</v>
      </c>
      <c r="T796" s="157" t="str">
        <f t="shared" si="237"/>
        <v/>
      </c>
      <c r="U796" s="158" t="str">
        <f t="shared" si="238"/>
        <v/>
      </c>
      <c r="V796" s="158" t="str">
        <f t="shared" si="239"/>
        <v>No</v>
      </c>
      <c r="W796" s="159" t="str">
        <f t="shared" si="240"/>
        <v/>
      </c>
      <c r="X796" s="159" t="str">
        <f t="shared" si="241"/>
        <v/>
      </c>
      <c r="Y796" s="160" t="str">
        <f t="shared" si="242"/>
        <v/>
      </c>
      <c r="Z796" s="161" t="str">
        <f t="shared" si="243"/>
        <v/>
      </c>
      <c r="AA796" s="161" t="str">
        <f t="shared" si="244"/>
        <v>No</v>
      </c>
      <c r="AB796" s="162" t="str">
        <f t="shared" si="245"/>
        <v/>
      </c>
      <c r="AC796" s="162" t="str">
        <f t="shared" si="246"/>
        <v/>
      </c>
    </row>
    <row r="797" spans="1:29">
      <c r="A797" s="62">
        <v>795</v>
      </c>
      <c r="B797" s="10">
        <v>7</v>
      </c>
      <c r="C797" s="14">
        <v>41327</v>
      </c>
      <c r="D797" s="15" t="s">
        <v>52</v>
      </c>
      <c r="E797" s="65" t="s">
        <v>8</v>
      </c>
      <c r="F797" s="15" t="s">
        <v>8</v>
      </c>
      <c r="G797" s="23" t="s">
        <v>16</v>
      </c>
      <c r="H797" s="16"/>
      <c r="I797" s="66">
        <v>10</v>
      </c>
      <c r="J797" s="12">
        <f>VLOOKUP(G797,'Default Parameters'!$A$10:$C$12,3,FALSE)</f>
        <v>5</v>
      </c>
      <c r="K797" s="63">
        <f t="shared" si="228"/>
        <v>41447</v>
      </c>
      <c r="L797" s="64">
        <f t="shared" si="229"/>
        <v>2013</v>
      </c>
      <c r="M797" s="64">
        <f t="shared" si="230"/>
        <v>6</v>
      </c>
      <c r="N797" s="63">
        <f t="shared" si="231"/>
        <v>43272</v>
      </c>
      <c r="O797" s="154">
        <f t="shared" si="232"/>
        <v>42948</v>
      </c>
      <c r="P797" s="155">
        <f t="shared" si="233"/>
        <v>43272</v>
      </c>
      <c r="Q797" s="155" t="str">
        <f t="shared" si="234"/>
        <v>Yes</v>
      </c>
      <c r="R797" s="156">
        <f t="shared" si="235"/>
        <v>4.1917808219178081</v>
      </c>
      <c r="S797" s="156">
        <f t="shared" si="236"/>
        <v>4.7123287671232879</v>
      </c>
      <c r="T797" s="157" t="str">
        <f t="shared" si="237"/>
        <v/>
      </c>
      <c r="U797" s="158" t="str">
        <f t="shared" si="238"/>
        <v/>
      </c>
      <c r="V797" s="158" t="str">
        <f t="shared" si="239"/>
        <v>No</v>
      </c>
      <c r="W797" s="159" t="str">
        <f t="shared" si="240"/>
        <v/>
      </c>
      <c r="X797" s="159" t="str">
        <f t="shared" si="241"/>
        <v/>
      </c>
      <c r="Y797" s="160" t="str">
        <f t="shared" si="242"/>
        <v/>
      </c>
      <c r="Z797" s="161" t="str">
        <f t="shared" si="243"/>
        <v/>
      </c>
      <c r="AA797" s="161" t="str">
        <f t="shared" si="244"/>
        <v>No</v>
      </c>
      <c r="AB797" s="162" t="str">
        <f t="shared" si="245"/>
        <v/>
      </c>
      <c r="AC797" s="162" t="str">
        <f t="shared" si="246"/>
        <v/>
      </c>
    </row>
    <row r="798" spans="1:29">
      <c r="A798" s="62">
        <v>796</v>
      </c>
      <c r="B798" s="10">
        <v>7</v>
      </c>
      <c r="C798" s="14">
        <v>41327</v>
      </c>
      <c r="D798" s="15" t="s">
        <v>52</v>
      </c>
      <c r="E798" s="15" t="s">
        <v>11</v>
      </c>
      <c r="F798" s="15" t="s">
        <v>11</v>
      </c>
      <c r="G798" s="23" t="s">
        <v>16</v>
      </c>
      <c r="H798" s="16"/>
      <c r="I798" s="66">
        <v>9</v>
      </c>
      <c r="J798" s="12">
        <f>VLOOKUP(G798,'Default Parameters'!$A$10:$C$12,3,FALSE)</f>
        <v>5</v>
      </c>
      <c r="K798" s="63">
        <f t="shared" si="228"/>
        <v>41447</v>
      </c>
      <c r="L798" s="64">
        <f t="shared" si="229"/>
        <v>2013</v>
      </c>
      <c r="M798" s="64">
        <f t="shared" si="230"/>
        <v>6</v>
      </c>
      <c r="N798" s="63">
        <f t="shared" si="231"/>
        <v>43272</v>
      </c>
      <c r="O798" s="154">
        <f t="shared" si="232"/>
        <v>42948</v>
      </c>
      <c r="P798" s="155">
        <f t="shared" si="233"/>
        <v>43272</v>
      </c>
      <c r="Q798" s="155" t="str">
        <f t="shared" si="234"/>
        <v>Yes</v>
      </c>
      <c r="R798" s="156">
        <f t="shared" si="235"/>
        <v>3.7726027397260276</v>
      </c>
      <c r="S798" s="156">
        <f t="shared" si="236"/>
        <v>4.2410958904109588</v>
      </c>
      <c r="T798" s="157" t="str">
        <f t="shared" si="237"/>
        <v/>
      </c>
      <c r="U798" s="158" t="str">
        <f t="shared" si="238"/>
        <v/>
      </c>
      <c r="V798" s="158" t="str">
        <f t="shared" si="239"/>
        <v>No</v>
      </c>
      <c r="W798" s="159" t="str">
        <f t="shared" si="240"/>
        <v/>
      </c>
      <c r="X798" s="159" t="str">
        <f t="shared" si="241"/>
        <v/>
      </c>
      <c r="Y798" s="160" t="str">
        <f t="shared" si="242"/>
        <v/>
      </c>
      <c r="Z798" s="161" t="str">
        <f t="shared" si="243"/>
        <v/>
      </c>
      <c r="AA798" s="161" t="str">
        <f t="shared" si="244"/>
        <v>No</v>
      </c>
      <c r="AB798" s="162" t="str">
        <f t="shared" si="245"/>
        <v/>
      </c>
      <c r="AC798" s="162" t="str">
        <f t="shared" si="246"/>
        <v/>
      </c>
    </row>
    <row r="799" spans="1:29" ht="14">
      <c r="A799" s="62">
        <v>797</v>
      </c>
      <c r="B799" s="10">
        <v>7</v>
      </c>
      <c r="C799" s="14">
        <v>41329</v>
      </c>
      <c r="D799" s="15" t="s">
        <v>46</v>
      </c>
      <c r="E799" s="15" t="s">
        <v>10</v>
      </c>
      <c r="F799" s="15" t="s">
        <v>10</v>
      </c>
      <c r="G799" s="23" t="s">
        <v>16</v>
      </c>
      <c r="H799" s="17" t="s">
        <v>182</v>
      </c>
      <c r="I799" s="66">
        <v>20</v>
      </c>
      <c r="J799" s="12">
        <f>VLOOKUP(G799,'Default Parameters'!$A$10:$C$12,3,FALSE)</f>
        <v>5</v>
      </c>
      <c r="K799" s="63">
        <f t="shared" si="228"/>
        <v>41449</v>
      </c>
      <c r="L799" s="64">
        <f t="shared" si="229"/>
        <v>2013</v>
      </c>
      <c r="M799" s="64">
        <f t="shared" si="230"/>
        <v>6</v>
      </c>
      <c r="N799" s="63">
        <f t="shared" si="231"/>
        <v>43274</v>
      </c>
      <c r="O799" s="154">
        <f t="shared" si="232"/>
        <v>42948</v>
      </c>
      <c r="P799" s="155">
        <f t="shared" si="233"/>
        <v>43274</v>
      </c>
      <c r="Q799" s="155" t="str">
        <f t="shared" si="234"/>
        <v>Yes</v>
      </c>
      <c r="R799" s="156">
        <f t="shared" si="235"/>
        <v>8.3835616438356162</v>
      </c>
      <c r="S799" s="156">
        <f t="shared" si="236"/>
        <v>9.5342465753424666</v>
      </c>
      <c r="T799" s="157" t="str">
        <f t="shared" si="237"/>
        <v/>
      </c>
      <c r="U799" s="158" t="str">
        <f t="shared" si="238"/>
        <v/>
      </c>
      <c r="V799" s="158" t="str">
        <f t="shared" si="239"/>
        <v>No</v>
      </c>
      <c r="W799" s="159" t="str">
        <f t="shared" si="240"/>
        <v/>
      </c>
      <c r="X799" s="159" t="str">
        <f t="shared" si="241"/>
        <v/>
      </c>
      <c r="Y799" s="160" t="str">
        <f t="shared" si="242"/>
        <v/>
      </c>
      <c r="Z799" s="161" t="str">
        <f t="shared" si="243"/>
        <v/>
      </c>
      <c r="AA799" s="161" t="str">
        <f t="shared" si="244"/>
        <v>No</v>
      </c>
      <c r="AB799" s="162" t="str">
        <f t="shared" si="245"/>
        <v/>
      </c>
      <c r="AC799" s="162" t="str">
        <f t="shared" si="246"/>
        <v/>
      </c>
    </row>
    <row r="800" spans="1:29">
      <c r="A800" s="62">
        <v>798</v>
      </c>
      <c r="B800" s="10">
        <v>7</v>
      </c>
      <c r="C800" s="14">
        <v>41330</v>
      </c>
      <c r="D800" s="15" t="s">
        <v>52</v>
      </c>
      <c r="E800" s="15" t="s">
        <v>367</v>
      </c>
      <c r="F800" s="15" t="s">
        <v>367</v>
      </c>
      <c r="G800" s="23" t="s">
        <v>16</v>
      </c>
      <c r="H800" s="16"/>
      <c r="I800" s="66">
        <v>50</v>
      </c>
      <c r="J800" s="12">
        <f>VLOOKUP(G800,'Default Parameters'!$A$10:$C$12,3,FALSE)</f>
        <v>5</v>
      </c>
      <c r="K800" s="63">
        <f t="shared" si="228"/>
        <v>41450</v>
      </c>
      <c r="L800" s="64">
        <f t="shared" si="229"/>
        <v>2013</v>
      </c>
      <c r="M800" s="64">
        <f t="shared" si="230"/>
        <v>6</v>
      </c>
      <c r="N800" s="63">
        <f t="shared" si="231"/>
        <v>43275</v>
      </c>
      <c r="O800" s="154">
        <f t="shared" si="232"/>
        <v>42948</v>
      </c>
      <c r="P800" s="155">
        <f t="shared" si="233"/>
        <v>43275</v>
      </c>
      <c r="Q800" s="155" t="str">
        <f t="shared" si="234"/>
        <v>Yes</v>
      </c>
      <c r="R800" s="156">
        <f t="shared" si="235"/>
        <v>20.958904109589042</v>
      </c>
      <c r="S800" s="156">
        <f t="shared" si="236"/>
        <v>23.972602739726028</v>
      </c>
      <c r="T800" s="157" t="str">
        <f t="shared" si="237"/>
        <v/>
      </c>
      <c r="U800" s="158" t="str">
        <f t="shared" si="238"/>
        <v/>
      </c>
      <c r="V800" s="158" t="str">
        <f t="shared" si="239"/>
        <v>No</v>
      </c>
      <c r="W800" s="159" t="str">
        <f t="shared" si="240"/>
        <v/>
      </c>
      <c r="X800" s="159" t="str">
        <f t="shared" si="241"/>
        <v/>
      </c>
      <c r="Y800" s="160" t="str">
        <f t="shared" si="242"/>
        <v/>
      </c>
      <c r="Z800" s="161" t="str">
        <f t="shared" si="243"/>
        <v/>
      </c>
      <c r="AA800" s="161" t="str">
        <f t="shared" si="244"/>
        <v>No</v>
      </c>
      <c r="AB800" s="162" t="str">
        <f t="shared" si="245"/>
        <v/>
      </c>
      <c r="AC800" s="162" t="str">
        <f t="shared" si="246"/>
        <v/>
      </c>
    </row>
    <row r="801" spans="1:29" ht="14">
      <c r="A801" s="62">
        <v>799</v>
      </c>
      <c r="B801" s="10">
        <v>7</v>
      </c>
      <c r="C801" s="14">
        <v>41330</v>
      </c>
      <c r="D801" s="15" t="s">
        <v>179</v>
      </c>
      <c r="E801" s="15" t="s">
        <v>10</v>
      </c>
      <c r="F801" s="15" t="s">
        <v>10</v>
      </c>
      <c r="G801" s="23" t="s">
        <v>16</v>
      </c>
      <c r="H801" s="17" t="s">
        <v>182</v>
      </c>
      <c r="I801" s="66">
        <v>2</v>
      </c>
      <c r="J801" s="12">
        <f>VLOOKUP(G801,'Default Parameters'!$A$10:$C$12,3,FALSE)</f>
        <v>5</v>
      </c>
      <c r="K801" s="63">
        <f t="shared" si="228"/>
        <v>41450</v>
      </c>
      <c r="L801" s="64">
        <f t="shared" si="229"/>
        <v>2013</v>
      </c>
      <c r="M801" s="64">
        <f t="shared" si="230"/>
        <v>6</v>
      </c>
      <c r="N801" s="63">
        <f t="shared" si="231"/>
        <v>43275</v>
      </c>
      <c r="O801" s="154">
        <f t="shared" si="232"/>
        <v>42948</v>
      </c>
      <c r="P801" s="155">
        <f t="shared" si="233"/>
        <v>43275</v>
      </c>
      <c r="Q801" s="155" t="str">
        <f t="shared" si="234"/>
        <v>Yes</v>
      </c>
      <c r="R801" s="156">
        <f t="shared" si="235"/>
        <v>0.83835616438356164</v>
      </c>
      <c r="S801" s="156">
        <f t="shared" si="236"/>
        <v>0.95890410958904104</v>
      </c>
      <c r="T801" s="157" t="str">
        <f t="shared" si="237"/>
        <v/>
      </c>
      <c r="U801" s="158" t="str">
        <f t="shared" si="238"/>
        <v/>
      </c>
      <c r="V801" s="158" t="str">
        <f t="shared" si="239"/>
        <v>No</v>
      </c>
      <c r="W801" s="159" t="str">
        <f t="shared" si="240"/>
        <v/>
      </c>
      <c r="X801" s="159" t="str">
        <f t="shared" si="241"/>
        <v/>
      </c>
      <c r="Y801" s="160" t="str">
        <f t="shared" si="242"/>
        <v/>
      </c>
      <c r="Z801" s="161" t="str">
        <f t="shared" si="243"/>
        <v/>
      </c>
      <c r="AA801" s="161" t="str">
        <f t="shared" si="244"/>
        <v>No</v>
      </c>
      <c r="AB801" s="162" t="str">
        <f t="shared" si="245"/>
        <v/>
      </c>
      <c r="AC801" s="162" t="str">
        <f t="shared" si="246"/>
        <v/>
      </c>
    </row>
    <row r="802" spans="1:29">
      <c r="A802" s="62">
        <v>800</v>
      </c>
      <c r="B802" s="10">
        <v>7</v>
      </c>
      <c r="C802" s="14">
        <v>41331</v>
      </c>
      <c r="D802" s="15" t="s">
        <v>52</v>
      </c>
      <c r="E802" s="15" t="s">
        <v>367</v>
      </c>
      <c r="F802" s="15" t="s">
        <v>367</v>
      </c>
      <c r="G802" s="23" t="s">
        <v>16</v>
      </c>
      <c r="H802" s="16"/>
      <c r="I802" s="66">
        <v>7</v>
      </c>
      <c r="J802" s="12">
        <f>VLOOKUP(G802,'Default Parameters'!$A$10:$C$12,3,FALSE)</f>
        <v>5</v>
      </c>
      <c r="K802" s="63">
        <f t="shared" si="228"/>
        <v>41451</v>
      </c>
      <c r="L802" s="64">
        <f t="shared" si="229"/>
        <v>2013</v>
      </c>
      <c r="M802" s="64">
        <f t="shared" si="230"/>
        <v>6</v>
      </c>
      <c r="N802" s="63">
        <f t="shared" si="231"/>
        <v>43276</v>
      </c>
      <c r="O802" s="154">
        <f t="shared" si="232"/>
        <v>42948</v>
      </c>
      <c r="P802" s="155">
        <f t="shared" si="233"/>
        <v>43276</v>
      </c>
      <c r="Q802" s="155" t="str">
        <f t="shared" si="234"/>
        <v>Yes</v>
      </c>
      <c r="R802" s="156">
        <f t="shared" si="235"/>
        <v>2.9342465753424656</v>
      </c>
      <c r="S802" s="156">
        <f t="shared" si="236"/>
        <v>3.3753424657534246</v>
      </c>
      <c r="T802" s="157" t="str">
        <f t="shared" si="237"/>
        <v/>
      </c>
      <c r="U802" s="158" t="str">
        <f t="shared" si="238"/>
        <v/>
      </c>
      <c r="V802" s="158" t="str">
        <f t="shared" si="239"/>
        <v>No</v>
      </c>
      <c r="W802" s="159" t="str">
        <f t="shared" si="240"/>
        <v/>
      </c>
      <c r="X802" s="159" t="str">
        <f t="shared" si="241"/>
        <v/>
      </c>
      <c r="Y802" s="160" t="str">
        <f t="shared" si="242"/>
        <v/>
      </c>
      <c r="Z802" s="161" t="str">
        <f t="shared" si="243"/>
        <v/>
      </c>
      <c r="AA802" s="161" t="str">
        <f t="shared" si="244"/>
        <v>No</v>
      </c>
      <c r="AB802" s="162" t="str">
        <f t="shared" si="245"/>
        <v/>
      </c>
      <c r="AC802" s="162" t="str">
        <f t="shared" si="246"/>
        <v/>
      </c>
    </row>
    <row r="803" spans="1:29">
      <c r="A803" s="62">
        <v>801</v>
      </c>
      <c r="B803" s="10">
        <v>7</v>
      </c>
      <c r="C803" s="14">
        <v>41331</v>
      </c>
      <c r="D803" s="15" t="s">
        <v>52</v>
      </c>
      <c r="E803" s="15" t="s">
        <v>367</v>
      </c>
      <c r="F803" s="15" t="s">
        <v>367</v>
      </c>
      <c r="G803" s="23" t="s">
        <v>16</v>
      </c>
      <c r="H803" s="16"/>
      <c r="I803" s="66">
        <v>10</v>
      </c>
      <c r="J803" s="12">
        <f>VLOOKUP(G803,'Default Parameters'!$A$10:$C$12,3,FALSE)</f>
        <v>5</v>
      </c>
      <c r="K803" s="63">
        <f t="shared" si="228"/>
        <v>41451</v>
      </c>
      <c r="L803" s="64">
        <f t="shared" si="229"/>
        <v>2013</v>
      </c>
      <c r="M803" s="64">
        <f t="shared" si="230"/>
        <v>6</v>
      </c>
      <c r="N803" s="63">
        <f t="shared" si="231"/>
        <v>43276</v>
      </c>
      <c r="O803" s="154">
        <f t="shared" si="232"/>
        <v>42948</v>
      </c>
      <c r="P803" s="155">
        <f t="shared" si="233"/>
        <v>43276</v>
      </c>
      <c r="Q803" s="155" t="str">
        <f t="shared" si="234"/>
        <v>Yes</v>
      </c>
      <c r="R803" s="156">
        <f t="shared" si="235"/>
        <v>4.1917808219178081</v>
      </c>
      <c r="S803" s="156">
        <f t="shared" si="236"/>
        <v>4.8219178082191778</v>
      </c>
      <c r="T803" s="157" t="str">
        <f t="shared" si="237"/>
        <v/>
      </c>
      <c r="U803" s="158" t="str">
        <f t="shared" si="238"/>
        <v/>
      </c>
      <c r="V803" s="158" t="str">
        <f t="shared" si="239"/>
        <v>No</v>
      </c>
      <c r="W803" s="159" t="str">
        <f t="shared" si="240"/>
        <v/>
      </c>
      <c r="X803" s="159" t="str">
        <f t="shared" si="241"/>
        <v/>
      </c>
      <c r="Y803" s="160" t="str">
        <f t="shared" si="242"/>
        <v/>
      </c>
      <c r="Z803" s="161" t="str">
        <f t="shared" si="243"/>
        <v/>
      </c>
      <c r="AA803" s="161" t="str">
        <f t="shared" si="244"/>
        <v>No</v>
      </c>
      <c r="AB803" s="162" t="str">
        <f t="shared" si="245"/>
        <v/>
      </c>
      <c r="AC803" s="162" t="str">
        <f t="shared" si="246"/>
        <v/>
      </c>
    </row>
    <row r="804" spans="1:29">
      <c r="A804" s="62">
        <v>802</v>
      </c>
      <c r="B804" s="10">
        <v>7</v>
      </c>
      <c r="C804" s="14">
        <v>41331</v>
      </c>
      <c r="D804" s="15" t="s">
        <v>52</v>
      </c>
      <c r="E804" s="15" t="s">
        <v>367</v>
      </c>
      <c r="F804" s="15" t="s">
        <v>367</v>
      </c>
      <c r="G804" s="23" t="s">
        <v>16</v>
      </c>
      <c r="H804" s="16"/>
      <c r="I804" s="66">
        <v>20</v>
      </c>
      <c r="J804" s="12">
        <f>VLOOKUP(G804,'Default Parameters'!$A$10:$C$12,3,FALSE)</f>
        <v>5</v>
      </c>
      <c r="K804" s="63">
        <f t="shared" si="228"/>
        <v>41451</v>
      </c>
      <c r="L804" s="64">
        <f t="shared" si="229"/>
        <v>2013</v>
      </c>
      <c r="M804" s="64">
        <f t="shared" si="230"/>
        <v>6</v>
      </c>
      <c r="N804" s="63">
        <f t="shared" si="231"/>
        <v>43276</v>
      </c>
      <c r="O804" s="154">
        <f t="shared" si="232"/>
        <v>42948</v>
      </c>
      <c r="P804" s="155">
        <f t="shared" si="233"/>
        <v>43276</v>
      </c>
      <c r="Q804" s="155" t="str">
        <f t="shared" si="234"/>
        <v>Yes</v>
      </c>
      <c r="R804" s="156">
        <f t="shared" si="235"/>
        <v>8.3835616438356162</v>
      </c>
      <c r="S804" s="156">
        <f t="shared" si="236"/>
        <v>9.6438356164383556</v>
      </c>
      <c r="T804" s="157" t="str">
        <f t="shared" si="237"/>
        <v/>
      </c>
      <c r="U804" s="158" t="str">
        <f t="shared" si="238"/>
        <v/>
      </c>
      <c r="V804" s="158" t="str">
        <f t="shared" si="239"/>
        <v>No</v>
      </c>
      <c r="W804" s="159" t="str">
        <f t="shared" si="240"/>
        <v/>
      </c>
      <c r="X804" s="159" t="str">
        <f t="shared" si="241"/>
        <v/>
      </c>
      <c r="Y804" s="160" t="str">
        <f t="shared" si="242"/>
        <v/>
      </c>
      <c r="Z804" s="161" t="str">
        <f t="shared" si="243"/>
        <v/>
      </c>
      <c r="AA804" s="161" t="str">
        <f t="shared" si="244"/>
        <v>No</v>
      </c>
      <c r="AB804" s="162" t="str">
        <f t="shared" si="245"/>
        <v/>
      </c>
      <c r="AC804" s="162" t="str">
        <f t="shared" si="246"/>
        <v/>
      </c>
    </row>
    <row r="805" spans="1:29">
      <c r="A805" s="62">
        <v>803</v>
      </c>
      <c r="B805" s="10">
        <v>7</v>
      </c>
      <c r="C805" s="14">
        <v>41331</v>
      </c>
      <c r="D805" s="15" t="s">
        <v>52</v>
      </c>
      <c r="E805" s="15" t="s">
        <v>367</v>
      </c>
      <c r="F805" s="15" t="s">
        <v>367</v>
      </c>
      <c r="G805" s="23" t="s">
        <v>16</v>
      </c>
      <c r="H805" s="16"/>
      <c r="I805" s="66">
        <v>25</v>
      </c>
      <c r="J805" s="12">
        <f>VLOOKUP(G805,'Default Parameters'!$A$10:$C$12,3,FALSE)</f>
        <v>5</v>
      </c>
      <c r="K805" s="63">
        <f t="shared" si="228"/>
        <v>41451</v>
      </c>
      <c r="L805" s="64">
        <f t="shared" si="229"/>
        <v>2013</v>
      </c>
      <c r="M805" s="64">
        <f t="shared" si="230"/>
        <v>6</v>
      </c>
      <c r="N805" s="63">
        <f t="shared" si="231"/>
        <v>43276</v>
      </c>
      <c r="O805" s="154">
        <f t="shared" si="232"/>
        <v>42948</v>
      </c>
      <c r="P805" s="155">
        <f t="shared" si="233"/>
        <v>43276</v>
      </c>
      <c r="Q805" s="155" t="str">
        <f t="shared" si="234"/>
        <v>Yes</v>
      </c>
      <c r="R805" s="156">
        <f t="shared" si="235"/>
        <v>10.479452054794521</v>
      </c>
      <c r="S805" s="156">
        <f t="shared" si="236"/>
        <v>12.054794520547945</v>
      </c>
      <c r="T805" s="157" t="str">
        <f t="shared" si="237"/>
        <v/>
      </c>
      <c r="U805" s="158" t="str">
        <f t="shared" si="238"/>
        <v/>
      </c>
      <c r="V805" s="158" t="str">
        <f t="shared" si="239"/>
        <v>No</v>
      </c>
      <c r="W805" s="159" t="str">
        <f t="shared" si="240"/>
        <v/>
      </c>
      <c r="X805" s="159" t="str">
        <f t="shared" si="241"/>
        <v/>
      </c>
      <c r="Y805" s="160" t="str">
        <f t="shared" si="242"/>
        <v/>
      </c>
      <c r="Z805" s="161" t="str">
        <f t="shared" si="243"/>
        <v/>
      </c>
      <c r="AA805" s="161" t="str">
        <f t="shared" si="244"/>
        <v>No</v>
      </c>
      <c r="AB805" s="162" t="str">
        <f t="shared" si="245"/>
        <v/>
      </c>
      <c r="AC805" s="162" t="str">
        <f t="shared" si="246"/>
        <v/>
      </c>
    </row>
    <row r="806" spans="1:29">
      <c r="A806" s="62">
        <v>804</v>
      </c>
      <c r="B806" s="10">
        <v>7</v>
      </c>
      <c r="C806" s="14">
        <v>41331</v>
      </c>
      <c r="D806" s="15" t="s">
        <v>52</v>
      </c>
      <c r="E806" s="15" t="s">
        <v>367</v>
      </c>
      <c r="F806" s="15" t="s">
        <v>367</v>
      </c>
      <c r="G806" s="23" t="s">
        <v>16</v>
      </c>
      <c r="H806" s="16"/>
      <c r="I806" s="66">
        <v>45</v>
      </c>
      <c r="J806" s="12">
        <f>VLOOKUP(G806,'Default Parameters'!$A$10:$C$12,3,FALSE)</f>
        <v>5</v>
      </c>
      <c r="K806" s="63">
        <f t="shared" si="228"/>
        <v>41451</v>
      </c>
      <c r="L806" s="64">
        <f t="shared" si="229"/>
        <v>2013</v>
      </c>
      <c r="M806" s="64">
        <f t="shared" si="230"/>
        <v>6</v>
      </c>
      <c r="N806" s="63">
        <f t="shared" si="231"/>
        <v>43276</v>
      </c>
      <c r="O806" s="154">
        <f t="shared" si="232"/>
        <v>42948</v>
      </c>
      <c r="P806" s="155">
        <f t="shared" si="233"/>
        <v>43276</v>
      </c>
      <c r="Q806" s="155" t="str">
        <f t="shared" si="234"/>
        <v>Yes</v>
      </c>
      <c r="R806" s="156">
        <f t="shared" si="235"/>
        <v>18.863013698630137</v>
      </c>
      <c r="S806" s="156">
        <f t="shared" si="236"/>
        <v>21.698630136986303</v>
      </c>
      <c r="T806" s="157" t="str">
        <f t="shared" si="237"/>
        <v/>
      </c>
      <c r="U806" s="158" t="str">
        <f t="shared" si="238"/>
        <v/>
      </c>
      <c r="V806" s="158" t="str">
        <f t="shared" si="239"/>
        <v>No</v>
      </c>
      <c r="W806" s="159" t="str">
        <f t="shared" si="240"/>
        <v/>
      </c>
      <c r="X806" s="159" t="str">
        <f t="shared" si="241"/>
        <v/>
      </c>
      <c r="Y806" s="160" t="str">
        <f t="shared" si="242"/>
        <v/>
      </c>
      <c r="Z806" s="161" t="str">
        <f t="shared" si="243"/>
        <v/>
      </c>
      <c r="AA806" s="161" t="str">
        <f t="shared" si="244"/>
        <v>No</v>
      </c>
      <c r="AB806" s="162" t="str">
        <f t="shared" si="245"/>
        <v/>
      </c>
      <c r="AC806" s="162" t="str">
        <f t="shared" si="246"/>
        <v/>
      </c>
    </row>
    <row r="807" spans="1:29">
      <c r="A807" s="62">
        <v>805</v>
      </c>
      <c r="B807" s="10">
        <v>7</v>
      </c>
      <c r="C807" s="14">
        <v>41331</v>
      </c>
      <c r="D807" s="15" t="s">
        <v>52</v>
      </c>
      <c r="E807" s="65" t="s">
        <v>8</v>
      </c>
      <c r="F807" s="15" t="s">
        <v>8</v>
      </c>
      <c r="G807" s="23" t="s">
        <v>16</v>
      </c>
      <c r="H807" s="16"/>
      <c r="I807" s="66">
        <v>7</v>
      </c>
      <c r="J807" s="12">
        <f>VLOOKUP(G807,'Default Parameters'!$A$10:$C$12,3,FALSE)</f>
        <v>5</v>
      </c>
      <c r="K807" s="63">
        <f t="shared" si="228"/>
        <v>41451</v>
      </c>
      <c r="L807" s="64">
        <f t="shared" si="229"/>
        <v>2013</v>
      </c>
      <c r="M807" s="64">
        <f t="shared" si="230"/>
        <v>6</v>
      </c>
      <c r="N807" s="63">
        <f t="shared" si="231"/>
        <v>43276</v>
      </c>
      <c r="O807" s="154">
        <f t="shared" si="232"/>
        <v>42948</v>
      </c>
      <c r="P807" s="155">
        <f t="shared" si="233"/>
        <v>43276</v>
      </c>
      <c r="Q807" s="155" t="str">
        <f t="shared" si="234"/>
        <v>Yes</v>
      </c>
      <c r="R807" s="156">
        <f t="shared" si="235"/>
        <v>2.9342465753424656</v>
      </c>
      <c r="S807" s="156">
        <f t="shared" si="236"/>
        <v>3.3753424657534246</v>
      </c>
      <c r="T807" s="157" t="str">
        <f t="shared" si="237"/>
        <v/>
      </c>
      <c r="U807" s="158" t="str">
        <f t="shared" si="238"/>
        <v/>
      </c>
      <c r="V807" s="158" t="str">
        <f t="shared" si="239"/>
        <v>No</v>
      </c>
      <c r="W807" s="159" t="str">
        <f t="shared" si="240"/>
        <v/>
      </c>
      <c r="X807" s="159" t="str">
        <f t="shared" si="241"/>
        <v/>
      </c>
      <c r="Y807" s="160" t="str">
        <f t="shared" si="242"/>
        <v/>
      </c>
      <c r="Z807" s="161" t="str">
        <f t="shared" si="243"/>
        <v/>
      </c>
      <c r="AA807" s="161" t="str">
        <f t="shared" si="244"/>
        <v>No</v>
      </c>
      <c r="AB807" s="162" t="str">
        <f t="shared" si="245"/>
        <v/>
      </c>
      <c r="AC807" s="162" t="str">
        <f t="shared" si="246"/>
        <v/>
      </c>
    </row>
    <row r="808" spans="1:29">
      <c r="A808" s="62">
        <v>806</v>
      </c>
      <c r="B808" s="10">
        <v>7</v>
      </c>
      <c r="C808" s="14">
        <v>41331</v>
      </c>
      <c r="D808" s="15" t="s">
        <v>52</v>
      </c>
      <c r="E808" s="65" t="s">
        <v>8</v>
      </c>
      <c r="F808" s="15" t="s">
        <v>8</v>
      </c>
      <c r="G808" s="23" t="s">
        <v>16</v>
      </c>
      <c r="H808" s="16"/>
      <c r="I808" s="66">
        <v>7</v>
      </c>
      <c r="J808" s="12">
        <f>VLOOKUP(G808,'Default Parameters'!$A$10:$C$12,3,FALSE)</f>
        <v>5</v>
      </c>
      <c r="K808" s="63">
        <f t="shared" si="228"/>
        <v>41451</v>
      </c>
      <c r="L808" s="64">
        <f t="shared" si="229"/>
        <v>2013</v>
      </c>
      <c r="M808" s="64">
        <f t="shared" si="230"/>
        <v>6</v>
      </c>
      <c r="N808" s="63">
        <f t="shared" si="231"/>
        <v>43276</v>
      </c>
      <c r="O808" s="154">
        <f t="shared" si="232"/>
        <v>42948</v>
      </c>
      <c r="P808" s="155">
        <f t="shared" si="233"/>
        <v>43276</v>
      </c>
      <c r="Q808" s="155" t="str">
        <f t="shared" si="234"/>
        <v>Yes</v>
      </c>
      <c r="R808" s="156">
        <f t="shared" si="235"/>
        <v>2.9342465753424656</v>
      </c>
      <c r="S808" s="156">
        <f t="shared" si="236"/>
        <v>3.3753424657534246</v>
      </c>
      <c r="T808" s="157" t="str">
        <f t="shared" si="237"/>
        <v/>
      </c>
      <c r="U808" s="158" t="str">
        <f t="shared" si="238"/>
        <v/>
      </c>
      <c r="V808" s="158" t="str">
        <f t="shared" si="239"/>
        <v>No</v>
      </c>
      <c r="W808" s="159" t="str">
        <f t="shared" si="240"/>
        <v/>
      </c>
      <c r="X808" s="159" t="str">
        <f t="shared" si="241"/>
        <v/>
      </c>
      <c r="Y808" s="160" t="str">
        <f t="shared" si="242"/>
        <v/>
      </c>
      <c r="Z808" s="161" t="str">
        <f t="shared" si="243"/>
        <v/>
      </c>
      <c r="AA808" s="161" t="str">
        <f t="shared" si="244"/>
        <v>No</v>
      </c>
      <c r="AB808" s="162" t="str">
        <f t="shared" si="245"/>
        <v/>
      </c>
      <c r="AC808" s="162" t="str">
        <f t="shared" si="246"/>
        <v/>
      </c>
    </row>
    <row r="809" spans="1:29" ht="14">
      <c r="A809" s="62">
        <v>807</v>
      </c>
      <c r="B809" s="10">
        <v>7</v>
      </c>
      <c r="C809" s="14">
        <v>41331</v>
      </c>
      <c r="D809" s="15" t="s">
        <v>214</v>
      </c>
      <c r="E809" s="15" t="s">
        <v>10</v>
      </c>
      <c r="F809" s="15" t="s">
        <v>10</v>
      </c>
      <c r="G809" s="23" t="s">
        <v>16</v>
      </c>
      <c r="H809" s="17" t="s">
        <v>29</v>
      </c>
      <c r="I809" s="66">
        <v>1</v>
      </c>
      <c r="J809" s="12">
        <f>VLOOKUP(G809,'Default Parameters'!$A$10:$C$12,3,FALSE)</f>
        <v>5</v>
      </c>
      <c r="K809" s="63">
        <f t="shared" si="228"/>
        <v>41451</v>
      </c>
      <c r="L809" s="64">
        <f t="shared" si="229"/>
        <v>2013</v>
      </c>
      <c r="M809" s="64">
        <f t="shared" si="230"/>
        <v>6</v>
      </c>
      <c r="N809" s="63">
        <f t="shared" si="231"/>
        <v>43276</v>
      </c>
      <c r="O809" s="154">
        <f t="shared" si="232"/>
        <v>42948</v>
      </c>
      <c r="P809" s="155">
        <f t="shared" si="233"/>
        <v>43276</v>
      </c>
      <c r="Q809" s="155" t="str">
        <f t="shared" si="234"/>
        <v>Yes</v>
      </c>
      <c r="R809" s="156">
        <f t="shared" si="235"/>
        <v>0.41917808219178082</v>
      </c>
      <c r="S809" s="156">
        <f t="shared" si="236"/>
        <v>0.48219178082191783</v>
      </c>
      <c r="T809" s="157" t="str">
        <f t="shared" si="237"/>
        <v/>
      </c>
      <c r="U809" s="158" t="str">
        <f t="shared" si="238"/>
        <v/>
      </c>
      <c r="V809" s="158" t="str">
        <f t="shared" si="239"/>
        <v>No</v>
      </c>
      <c r="W809" s="159" t="str">
        <f t="shared" si="240"/>
        <v/>
      </c>
      <c r="X809" s="159" t="str">
        <f t="shared" si="241"/>
        <v/>
      </c>
      <c r="Y809" s="160" t="str">
        <f t="shared" si="242"/>
        <v/>
      </c>
      <c r="Z809" s="161" t="str">
        <f t="shared" si="243"/>
        <v/>
      </c>
      <c r="AA809" s="161" t="str">
        <f t="shared" si="244"/>
        <v>No</v>
      </c>
      <c r="AB809" s="162" t="str">
        <f t="shared" si="245"/>
        <v/>
      </c>
      <c r="AC809" s="162" t="str">
        <f t="shared" si="246"/>
        <v/>
      </c>
    </row>
    <row r="810" spans="1:29" ht="14">
      <c r="A810" s="62">
        <v>808</v>
      </c>
      <c r="B810" s="10">
        <v>7</v>
      </c>
      <c r="C810" s="14">
        <v>41331</v>
      </c>
      <c r="D810" s="15" t="s">
        <v>214</v>
      </c>
      <c r="E810" s="15" t="s">
        <v>10</v>
      </c>
      <c r="F810" s="15" t="s">
        <v>10</v>
      </c>
      <c r="G810" s="23" t="s">
        <v>203</v>
      </c>
      <c r="H810" s="17" t="s">
        <v>182</v>
      </c>
      <c r="I810" s="66">
        <v>1</v>
      </c>
      <c r="J810" s="12">
        <f>VLOOKUP(G810,'Default Parameters'!$A$10:$C$12,3,FALSE)</f>
        <v>5</v>
      </c>
      <c r="K810" s="63">
        <f t="shared" si="228"/>
        <v>41451</v>
      </c>
      <c r="L810" s="64">
        <f t="shared" si="229"/>
        <v>2013</v>
      </c>
      <c r="M810" s="64">
        <f t="shared" si="230"/>
        <v>6</v>
      </c>
      <c r="N810" s="63">
        <f t="shared" si="231"/>
        <v>43276</v>
      </c>
      <c r="O810" s="154">
        <f t="shared" si="232"/>
        <v>42948</v>
      </c>
      <c r="P810" s="155">
        <f t="shared" si="233"/>
        <v>43276</v>
      </c>
      <c r="Q810" s="155" t="str">
        <f t="shared" si="234"/>
        <v>Yes</v>
      </c>
      <c r="R810" s="156">
        <f t="shared" si="235"/>
        <v>0.41917808219178082</v>
      </c>
      <c r="S810" s="156">
        <f t="shared" si="236"/>
        <v>0.48219178082191783</v>
      </c>
      <c r="T810" s="157" t="str">
        <f t="shared" si="237"/>
        <v/>
      </c>
      <c r="U810" s="158" t="str">
        <f t="shared" si="238"/>
        <v/>
      </c>
      <c r="V810" s="158" t="str">
        <f t="shared" si="239"/>
        <v>No</v>
      </c>
      <c r="W810" s="159" t="str">
        <f t="shared" si="240"/>
        <v/>
      </c>
      <c r="X810" s="159" t="str">
        <f t="shared" si="241"/>
        <v/>
      </c>
      <c r="Y810" s="160" t="str">
        <f t="shared" si="242"/>
        <v/>
      </c>
      <c r="Z810" s="161" t="str">
        <f t="shared" si="243"/>
        <v/>
      </c>
      <c r="AA810" s="161" t="str">
        <f t="shared" si="244"/>
        <v>No</v>
      </c>
      <c r="AB810" s="162" t="str">
        <f t="shared" si="245"/>
        <v/>
      </c>
      <c r="AC810" s="162" t="str">
        <f t="shared" si="246"/>
        <v/>
      </c>
    </row>
    <row r="811" spans="1:29" ht="14">
      <c r="A811" s="62">
        <v>809</v>
      </c>
      <c r="B811" s="10">
        <v>7</v>
      </c>
      <c r="C811" s="14">
        <v>41332</v>
      </c>
      <c r="D811" s="15" t="s">
        <v>215</v>
      </c>
      <c r="E811" s="15" t="s">
        <v>11</v>
      </c>
      <c r="F811" s="15" t="s">
        <v>11</v>
      </c>
      <c r="G811" s="23" t="s">
        <v>16</v>
      </c>
      <c r="H811" s="17" t="s">
        <v>73</v>
      </c>
      <c r="I811" s="66">
        <v>1</v>
      </c>
      <c r="J811" s="12">
        <f>VLOOKUP(G811,'Default Parameters'!$A$10:$C$12,3,FALSE)</f>
        <v>5</v>
      </c>
      <c r="K811" s="63">
        <f t="shared" si="228"/>
        <v>41452</v>
      </c>
      <c r="L811" s="64">
        <f t="shared" si="229"/>
        <v>2013</v>
      </c>
      <c r="M811" s="64">
        <f t="shared" si="230"/>
        <v>6</v>
      </c>
      <c r="N811" s="63">
        <f t="shared" si="231"/>
        <v>43277</v>
      </c>
      <c r="O811" s="154">
        <f t="shared" si="232"/>
        <v>42948</v>
      </c>
      <c r="P811" s="155">
        <f t="shared" si="233"/>
        <v>43277</v>
      </c>
      <c r="Q811" s="155" t="str">
        <f t="shared" si="234"/>
        <v>Yes</v>
      </c>
      <c r="R811" s="156">
        <f t="shared" si="235"/>
        <v>0.41917808219178082</v>
      </c>
      <c r="S811" s="156">
        <f t="shared" si="236"/>
        <v>0.48493150684931507</v>
      </c>
      <c r="T811" s="157" t="str">
        <f t="shared" si="237"/>
        <v/>
      </c>
      <c r="U811" s="158" t="str">
        <f t="shared" si="238"/>
        <v/>
      </c>
      <c r="V811" s="158" t="str">
        <f t="shared" si="239"/>
        <v>No</v>
      </c>
      <c r="W811" s="159" t="str">
        <f t="shared" si="240"/>
        <v/>
      </c>
      <c r="X811" s="159" t="str">
        <f t="shared" si="241"/>
        <v/>
      </c>
      <c r="Y811" s="160" t="str">
        <f t="shared" si="242"/>
        <v/>
      </c>
      <c r="Z811" s="161" t="str">
        <f t="shared" si="243"/>
        <v/>
      </c>
      <c r="AA811" s="161" t="str">
        <f t="shared" si="244"/>
        <v>No</v>
      </c>
      <c r="AB811" s="162" t="str">
        <f t="shared" si="245"/>
        <v/>
      </c>
      <c r="AC811" s="162" t="str">
        <f t="shared" si="246"/>
        <v/>
      </c>
    </row>
    <row r="812" spans="1:29" ht="14">
      <c r="A812" s="62">
        <v>810</v>
      </c>
      <c r="B812" s="10">
        <v>7</v>
      </c>
      <c r="C812" s="14">
        <v>41333</v>
      </c>
      <c r="D812" s="15" t="s">
        <v>145</v>
      </c>
      <c r="E812" s="15" t="s">
        <v>367</v>
      </c>
      <c r="F812" s="15" t="s">
        <v>367</v>
      </c>
      <c r="G812" s="23" t="s">
        <v>16</v>
      </c>
      <c r="H812" s="17" t="s">
        <v>207</v>
      </c>
      <c r="I812" s="66">
        <v>14</v>
      </c>
      <c r="J812" s="12">
        <f>VLOOKUP(G812,'Default Parameters'!$A$10:$C$12,3,FALSE)</f>
        <v>5</v>
      </c>
      <c r="K812" s="63">
        <f t="shared" si="228"/>
        <v>41453</v>
      </c>
      <c r="L812" s="64">
        <f t="shared" si="229"/>
        <v>2013</v>
      </c>
      <c r="M812" s="64">
        <f t="shared" si="230"/>
        <v>6</v>
      </c>
      <c r="N812" s="63">
        <f t="shared" si="231"/>
        <v>43278</v>
      </c>
      <c r="O812" s="154">
        <f t="shared" si="232"/>
        <v>42948</v>
      </c>
      <c r="P812" s="155">
        <f t="shared" si="233"/>
        <v>43278</v>
      </c>
      <c r="Q812" s="155" t="str">
        <f t="shared" si="234"/>
        <v>Yes</v>
      </c>
      <c r="R812" s="156">
        <f t="shared" si="235"/>
        <v>5.8684931506849312</v>
      </c>
      <c r="S812" s="156">
        <f t="shared" si="236"/>
        <v>6.8273972602739725</v>
      </c>
      <c r="T812" s="157" t="str">
        <f t="shared" si="237"/>
        <v/>
      </c>
      <c r="U812" s="158" t="str">
        <f t="shared" si="238"/>
        <v/>
      </c>
      <c r="V812" s="158" t="str">
        <f t="shared" si="239"/>
        <v>No</v>
      </c>
      <c r="W812" s="159" t="str">
        <f t="shared" si="240"/>
        <v/>
      </c>
      <c r="X812" s="159" t="str">
        <f t="shared" si="241"/>
        <v/>
      </c>
      <c r="Y812" s="160" t="str">
        <f t="shared" si="242"/>
        <v/>
      </c>
      <c r="Z812" s="161" t="str">
        <f t="shared" si="243"/>
        <v/>
      </c>
      <c r="AA812" s="161" t="str">
        <f t="shared" si="244"/>
        <v>No</v>
      </c>
      <c r="AB812" s="162" t="str">
        <f t="shared" si="245"/>
        <v/>
      </c>
      <c r="AC812" s="162" t="str">
        <f t="shared" si="246"/>
        <v/>
      </c>
    </row>
    <row r="813" spans="1:29">
      <c r="A813" s="62">
        <v>811</v>
      </c>
      <c r="B813" s="10">
        <v>7</v>
      </c>
      <c r="C813" s="14">
        <v>41333</v>
      </c>
      <c r="D813" s="15" t="s">
        <v>52</v>
      </c>
      <c r="E813" s="15" t="s">
        <v>367</v>
      </c>
      <c r="F813" s="15" t="s">
        <v>367</v>
      </c>
      <c r="G813" s="23" t="s">
        <v>16</v>
      </c>
      <c r="H813" s="16"/>
      <c r="I813" s="66">
        <v>21</v>
      </c>
      <c r="J813" s="12">
        <f>VLOOKUP(G813,'Default Parameters'!$A$10:$C$12,3,FALSE)</f>
        <v>5</v>
      </c>
      <c r="K813" s="63">
        <f t="shared" si="228"/>
        <v>41453</v>
      </c>
      <c r="L813" s="64">
        <f t="shared" si="229"/>
        <v>2013</v>
      </c>
      <c r="M813" s="64">
        <f t="shared" si="230"/>
        <v>6</v>
      </c>
      <c r="N813" s="63">
        <f t="shared" si="231"/>
        <v>43278</v>
      </c>
      <c r="O813" s="154">
        <f t="shared" si="232"/>
        <v>42948</v>
      </c>
      <c r="P813" s="155">
        <f t="shared" si="233"/>
        <v>43278</v>
      </c>
      <c r="Q813" s="155" t="str">
        <f t="shared" si="234"/>
        <v>Yes</v>
      </c>
      <c r="R813" s="156">
        <f t="shared" si="235"/>
        <v>8.8027397260273972</v>
      </c>
      <c r="S813" s="156">
        <f t="shared" si="236"/>
        <v>10.241095890410959</v>
      </c>
      <c r="T813" s="157" t="str">
        <f t="shared" si="237"/>
        <v/>
      </c>
      <c r="U813" s="158" t="str">
        <f t="shared" si="238"/>
        <v/>
      </c>
      <c r="V813" s="158" t="str">
        <f t="shared" si="239"/>
        <v>No</v>
      </c>
      <c r="W813" s="159" t="str">
        <f t="shared" si="240"/>
        <v/>
      </c>
      <c r="X813" s="159" t="str">
        <f t="shared" si="241"/>
        <v/>
      </c>
      <c r="Y813" s="160" t="str">
        <f t="shared" si="242"/>
        <v/>
      </c>
      <c r="Z813" s="161" t="str">
        <f t="shared" si="243"/>
        <v/>
      </c>
      <c r="AA813" s="161" t="str">
        <f t="shared" si="244"/>
        <v>No</v>
      </c>
      <c r="AB813" s="162" t="str">
        <f t="shared" si="245"/>
        <v/>
      </c>
      <c r="AC813" s="162" t="str">
        <f t="shared" si="246"/>
        <v/>
      </c>
    </row>
    <row r="814" spans="1:29">
      <c r="A814" s="62">
        <v>812</v>
      </c>
      <c r="B814" s="10">
        <v>7</v>
      </c>
      <c r="C814" s="14">
        <v>41333</v>
      </c>
      <c r="D814" s="15" t="s">
        <v>52</v>
      </c>
      <c r="E814" s="15" t="s">
        <v>367</v>
      </c>
      <c r="F814" s="15" t="s">
        <v>367</v>
      </c>
      <c r="G814" s="23" t="s">
        <v>16</v>
      </c>
      <c r="H814" s="16"/>
      <c r="I814" s="66">
        <v>40</v>
      </c>
      <c r="J814" s="12">
        <f>VLOOKUP(G814,'Default Parameters'!$A$10:$C$12,3,FALSE)</f>
        <v>5</v>
      </c>
      <c r="K814" s="63">
        <f t="shared" si="228"/>
        <v>41453</v>
      </c>
      <c r="L814" s="64">
        <f t="shared" si="229"/>
        <v>2013</v>
      </c>
      <c r="M814" s="64">
        <f t="shared" si="230"/>
        <v>6</v>
      </c>
      <c r="N814" s="63">
        <f t="shared" si="231"/>
        <v>43278</v>
      </c>
      <c r="O814" s="154">
        <f t="shared" si="232"/>
        <v>42948</v>
      </c>
      <c r="P814" s="155">
        <f t="shared" si="233"/>
        <v>43278</v>
      </c>
      <c r="Q814" s="155" t="str">
        <f t="shared" si="234"/>
        <v>Yes</v>
      </c>
      <c r="R814" s="156">
        <f t="shared" si="235"/>
        <v>16.767123287671232</v>
      </c>
      <c r="S814" s="156">
        <f t="shared" si="236"/>
        <v>19.506849315068493</v>
      </c>
      <c r="T814" s="157" t="str">
        <f t="shared" si="237"/>
        <v/>
      </c>
      <c r="U814" s="158" t="str">
        <f t="shared" si="238"/>
        <v/>
      </c>
      <c r="V814" s="158" t="str">
        <f t="shared" si="239"/>
        <v>No</v>
      </c>
      <c r="W814" s="159" t="str">
        <f t="shared" si="240"/>
        <v/>
      </c>
      <c r="X814" s="159" t="str">
        <f t="shared" si="241"/>
        <v/>
      </c>
      <c r="Y814" s="160" t="str">
        <f t="shared" si="242"/>
        <v/>
      </c>
      <c r="Z814" s="161" t="str">
        <f t="shared" si="243"/>
        <v/>
      </c>
      <c r="AA814" s="161" t="str">
        <f t="shared" si="244"/>
        <v>No</v>
      </c>
      <c r="AB814" s="162" t="str">
        <f t="shared" si="245"/>
        <v/>
      </c>
      <c r="AC814" s="162" t="str">
        <f t="shared" si="246"/>
        <v/>
      </c>
    </row>
    <row r="815" spans="1:29" ht="14">
      <c r="A815" s="62">
        <v>813</v>
      </c>
      <c r="B815" s="10">
        <v>7</v>
      </c>
      <c r="C815" s="14">
        <v>41333</v>
      </c>
      <c r="D815" s="15" t="s">
        <v>217</v>
      </c>
      <c r="E815" s="65" t="s">
        <v>8</v>
      </c>
      <c r="F815" s="15" t="s">
        <v>8</v>
      </c>
      <c r="G815" s="23" t="s">
        <v>16</v>
      </c>
      <c r="H815" s="17" t="s">
        <v>53</v>
      </c>
      <c r="I815" s="66">
        <v>2</v>
      </c>
      <c r="J815" s="12">
        <f>VLOOKUP(G815,'Default Parameters'!$A$10:$C$12,3,FALSE)</f>
        <v>5</v>
      </c>
      <c r="K815" s="63">
        <f t="shared" si="228"/>
        <v>41453</v>
      </c>
      <c r="L815" s="64">
        <f t="shared" si="229"/>
        <v>2013</v>
      </c>
      <c r="M815" s="64">
        <f t="shared" si="230"/>
        <v>6</v>
      </c>
      <c r="N815" s="63">
        <f t="shared" si="231"/>
        <v>43278</v>
      </c>
      <c r="O815" s="154">
        <f t="shared" si="232"/>
        <v>42948</v>
      </c>
      <c r="P815" s="155">
        <f t="shared" si="233"/>
        <v>43278</v>
      </c>
      <c r="Q815" s="155" t="str">
        <f t="shared" si="234"/>
        <v>Yes</v>
      </c>
      <c r="R815" s="156">
        <f t="shared" si="235"/>
        <v>0.83835616438356164</v>
      </c>
      <c r="S815" s="156">
        <f t="shared" si="236"/>
        <v>0.97534246575342465</v>
      </c>
      <c r="T815" s="157" t="str">
        <f t="shared" si="237"/>
        <v/>
      </c>
      <c r="U815" s="158" t="str">
        <f t="shared" si="238"/>
        <v/>
      </c>
      <c r="V815" s="158" t="str">
        <f t="shared" si="239"/>
        <v>No</v>
      </c>
      <c r="W815" s="159" t="str">
        <f t="shared" si="240"/>
        <v/>
      </c>
      <c r="X815" s="159" t="str">
        <f t="shared" si="241"/>
        <v/>
      </c>
      <c r="Y815" s="160" t="str">
        <f t="shared" si="242"/>
        <v/>
      </c>
      <c r="Z815" s="161" t="str">
        <f t="shared" si="243"/>
        <v/>
      </c>
      <c r="AA815" s="161" t="str">
        <f t="shared" si="244"/>
        <v>No</v>
      </c>
      <c r="AB815" s="162" t="str">
        <f t="shared" si="245"/>
        <v/>
      </c>
      <c r="AC815" s="162" t="str">
        <f t="shared" si="246"/>
        <v/>
      </c>
    </row>
    <row r="816" spans="1:29" ht="28">
      <c r="A816" s="62">
        <v>814</v>
      </c>
      <c r="B816" s="10">
        <v>7</v>
      </c>
      <c r="C816" s="14">
        <v>41333</v>
      </c>
      <c r="D816" s="15" t="s">
        <v>52</v>
      </c>
      <c r="E816" s="15" t="s">
        <v>11</v>
      </c>
      <c r="F816" s="15" t="s">
        <v>11</v>
      </c>
      <c r="G816" s="23" t="s">
        <v>16</v>
      </c>
      <c r="H816" s="17" t="s">
        <v>216</v>
      </c>
      <c r="I816" s="66">
        <v>1000</v>
      </c>
      <c r="J816" s="12">
        <f>VLOOKUP(G816,'Default Parameters'!$A$10:$C$12,3,FALSE)</f>
        <v>5</v>
      </c>
      <c r="K816" s="63">
        <f t="shared" si="228"/>
        <v>41453</v>
      </c>
      <c r="L816" s="64">
        <f t="shared" si="229"/>
        <v>2013</v>
      </c>
      <c r="M816" s="64">
        <f t="shared" si="230"/>
        <v>6</v>
      </c>
      <c r="N816" s="63">
        <f t="shared" si="231"/>
        <v>43278</v>
      </c>
      <c r="O816" s="154">
        <f t="shared" si="232"/>
        <v>42948</v>
      </c>
      <c r="P816" s="155">
        <f t="shared" si="233"/>
        <v>43278</v>
      </c>
      <c r="Q816" s="155" t="str">
        <f t="shared" si="234"/>
        <v>Yes</v>
      </c>
      <c r="R816" s="156">
        <f t="shared" si="235"/>
        <v>419.17808219178085</v>
      </c>
      <c r="S816" s="156">
        <f t="shared" si="236"/>
        <v>487.67123287671234</v>
      </c>
      <c r="T816" s="157" t="str">
        <f t="shared" si="237"/>
        <v/>
      </c>
      <c r="U816" s="158" t="str">
        <f t="shared" si="238"/>
        <v/>
      </c>
      <c r="V816" s="158" t="str">
        <f t="shared" si="239"/>
        <v>No</v>
      </c>
      <c r="W816" s="159" t="str">
        <f t="shared" si="240"/>
        <v/>
      </c>
      <c r="X816" s="159" t="str">
        <f t="shared" si="241"/>
        <v/>
      </c>
      <c r="Y816" s="160" t="str">
        <f t="shared" si="242"/>
        <v/>
      </c>
      <c r="Z816" s="161" t="str">
        <f t="shared" si="243"/>
        <v/>
      </c>
      <c r="AA816" s="161" t="str">
        <f t="shared" si="244"/>
        <v>No</v>
      </c>
      <c r="AB816" s="162" t="str">
        <f t="shared" si="245"/>
        <v/>
      </c>
      <c r="AC816" s="162" t="str">
        <f t="shared" si="246"/>
        <v/>
      </c>
    </row>
    <row r="817" spans="1:29" ht="14">
      <c r="A817" s="62">
        <v>815</v>
      </c>
      <c r="B817" s="10">
        <v>7</v>
      </c>
      <c r="C817" s="14">
        <v>41333</v>
      </c>
      <c r="D817" s="15" t="s">
        <v>164</v>
      </c>
      <c r="E817" s="15" t="s">
        <v>369</v>
      </c>
      <c r="F817" s="15" t="s">
        <v>1694</v>
      </c>
      <c r="G817" s="23" t="s">
        <v>16</v>
      </c>
      <c r="H817" s="18" t="s">
        <v>207</v>
      </c>
      <c r="I817" s="67">
        <v>2</v>
      </c>
      <c r="J817" s="12">
        <f>VLOOKUP(G817,'Default Parameters'!$A$10:$C$12,3,FALSE)</f>
        <v>5</v>
      </c>
      <c r="K817" s="63">
        <f t="shared" si="228"/>
        <v>41453</v>
      </c>
      <c r="L817" s="64">
        <f t="shared" si="229"/>
        <v>2013</v>
      </c>
      <c r="M817" s="64">
        <f t="shared" si="230"/>
        <v>6</v>
      </c>
      <c r="N817" s="63">
        <f t="shared" si="231"/>
        <v>43278</v>
      </c>
      <c r="O817" s="154">
        <f t="shared" si="232"/>
        <v>42948</v>
      </c>
      <c r="P817" s="155">
        <f t="shared" si="233"/>
        <v>43278</v>
      </c>
      <c r="Q817" s="155" t="str">
        <f t="shared" si="234"/>
        <v>Yes</v>
      </c>
      <c r="R817" s="156">
        <f t="shared" si="235"/>
        <v>0.83835616438356164</v>
      </c>
      <c r="S817" s="156">
        <f t="shared" si="236"/>
        <v>0.97534246575342465</v>
      </c>
      <c r="T817" s="157" t="str">
        <f t="shared" si="237"/>
        <v/>
      </c>
      <c r="U817" s="158" t="str">
        <f t="shared" si="238"/>
        <v/>
      </c>
      <c r="V817" s="158" t="str">
        <f t="shared" si="239"/>
        <v>No</v>
      </c>
      <c r="W817" s="159" t="str">
        <f t="shared" si="240"/>
        <v/>
      </c>
      <c r="X817" s="159" t="str">
        <f t="shared" si="241"/>
        <v/>
      </c>
      <c r="Y817" s="160" t="str">
        <f t="shared" si="242"/>
        <v/>
      </c>
      <c r="Z817" s="161" t="str">
        <f t="shared" si="243"/>
        <v/>
      </c>
      <c r="AA817" s="161" t="str">
        <f t="shared" si="244"/>
        <v>No</v>
      </c>
      <c r="AB817" s="162" t="str">
        <f t="shared" si="245"/>
        <v/>
      </c>
      <c r="AC817" s="162" t="str">
        <f t="shared" si="246"/>
        <v/>
      </c>
    </row>
    <row r="818" spans="1:29" ht="14">
      <c r="A818" s="62">
        <v>816</v>
      </c>
      <c r="B818" s="10">
        <v>7</v>
      </c>
      <c r="C818" s="14">
        <v>41333</v>
      </c>
      <c r="D818" s="15" t="s">
        <v>164</v>
      </c>
      <c r="E818" s="15" t="s">
        <v>369</v>
      </c>
      <c r="F818" s="15" t="s">
        <v>1694</v>
      </c>
      <c r="G818" s="23" t="s">
        <v>16</v>
      </c>
      <c r="H818" s="18" t="s">
        <v>207</v>
      </c>
      <c r="I818" s="67">
        <v>1053</v>
      </c>
      <c r="J818" s="12">
        <f>VLOOKUP(G818,'Default Parameters'!$A$10:$C$12,3,FALSE)</f>
        <v>5</v>
      </c>
      <c r="K818" s="63">
        <f t="shared" si="228"/>
        <v>41453</v>
      </c>
      <c r="L818" s="64">
        <f t="shared" si="229"/>
        <v>2013</v>
      </c>
      <c r="M818" s="64">
        <f t="shared" si="230"/>
        <v>6</v>
      </c>
      <c r="N818" s="63">
        <f t="shared" si="231"/>
        <v>43278</v>
      </c>
      <c r="O818" s="154">
        <f t="shared" si="232"/>
        <v>42948</v>
      </c>
      <c r="P818" s="155">
        <f t="shared" si="233"/>
        <v>43278</v>
      </c>
      <c r="Q818" s="155" t="str">
        <f t="shared" si="234"/>
        <v>Yes</v>
      </c>
      <c r="R818" s="156">
        <f t="shared" si="235"/>
        <v>441.39452054794521</v>
      </c>
      <c r="S818" s="156">
        <f t="shared" si="236"/>
        <v>513.51780821917805</v>
      </c>
      <c r="T818" s="157" t="str">
        <f t="shared" si="237"/>
        <v/>
      </c>
      <c r="U818" s="158" t="str">
        <f t="shared" si="238"/>
        <v/>
      </c>
      <c r="V818" s="158" t="str">
        <f t="shared" si="239"/>
        <v>No</v>
      </c>
      <c r="W818" s="159" t="str">
        <f t="shared" si="240"/>
        <v/>
      </c>
      <c r="X818" s="159" t="str">
        <f t="shared" si="241"/>
        <v/>
      </c>
      <c r="Y818" s="160" t="str">
        <f t="shared" si="242"/>
        <v/>
      </c>
      <c r="Z818" s="161" t="str">
        <f t="shared" si="243"/>
        <v/>
      </c>
      <c r="AA818" s="161" t="str">
        <f t="shared" si="244"/>
        <v>No</v>
      </c>
      <c r="AB818" s="162" t="str">
        <f t="shared" si="245"/>
        <v/>
      </c>
      <c r="AC818" s="162" t="str">
        <f t="shared" si="246"/>
        <v/>
      </c>
    </row>
    <row r="819" spans="1:29" ht="14">
      <c r="A819" s="62">
        <v>817</v>
      </c>
      <c r="B819" s="10">
        <v>7</v>
      </c>
      <c r="C819" s="14">
        <v>41333</v>
      </c>
      <c r="D819" s="15" t="s">
        <v>206</v>
      </c>
      <c r="E819" s="15" t="s">
        <v>370</v>
      </c>
      <c r="F819" s="15" t="s">
        <v>370</v>
      </c>
      <c r="G819" s="23" t="s">
        <v>203</v>
      </c>
      <c r="H819" s="17" t="s">
        <v>182</v>
      </c>
      <c r="I819" s="66">
        <v>14</v>
      </c>
      <c r="J819" s="12">
        <f>VLOOKUP(G819,'Default Parameters'!$A$10:$C$12,3,FALSE)</f>
        <v>5</v>
      </c>
      <c r="K819" s="63">
        <f t="shared" si="228"/>
        <v>41453</v>
      </c>
      <c r="L819" s="64">
        <f t="shared" si="229"/>
        <v>2013</v>
      </c>
      <c r="M819" s="64">
        <f t="shared" si="230"/>
        <v>6</v>
      </c>
      <c r="N819" s="63">
        <f t="shared" si="231"/>
        <v>43278</v>
      </c>
      <c r="O819" s="154">
        <f t="shared" si="232"/>
        <v>42948</v>
      </c>
      <c r="P819" s="155">
        <f t="shared" si="233"/>
        <v>43278</v>
      </c>
      <c r="Q819" s="155" t="str">
        <f t="shared" si="234"/>
        <v>Yes</v>
      </c>
      <c r="R819" s="156">
        <f t="shared" si="235"/>
        <v>5.8684931506849312</v>
      </c>
      <c r="S819" s="156">
        <f t="shared" si="236"/>
        <v>6.8273972602739725</v>
      </c>
      <c r="T819" s="157" t="str">
        <f t="shared" si="237"/>
        <v/>
      </c>
      <c r="U819" s="158" t="str">
        <f t="shared" si="238"/>
        <v/>
      </c>
      <c r="V819" s="158" t="str">
        <f t="shared" si="239"/>
        <v>No</v>
      </c>
      <c r="W819" s="159" t="str">
        <f t="shared" si="240"/>
        <v/>
      </c>
      <c r="X819" s="159" t="str">
        <f t="shared" si="241"/>
        <v/>
      </c>
      <c r="Y819" s="160" t="str">
        <f t="shared" si="242"/>
        <v/>
      </c>
      <c r="Z819" s="161" t="str">
        <f t="shared" si="243"/>
        <v/>
      </c>
      <c r="AA819" s="161" t="str">
        <f t="shared" si="244"/>
        <v>No</v>
      </c>
      <c r="AB819" s="162" t="str">
        <f t="shared" si="245"/>
        <v/>
      </c>
      <c r="AC819" s="162" t="str">
        <f t="shared" si="246"/>
        <v/>
      </c>
    </row>
    <row r="820" spans="1:29" ht="14">
      <c r="A820" s="62">
        <v>818</v>
      </c>
      <c r="B820" s="10">
        <v>7</v>
      </c>
      <c r="C820" s="14">
        <v>41337</v>
      </c>
      <c r="D820" s="15" t="s">
        <v>52</v>
      </c>
      <c r="E820" s="15" t="s">
        <v>367</v>
      </c>
      <c r="F820" s="15" t="s">
        <v>367</v>
      </c>
      <c r="G820" s="23" t="s">
        <v>16</v>
      </c>
      <c r="H820" s="17" t="s">
        <v>207</v>
      </c>
      <c r="I820" s="66">
        <v>15</v>
      </c>
      <c r="J820" s="12">
        <f>VLOOKUP(G820,'Default Parameters'!$A$10:$C$12,3,FALSE)</f>
        <v>5</v>
      </c>
      <c r="K820" s="63">
        <f t="shared" si="228"/>
        <v>41459</v>
      </c>
      <c r="L820" s="64">
        <f t="shared" si="229"/>
        <v>2013</v>
      </c>
      <c r="M820" s="64">
        <f t="shared" si="230"/>
        <v>7</v>
      </c>
      <c r="N820" s="63">
        <f t="shared" si="231"/>
        <v>43284</v>
      </c>
      <c r="O820" s="154">
        <f t="shared" si="232"/>
        <v>42948</v>
      </c>
      <c r="P820" s="155">
        <f t="shared" si="233"/>
        <v>43284</v>
      </c>
      <c r="Q820" s="155" t="str">
        <f t="shared" si="234"/>
        <v>Yes</v>
      </c>
      <c r="R820" s="156">
        <f t="shared" si="235"/>
        <v>6.2876712328767121</v>
      </c>
      <c r="S820" s="156">
        <f t="shared" si="236"/>
        <v>7.5616438356164384</v>
      </c>
      <c r="T820" s="157" t="str">
        <f t="shared" si="237"/>
        <v/>
      </c>
      <c r="U820" s="158" t="str">
        <f t="shared" si="238"/>
        <v/>
      </c>
      <c r="V820" s="158" t="str">
        <f t="shared" si="239"/>
        <v>No</v>
      </c>
      <c r="W820" s="159" t="str">
        <f t="shared" si="240"/>
        <v/>
      </c>
      <c r="X820" s="159" t="str">
        <f t="shared" si="241"/>
        <v/>
      </c>
      <c r="Y820" s="160" t="str">
        <f t="shared" si="242"/>
        <v/>
      </c>
      <c r="Z820" s="161" t="str">
        <f t="shared" si="243"/>
        <v/>
      </c>
      <c r="AA820" s="161" t="str">
        <f t="shared" si="244"/>
        <v>No</v>
      </c>
      <c r="AB820" s="162" t="str">
        <f t="shared" si="245"/>
        <v/>
      </c>
      <c r="AC820" s="162" t="str">
        <f t="shared" si="246"/>
        <v/>
      </c>
    </row>
    <row r="821" spans="1:29" ht="14">
      <c r="A821" s="62">
        <v>819</v>
      </c>
      <c r="B821" s="10">
        <v>7</v>
      </c>
      <c r="C821" s="14">
        <v>41337</v>
      </c>
      <c r="D821" s="15" t="s">
        <v>52</v>
      </c>
      <c r="E821" s="15" t="s">
        <v>367</v>
      </c>
      <c r="F821" s="15" t="s">
        <v>367</v>
      </c>
      <c r="G821" s="23" t="s">
        <v>16</v>
      </c>
      <c r="H821" s="17" t="s">
        <v>207</v>
      </c>
      <c r="I821" s="66">
        <v>15</v>
      </c>
      <c r="J821" s="12">
        <f>VLOOKUP(G821,'Default Parameters'!$A$10:$C$12,3,FALSE)</f>
        <v>5</v>
      </c>
      <c r="K821" s="63">
        <f t="shared" si="228"/>
        <v>41459</v>
      </c>
      <c r="L821" s="64">
        <f t="shared" si="229"/>
        <v>2013</v>
      </c>
      <c r="M821" s="64">
        <f t="shared" si="230"/>
        <v>7</v>
      </c>
      <c r="N821" s="63">
        <f t="shared" si="231"/>
        <v>43284</v>
      </c>
      <c r="O821" s="154">
        <f t="shared" si="232"/>
        <v>42948</v>
      </c>
      <c r="P821" s="155">
        <f t="shared" si="233"/>
        <v>43284</v>
      </c>
      <c r="Q821" s="155" t="str">
        <f t="shared" si="234"/>
        <v>Yes</v>
      </c>
      <c r="R821" s="156">
        <f t="shared" si="235"/>
        <v>6.2876712328767121</v>
      </c>
      <c r="S821" s="156">
        <f t="shared" si="236"/>
        <v>7.5616438356164384</v>
      </c>
      <c r="T821" s="157" t="str">
        <f t="shared" si="237"/>
        <v/>
      </c>
      <c r="U821" s="158" t="str">
        <f t="shared" si="238"/>
        <v/>
      </c>
      <c r="V821" s="158" t="str">
        <f t="shared" si="239"/>
        <v>No</v>
      </c>
      <c r="W821" s="159" t="str">
        <f t="shared" si="240"/>
        <v/>
      </c>
      <c r="X821" s="159" t="str">
        <f t="shared" si="241"/>
        <v/>
      </c>
      <c r="Y821" s="160" t="str">
        <f t="shared" si="242"/>
        <v/>
      </c>
      <c r="Z821" s="161" t="str">
        <f t="shared" si="243"/>
        <v/>
      </c>
      <c r="AA821" s="161" t="str">
        <f t="shared" si="244"/>
        <v>No</v>
      </c>
      <c r="AB821" s="162" t="str">
        <f t="shared" si="245"/>
        <v/>
      </c>
      <c r="AC821" s="162" t="str">
        <f t="shared" si="246"/>
        <v/>
      </c>
    </row>
    <row r="822" spans="1:29" ht="14">
      <c r="A822" s="62">
        <v>820</v>
      </c>
      <c r="B822" s="10">
        <v>7</v>
      </c>
      <c r="C822" s="14">
        <v>41337</v>
      </c>
      <c r="D822" s="15" t="s">
        <v>52</v>
      </c>
      <c r="E822" s="15" t="s">
        <v>367</v>
      </c>
      <c r="F822" s="15" t="s">
        <v>367</v>
      </c>
      <c r="G822" s="23" t="s">
        <v>16</v>
      </c>
      <c r="H822" s="17" t="s">
        <v>207</v>
      </c>
      <c r="I822" s="66">
        <v>20</v>
      </c>
      <c r="J822" s="12">
        <f>VLOOKUP(G822,'Default Parameters'!$A$10:$C$12,3,FALSE)</f>
        <v>5</v>
      </c>
      <c r="K822" s="63">
        <f t="shared" si="228"/>
        <v>41459</v>
      </c>
      <c r="L822" s="64">
        <f t="shared" si="229"/>
        <v>2013</v>
      </c>
      <c r="M822" s="64">
        <f t="shared" si="230"/>
        <v>7</v>
      </c>
      <c r="N822" s="63">
        <f t="shared" si="231"/>
        <v>43284</v>
      </c>
      <c r="O822" s="154">
        <f t="shared" si="232"/>
        <v>42948</v>
      </c>
      <c r="P822" s="155">
        <f t="shared" si="233"/>
        <v>43284</v>
      </c>
      <c r="Q822" s="155" t="str">
        <f t="shared" si="234"/>
        <v>Yes</v>
      </c>
      <c r="R822" s="156">
        <f t="shared" si="235"/>
        <v>8.3835616438356162</v>
      </c>
      <c r="S822" s="156">
        <f t="shared" si="236"/>
        <v>10.082191780821917</v>
      </c>
      <c r="T822" s="157" t="str">
        <f t="shared" si="237"/>
        <v/>
      </c>
      <c r="U822" s="158" t="str">
        <f t="shared" si="238"/>
        <v/>
      </c>
      <c r="V822" s="158" t="str">
        <f t="shared" si="239"/>
        <v>No</v>
      </c>
      <c r="W822" s="159" t="str">
        <f t="shared" si="240"/>
        <v/>
      </c>
      <c r="X822" s="159" t="str">
        <f t="shared" si="241"/>
        <v/>
      </c>
      <c r="Y822" s="160" t="str">
        <f t="shared" si="242"/>
        <v/>
      </c>
      <c r="Z822" s="161" t="str">
        <f t="shared" si="243"/>
        <v/>
      </c>
      <c r="AA822" s="161" t="str">
        <f t="shared" si="244"/>
        <v>No</v>
      </c>
      <c r="AB822" s="162" t="str">
        <f t="shared" si="245"/>
        <v/>
      </c>
      <c r="AC822" s="162" t="str">
        <f t="shared" si="246"/>
        <v/>
      </c>
    </row>
    <row r="823" spans="1:29" ht="14">
      <c r="A823" s="62">
        <v>821</v>
      </c>
      <c r="B823" s="10">
        <v>7</v>
      </c>
      <c r="C823" s="14">
        <v>41337</v>
      </c>
      <c r="D823" s="15" t="s">
        <v>52</v>
      </c>
      <c r="E823" s="15" t="s">
        <v>367</v>
      </c>
      <c r="F823" s="15" t="s">
        <v>367</v>
      </c>
      <c r="G823" s="23" t="s">
        <v>16</v>
      </c>
      <c r="H823" s="17" t="s">
        <v>207</v>
      </c>
      <c r="I823" s="66">
        <v>20</v>
      </c>
      <c r="J823" s="12">
        <f>VLOOKUP(G823,'Default Parameters'!$A$10:$C$12,3,FALSE)</f>
        <v>5</v>
      </c>
      <c r="K823" s="63">
        <f t="shared" si="228"/>
        <v>41459</v>
      </c>
      <c r="L823" s="64">
        <f t="shared" si="229"/>
        <v>2013</v>
      </c>
      <c r="M823" s="64">
        <f t="shared" si="230"/>
        <v>7</v>
      </c>
      <c r="N823" s="63">
        <f t="shared" si="231"/>
        <v>43284</v>
      </c>
      <c r="O823" s="154">
        <f t="shared" si="232"/>
        <v>42948</v>
      </c>
      <c r="P823" s="155">
        <f t="shared" si="233"/>
        <v>43284</v>
      </c>
      <c r="Q823" s="155" t="str">
        <f t="shared" si="234"/>
        <v>Yes</v>
      </c>
      <c r="R823" s="156">
        <f t="shared" si="235"/>
        <v>8.3835616438356162</v>
      </c>
      <c r="S823" s="156">
        <f t="shared" si="236"/>
        <v>10.082191780821917</v>
      </c>
      <c r="T823" s="157" t="str">
        <f t="shared" si="237"/>
        <v/>
      </c>
      <c r="U823" s="158" t="str">
        <f t="shared" si="238"/>
        <v/>
      </c>
      <c r="V823" s="158" t="str">
        <f t="shared" si="239"/>
        <v>No</v>
      </c>
      <c r="W823" s="159" t="str">
        <f t="shared" si="240"/>
        <v/>
      </c>
      <c r="X823" s="159" t="str">
        <f t="shared" si="241"/>
        <v/>
      </c>
      <c r="Y823" s="160" t="str">
        <f t="shared" si="242"/>
        <v/>
      </c>
      <c r="Z823" s="161" t="str">
        <f t="shared" si="243"/>
        <v/>
      </c>
      <c r="AA823" s="161" t="str">
        <f t="shared" si="244"/>
        <v>No</v>
      </c>
      <c r="AB823" s="162" t="str">
        <f t="shared" si="245"/>
        <v/>
      </c>
      <c r="AC823" s="162" t="str">
        <f t="shared" si="246"/>
        <v/>
      </c>
    </row>
    <row r="824" spans="1:29" ht="14">
      <c r="A824" s="62">
        <v>822</v>
      </c>
      <c r="B824" s="10">
        <v>7</v>
      </c>
      <c r="C824" s="14">
        <v>41337</v>
      </c>
      <c r="D824" s="15" t="s">
        <v>52</v>
      </c>
      <c r="E824" s="15" t="s">
        <v>367</v>
      </c>
      <c r="F824" s="15" t="s">
        <v>367</v>
      </c>
      <c r="G824" s="23" t="s">
        <v>16</v>
      </c>
      <c r="H824" s="17" t="s">
        <v>207</v>
      </c>
      <c r="I824" s="66">
        <v>21</v>
      </c>
      <c r="J824" s="12">
        <f>VLOOKUP(G824,'Default Parameters'!$A$10:$C$12,3,FALSE)</f>
        <v>5</v>
      </c>
      <c r="K824" s="63">
        <f t="shared" si="228"/>
        <v>41459</v>
      </c>
      <c r="L824" s="64">
        <f t="shared" si="229"/>
        <v>2013</v>
      </c>
      <c r="M824" s="64">
        <f t="shared" si="230"/>
        <v>7</v>
      </c>
      <c r="N824" s="63">
        <f t="shared" si="231"/>
        <v>43284</v>
      </c>
      <c r="O824" s="154">
        <f t="shared" si="232"/>
        <v>42948</v>
      </c>
      <c r="P824" s="155">
        <f t="shared" si="233"/>
        <v>43284</v>
      </c>
      <c r="Q824" s="155" t="str">
        <f t="shared" si="234"/>
        <v>Yes</v>
      </c>
      <c r="R824" s="156">
        <f t="shared" si="235"/>
        <v>8.8027397260273972</v>
      </c>
      <c r="S824" s="156">
        <f t="shared" si="236"/>
        <v>10.586301369863014</v>
      </c>
      <c r="T824" s="157" t="str">
        <f t="shared" si="237"/>
        <v/>
      </c>
      <c r="U824" s="158" t="str">
        <f t="shared" si="238"/>
        <v/>
      </c>
      <c r="V824" s="158" t="str">
        <f t="shared" si="239"/>
        <v>No</v>
      </c>
      <c r="W824" s="159" t="str">
        <f t="shared" si="240"/>
        <v/>
      </c>
      <c r="X824" s="159" t="str">
        <f t="shared" si="241"/>
        <v/>
      </c>
      <c r="Y824" s="160" t="str">
        <f t="shared" si="242"/>
        <v/>
      </c>
      <c r="Z824" s="161" t="str">
        <f t="shared" si="243"/>
        <v/>
      </c>
      <c r="AA824" s="161" t="str">
        <f t="shared" si="244"/>
        <v>No</v>
      </c>
      <c r="AB824" s="162" t="str">
        <f t="shared" si="245"/>
        <v/>
      </c>
      <c r="AC824" s="162" t="str">
        <f t="shared" si="246"/>
        <v/>
      </c>
    </row>
    <row r="825" spans="1:29" ht="14">
      <c r="A825" s="62">
        <v>823</v>
      </c>
      <c r="B825" s="10">
        <v>7</v>
      </c>
      <c r="C825" s="14">
        <v>41337</v>
      </c>
      <c r="D825" s="15" t="s">
        <v>52</v>
      </c>
      <c r="E825" s="15" t="s">
        <v>367</v>
      </c>
      <c r="F825" s="15" t="s">
        <v>367</v>
      </c>
      <c r="G825" s="23" t="s">
        <v>16</v>
      </c>
      <c r="H825" s="17" t="s">
        <v>207</v>
      </c>
      <c r="I825" s="66">
        <v>45</v>
      </c>
      <c r="J825" s="12">
        <f>VLOOKUP(G825,'Default Parameters'!$A$10:$C$12,3,FALSE)</f>
        <v>5</v>
      </c>
      <c r="K825" s="63">
        <f t="shared" si="228"/>
        <v>41459</v>
      </c>
      <c r="L825" s="64">
        <f t="shared" si="229"/>
        <v>2013</v>
      </c>
      <c r="M825" s="64">
        <f t="shared" si="230"/>
        <v>7</v>
      </c>
      <c r="N825" s="63">
        <f t="shared" si="231"/>
        <v>43284</v>
      </c>
      <c r="O825" s="154">
        <f t="shared" si="232"/>
        <v>42948</v>
      </c>
      <c r="P825" s="155">
        <f t="shared" si="233"/>
        <v>43284</v>
      </c>
      <c r="Q825" s="155" t="str">
        <f t="shared" si="234"/>
        <v>Yes</v>
      </c>
      <c r="R825" s="156">
        <f t="shared" si="235"/>
        <v>18.863013698630137</v>
      </c>
      <c r="S825" s="156">
        <f t="shared" si="236"/>
        <v>22.684931506849313</v>
      </c>
      <c r="T825" s="157" t="str">
        <f t="shared" si="237"/>
        <v/>
      </c>
      <c r="U825" s="158" t="str">
        <f t="shared" si="238"/>
        <v/>
      </c>
      <c r="V825" s="158" t="str">
        <f t="shared" si="239"/>
        <v>No</v>
      </c>
      <c r="W825" s="159" t="str">
        <f t="shared" si="240"/>
        <v/>
      </c>
      <c r="X825" s="159" t="str">
        <f t="shared" si="241"/>
        <v/>
      </c>
      <c r="Y825" s="160" t="str">
        <f t="shared" si="242"/>
        <v/>
      </c>
      <c r="Z825" s="161" t="str">
        <f t="shared" si="243"/>
        <v/>
      </c>
      <c r="AA825" s="161" t="str">
        <f t="shared" si="244"/>
        <v>No</v>
      </c>
      <c r="AB825" s="162" t="str">
        <f t="shared" si="245"/>
        <v/>
      </c>
      <c r="AC825" s="162" t="str">
        <f t="shared" si="246"/>
        <v/>
      </c>
    </row>
    <row r="826" spans="1:29" ht="14">
      <c r="A826" s="62">
        <v>824</v>
      </c>
      <c r="B826" s="10">
        <v>7</v>
      </c>
      <c r="C826" s="14">
        <v>41337</v>
      </c>
      <c r="D826" s="15" t="s">
        <v>52</v>
      </c>
      <c r="E826" s="65" t="s">
        <v>8</v>
      </c>
      <c r="F826" s="15" t="s">
        <v>8</v>
      </c>
      <c r="G826" s="23" t="s">
        <v>16</v>
      </c>
      <c r="H826" s="17" t="s">
        <v>182</v>
      </c>
      <c r="I826" s="66">
        <v>18</v>
      </c>
      <c r="J826" s="12">
        <f>VLOOKUP(G826,'Default Parameters'!$A$10:$C$12,3,FALSE)</f>
        <v>5</v>
      </c>
      <c r="K826" s="63">
        <f t="shared" si="228"/>
        <v>41459</v>
      </c>
      <c r="L826" s="64">
        <f t="shared" si="229"/>
        <v>2013</v>
      </c>
      <c r="M826" s="64">
        <f t="shared" si="230"/>
        <v>7</v>
      </c>
      <c r="N826" s="63">
        <f t="shared" si="231"/>
        <v>43284</v>
      </c>
      <c r="O826" s="154">
        <f t="shared" si="232"/>
        <v>42948</v>
      </c>
      <c r="P826" s="155">
        <f t="shared" si="233"/>
        <v>43284</v>
      </c>
      <c r="Q826" s="155" t="str">
        <f t="shared" si="234"/>
        <v>Yes</v>
      </c>
      <c r="R826" s="156">
        <f t="shared" si="235"/>
        <v>7.5452054794520551</v>
      </c>
      <c r="S826" s="156">
        <f t="shared" si="236"/>
        <v>9.0739726027397261</v>
      </c>
      <c r="T826" s="157" t="str">
        <f t="shared" si="237"/>
        <v/>
      </c>
      <c r="U826" s="158" t="str">
        <f t="shared" si="238"/>
        <v/>
      </c>
      <c r="V826" s="158" t="str">
        <f t="shared" si="239"/>
        <v>No</v>
      </c>
      <c r="W826" s="159" t="str">
        <f t="shared" si="240"/>
        <v/>
      </c>
      <c r="X826" s="159" t="str">
        <f t="shared" si="241"/>
        <v/>
      </c>
      <c r="Y826" s="160" t="str">
        <f t="shared" si="242"/>
        <v/>
      </c>
      <c r="Z826" s="161" t="str">
        <f t="shared" si="243"/>
        <v/>
      </c>
      <c r="AA826" s="161" t="str">
        <f t="shared" si="244"/>
        <v>No</v>
      </c>
      <c r="AB826" s="162" t="str">
        <f t="shared" si="245"/>
        <v/>
      </c>
      <c r="AC826" s="162" t="str">
        <f t="shared" si="246"/>
        <v/>
      </c>
    </row>
    <row r="827" spans="1:29" ht="14">
      <c r="A827" s="62">
        <v>825</v>
      </c>
      <c r="B827" s="10">
        <v>7</v>
      </c>
      <c r="C827" s="14">
        <v>41337</v>
      </c>
      <c r="D827" s="15" t="s">
        <v>74</v>
      </c>
      <c r="E827" s="65" t="s">
        <v>9</v>
      </c>
      <c r="F827" s="15" t="s">
        <v>9</v>
      </c>
      <c r="G827" s="23" t="s">
        <v>16</v>
      </c>
      <c r="H827" s="17" t="s">
        <v>155</v>
      </c>
      <c r="I827" s="66">
        <v>7</v>
      </c>
      <c r="J827" s="12">
        <f>VLOOKUP(G827,'Default Parameters'!$A$10:$C$12,3,FALSE)</f>
        <v>5</v>
      </c>
      <c r="K827" s="63">
        <f t="shared" si="228"/>
        <v>41459</v>
      </c>
      <c r="L827" s="64">
        <f t="shared" si="229"/>
        <v>2013</v>
      </c>
      <c r="M827" s="64">
        <f t="shared" si="230"/>
        <v>7</v>
      </c>
      <c r="N827" s="63">
        <f t="shared" si="231"/>
        <v>43284</v>
      </c>
      <c r="O827" s="154">
        <f t="shared" si="232"/>
        <v>42948</v>
      </c>
      <c r="P827" s="155">
        <f t="shared" si="233"/>
        <v>43284</v>
      </c>
      <c r="Q827" s="155" t="str">
        <f t="shared" si="234"/>
        <v>Yes</v>
      </c>
      <c r="R827" s="156">
        <f t="shared" si="235"/>
        <v>2.9342465753424656</v>
      </c>
      <c r="S827" s="156">
        <f t="shared" si="236"/>
        <v>3.5287671232876714</v>
      </c>
      <c r="T827" s="157" t="str">
        <f t="shared" si="237"/>
        <v/>
      </c>
      <c r="U827" s="158" t="str">
        <f t="shared" si="238"/>
        <v/>
      </c>
      <c r="V827" s="158" t="str">
        <f t="shared" si="239"/>
        <v>No</v>
      </c>
      <c r="W827" s="159" t="str">
        <f t="shared" si="240"/>
        <v/>
      </c>
      <c r="X827" s="159" t="str">
        <f t="shared" si="241"/>
        <v/>
      </c>
      <c r="Y827" s="160" t="str">
        <f t="shared" si="242"/>
        <v/>
      </c>
      <c r="Z827" s="161" t="str">
        <f t="shared" si="243"/>
        <v/>
      </c>
      <c r="AA827" s="161" t="str">
        <f t="shared" si="244"/>
        <v>No</v>
      </c>
      <c r="AB827" s="162" t="str">
        <f t="shared" si="245"/>
        <v/>
      </c>
      <c r="AC827" s="162" t="str">
        <f t="shared" si="246"/>
        <v/>
      </c>
    </row>
    <row r="828" spans="1:29" ht="14">
      <c r="A828" s="62">
        <v>826</v>
      </c>
      <c r="B828" s="10">
        <v>7</v>
      </c>
      <c r="C828" s="14">
        <v>41338</v>
      </c>
      <c r="D828" s="15" t="s">
        <v>52</v>
      </c>
      <c r="E828" s="15" t="s">
        <v>367</v>
      </c>
      <c r="F828" s="15" t="s">
        <v>367</v>
      </c>
      <c r="G828" s="23" t="s">
        <v>16</v>
      </c>
      <c r="H828" s="17" t="s">
        <v>207</v>
      </c>
      <c r="I828" s="66">
        <v>13</v>
      </c>
      <c r="J828" s="12">
        <f>VLOOKUP(G828,'Default Parameters'!$A$10:$C$12,3,FALSE)</f>
        <v>5</v>
      </c>
      <c r="K828" s="63">
        <f t="shared" si="228"/>
        <v>41460</v>
      </c>
      <c r="L828" s="64">
        <f t="shared" si="229"/>
        <v>2013</v>
      </c>
      <c r="M828" s="64">
        <f t="shared" si="230"/>
        <v>7</v>
      </c>
      <c r="N828" s="63">
        <f t="shared" si="231"/>
        <v>43285</v>
      </c>
      <c r="O828" s="154">
        <f t="shared" si="232"/>
        <v>42948</v>
      </c>
      <c r="P828" s="155">
        <f t="shared" si="233"/>
        <v>43285</v>
      </c>
      <c r="Q828" s="155" t="str">
        <f t="shared" si="234"/>
        <v>Yes</v>
      </c>
      <c r="R828" s="156">
        <f t="shared" si="235"/>
        <v>5.4493150684931511</v>
      </c>
      <c r="S828" s="156">
        <f t="shared" si="236"/>
        <v>6.5890410958904111</v>
      </c>
      <c r="T828" s="157" t="str">
        <f t="shared" si="237"/>
        <v/>
      </c>
      <c r="U828" s="158" t="str">
        <f t="shared" si="238"/>
        <v/>
      </c>
      <c r="V828" s="158" t="str">
        <f t="shared" si="239"/>
        <v>No</v>
      </c>
      <c r="W828" s="159" t="str">
        <f t="shared" si="240"/>
        <v/>
      </c>
      <c r="X828" s="159" t="str">
        <f t="shared" si="241"/>
        <v/>
      </c>
      <c r="Y828" s="160" t="str">
        <f t="shared" si="242"/>
        <v/>
      </c>
      <c r="Z828" s="161" t="str">
        <f t="shared" si="243"/>
        <v/>
      </c>
      <c r="AA828" s="161" t="str">
        <f t="shared" si="244"/>
        <v>No</v>
      </c>
      <c r="AB828" s="162" t="str">
        <f t="shared" si="245"/>
        <v/>
      </c>
      <c r="AC828" s="162" t="str">
        <f t="shared" si="246"/>
        <v/>
      </c>
    </row>
    <row r="829" spans="1:29" ht="14">
      <c r="A829" s="62">
        <v>827</v>
      </c>
      <c r="B829" s="10">
        <v>7</v>
      </c>
      <c r="C829" s="14">
        <v>41338</v>
      </c>
      <c r="D829" s="15" t="s">
        <v>52</v>
      </c>
      <c r="E829" s="65" t="s">
        <v>8</v>
      </c>
      <c r="F829" s="15" t="s">
        <v>8</v>
      </c>
      <c r="G829" s="23" t="s">
        <v>16</v>
      </c>
      <c r="H829" s="17" t="s">
        <v>182</v>
      </c>
      <c r="I829" s="66">
        <v>8</v>
      </c>
      <c r="J829" s="12">
        <f>VLOOKUP(G829,'Default Parameters'!$A$10:$C$12,3,FALSE)</f>
        <v>5</v>
      </c>
      <c r="K829" s="63">
        <f t="shared" si="228"/>
        <v>41460</v>
      </c>
      <c r="L829" s="64">
        <f t="shared" si="229"/>
        <v>2013</v>
      </c>
      <c r="M829" s="64">
        <f t="shared" si="230"/>
        <v>7</v>
      </c>
      <c r="N829" s="63">
        <f t="shared" si="231"/>
        <v>43285</v>
      </c>
      <c r="O829" s="154">
        <f t="shared" si="232"/>
        <v>42948</v>
      </c>
      <c r="P829" s="155">
        <f t="shared" si="233"/>
        <v>43285</v>
      </c>
      <c r="Q829" s="155" t="str">
        <f t="shared" si="234"/>
        <v>Yes</v>
      </c>
      <c r="R829" s="156">
        <f t="shared" si="235"/>
        <v>3.3534246575342466</v>
      </c>
      <c r="S829" s="156">
        <f t="shared" si="236"/>
        <v>4.0547945205479454</v>
      </c>
      <c r="T829" s="157" t="str">
        <f t="shared" si="237"/>
        <v/>
      </c>
      <c r="U829" s="158" t="str">
        <f t="shared" si="238"/>
        <v/>
      </c>
      <c r="V829" s="158" t="str">
        <f t="shared" si="239"/>
        <v>No</v>
      </c>
      <c r="W829" s="159" t="str">
        <f t="shared" si="240"/>
        <v/>
      </c>
      <c r="X829" s="159" t="str">
        <f t="shared" si="241"/>
        <v/>
      </c>
      <c r="Y829" s="160" t="str">
        <f t="shared" si="242"/>
        <v/>
      </c>
      <c r="Z829" s="161" t="str">
        <f t="shared" si="243"/>
        <v/>
      </c>
      <c r="AA829" s="161" t="str">
        <f t="shared" si="244"/>
        <v>No</v>
      </c>
      <c r="AB829" s="162" t="str">
        <f t="shared" si="245"/>
        <v/>
      </c>
      <c r="AC829" s="162" t="str">
        <f t="shared" si="246"/>
        <v/>
      </c>
    </row>
    <row r="830" spans="1:29" ht="14">
      <c r="A830" s="62">
        <v>828</v>
      </c>
      <c r="B830" s="10">
        <v>7</v>
      </c>
      <c r="C830" s="14">
        <v>41338</v>
      </c>
      <c r="D830" s="15" t="s">
        <v>52</v>
      </c>
      <c r="E830" s="65" t="s">
        <v>8</v>
      </c>
      <c r="F830" s="15" t="s">
        <v>8</v>
      </c>
      <c r="G830" s="23" t="s">
        <v>16</v>
      </c>
      <c r="H830" s="17" t="s">
        <v>182</v>
      </c>
      <c r="I830" s="66">
        <v>9</v>
      </c>
      <c r="J830" s="12">
        <f>VLOOKUP(G830,'Default Parameters'!$A$10:$C$12,3,FALSE)</f>
        <v>5</v>
      </c>
      <c r="K830" s="63">
        <f t="shared" si="228"/>
        <v>41460</v>
      </c>
      <c r="L830" s="64">
        <f t="shared" si="229"/>
        <v>2013</v>
      </c>
      <c r="M830" s="64">
        <f t="shared" si="230"/>
        <v>7</v>
      </c>
      <c r="N830" s="63">
        <f t="shared" si="231"/>
        <v>43285</v>
      </c>
      <c r="O830" s="154">
        <f t="shared" si="232"/>
        <v>42948</v>
      </c>
      <c r="P830" s="155">
        <f t="shared" si="233"/>
        <v>43285</v>
      </c>
      <c r="Q830" s="155" t="str">
        <f t="shared" si="234"/>
        <v>Yes</v>
      </c>
      <c r="R830" s="156">
        <f t="shared" si="235"/>
        <v>3.7726027397260276</v>
      </c>
      <c r="S830" s="156">
        <f t="shared" si="236"/>
        <v>4.5616438356164384</v>
      </c>
      <c r="T830" s="157" t="str">
        <f t="shared" si="237"/>
        <v/>
      </c>
      <c r="U830" s="158" t="str">
        <f t="shared" si="238"/>
        <v/>
      </c>
      <c r="V830" s="158" t="str">
        <f t="shared" si="239"/>
        <v>No</v>
      </c>
      <c r="W830" s="159" t="str">
        <f t="shared" si="240"/>
        <v/>
      </c>
      <c r="X830" s="159" t="str">
        <f t="shared" si="241"/>
        <v/>
      </c>
      <c r="Y830" s="160" t="str">
        <f t="shared" si="242"/>
        <v/>
      </c>
      <c r="Z830" s="161" t="str">
        <f t="shared" si="243"/>
        <v/>
      </c>
      <c r="AA830" s="161" t="str">
        <f t="shared" si="244"/>
        <v>No</v>
      </c>
      <c r="AB830" s="162" t="str">
        <f t="shared" si="245"/>
        <v/>
      </c>
      <c r="AC830" s="162" t="str">
        <f t="shared" si="246"/>
        <v/>
      </c>
    </row>
    <row r="831" spans="1:29" ht="14">
      <c r="A831" s="62">
        <v>829</v>
      </c>
      <c r="B831" s="10">
        <v>7</v>
      </c>
      <c r="C831" s="14">
        <v>41338</v>
      </c>
      <c r="D831" s="15" t="s">
        <v>27</v>
      </c>
      <c r="E831" s="65" t="s">
        <v>8</v>
      </c>
      <c r="F831" s="15" t="s">
        <v>8</v>
      </c>
      <c r="G831" s="23" t="s">
        <v>203</v>
      </c>
      <c r="H831" s="17" t="s">
        <v>182</v>
      </c>
      <c r="I831" s="66">
        <v>14</v>
      </c>
      <c r="J831" s="12">
        <f>VLOOKUP(G831,'Default Parameters'!$A$10:$C$12,3,FALSE)</f>
        <v>5</v>
      </c>
      <c r="K831" s="63">
        <f t="shared" si="228"/>
        <v>41460</v>
      </c>
      <c r="L831" s="64">
        <f t="shared" si="229"/>
        <v>2013</v>
      </c>
      <c r="M831" s="64">
        <f t="shared" si="230"/>
        <v>7</v>
      </c>
      <c r="N831" s="63">
        <f t="shared" si="231"/>
        <v>43285</v>
      </c>
      <c r="O831" s="154">
        <f t="shared" si="232"/>
        <v>42948</v>
      </c>
      <c r="P831" s="155">
        <f t="shared" si="233"/>
        <v>43285</v>
      </c>
      <c r="Q831" s="155" t="str">
        <f t="shared" si="234"/>
        <v>Yes</v>
      </c>
      <c r="R831" s="156">
        <f t="shared" si="235"/>
        <v>5.8684931506849312</v>
      </c>
      <c r="S831" s="156">
        <f t="shared" si="236"/>
        <v>7.095890410958904</v>
      </c>
      <c r="T831" s="157" t="str">
        <f t="shared" si="237"/>
        <v/>
      </c>
      <c r="U831" s="158" t="str">
        <f t="shared" si="238"/>
        <v/>
      </c>
      <c r="V831" s="158" t="str">
        <f t="shared" si="239"/>
        <v>No</v>
      </c>
      <c r="W831" s="159" t="str">
        <f t="shared" si="240"/>
        <v/>
      </c>
      <c r="X831" s="159" t="str">
        <f t="shared" si="241"/>
        <v/>
      </c>
      <c r="Y831" s="160" t="str">
        <f t="shared" si="242"/>
        <v/>
      </c>
      <c r="Z831" s="161" t="str">
        <f t="shared" si="243"/>
        <v/>
      </c>
      <c r="AA831" s="161" t="str">
        <f t="shared" si="244"/>
        <v>No</v>
      </c>
      <c r="AB831" s="162" t="str">
        <f t="shared" si="245"/>
        <v/>
      </c>
      <c r="AC831" s="162" t="str">
        <f t="shared" si="246"/>
        <v/>
      </c>
    </row>
    <row r="832" spans="1:29" ht="14">
      <c r="A832" s="62">
        <v>830</v>
      </c>
      <c r="B832" s="10">
        <v>7</v>
      </c>
      <c r="C832" s="14">
        <v>41338</v>
      </c>
      <c r="D832" s="15" t="s">
        <v>189</v>
      </c>
      <c r="E832" s="15" t="s">
        <v>10</v>
      </c>
      <c r="F832" s="15" t="s">
        <v>10</v>
      </c>
      <c r="G832" s="23" t="s">
        <v>16</v>
      </c>
      <c r="H832" s="17" t="s">
        <v>182</v>
      </c>
      <c r="I832" s="66">
        <v>20</v>
      </c>
      <c r="J832" s="12">
        <f>VLOOKUP(G832,'Default Parameters'!$A$10:$C$12,3,FALSE)</f>
        <v>5</v>
      </c>
      <c r="K832" s="63">
        <f t="shared" si="228"/>
        <v>41460</v>
      </c>
      <c r="L832" s="64">
        <f t="shared" si="229"/>
        <v>2013</v>
      </c>
      <c r="M832" s="64">
        <f t="shared" si="230"/>
        <v>7</v>
      </c>
      <c r="N832" s="63">
        <f t="shared" si="231"/>
        <v>43285</v>
      </c>
      <c r="O832" s="154">
        <f t="shared" si="232"/>
        <v>42948</v>
      </c>
      <c r="P832" s="155">
        <f t="shared" si="233"/>
        <v>43285</v>
      </c>
      <c r="Q832" s="155" t="str">
        <f t="shared" si="234"/>
        <v>Yes</v>
      </c>
      <c r="R832" s="156">
        <f t="shared" si="235"/>
        <v>8.3835616438356162</v>
      </c>
      <c r="S832" s="156">
        <f t="shared" si="236"/>
        <v>10.136986301369863</v>
      </c>
      <c r="T832" s="157" t="str">
        <f t="shared" si="237"/>
        <v/>
      </c>
      <c r="U832" s="158" t="str">
        <f t="shared" si="238"/>
        <v/>
      </c>
      <c r="V832" s="158" t="str">
        <f t="shared" si="239"/>
        <v>No</v>
      </c>
      <c r="W832" s="159" t="str">
        <f t="shared" si="240"/>
        <v/>
      </c>
      <c r="X832" s="159" t="str">
        <f t="shared" si="241"/>
        <v/>
      </c>
      <c r="Y832" s="160" t="str">
        <f t="shared" si="242"/>
        <v/>
      </c>
      <c r="Z832" s="161" t="str">
        <f t="shared" si="243"/>
        <v/>
      </c>
      <c r="AA832" s="161" t="str">
        <f t="shared" si="244"/>
        <v>No</v>
      </c>
      <c r="AB832" s="162" t="str">
        <f t="shared" si="245"/>
        <v/>
      </c>
      <c r="AC832" s="162" t="str">
        <f t="shared" si="246"/>
        <v/>
      </c>
    </row>
    <row r="833" spans="1:29" ht="14">
      <c r="A833" s="62">
        <v>831</v>
      </c>
      <c r="B833" s="10">
        <v>7</v>
      </c>
      <c r="C833" s="14">
        <v>41339</v>
      </c>
      <c r="D833" s="15" t="s">
        <v>52</v>
      </c>
      <c r="E833" s="15" t="s">
        <v>367</v>
      </c>
      <c r="F833" s="15" t="s">
        <v>367</v>
      </c>
      <c r="G833" s="23" t="s">
        <v>16</v>
      </c>
      <c r="H833" s="17" t="s">
        <v>207</v>
      </c>
      <c r="I833" s="66">
        <v>16</v>
      </c>
      <c r="J833" s="12">
        <f>VLOOKUP(G833,'Default Parameters'!$A$10:$C$12,3,FALSE)</f>
        <v>5</v>
      </c>
      <c r="K833" s="63">
        <f t="shared" si="228"/>
        <v>41461</v>
      </c>
      <c r="L833" s="64">
        <f t="shared" si="229"/>
        <v>2013</v>
      </c>
      <c r="M833" s="64">
        <f t="shared" si="230"/>
        <v>7</v>
      </c>
      <c r="N833" s="63">
        <f t="shared" si="231"/>
        <v>43286</v>
      </c>
      <c r="O833" s="154">
        <f t="shared" si="232"/>
        <v>42948</v>
      </c>
      <c r="P833" s="155">
        <f t="shared" si="233"/>
        <v>43286</v>
      </c>
      <c r="Q833" s="155" t="str">
        <f t="shared" si="234"/>
        <v>Yes</v>
      </c>
      <c r="R833" s="156">
        <f t="shared" si="235"/>
        <v>6.7068493150684931</v>
      </c>
      <c r="S833" s="156">
        <f t="shared" si="236"/>
        <v>8.1534246575342468</v>
      </c>
      <c r="T833" s="157" t="str">
        <f t="shared" si="237"/>
        <v/>
      </c>
      <c r="U833" s="158" t="str">
        <f t="shared" si="238"/>
        <v/>
      </c>
      <c r="V833" s="158" t="str">
        <f t="shared" si="239"/>
        <v>No</v>
      </c>
      <c r="W833" s="159" t="str">
        <f t="shared" si="240"/>
        <v/>
      </c>
      <c r="X833" s="159" t="str">
        <f t="shared" si="241"/>
        <v/>
      </c>
      <c r="Y833" s="160" t="str">
        <f t="shared" si="242"/>
        <v/>
      </c>
      <c r="Z833" s="161" t="str">
        <f t="shared" si="243"/>
        <v/>
      </c>
      <c r="AA833" s="161" t="str">
        <f t="shared" si="244"/>
        <v>No</v>
      </c>
      <c r="AB833" s="162" t="str">
        <f t="shared" si="245"/>
        <v/>
      </c>
      <c r="AC833" s="162" t="str">
        <f t="shared" si="246"/>
        <v/>
      </c>
    </row>
    <row r="834" spans="1:29" ht="14">
      <c r="A834" s="62">
        <v>832</v>
      </c>
      <c r="B834" s="10">
        <v>7</v>
      </c>
      <c r="C834" s="14">
        <v>41341</v>
      </c>
      <c r="D834" s="15" t="s">
        <v>52</v>
      </c>
      <c r="E834" s="15" t="s">
        <v>367</v>
      </c>
      <c r="F834" s="15" t="s">
        <v>367</v>
      </c>
      <c r="G834" s="23" t="s">
        <v>16</v>
      </c>
      <c r="H834" s="17" t="s">
        <v>207</v>
      </c>
      <c r="I834" s="66">
        <v>15</v>
      </c>
      <c r="J834" s="12">
        <f>VLOOKUP(G834,'Default Parameters'!$A$10:$C$12,3,FALSE)</f>
        <v>5</v>
      </c>
      <c r="K834" s="63">
        <f t="shared" si="228"/>
        <v>41463</v>
      </c>
      <c r="L834" s="64">
        <f t="shared" si="229"/>
        <v>2013</v>
      </c>
      <c r="M834" s="64">
        <f t="shared" si="230"/>
        <v>7</v>
      </c>
      <c r="N834" s="63">
        <f t="shared" si="231"/>
        <v>43288</v>
      </c>
      <c r="O834" s="154">
        <f t="shared" si="232"/>
        <v>42948</v>
      </c>
      <c r="P834" s="155">
        <f t="shared" si="233"/>
        <v>43288</v>
      </c>
      <c r="Q834" s="155" t="str">
        <f t="shared" si="234"/>
        <v>Yes</v>
      </c>
      <c r="R834" s="156">
        <f t="shared" si="235"/>
        <v>6.2876712328767121</v>
      </c>
      <c r="S834" s="156">
        <f t="shared" si="236"/>
        <v>7.7260273972602738</v>
      </c>
      <c r="T834" s="157" t="str">
        <f t="shared" si="237"/>
        <v/>
      </c>
      <c r="U834" s="158" t="str">
        <f t="shared" si="238"/>
        <v/>
      </c>
      <c r="V834" s="158" t="str">
        <f t="shared" si="239"/>
        <v>No</v>
      </c>
      <c r="W834" s="159" t="str">
        <f t="shared" si="240"/>
        <v/>
      </c>
      <c r="X834" s="159" t="str">
        <f t="shared" si="241"/>
        <v/>
      </c>
      <c r="Y834" s="160" t="str">
        <f t="shared" si="242"/>
        <v/>
      </c>
      <c r="Z834" s="161" t="str">
        <f t="shared" si="243"/>
        <v/>
      </c>
      <c r="AA834" s="161" t="str">
        <f t="shared" si="244"/>
        <v>No</v>
      </c>
      <c r="AB834" s="162" t="str">
        <f t="shared" si="245"/>
        <v/>
      </c>
      <c r="AC834" s="162" t="str">
        <f t="shared" si="246"/>
        <v/>
      </c>
    </row>
    <row r="835" spans="1:29" ht="14">
      <c r="A835" s="62">
        <v>833</v>
      </c>
      <c r="B835" s="10">
        <v>7</v>
      </c>
      <c r="C835" s="14">
        <v>41341</v>
      </c>
      <c r="D835" s="15" t="s">
        <v>52</v>
      </c>
      <c r="E835" s="15" t="s">
        <v>367</v>
      </c>
      <c r="F835" s="15" t="s">
        <v>367</v>
      </c>
      <c r="G835" s="23" t="s">
        <v>16</v>
      </c>
      <c r="H835" s="17" t="s">
        <v>207</v>
      </c>
      <c r="I835" s="66">
        <v>16</v>
      </c>
      <c r="J835" s="12">
        <f>VLOOKUP(G835,'Default Parameters'!$A$10:$C$12,3,FALSE)</f>
        <v>5</v>
      </c>
      <c r="K835" s="63">
        <f t="shared" ref="K835:K898" si="247">EDATE(C835,4)</f>
        <v>41463</v>
      </c>
      <c r="L835" s="64">
        <f t="shared" ref="L835:L898" si="248">YEAR(K835)</f>
        <v>2013</v>
      </c>
      <c r="M835" s="64">
        <f t="shared" ref="M835:M898" si="249">MONTH(K835)</f>
        <v>7</v>
      </c>
      <c r="N835" s="63">
        <f t="shared" ref="N835:N898" si="250">EDATE(K835,J835*12)-1</f>
        <v>43288</v>
      </c>
      <c r="O835" s="154">
        <f t="shared" ref="O835:O898" si="251">IF($N835&lt;$AG$10,"",MAX($K835,$AG$10,VLOOKUP($B835,$AF$3:$AG$8,2,FALSE)))</f>
        <v>42948</v>
      </c>
      <c r="P835" s="155">
        <f t="shared" ref="P835:P898" si="252">IF(O835="","",MIN($N835,$AG$13,VLOOKUP($B835,$AF$3:$AH$8,3,FALSE)))</f>
        <v>43288</v>
      </c>
      <c r="Q835" s="155" t="str">
        <f t="shared" ref="Q835:Q898" si="253">IF(SUM(R835:S835)&gt;0,"Yes","No")</f>
        <v>Yes</v>
      </c>
      <c r="R835" s="156">
        <f t="shared" ref="R835:R898" si="254">IF(O835="","",MAX(MIN($AG$11,P835)-MAX($AG$10,O835)+1,0)*$I835/365)</f>
        <v>6.7068493150684931</v>
      </c>
      <c r="S835" s="156">
        <f t="shared" ref="S835:S898" si="255">IF(O835="","",MAX(MIN($AG$13,P835)-MAX($AG$12,O835)+1,0)*$I835/365)</f>
        <v>8.2410958904109588</v>
      </c>
      <c r="T835" s="157" t="str">
        <f t="shared" si="237"/>
        <v/>
      </c>
      <c r="U835" s="158" t="str">
        <f t="shared" si="238"/>
        <v/>
      </c>
      <c r="V835" s="158" t="str">
        <f t="shared" si="239"/>
        <v>No</v>
      </c>
      <c r="W835" s="159" t="str">
        <f t="shared" si="240"/>
        <v/>
      </c>
      <c r="X835" s="159" t="str">
        <f t="shared" si="241"/>
        <v/>
      </c>
      <c r="Y835" s="160" t="str">
        <f t="shared" si="242"/>
        <v/>
      </c>
      <c r="Z835" s="161" t="str">
        <f t="shared" si="243"/>
        <v/>
      </c>
      <c r="AA835" s="161" t="str">
        <f t="shared" si="244"/>
        <v>No</v>
      </c>
      <c r="AB835" s="162" t="str">
        <f t="shared" si="245"/>
        <v/>
      </c>
      <c r="AC835" s="162" t="str">
        <f t="shared" si="246"/>
        <v/>
      </c>
    </row>
    <row r="836" spans="1:29" ht="14">
      <c r="A836" s="62">
        <v>834</v>
      </c>
      <c r="B836" s="10">
        <v>7</v>
      </c>
      <c r="C836" s="14">
        <v>41344</v>
      </c>
      <c r="D836" s="15" t="s">
        <v>52</v>
      </c>
      <c r="E836" s="15" t="s">
        <v>367</v>
      </c>
      <c r="F836" s="15" t="s">
        <v>367</v>
      </c>
      <c r="G836" s="23" t="s">
        <v>16</v>
      </c>
      <c r="H836" s="17" t="s">
        <v>207</v>
      </c>
      <c r="I836" s="66">
        <v>50</v>
      </c>
      <c r="J836" s="12">
        <f>VLOOKUP(G836,'Default Parameters'!$A$10:$C$12,3,FALSE)</f>
        <v>5</v>
      </c>
      <c r="K836" s="63">
        <f t="shared" si="247"/>
        <v>41466</v>
      </c>
      <c r="L836" s="64">
        <f t="shared" si="248"/>
        <v>2013</v>
      </c>
      <c r="M836" s="64">
        <f t="shared" si="249"/>
        <v>7</v>
      </c>
      <c r="N836" s="63">
        <f t="shared" si="250"/>
        <v>43291</v>
      </c>
      <c r="O836" s="154">
        <f t="shared" si="251"/>
        <v>42948</v>
      </c>
      <c r="P836" s="155">
        <f t="shared" si="252"/>
        <v>43291</v>
      </c>
      <c r="Q836" s="155" t="str">
        <f t="shared" si="253"/>
        <v>Yes</v>
      </c>
      <c r="R836" s="156">
        <f t="shared" si="254"/>
        <v>20.958904109589042</v>
      </c>
      <c r="S836" s="156">
        <f t="shared" si="255"/>
        <v>26.164383561643834</v>
      </c>
      <c r="T836" s="157" t="str">
        <f t="shared" ref="T836:T899" si="256">IF($N836&lt;$AG$15,"",MAX($K836,$AG$15,VLOOKUP($B836,$AF$3:$AG$8,2,FALSE)))</f>
        <v/>
      </c>
      <c r="U836" s="158" t="str">
        <f t="shared" ref="U836:U899" si="257">IF(T836="","",MIN($N836,$AG$18,VLOOKUP($B836,$AF$3:$AH$8,3,FALSE)))</f>
        <v/>
      </c>
      <c r="V836" s="158" t="str">
        <f t="shared" ref="V836:V899" si="258">IF(SUM(W836:X836)&gt;0,"Yes","No")</f>
        <v>No</v>
      </c>
      <c r="W836" s="159" t="str">
        <f t="shared" ref="W836:W899" si="259">IF(T836="","",MAX(MIN($AG$16,U836)-MAX($AG$15,T836)+1,0)*$I836/365)</f>
        <v/>
      </c>
      <c r="X836" s="159" t="str">
        <f t="shared" ref="X836:X899" si="260">IF(T836="","",MAX(MIN($AG$18,U836)-MAX($AG$17,T836)+1,0)*$I836/365)</f>
        <v/>
      </c>
      <c r="Y836" s="160" t="str">
        <f t="shared" ref="Y836:Y899" si="261">IF($N836&lt;$AG$20,"",MAX($K836,$AG$20,VLOOKUP($B836,$AF$3:$AG$8,2,FALSE)))</f>
        <v/>
      </c>
      <c r="Z836" s="161" t="str">
        <f t="shared" ref="Z836:Z899" si="262">IF(Y836="","",MIN($N836,$AG$23,VLOOKUP($B836,$AF$3:$AH$8,3,FALSE)))</f>
        <v/>
      </c>
      <c r="AA836" s="161" t="str">
        <f t="shared" ref="AA836:AA899" si="263">IF(SUM(AB836:AC836)&gt;0,"Yes","No")</f>
        <v>No</v>
      </c>
      <c r="AB836" s="162" t="str">
        <f t="shared" ref="AB836:AB899" si="264">IF(Y836="","",MAX(MIN($AG$21,Z836)-MAX($AG$20,Y836)+1,0)*$I836/365)</f>
        <v/>
      </c>
      <c r="AC836" s="162" t="str">
        <f t="shared" ref="AC836:AC899" si="265">IF(Y836="","",MAX(MIN($AG$23,Z836)-MAX($AG$22,Y836)+1,0)*$I836/366)</f>
        <v/>
      </c>
    </row>
    <row r="837" spans="1:29" ht="14">
      <c r="A837" s="62">
        <v>835</v>
      </c>
      <c r="B837" s="10">
        <v>7</v>
      </c>
      <c r="C837" s="14">
        <v>41344</v>
      </c>
      <c r="D837" s="15" t="s">
        <v>52</v>
      </c>
      <c r="E837" s="65" t="s">
        <v>8</v>
      </c>
      <c r="F837" s="15" t="s">
        <v>8</v>
      </c>
      <c r="G837" s="23" t="s">
        <v>16</v>
      </c>
      <c r="H837" s="17" t="s">
        <v>182</v>
      </c>
      <c r="I837" s="66">
        <v>10</v>
      </c>
      <c r="J837" s="12">
        <f>VLOOKUP(G837,'Default Parameters'!$A$10:$C$12,3,FALSE)</f>
        <v>5</v>
      </c>
      <c r="K837" s="63">
        <f t="shared" si="247"/>
        <v>41466</v>
      </c>
      <c r="L837" s="64">
        <f t="shared" si="248"/>
        <v>2013</v>
      </c>
      <c r="M837" s="64">
        <f t="shared" si="249"/>
        <v>7</v>
      </c>
      <c r="N837" s="63">
        <f t="shared" si="250"/>
        <v>43291</v>
      </c>
      <c r="O837" s="154">
        <f t="shared" si="251"/>
        <v>42948</v>
      </c>
      <c r="P837" s="155">
        <f t="shared" si="252"/>
        <v>43291</v>
      </c>
      <c r="Q837" s="155" t="str">
        <f t="shared" si="253"/>
        <v>Yes</v>
      </c>
      <c r="R837" s="156">
        <f t="shared" si="254"/>
        <v>4.1917808219178081</v>
      </c>
      <c r="S837" s="156">
        <f t="shared" si="255"/>
        <v>5.2328767123287667</v>
      </c>
      <c r="T837" s="157" t="str">
        <f t="shared" si="256"/>
        <v/>
      </c>
      <c r="U837" s="158" t="str">
        <f t="shared" si="257"/>
        <v/>
      </c>
      <c r="V837" s="158" t="str">
        <f t="shared" si="258"/>
        <v>No</v>
      </c>
      <c r="W837" s="159" t="str">
        <f t="shared" si="259"/>
        <v/>
      </c>
      <c r="X837" s="159" t="str">
        <f t="shared" si="260"/>
        <v/>
      </c>
      <c r="Y837" s="160" t="str">
        <f t="shared" si="261"/>
        <v/>
      </c>
      <c r="Z837" s="161" t="str">
        <f t="shared" si="262"/>
        <v/>
      </c>
      <c r="AA837" s="161" t="str">
        <f t="shared" si="263"/>
        <v>No</v>
      </c>
      <c r="AB837" s="162" t="str">
        <f t="shared" si="264"/>
        <v/>
      </c>
      <c r="AC837" s="162" t="str">
        <f t="shared" si="265"/>
        <v/>
      </c>
    </row>
    <row r="838" spans="1:29" ht="14">
      <c r="A838" s="62">
        <v>836</v>
      </c>
      <c r="B838" s="10">
        <v>7</v>
      </c>
      <c r="C838" s="14">
        <v>41345</v>
      </c>
      <c r="D838" s="15" t="s">
        <v>52</v>
      </c>
      <c r="E838" s="15" t="s">
        <v>367</v>
      </c>
      <c r="F838" s="15" t="s">
        <v>367</v>
      </c>
      <c r="G838" s="23" t="s">
        <v>16</v>
      </c>
      <c r="H838" s="17" t="s">
        <v>207</v>
      </c>
      <c r="I838" s="66">
        <v>13</v>
      </c>
      <c r="J838" s="12">
        <f>VLOOKUP(G838,'Default Parameters'!$A$10:$C$12,3,FALSE)</f>
        <v>5</v>
      </c>
      <c r="K838" s="63">
        <f t="shared" si="247"/>
        <v>41467</v>
      </c>
      <c r="L838" s="64">
        <f t="shared" si="248"/>
        <v>2013</v>
      </c>
      <c r="M838" s="64">
        <f t="shared" si="249"/>
        <v>7</v>
      </c>
      <c r="N838" s="63">
        <f t="shared" si="250"/>
        <v>43292</v>
      </c>
      <c r="O838" s="154">
        <f t="shared" si="251"/>
        <v>42948</v>
      </c>
      <c r="P838" s="155">
        <f t="shared" si="252"/>
        <v>43292</v>
      </c>
      <c r="Q838" s="155" t="str">
        <f t="shared" si="253"/>
        <v>Yes</v>
      </c>
      <c r="R838" s="156">
        <f t="shared" si="254"/>
        <v>5.4493150684931511</v>
      </c>
      <c r="S838" s="156">
        <f t="shared" si="255"/>
        <v>6.838356164383562</v>
      </c>
      <c r="T838" s="157" t="str">
        <f t="shared" si="256"/>
        <v/>
      </c>
      <c r="U838" s="158" t="str">
        <f t="shared" si="257"/>
        <v/>
      </c>
      <c r="V838" s="158" t="str">
        <f t="shared" si="258"/>
        <v>No</v>
      </c>
      <c r="W838" s="159" t="str">
        <f t="shared" si="259"/>
        <v/>
      </c>
      <c r="X838" s="159" t="str">
        <f t="shared" si="260"/>
        <v/>
      </c>
      <c r="Y838" s="160" t="str">
        <f t="shared" si="261"/>
        <v/>
      </c>
      <c r="Z838" s="161" t="str">
        <f t="shared" si="262"/>
        <v/>
      </c>
      <c r="AA838" s="161" t="str">
        <f t="shared" si="263"/>
        <v>No</v>
      </c>
      <c r="AB838" s="162" t="str">
        <f t="shared" si="264"/>
        <v/>
      </c>
      <c r="AC838" s="162" t="str">
        <f t="shared" si="265"/>
        <v/>
      </c>
    </row>
    <row r="839" spans="1:29" ht="14">
      <c r="A839" s="62">
        <v>837</v>
      </c>
      <c r="B839" s="10">
        <v>7</v>
      </c>
      <c r="C839" s="14">
        <v>41345</v>
      </c>
      <c r="D839" s="15" t="s">
        <v>52</v>
      </c>
      <c r="E839" s="65" t="s">
        <v>8</v>
      </c>
      <c r="F839" s="15" t="s">
        <v>8</v>
      </c>
      <c r="G839" s="23" t="s">
        <v>16</v>
      </c>
      <c r="H839" s="17" t="s">
        <v>182</v>
      </c>
      <c r="I839" s="66">
        <v>9</v>
      </c>
      <c r="J839" s="12">
        <f>VLOOKUP(G839,'Default Parameters'!$A$10:$C$12,3,FALSE)</f>
        <v>5</v>
      </c>
      <c r="K839" s="63">
        <f t="shared" si="247"/>
        <v>41467</v>
      </c>
      <c r="L839" s="64">
        <f t="shared" si="248"/>
        <v>2013</v>
      </c>
      <c r="M839" s="64">
        <f t="shared" si="249"/>
        <v>7</v>
      </c>
      <c r="N839" s="63">
        <f t="shared" si="250"/>
        <v>43292</v>
      </c>
      <c r="O839" s="154">
        <f t="shared" si="251"/>
        <v>42948</v>
      </c>
      <c r="P839" s="155">
        <f t="shared" si="252"/>
        <v>43292</v>
      </c>
      <c r="Q839" s="155" t="str">
        <f t="shared" si="253"/>
        <v>Yes</v>
      </c>
      <c r="R839" s="156">
        <f t="shared" si="254"/>
        <v>3.7726027397260276</v>
      </c>
      <c r="S839" s="156">
        <f t="shared" si="255"/>
        <v>4.7342465753424658</v>
      </c>
      <c r="T839" s="157" t="str">
        <f t="shared" si="256"/>
        <v/>
      </c>
      <c r="U839" s="158" t="str">
        <f t="shared" si="257"/>
        <v/>
      </c>
      <c r="V839" s="158" t="str">
        <f t="shared" si="258"/>
        <v>No</v>
      </c>
      <c r="W839" s="159" t="str">
        <f t="shared" si="259"/>
        <v/>
      </c>
      <c r="X839" s="159" t="str">
        <f t="shared" si="260"/>
        <v/>
      </c>
      <c r="Y839" s="160" t="str">
        <f t="shared" si="261"/>
        <v/>
      </c>
      <c r="Z839" s="161" t="str">
        <f t="shared" si="262"/>
        <v/>
      </c>
      <c r="AA839" s="161" t="str">
        <f t="shared" si="263"/>
        <v>No</v>
      </c>
      <c r="AB839" s="162" t="str">
        <f t="shared" si="264"/>
        <v/>
      </c>
      <c r="AC839" s="162" t="str">
        <f t="shared" si="265"/>
        <v/>
      </c>
    </row>
    <row r="840" spans="1:29" ht="14">
      <c r="A840" s="62">
        <v>838</v>
      </c>
      <c r="B840" s="10">
        <v>7</v>
      </c>
      <c r="C840" s="14">
        <v>41345</v>
      </c>
      <c r="D840" s="15" t="s">
        <v>52</v>
      </c>
      <c r="E840" s="65" t="s">
        <v>8</v>
      </c>
      <c r="F840" s="15" t="s">
        <v>8</v>
      </c>
      <c r="G840" s="23" t="s">
        <v>16</v>
      </c>
      <c r="H840" s="17" t="s">
        <v>182</v>
      </c>
      <c r="I840" s="66">
        <v>11</v>
      </c>
      <c r="J840" s="12">
        <f>VLOOKUP(G840,'Default Parameters'!$A$10:$C$12,3,FALSE)</f>
        <v>5</v>
      </c>
      <c r="K840" s="63">
        <f t="shared" si="247"/>
        <v>41467</v>
      </c>
      <c r="L840" s="64">
        <f t="shared" si="248"/>
        <v>2013</v>
      </c>
      <c r="M840" s="64">
        <f t="shared" si="249"/>
        <v>7</v>
      </c>
      <c r="N840" s="63">
        <f t="shared" si="250"/>
        <v>43292</v>
      </c>
      <c r="O840" s="154">
        <f t="shared" si="251"/>
        <v>42948</v>
      </c>
      <c r="P840" s="155">
        <f t="shared" si="252"/>
        <v>43292</v>
      </c>
      <c r="Q840" s="155" t="str">
        <f t="shared" si="253"/>
        <v>Yes</v>
      </c>
      <c r="R840" s="156">
        <f t="shared" si="254"/>
        <v>4.6109589041095891</v>
      </c>
      <c r="S840" s="156">
        <f t="shared" si="255"/>
        <v>5.7863013698630139</v>
      </c>
      <c r="T840" s="157" t="str">
        <f t="shared" si="256"/>
        <v/>
      </c>
      <c r="U840" s="158" t="str">
        <f t="shared" si="257"/>
        <v/>
      </c>
      <c r="V840" s="158" t="str">
        <f t="shared" si="258"/>
        <v>No</v>
      </c>
      <c r="W840" s="159" t="str">
        <f t="shared" si="259"/>
        <v/>
      </c>
      <c r="X840" s="159" t="str">
        <f t="shared" si="260"/>
        <v/>
      </c>
      <c r="Y840" s="160" t="str">
        <f t="shared" si="261"/>
        <v/>
      </c>
      <c r="Z840" s="161" t="str">
        <f t="shared" si="262"/>
        <v/>
      </c>
      <c r="AA840" s="161" t="str">
        <f t="shared" si="263"/>
        <v>No</v>
      </c>
      <c r="AB840" s="162" t="str">
        <f t="shared" si="264"/>
        <v/>
      </c>
      <c r="AC840" s="162" t="str">
        <f t="shared" si="265"/>
        <v/>
      </c>
    </row>
    <row r="841" spans="1:29" ht="14">
      <c r="A841" s="62">
        <v>839</v>
      </c>
      <c r="B841" s="10">
        <v>7</v>
      </c>
      <c r="C841" s="14">
        <v>41345</v>
      </c>
      <c r="D841" s="15" t="s">
        <v>74</v>
      </c>
      <c r="E841" s="65" t="s">
        <v>9</v>
      </c>
      <c r="F841" s="15" t="s">
        <v>9</v>
      </c>
      <c r="G841" s="23" t="s">
        <v>16</v>
      </c>
      <c r="H841" s="17" t="s">
        <v>182</v>
      </c>
      <c r="I841" s="66">
        <v>5</v>
      </c>
      <c r="J841" s="12">
        <f>VLOOKUP(G841,'Default Parameters'!$A$10:$C$12,3,FALSE)</f>
        <v>5</v>
      </c>
      <c r="K841" s="63">
        <f t="shared" si="247"/>
        <v>41467</v>
      </c>
      <c r="L841" s="64">
        <f t="shared" si="248"/>
        <v>2013</v>
      </c>
      <c r="M841" s="64">
        <f t="shared" si="249"/>
        <v>7</v>
      </c>
      <c r="N841" s="63">
        <f t="shared" si="250"/>
        <v>43292</v>
      </c>
      <c r="O841" s="154">
        <f t="shared" si="251"/>
        <v>42948</v>
      </c>
      <c r="P841" s="155">
        <f t="shared" si="252"/>
        <v>43292</v>
      </c>
      <c r="Q841" s="155" t="str">
        <f t="shared" si="253"/>
        <v>Yes</v>
      </c>
      <c r="R841" s="156">
        <f t="shared" si="254"/>
        <v>2.095890410958904</v>
      </c>
      <c r="S841" s="156">
        <f t="shared" si="255"/>
        <v>2.6301369863013697</v>
      </c>
      <c r="T841" s="157" t="str">
        <f t="shared" si="256"/>
        <v/>
      </c>
      <c r="U841" s="158" t="str">
        <f t="shared" si="257"/>
        <v/>
      </c>
      <c r="V841" s="158" t="str">
        <f t="shared" si="258"/>
        <v>No</v>
      </c>
      <c r="W841" s="159" t="str">
        <f t="shared" si="259"/>
        <v/>
      </c>
      <c r="X841" s="159" t="str">
        <f t="shared" si="260"/>
        <v/>
      </c>
      <c r="Y841" s="160" t="str">
        <f t="shared" si="261"/>
        <v/>
      </c>
      <c r="Z841" s="161" t="str">
        <f t="shared" si="262"/>
        <v/>
      </c>
      <c r="AA841" s="161" t="str">
        <f t="shared" si="263"/>
        <v>No</v>
      </c>
      <c r="AB841" s="162" t="str">
        <f t="shared" si="264"/>
        <v/>
      </c>
      <c r="AC841" s="162" t="str">
        <f t="shared" si="265"/>
        <v/>
      </c>
    </row>
    <row r="842" spans="1:29" ht="14">
      <c r="A842" s="62">
        <v>840</v>
      </c>
      <c r="B842" s="10">
        <v>7</v>
      </c>
      <c r="C842" s="14">
        <v>41345</v>
      </c>
      <c r="D842" s="15" t="s">
        <v>52</v>
      </c>
      <c r="E842" s="65" t="s">
        <v>9</v>
      </c>
      <c r="F842" s="15" t="s">
        <v>9</v>
      </c>
      <c r="G842" s="23" t="s">
        <v>16</v>
      </c>
      <c r="H842" s="17" t="s">
        <v>182</v>
      </c>
      <c r="I842" s="66">
        <v>27</v>
      </c>
      <c r="J842" s="12">
        <f>VLOOKUP(G842,'Default Parameters'!$A$10:$C$12,3,FALSE)</f>
        <v>5</v>
      </c>
      <c r="K842" s="63">
        <f t="shared" si="247"/>
        <v>41467</v>
      </c>
      <c r="L842" s="64">
        <f t="shared" si="248"/>
        <v>2013</v>
      </c>
      <c r="M842" s="64">
        <f t="shared" si="249"/>
        <v>7</v>
      </c>
      <c r="N842" s="63">
        <f t="shared" si="250"/>
        <v>43292</v>
      </c>
      <c r="O842" s="154">
        <f t="shared" si="251"/>
        <v>42948</v>
      </c>
      <c r="P842" s="155">
        <f t="shared" si="252"/>
        <v>43292</v>
      </c>
      <c r="Q842" s="155" t="str">
        <f t="shared" si="253"/>
        <v>Yes</v>
      </c>
      <c r="R842" s="156">
        <f t="shared" si="254"/>
        <v>11.317808219178081</v>
      </c>
      <c r="S842" s="156">
        <f t="shared" si="255"/>
        <v>14.202739726027398</v>
      </c>
      <c r="T842" s="157" t="str">
        <f t="shared" si="256"/>
        <v/>
      </c>
      <c r="U842" s="158" t="str">
        <f t="shared" si="257"/>
        <v/>
      </c>
      <c r="V842" s="158" t="str">
        <f t="shared" si="258"/>
        <v>No</v>
      </c>
      <c r="W842" s="159" t="str">
        <f t="shared" si="259"/>
        <v/>
      </c>
      <c r="X842" s="159" t="str">
        <f t="shared" si="260"/>
        <v/>
      </c>
      <c r="Y842" s="160" t="str">
        <f t="shared" si="261"/>
        <v/>
      </c>
      <c r="Z842" s="161" t="str">
        <f t="shared" si="262"/>
        <v/>
      </c>
      <c r="AA842" s="161" t="str">
        <f t="shared" si="263"/>
        <v>No</v>
      </c>
      <c r="AB842" s="162" t="str">
        <f t="shared" si="264"/>
        <v/>
      </c>
      <c r="AC842" s="162" t="str">
        <f t="shared" si="265"/>
        <v/>
      </c>
    </row>
    <row r="843" spans="1:29" ht="14">
      <c r="A843" s="62">
        <v>841</v>
      </c>
      <c r="B843" s="10">
        <v>7</v>
      </c>
      <c r="C843" s="14">
        <v>41348</v>
      </c>
      <c r="D843" s="15" t="s">
        <v>52</v>
      </c>
      <c r="E843" s="15" t="s">
        <v>367</v>
      </c>
      <c r="F843" s="15" t="s">
        <v>367</v>
      </c>
      <c r="G843" s="23" t="s">
        <v>16</v>
      </c>
      <c r="H843" s="17" t="s">
        <v>207</v>
      </c>
      <c r="I843" s="66">
        <v>12</v>
      </c>
      <c r="J843" s="12">
        <f>VLOOKUP(G843,'Default Parameters'!$A$10:$C$12,3,FALSE)</f>
        <v>5</v>
      </c>
      <c r="K843" s="63">
        <f t="shared" si="247"/>
        <v>41470</v>
      </c>
      <c r="L843" s="64">
        <f t="shared" si="248"/>
        <v>2013</v>
      </c>
      <c r="M843" s="64">
        <f t="shared" si="249"/>
        <v>7</v>
      </c>
      <c r="N843" s="63">
        <f t="shared" si="250"/>
        <v>43295</v>
      </c>
      <c r="O843" s="154">
        <f t="shared" si="251"/>
        <v>42948</v>
      </c>
      <c r="P843" s="155">
        <f t="shared" si="252"/>
        <v>43295</v>
      </c>
      <c r="Q843" s="155" t="str">
        <f t="shared" si="253"/>
        <v>Yes</v>
      </c>
      <c r="R843" s="156">
        <f t="shared" si="254"/>
        <v>5.0301369863013701</v>
      </c>
      <c r="S843" s="156">
        <f t="shared" si="255"/>
        <v>6.4109589041095889</v>
      </c>
      <c r="T843" s="157" t="str">
        <f t="shared" si="256"/>
        <v/>
      </c>
      <c r="U843" s="158" t="str">
        <f t="shared" si="257"/>
        <v/>
      </c>
      <c r="V843" s="158" t="str">
        <f t="shared" si="258"/>
        <v>No</v>
      </c>
      <c r="W843" s="159" t="str">
        <f t="shared" si="259"/>
        <v/>
      </c>
      <c r="X843" s="159" t="str">
        <f t="shared" si="260"/>
        <v/>
      </c>
      <c r="Y843" s="160" t="str">
        <f t="shared" si="261"/>
        <v/>
      </c>
      <c r="Z843" s="161" t="str">
        <f t="shared" si="262"/>
        <v/>
      </c>
      <c r="AA843" s="161" t="str">
        <f t="shared" si="263"/>
        <v>No</v>
      </c>
      <c r="AB843" s="162" t="str">
        <f t="shared" si="264"/>
        <v/>
      </c>
      <c r="AC843" s="162" t="str">
        <f t="shared" si="265"/>
        <v/>
      </c>
    </row>
    <row r="844" spans="1:29" ht="14">
      <c r="A844" s="62">
        <v>842</v>
      </c>
      <c r="B844" s="10">
        <v>7</v>
      </c>
      <c r="C844" s="14">
        <v>41348</v>
      </c>
      <c r="D844" s="15" t="s">
        <v>52</v>
      </c>
      <c r="E844" s="15" t="s">
        <v>367</v>
      </c>
      <c r="F844" s="15" t="s">
        <v>367</v>
      </c>
      <c r="G844" s="23" t="s">
        <v>16</v>
      </c>
      <c r="H844" s="17" t="s">
        <v>207</v>
      </c>
      <c r="I844" s="66">
        <v>14</v>
      </c>
      <c r="J844" s="12">
        <f>VLOOKUP(G844,'Default Parameters'!$A$10:$C$12,3,FALSE)</f>
        <v>5</v>
      </c>
      <c r="K844" s="63">
        <f t="shared" si="247"/>
        <v>41470</v>
      </c>
      <c r="L844" s="64">
        <f t="shared" si="248"/>
        <v>2013</v>
      </c>
      <c r="M844" s="64">
        <f t="shared" si="249"/>
        <v>7</v>
      </c>
      <c r="N844" s="63">
        <f t="shared" si="250"/>
        <v>43295</v>
      </c>
      <c r="O844" s="154">
        <f t="shared" si="251"/>
        <v>42948</v>
      </c>
      <c r="P844" s="155">
        <f t="shared" si="252"/>
        <v>43295</v>
      </c>
      <c r="Q844" s="155" t="str">
        <f t="shared" si="253"/>
        <v>Yes</v>
      </c>
      <c r="R844" s="156">
        <f t="shared" si="254"/>
        <v>5.8684931506849312</v>
      </c>
      <c r="S844" s="156">
        <f t="shared" si="255"/>
        <v>7.4794520547945202</v>
      </c>
      <c r="T844" s="157" t="str">
        <f t="shared" si="256"/>
        <v/>
      </c>
      <c r="U844" s="158" t="str">
        <f t="shared" si="257"/>
        <v/>
      </c>
      <c r="V844" s="158" t="str">
        <f t="shared" si="258"/>
        <v>No</v>
      </c>
      <c r="W844" s="159" t="str">
        <f t="shared" si="259"/>
        <v/>
      </c>
      <c r="X844" s="159" t="str">
        <f t="shared" si="260"/>
        <v/>
      </c>
      <c r="Y844" s="160" t="str">
        <f t="shared" si="261"/>
        <v/>
      </c>
      <c r="Z844" s="161" t="str">
        <f t="shared" si="262"/>
        <v/>
      </c>
      <c r="AA844" s="161" t="str">
        <f t="shared" si="263"/>
        <v>No</v>
      </c>
      <c r="AB844" s="162" t="str">
        <f t="shared" si="264"/>
        <v/>
      </c>
      <c r="AC844" s="162" t="str">
        <f t="shared" si="265"/>
        <v/>
      </c>
    </row>
    <row r="845" spans="1:29" ht="14">
      <c r="A845" s="62">
        <v>843</v>
      </c>
      <c r="B845" s="10">
        <v>7</v>
      </c>
      <c r="C845" s="14">
        <v>41348</v>
      </c>
      <c r="D845" s="15" t="s">
        <v>52</v>
      </c>
      <c r="E845" s="15" t="s">
        <v>367</v>
      </c>
      <c r="F845" s="15" t="s">
        <v>367</v>
      </c>
      <c r="G845" s="23" t="s">
        <v>16</v>
      </c>
      <c r="H845" s="17" t="s">
        <v>207</v>
      </c>
      <c r="I845" s="66">
        <v>15</v>
      </c>
      <c r="J845" s="12">
        <f>VLOOKUP(G845,'Default Parameters'!$A$10:$C$12,3,FALSE)</f>
        <v>5</v>
      </c>
      <c r="K845" s="63">
        <f t="shared" si="247"/>
        <v>41470</v>
      </c>
      <c r="L845" s="64">
        <f t="shared" si="248"/>
        <v>2013</v>
      </c>
      <c r="M845" s="64">
        <f t="shared" si="249"/>
        <v>7</v>
      </c>
      <c r="N845" s="63">
        <f t="shared" si="250"/>
        <v>43295</v>
      </c>
      <c r="O845" s="154">
        <f t="shared" si="251"/>
        <v>42948</v>
      </c>
      <c r="P845" s="155">
        <f t="shared" si="252"/>
        <v>43295</v>
      </c>
      <c r="Q845" s="155" t="str">
        <f t="shared" si="253"/>
        <v>Yes</v>
      </c>
      <c r="R845" s="156">
        <f t="shared" si="254"/>
        <v>6.2876712328767121</v>
      </c>
      <c r="S845" s="156">
        <f t="shared" si="255"/>
        <v>8.0136986301369859</v>
      </c>
      <c r="T845" s="157" t="str">
        <f t="shared" si="256"/>
        <v/>
      </c>
      <c r="U845" s="158" t="str">
        <f t="shared" si="257"/>
        <v/>
      </c>
      <c r="V845" s="158" t="str">
        <f t="shared" si="258"/>
        <v>No</v>
      </c>
      <c r="W845" s="159" t="str">
        <f t="shared" si="259"/>
        <v/>
      </c>
      <c r="X845" s="159" t="str">
        <f t="shared" si="260"/>
        <v/>
      </c>
      <c r="Y845" s="160" t="str">
        <f t="shared" si="261"/>
        <v/>
      </c>
      <c r="Z845" s="161" t="str">
        <f t="shared" si="262"/>
        <v/>
      </c>
      <c r="AA845" s="161" t="str">
        <f t="shared" si="263"/>
        <v>No</v>
      </c>
      <c r="AB845" s="162" t="str">
        <f t="shared" si="264"/>
        <v/>
      </c>
      <c r="AC845" s="162" t="str">
        <f t="shared" si="265"/>
        <v/>
      </c>
    </row>
    <row r="846" spans="1:29" ht="14">
      <c r="A846" s="62">
        <v>844</v>
      </c>
      <c r="B846" s="10">
        <v>7</v>
      </c>
      <c r="C846" s="14">
        <v>41348</v>
      </c>
      <c r="D846" s="15" t="s">
        <v>52</v>
      </c>
      <c r="E846" s="15" t="s">
        <v>367</v>
      </c>
      <c r="F846" s="15" t="s">
        <v>367</v>
      </c>
      <c r="G846" s="23" t="s">
        <v>16</v>
      </c>
      <c r="H846" s="17" t="s">
        <v>207</v>
      </c>
      <c r="I846" s="66">
        <v>20</v>
      </c>
      <c r="J846" s="12">
        <f>VLOOKUP(G846,'Default Parameters'!$A$10:$C$12,3,FALSE)</f>
        <v>5</v>
      </c>
      <c r="K846" s="63">
        <f t="shared" si="247"/>
        <v>41470</v>
      </c>
      <c r="L846" s="64">
        <f t="shared" si="248"/>
        <v>2013</v>
      </c>
      <c r="M846" s="64">
        <f t="shared" si="249"/>
        <v>7</v>
      </c>
      <c r="N846" s="63">
        <f t="shared" si="250"/>
        <v>43295</v>
      </c>
      <c r="O846" s="154">
        <f t="shared" si="251"/>
        <v>42948</v>
      </c>
      <c r="P846" s="155">
        <f t="shared" si="252"/>
        <v>43295</v>
      </c>
      <c r="Q846" s="155" t="str">
        <f t="shared" si="253"/>
        <v>Yes</v>
      </c>
      <c r="R846" s="156">
        <f t="shared" si="254"/>
        <v>8.3835616438356162</v>
      </c>
      <c r="S846" s="156">
        <f t="shared" si="255"/>
        <v>10.684931506849315</v>
      </c>
      <c r="T846" s="157" t="str">
        <f t="shared" si="256"/>
        <v/>
      </c>
      <c r="U846" s="158" t="str">
        <f t="shared" si="257"/>
        <v/>
      </c>
      <c r="V846" s="158" t="str">
        <f t="shared" si="258"/>
        <v>No</v>
      </c>
      <c r="W846" s="159" t="str">
        <f t="shared" si="259"/>
        <v/>
      </c>
      <c r="X846" s="159" t="str">
        <f t="shared" si="260"/>
        <v/>
      </c>
      <c r="Y846" s="160" t="str">
        <f t="shared" si="261"/>
        <v/>
      </c>
      <c r="Z846" s="161" t="str">
        <f t="shared" si="262"/>
        <v/>
      </c>
      <c r="AA846" s="161" t="str">
        <f t="shared" si="263"/>
        <v>No</v>
      </c>
      <c r="AB846" s="162" t="str">
        <f t="shared" si="264"/>
        <v/>
      </c>
      <c r="AC846" s="162" t="str">
        <f t="shared" si="265"/>
        <v/>
      </c>
    </row>
    <row r="847" spans="1:29" ht="14">
      <c r="A847" s="62">
        <v>845</v>
      </c>
      <c r="B847" s="10">
        <v>7</v>
      </c>
      <c r="C847" s="14">
        <v>41348</v>
      </c>
      <c r="D847" s="15" t="s">
        <v>52</v>
      </c>
      <c r="E847" s="15" t="s">
        <v>367</v>
      </c>
      <c r="F847" s="15" t="s">
        <v>367</v>
      </c>
      <c r="G847" s="23" t="s">
        <v>16</v>
      </c>
      <c r="H847" s="17" t="s">
        <v>207</v>
      </c>
      <c r="I847" s="66">
        <v>25</v>
      </c>
      <c r="J847" s="12">
        <f>VLOOKUP(G847,'Default Parameters'!$A$10:$C$12,3,FALSE)</f>
        <v>5</v>
      </c>
      <c r="K847" s="63">
        <f t="shared" si="247"/>
        <v>41470</v>
      </c>
      <c r="L847" s="64">
        <f t="shared" si="248"/>
        <v>2013</v>
      </c>
      <c r="M847" s="64">
        <f t="shared" si="249"/>
        <v>7</v>
      </c>
      <c r="N847" s="63">
        <f t="shared" si="250"/>
        <v>43295</v>
      </c>
      <c r="O847" s="154">
        <f t="shared" si="251"/>
        <v>42948</v>
      </c>
      <c r="P847" s="155">
        <f t="shared" si="252"/>
        <v>43295</v>
      </c>
      <c r="Q847" s="155" t="str">
        <f t="shared" si="253"/>
        <v>Yes</v>
      </c>
      <c r="R847" s="156">
        <f t="shared" si="254"/>
        <v>10.479452054794521</v>
      </c>
      <c r="S847" s="156">
        <f t="shared" si="255"/>
        <v>13.356164383561644</v>
      </c>
      <c r="T847" s="157" t="str">
        <f t="shared" si="256"/>
        <v/>
      </c>
      <c r="U847" s="158" t="str">
        <f t="shared" si="257"/>
        <v/>
      </c>
      <c r="V847" s="158" t="str">
        <f t="shared" si="258"/>
        <v>No</v>
      </c>
      <c r="W847" s="159" t="str">
        <f t="shared" si="259"/>
        <v/>
      </c>
      <c r="X847" s="159" t="str">
        <f t="shared" si="260"/>
        <v/>
      </c>
      <c r="Y847" s="160" t="str">
        <f t="shared" si="261"/>
        <v/>
      </c>
      <c r="Z847" s="161" t="str">
        <f t="shared" si="262"/>
        <v/>
      </c>
      <c r="AA847" s="161" t="str">
        <f t="shared" si="263"/>
        <v>No</v>
      </c>
      <c r="AB847" s="162" t="str">
        <f t="shared" si="264"/>
        <v/>
      </c>
      <c r="AC847" s="162" t="str">
        <f t="shared" si="265"/>
        <v/>
      </c>
    </row>
    <row r="848" spans="1:29" ht="14">
      <c r="A848" s="62">
        <v>846</v>
      </c>
      <c r="B848" s="10">
        <v>7</v>
      </c>
      <c r="C848" s="14">
        <v>41348</v>
      </c>
      <c r="D848" s="15" t="s">
        <v>52</v>
      </c>
      <c r="E848" s="15" t="s">
        <v>367</v>
      </c>
      <c r="F848" s="15" t="s">
        <v>367</v>
      </c>
      <c r="G848" s="23" t="s">
        <v>16</v>
      </c>
      <c r="H848" s="17" t="s">
        <v>207</v>
      </c>
      <c r="I848" s="66">
        <v>39</v>
      </c>
      <c r="J848" s="12">
        <f>VLOOKUP(G848,'Default Parameters'!$A$10:$C$12,3,FALSE)</f>
        <v>5</v>
      </c>
      <c r="K848" s="63">
        <f t="shared" si="247"/>
        <v>41470</v>
      </c>
      <c r="L848" s="64">
        <f t="shared" si="248"/>
        <v>2013</v>
      </c>
      <c r="M848" s="64">
        <f t="shared" si="249"/>
        <v>7</v>
      </c>
      <c r="N848" s="63">
        <f t="shared" si="250"/>
        <v>43295</v>
      </c>
      <c r="O848" s="154">
        <f t="shared" si="251"/>
        <v>42948</v>
      </c>
      <c r="P848" s="155">
        <f t="shared" si="252"/>
        <v>43295</v>
      </c>
      <c r="Q848" s="155" t="str">
        <f t="shared" si="253"/>
        <v>Yes</v>
      </c>
      <c r="R848" s="156">
        <f t="shared" si="254"/>
        <v>16.347945205479451</v>
      </c>
      <c r="S848" s="156">
        <f t="shared" si="255"/>
        <v>20.835616438356166</v>
      </c>
      <c r="T848" s="157" t="str">
        <f t="shared" si="256"/>
        <v/>
      </c>
      <c r="U848" s="158" t="str">
        <f t="shared" si="257"/>
        <v/>
      </c>
      <c r="V848" s="158" t="str">
        <f t="shared" si="258"/>
        <v>No</v>
      </c>
      <c r="W848" s="159" t="str">
        <f t="shared" si="259"/>
        <v/>
      </c>
      <c r="X848" s="159" t="str">
        <f t="shared" si="260"/>
        <v/>
      </c>
      <c r="Y848" s="160" t="str">
        <f t="shared" si="261"/>
        <v/>
      </c>
      <c r="Z848" s="161" t="str">
        <f t="shared" si="262"/>
        <v/>
      </c>
      <c r="AA848" s="161" t="str">
        <f t="shared" si="263"/>
        <v>No</v>
      </c>
      <c r="AB848" s="162" t="str">
        <f t="shared" si="264"/>
        <v/>
      </c>
      <c r="AC848" s="162" t="str">
        <f t="shared" si="265"/>
        <v/>
      </c>
    </row>
    <row r="849" spans="1:29" ht="14">
      <c r="A849" s="62">
        <v>847</v>
      </c>
      <c r="B849" s="10">
        <v>7</v>
      </c>
      <c r="C849" s="14">
        <v>41348</v>
      </c>
      <c r="D849" s="15" t="s">
        <v>52</v>
      </c>
      <c r="E849" s="65" t="s">
        <v>8</v>
      </c>
      <c r="F849" s="15" t="s">
        <v>8</v>
      </c>
      <c r="G849" s="23" t="s">
        <v>16</v>
      </c>
      <c r="H849" s="17" t="s">
        <v>207</v>
      </c>
      <c r="I849" s="66">
        <v>14</v>
      </c>
      <c r="J849" s="12">
        <f>VLOOKUP(G849,'Default Parameters'!$A$10:$C$12,3,FALSE)</f>
        <v>5</v>
      </c>
      <c r="K849" s="63">
        <f t="shared" si="247"/>
        <v>41470</v>
      </c>
      <c r="L849" s="64">
        <f t="shared" si="248"/>
        <v>2013</v>
      </c>
      <c r="M849" s="64">
        <f t="shared" si="249"/>
        <v>7</v>
      </c>
      <c r="N849" s="63">
        <f t="shared" si="250"/>
        <v>43295</v>
      </c>
      <c r="O849" s="154">
        <f t="shared" si="251"/>
        <v>42948</v>
      </c>
      <c r="P849" s="155">
        <f t="shared" si="252"/>
        <v>43295</v>
      </c>
      <c r="Q849" s="155" t="str">
        <f t="shared" si="253"/>
        <v>Yes</v>
      </c>
      <c r="R849" s="156">
        <f t="shared" si="254"/>
        <v>5.8684931506849312</v>
      </c>
      <c r="S849" s="156">
        <f t="shared" si="255"/>
        <v>7.4794520547945202</v>
      </c>
      <c r="T849" s="157" t="str">
        <f t="shared" si="256"/>
        <v/>
      </c>
      <c r="U849" s="158" t="str">
        <f t="shared" si="257"/>
        <v/>
      </c>
      <c r="V849" s="158" t="str">
        <f t="shared" si="258"/>
        <v>No</v>
      </c>
      <c r="W849" s="159" t="str">
        <f t="shared" si="259"/>
        <v/>
      </c>
      <c r="X849" s="159" t="str">
        <f t="shared" si="260"/>
        <v/>
      </c>
      <c r="Y849" s="160" t="str">
        <f t="shared" si="261"/>
        <v/>
      </c>
      <c r="Z849" s="161" t="str">
        <f t="shared" si="262"/>
        <v/>
      </c>
      <c r="AA849" s="161" t="str">
        <f t="shared" si="263"/>
        <v>No</v>
      </c>
      <c r="AB849" s="162" t="str">
        <f t="shared" si="264"/>
        <v/>
      </c>
      <c r="AC849" s="162" t="str">
        <f t="shared" si="265"/>
        <v/>
      </c>
    </row>
    <row r="850" spans="1:29" ht="14">
      <c r="A850" s="62">
        <v>848</v>
      </c>
      <c r="B850" s="10">
        <v>7</v>
      </c>
      <c r="C850" s="14">
        <v>41349</v>
      </c>
      <c r="D850" s="15" t="s">
        <v>52</v>
      </c>
      <c r="E850" s="15" t="s">
        <v>11</v>
      </c>
      <c r="F850" s="15" t="s">
        <v>11</v>
      </c>
      <c r="G850" s="23" t="s">
        <v>16</v>
      </c>
      <c r="H850" s="17" t="s">
        <v>13</v>
      </c>
      <c r="I850" s="66">
        <v>500</v>
      </c>
      <c r="J850" s="12">
        <f>VLOOKUP(G850,'Default Parameters'!$A$10:$C$12,3,FALSE)</f>
        <v>5</v>
      </c>
      <c r="K850" s="63">
        <f t="shared" si="247"/>
        <v>41471</v>
      </c>
      <c r="L850" s="64">
        <f t="shared" si="248"/>
        <v>2013</v>
      </c>
      <c r="M850" s="64">
        <f t="shared" si="249"/>
        <v>7</v>
      </c>
      <c r="N850" s="63">
        <f t="shared" si="250"/>
        <v>43296</v>
      </c>
      <c r="O850" s="154">
        <f t="shared" si="251"/>
        <v>42948</v>
      </c>
      <c r="P850" s="155">
        <f t="shared" si="252"/>
        <v>43296</v>
      </c>
      <c r="Q850" s="155" t="str">
        <f t="shared" si="253"/>
        <v>Yes</v>
      </c>
      <c r="R850" s="156">
        <f t="shared" si="254"/>
        <v>209.58904109589042</v>
      </c>
      <c r="S850" s="156">
        <f t="shared" si="255"/>
        <v>268.49315068493149</v>
      </c>
      <c r="T850" s="157" t="str">
        <f t="shared" si="256"/>
        <v/>
      </c>
      <c r="U850" s="158" t="str">
        <f t="shared" si="257"/>
        <v/>
      </c>
      <c r="V850" s="158" t="str">
        <f t="shared" si="258"/>
        <v>No</v>
      </c>
      <c r="W850" s="159" t="str">
        <f t="shared" si="259"/>
        <v/>
      </c>
      <c r="X850" s="159" t="str">
        <f t="shared" si="260"/>
        <v/>
      </c>
      <c r="Y850" s="160" t="str">
        <f t="shared" si="261"/>
        <v/>
      </c>
      <c r="Z850" s="161" t="str">
        <f t="shared" si="262"/>
        <v/>
      </c>
      <c r="AA850" s="161" t="str">
        <f t="shared" si="263"/>
        <v>No</v>
      </c>
      <c r="AB850" s="162" t="str">
        <f t="shared" si="264"/>
        <v/>
      </c>
      <c r="AC850" s="162" t="str">
        <f t="shared" si="265"/>
        <v/>
      </c>
    </row>
    <row r="851" spans="1:29" ht="14">
      <c r="A851" s="62">
        <v>849</v>
      </c>
      <c r="B851" s="10">
        <v>8</v>
      </c>
      <c r="C851" s="14">
        <v>41350</v>
      </c>
      <c r="D851" s="15" t="s">
        <v>52</v>
      </c>
      <c r="E851" s="15" t="s">
        <v>11</v>
      </c>
      <c r="F851" s="15" t="s">
        <v>11</v>
      </c>
      <c r="G851" s="23" t="s">
        <v>16</v>
      </c>
      <c r="H851" s="17" t="s">
        <v>13</v>
      </c>
      <c r="I851" s="66">
        <v>1000</v>
      </c>
      <c r="J851" s="12">
        <f>VLOOKUP(G851,'Default Parameters'!$A$10:$C$12,3,FALSE)</f>
        <v>5</v>
      </c>
      <c r="K851" s="63">
        <f t="shared" si="247"/>
        <v>41472</v>
      </c>
      <c r="L851" s="64">
        <f t="shared" si="248"/>
        <v>2013</v>
      </c>
      <c r="M851" s="64">
        <f t="shared" si="249"/>
        <v>7</v>
      </c>
      <c r="N851" s="63">
        <f t="shared" si="250"/>
        <v>43297</v>
      </c>
      <c r="O851" s="154">
        <f t="shared" si="251"/>
        <v>42948</v>
      </c>
      <c r="P851" s="155">
        <f t="shared" si="252"/>
        <v>43297</v>
      </c>
      <c r="Q851" s="155" t="str">
        <f t="shared" si="253"/>
        <v>Yes</v>
      </c>
      <c r="R851" s="156">
        <f t="shared" si="254"/>
        <v>419.17808219178085</v>
      </c>
      <c r="S851" s="156">
        <f t="shared" si="255"/>
        <v>539.72602739726028</v>
      </c>
      <c r="T851" s="157" t="str">
        <f t="shared" si="256"/>
        <v/>
      </c>
      <c r="U851" s="158" t="str">
        <f t="shared" si="257"/>
        <v/>
      </c>
      <c r="V851" s="158" t="str">
        <f t="shared" si="258"/>
        <v>No</v>
      </c>
      <c r="W851" s="159" t="str">
        <f t="shared" si="259"/>
        <v/>
      </c>
      <c r="X851" s="159" t="str">
        <f t="shared" si="260"/>
        <v/>
      </c>
      <c r="Y851" s="160" t="str">
        <f t="shared" si="261"/>
        <v/>
      </c>
      <c r="Z851" s="161" t="str">
        <f t="shared" si="262"/>
        <v/>
      </c>
      <c r="AA851" s="161" t="str">
        <f t="shared" si="263"/>
        <v>No</v>
      </c>
      <c r="AB851" s="162" t="str">
        <f t="shared" si="264"/>
        <v/>
      </c>
      <c r="AC851" s="162" t="str">
        <f t="shared" si="265"/>
        <v/>
      </c>
    </row>
    <row r="852" spans="1:29" ht="14">
      <c r="A852" s="62">
        <v>850</v>
      </c>
      <c r="B852" s="10">
        <v>8</v>
      </c>
      <c r="C852" s="14">
        <v>41351</v>
      </c>
      <c r="D852" s="15" t="s">
        <v>179</v>
      </c>
      <c r="E852" s="15" t="s">
        <v>10</v>
      </c>
      <c r="F852" s="15" t="s">
        <v>10</v>
      </c>
      <c r="G852" s="23" t="s">
        <v>203</v>
      </c>
      <c r="H852" s="17" t="s">
        <v>182</v>
      </c>
      <c r="I852" s="66">
        <v>1</v>
      </c>
      <c r="J852" s="12">
        <f>VLOOKUP(G852,'Default Parameters'!$A$10:$C$12,3,FALSE)</f>
        <v>5</v>
      </c>
      <c r="K852" s="63">
        <f t="shared" si="247"/>
        <v>41473</v>
      </c>
      <c r="L852" s="64">
        <f t="shared" si="248"/>
        <v>2013</v>
      </c>
      <c r="M852" s="64">
        <f t="shared" si="249"/>
        <v>7</v>
      </c>
      <c r="N852" s="63">
        <f t="shared" si="250"/>
        <v>43298</v>
      </c>
      <c r="O852" s="154">
        <f t="shared" si="251"/>
        <v>42948</v>
      </c>
      <c r="P852" s="155">
        <f t="shared" si="252"/>
        <v>43298</v>
      </c>
      <c r="Q852" s="155" t="str">
        <f t="shared" si="253"/>
        <v>Yes</v>
      </c>
      <c r="R852" s="156">
        <f t="shared" si="254"/>
        <v>0.41917808219178082</v>
      </c>
      <c r="S852" s="156">
        <f t="shared" si="255"/>
        <v>0.54246575342465753</v>
      </c>
      <c r="T852" s="157" t="str">
        <f t="shared" si="256"/>
        <v/>
      </c>
      <c r="U852" s="158" t="str">
        <f t="shared" si="257"/>
        <v/>
      </c>
      <c r="V852" s="158" t="str">
        <f t="shared" si="258"/>
        <v>No</v>
      </c>
      <c r="W852" s="159" t="str">
        <f t="shared" si="259"/>
        <v/>
      </c>
      <c r="X852" s="159" t="str">
        <f t="shared" si="260"/>
        <v/>
      </c>
      <c r="Y852" s="160" t="str">
        <f t="shared" si="261"/>
        <v/>
      </c>
      <c r="Z852" s="161" t="str">
        <f t="shared" si="262"/>
        <v/>
      </c>
      <c r="AA852" s="161" t="str">
        <f t="shared" si="263"/>
        <v>No</v>
      </c>
      <c r="AB852" s="162" t="str">
        <f t="shared" si="264"/>
        <v/>
      </c>
      <c r="AC852" s="162" t="str">
        <f t="shared" si="265"/>
        <v/>
      </c>
    </row>
    <row r="853" spans="1:29" ht="14">
      <c r="A853" s="62">
        <v>851</v>
      </c>
      <c r="B853" s="10">
        <v>8</v>
      </c>
      <c r="C853" s="14">
        <v>41353</v>
      </c>
      <c r="D853" s="15" t="s">
        <v>52</v>
      </c>
      <c r="E853" s="15" t="s">
        <v>367</v>
      </c>
      <c r="F853" s="15" t="s">
        <v>367</v>
      </c>
      <c r="G853" s="23" t="s">
        <v>16</v>
      </c>
      <c r="H853" s="17" t="s">
        <v>207</v>
      </c>
      <c r="I853" s="66">
        <v>11</v>
      </c>
      <c r="J853" s="12">
        <f>VLOOKUP(G853,'Default Parameters'!$A$10:$C$12,3,FALSE)</f>
        <v>5</v>
      </c>
      <c r="K853" s="63">
        <f t="shared" si="247"/>
        <v>41475</v>
      </c>
      <c r="L853" s="64">
        <f t="shared" si="248"/>
        <v>2013</v>
      </c>
      <c r="M853" s="64">
        <f t="shared" si="249"/>
        <v>7</v>
      </c>
      <c r="N853" s="63">
        <f t="shared" si="250"/>
        <v>43300</v>
      </c>
      <c r="O853" s="154">
        <f t="shared" si="251"/>
        <v>42948</v>
      </c>
      <c r="P853" s="155">
        <f t="shared" si="252"/>
        <v>43300</v>
      </c>
      <c r="Q853" s="155" t="str">
        <f t="shared" si="253"/>
        <v>Yes</v>
      </c>
      <c r="R853" s="156">
        <f t="shared" si="254"/>
        <v>4.6109589041095891</v>
      </c>
      <c r="S853" s="156">
        <f t="shared" si="255"/>
        <v>6.0273972602739727</v>
      </c>
      <c r="T853" s="157" t="str">
        <f t="shared" si="256"/>
        <v/>
      </c>
      <c r="U853" s="158" t="str">
        <f t="shared" si="257"/>
        <v/>
      </c>
      <c r="V853" s="158" t="str">
        <f t="shared" si="258"/>
        <v>No</v>
      </c>
      <c r="W853" s="159" t="str">
        <f t="shared" si="259"/>
        <v/>
      </c>
      <c r="X853" s="159" t="str">
        <f t="shared" si="260"/>
        <v/>
      </c>
      <c r="Y853" s="160" t="str">
        <f t="shared" si="261"/>
        <v/>
      </c>
      <c r="Z853" s="161" t="str">
        <f t="shared" si="262"/>
        <v/>
      </c>
      <c r="AA853" s="161" t="str">
        <f t="shared" si="263"/>
        <v>No</v>
      </c>
      <c r="AB853" s="162" t="str">
        <f t="shared" si="264"/>
        <v/>
      </c>
      <c r="AC853" s="162" t="str">
        <f t="shared" si="265"/>
        <v/>
      </c>
    </row>
    <row r="854" spans="1:29" ht="14">
      <c r="A854" s="62">
        <v>852</v>
      </c>
      <c r="B854" s="10">
        <v>8</v>
      </c>
      <c r="C854" s="14">
        <v>41353</v>
      </c>
      <c r="D854" s="15" t="s">
        <v>52</v>
      </c>
      <c r="E854" s="15" t="s">
        <v>367</v>
      </c>
      <c r="F854" s="15" t="s">
        <v>367</v>
      </c>
      <c r="G854" s="23" t="s">
        <v>16</v>
      </c>
      <c r="H854" s="17" t="s">
        <v>207</v>
      </c>
      <c r="I854" s="66">
        <v>11</v>
      </c>
      <c r="J854" s="12">
        <f>VLOOKUP(G854,'Default Parameters'!$A$10:$C$12,3,FALSE)</f>
        <v>5</v>
      </c>
      <c r="K854" s="63">
        <f t="shared" si="247"/>
        <v>41475</v>
      </c>
      <c r="L854" s="64">
        <f t="shared" si="248"/>
        <v>2013</v>
      </c>
      <c r="M854" s="64">
        <f t="shared" si="249"/>
        <v>7</v>
      </c>
      <c r="N854" s="63">
        <f t="shared" si="250"/>
        <v>43300</v>
      </c>
      <c r="O854" s="154">
        <f t="shared" si="251"/>
        <v>42948</v>
      </c>
      <c r="P854" s="155">
        <f t="shared" si="252"/>
        <v>43300</v>
      </c>
      <c r="Q854" s="155" t="str">
        <f t="shared" si="253"/>
        <v>Yes</v>
      </c>
      <c r="R854" s="156">
        <f t="shared" si="254"/>
        <v>4.6109589041095891</v>
      </c>
      <c r="S854" s="156">
        <f t="shared" si="255"/>
        <v>6.0273972602739727</v>
      </c>
      <c r="T854" s="157" t="str">
        <f t="shared" si="256"/>
        <v/>
      </c>
      <c r="U854" s="158" t="str">
        <f t="shared" si="257"/>
        <v/>
      </c>
      <c r="V854" s="158" t="str">
        <f t="shared" si="258"/>
        <v>No</v>
      </c>
      <c r="W854" s="159" t="str">
        <f t="shared" si="259"/>
        <v/>
      </c>
      <c r="X854" s="159" t="str">
        <f t="shared" si="260"/>
        <v/>
      </c>
      <c r="Y854" s="160" t="str">
        <f t="shared" si="261"/>
        <v/>
      </c>
      <c r="Z854" s="161" t="str">
        <f t="shared" si="262"/>
        <v/>
      </c>
      <c r="AA854" s="161" t="str">
        <f t="shared" si="263"/>
        <v>No</v>
      </c>
      <c r="AB854" s="162" t="str">
        <f t="shared" si="264"/>
        <v/>
      </c>
      <c r="AC854" s="162" t="str">
        <f t="shared" si="265"/>
        <v/>
      </c>
    </row>
    <row r="855" spans="1:29" ht="14">
      <c r="A855" s="62">
        <v>853</v>
      </c>
      <c r="B855" s="10">
        <v>8</v>
      </c>
      <c r="C855" s="14">
        <v>41353</v>
      </c>
      <c r="D855" s="15" t="s">
        <v>52</v>
      </c>
      <c r="E855" s="15" t="s">
        <v>367</v>
      </c>
      <c r="F855" s="15" t="s">
        <v>367</v>
      </c>
      <c r="G855" s="23" t="s">
        <v>16</v>
      </c>
      <c r="H855" s="17" t="s">
        <v>207</v>
      </c>
      <c r="I855" s="66">
        <v>17</v>
      </c>
      <c r="J855" s="12">
        <f>VLOOKUP(G855,'Default Parameters'!$A$10:$C$12,3,FALSE)</f>
        <v>5</v>
      </c>
      <c r="K855" s="63">
        <f t="shared" si="247"/>
        <v>41475</v>
      </c>
      <c r="L855" s="64">
        <f t="shared" si="248"/>
        <v>2013</v>
      </c>
      <c r="M855" s="64">
        <f t="shared" si="249"/>
        <v>7</v>
      </c>
      <c r="N855" s="63">
        <f t="shared" si="250"/>
        <v>43300</v>
      </c>
      <c r="O855" s="154">
        <f t="shared" si="251"/>
        <v>42948</v>
      </c>
      <c r="P855" s="155">
        <f t="shared" si="252"/>
        <v>43300</v>
      </c>
      <c r="Q855" s="155" t="str">
        <f t="shared" si="253"/>
        <v>Yes</v>
      </c>
      <c r="R855" s="156">
        <f t="shared" si="254"/>
        <v>7.1260273972602741</v>
      </c>
      <c r="S855" s="156">
        <f t="shared" si="255"/>
        <v>9.3150684931506849</v>
      </c>
      <c r="T855" s="157" t="str">
        <f t="shared" si="256"/>
        <v/>
      </c>
      <c r="U855" s="158" t="str">
        <f t="shared" si="257"/>
        <v/>
      </c>
      <c r="V855" s="158" t="str">
        <f t="shared" si="258"/>
        <v>No</v>
      </c>
      <c r="W855" s="159" t="str">
        <f t="shared" si="259"/>
        <v/>
      </c>
      <c r="X855" s="159" t="str">
        <f t="shared" si="260"/>
        <v/>
      </c>
      <c r="Y855" s="160" t="str">
        <f t="shared" si="261"/>
        <v/>
      </c>
      <c r="Z855" s="161" t="str">
        <f t="shared" si="262"/>
        <v/>
      </c>
      <c r="AA855" s="161" t="str">
        <f t="shared" si="263"/>
        <v>No</v>
      </c>
      <c r="AB855" s="162" t="str">
        <f t="shared" si="264"/>
        <v/>
      </c>
      <c r="AC855" s="162" t="str">
        <f t="shared" si="265"/>
        <v/>
      </c>
    </row>
    <row r="856" spans="1:29" ht="14">
      <c r="A856" s="62">
        <v>854</v>
      </c>
      <c r="B856" s="10">
        <v>8</v>
      </c>
      <c r="C856" s="14">
        <v>41353</v>
      </c>
      <c r="D856" s="15" t="s">
        <v>52</v>
      </c>
      <c r="E856" s="15" t="s">
        <v>367</v>
      </c>
      <c r="F856" s="15" t="s">
        <v>367</v>
      </c>
      <c r="G856" s="23" t="s">
        <v>16</v>
      </c>
      <c r="H856" s="17" t="s">
        <v>207</v>
      </c>
      <c r="I856" s="66">
        <v>18</v>
      </c>
      <c r="J856" s="12">
        <f>VLOOKUP(G856,'Default Parameters'!$A$10:$C$12,3,FALSE)</f>
        <v>5</v>
      </c>
      <c r="K856" s="63">
        <f t="shared" si="247"/>
        <v>41475</v>
      </c>
      <c r="L856" s="64">
        <f t="shared" si="248"/>
        <v>2013</v>
      </c>
      <c r="M856" s="64">
        <f t="shared" si="249"/>
        <v>7</v>
      </c>
      <c r="N856" s="63">
        <f t="shared" si="250"/>
        <v>43300</v>
      </c>
      <c r="O856" s="154">
        <f t="shared" si="251"/>
        <v>42948</v>
      </c>
      <c r="P856" s="155">
        <f t="shared" si="252"/>
        <v>43300</v>
      </c>
      <c r="Q856" s="155" t="str">
        <f t="shared" si="253"/>
        <v>Yes</v>
      </c>
      <c r="R856" s="156">
        <f t="shared" si="254"/>
        <v>7.5452054794520551</v>
      </c>
      <c r="S856" s="156">
        <f t="shared" si="255"/>
        <v>9.8630136986301373</v>
      </c>
      <c r="T856" s="157" t="str">
        <f t="shared" si="256"/>
        <v/>
      </c>
      <c r="U856" s="158" t="str">
        <f t="shared" si="257"/>
        <v/>
      </c>
      <c r="V856" s="158" t="str">
        <f t="shared" si="258"/>
        <v>No</v>
      </c>
      <c r="W856" s="159" t="str">
        <f t="shared" si="259"/>
        <v/>
      </c>
      <c r="X856" s="159" t="str">
        <f t="shared" si="260"/>
        <v/>
      </c>
      <c r="Y856" s="160" t="str">
        <f t="shared" si="261"/>
        <v/>
      </c>
      <c r="Z856" s="161" t="str">
        <f t="shared" si="262"/>
        <v/>
      </c>
      <c r="AA856" s="161" t="str">
        <f t="shared" si="263"/>
        <v>No</v>
      </c>
      <c r="AB856" s="162" t="str">
        <f t="shared" si="264"/>
        <v/>
      </c>
      <c r="AC856" s="162" t="str">
        <f t="shared" si="265"/>
        <v/>
      </c>
    </row>
    <row r="857" spans="1:29" ht="14">
      <c r="A857" s="62">
        <v>855</v>
      </c>
      <c r="B857" s="10">
        <v>8</v>
      </c>
      <c r="C857" s="14">
        <v>41353</v>
      </c>
      <c r="D857" s="15" t="s">
        <v>52</v>
      </c>
      <c r="E857" s="15" t="s">
        <v>367</v>
      </c>
      <c r="F857" s="15" t="s">
        <v>367</v>
      </c>
      <c r="G857" s="23" t="s">
        <v>16</v>
      </c>
      <c r="H857" s="17" t="s">
        <v>207</v>
      </c>
      <c r="I857" s="66">
        <v>20</v>
      </c>
      <c r="J857" s="12">
        <f>VLOOKUP(G857,'Default Parameters'!$A$10:$C$12,3,FALSE)</f>
        <v>5</v>
      </c>
      <c r="K857" s="63">
        <f t="shared" si="247"/>
        <v>41475</v>
      </c>
      <c r="L857" s="64">
        <f t="shared" si="248"/>
        <v>2013</v>
      </c>
      <c r="M857" s="64">
        <f t="shared" si="249"/>
        <v>7</v>
      </c>
      <c r="N857" s="63">
        <f t="shared" si="250"/>
        <v>43300</v>
      </c>
      <c r="O857" s="154">
        <f t="shared" si="251"/>
        <v>42948</v>
      </c>
      <c r="P857" s="155">
        <f t="shared" si="252"/>
        <v>43300</v>
      </c>
      <c r="Q857" s="155" t="str">
        <f t="shared" si="253"/>
        <v>Yes</v>
      </c>
      <c r="R857" s="156">
        <f t="shared" si="254"/>
        <v>8.3835616438356162</v>
      </c>
      <c r="S857" s="156">
        <f t="shared" si="255"/>
        <v>10.95890410958904</v>
      </c>
      <c r="T857" s="157" t="str">
        <f t="shared" si="256"/>
        <v/>
      </c>
      <c r="U857" s="158" t="str">
        <f t="shared" si="257"/>
        <v/>
      </c>
      <c r="V857" s="158" t="str">
        <f t="shared" si="258"/>
        <v>No</v>
      </c>
      <c r="W857" s="159" t="str">
        <f t="shared" si="259"/>
        <v/>
      </c>
      <c r="X857" s="159" t="str">
        <f t="shared" si="260"/>
        <v/>
      </c>
      <c r="Y857" s="160" t="str">
        <f t="shared" si="261"/>
        <v/>
      </c>
      <c r="Z857" s="161" t="str">
        <f t="shared" si="262"/>
        <v/>
      </c>
      <c r="AA857" s="161" t="str">
        <f t="shared" si="263"/>
        <v>No</v>
      </c>
      <c r="AB857" s="162" t="str">
        <f t="shared" si="264"/>
        <v/>
      </c>
      <c r="AC857" s="162" t="str">
        <f t="shared" si="265"/>
        <v/>
      </c>
    </row>
    <row r="858" spans="1:29" ht="14">
      <c r="A858" s="62">
        <v>856</v>
      </c>
      <c r="B858" s="10">
        <v>8</v>
      </c>
      <c r="C858" s="14">
        <v>41353</v>
      </c>
      <c r="D858" s="15" t="s">
        <v>52</v>
      </c>
      <c r="E858" s="15" t="s">
        <v>367</v>
      </c>
      <c r="F858" s="15" t="s">
        <v>367</v>
      </c>
      <c r="G858" s="23" t="s">
        <v>16</v>
      </c>
      <c r="H858" s="17" t="s">
        <v>207</v>
      </c>
      <c r="I858" s="66">
        <v>20</v>
      </c>
      <c r="J858" s="12">
        <f>VLOOKUP(G858,'Default Parameters'!$A$10:$C$12,3,FALSE)</f>
        <v>5</v>
      </c>
      <c r="K858" s="63">
        <f t="shared" si="247"/>
        <v>41475</v>
      </c>
      <c r="L858" s="64">
        <f t="shared" si="248"/>
        <v>2013</v>
      </c>
      <c r="M858" s="64">
        <f t="shared" si="249"/>
        <v>7</v>
      </c>
      <c r="N858" s="63">
        <f t="shared" si="250"/>
        <v>43300</v>
      </c>
      <c r="O858" s="154">
        <f t="shared" si="251"/>
        <v>42948</v>
      </c>
      <c r="P858" s="155">
        <f t="shared" si="252"/>
        <v>43300</v>
      </c>
      <c r="Q858" s="155" t="str">
        <f t="shared" si="253"/>
        <v>Yes</v>
      </c>
      <c r="R858" s="156">
        <f t="shared" si="254"/>
        <v>8.3835616438356162</v>
      </c>
      <c r="S858" s="156">
        <f t="shared" si="255"/>
        <v>10.95890410958904</v>
      </c>
      <c r="T858" s="157" t="str">
        <f t="shared" si="256"/>
        <v/>
      </c>
      <c r="U858" s="158" t="str">
        <f t="shared" si="257"/>
        <v/>
      </c>
      <c r="V858" s="158" t="str">
        <f t="shared" si="258"/>
        <v>No</v>
      </c>
      <c r="W858" s="159" t="str">
        <f t="shared" si="259"/>
        <v/>
      </c>
      <c r="X858" s="159" t="str">
        <f t="shared" si="260"/>
        <v/>
      </c>
      <c r="Y858" s="160" t="str">
        <f t="shared" si="261"/>
        <v/>
      </c>
      <c r="Z858" s="161" t="str">
        <f t="shared" si="262"/>
        <v/>
      </c>
      <c r="AA858" s="161" t="str">
        <f t="shared" si="263"/>
        <v>No</v>
      </c>
      <c r="AB858" s="162" t="str">
        <f t="shared" si="264"/>
        <v/>
      </c>
      <c r="AC858" s="162" t="str">
        <f t="shared" si="265"/>
        <v/>
      </c>
    </row>
    <row r="859" spans="1:29" ht="14">
      <c r="A859" s="62">
        <v>857</v>
      </c>
      <c r="B859" s="10">
        <v>8</v>
      </c>
      <c r="C859" s="14">
        <v>41353</v>
      </c>
      <c r="D859" s="15" t="s">
        <v>52</v>
      </c>
      <c r="E859" s="15" t="s">
        <v>367</v>
      </c>
      <c r="F859" s="15" t="s">
        <v>367</v>
      </c>
      <c r="G859" s="23" t="s">
        <v>16</v>
      </c>
      <c r="H859" s="17" t="s">
        <v>207</v>
      </c>
      <c r="I859" s="66">
        <v>50</v>
      </c>
      <c r="J859" s="12">
        <f>VLOOKUP(G859,'Default Parameters'!$A$10:$C$12,3,FALSE)</f>
        <v>5</v>
      </c>
      <c r="K859" s="63">
        <f t="shared" si="247"/>
        <v>41475</v>
      </c>
      <c r="L859" s="64">
        <f t="shared" si="248"/>
        <v>2013</v>
      </c>
      <c r="M859" s="64">
        <f t="shared" si="249"/>
        <v>7</v>
      </c>
      <c r="N859" s="63">
        <f t="shared" si="250"/>
        <v>43300</v>
      </c>
      <c r="O859" s="154">
        <f t="shared" si="251"/>
        <v>42948</v>
      </c>
      <c r="P859" s="155">
        <f t="shared" si="252"/>
        <v>43300</v>
      </c>
      <c r="Q859" s="155" t="str">
        <f t="shared" si="253"/>
        <v>Yes</v>
      </c>
      <c r="R859" s="156">
        <f t="shared" si="254"/>
        <v>20.958904109589042</v>
      </c>
      <c r="S859" s="156">
        <f t="shared" si="255"/>
        <v>27.397260273972602</v>
      </c>
      <c r="T859" s="157" t="str">
        <f t="shared" si="256"/>
        <v/>
      </c>
      <c r="U859" s="158" t="str">
        <f t="shared" si="257"/>
        <v/>
      </c>
      <c r="V859" s="158" t="str">
        <f t="shared" si="258"/>
        <v>No</v>
      </c>
      <c r="W859" s="159" t="str">
        <f t="shared" si="259"/>
        <v/>
      </c>
      <c r="X859" s="159" t="str">
        <f t="shared" si="260"/>
        <v/>
      </c>
      <c r="Y859" s="160" t="str">
        <f t="shared" si="261"/>
        <v/>
      </c>
      <c r="Z859" s="161" t="str">
        <f t="shared" si="262"/>
        <v/>
      </c>
      <c r="AA859" s="161" t="str">
        <f t="shared" si="263"/>
        <v>No</v>
      </c>
      <c r="AB859" s="162" t="str">
        <f t="shared" si="264"/>
        <v/>
      </c>
      <c r="AC859" s="162" t="str">
        <f t="shared" si="265"/>
        <v/>
      </c>
    </row>
    <row r="860" spans="1:29" ht="14">
      <c r="A860" s="62">
        <v>858</v>
      </c>
      <c r="B860" s="10">
        <v>8</v>
      </c>
      <c r="C860" s="14">
        <v>41353</v>
      </c>
      <c r="D860" s="15" t="s">
        <v>52</v>
      </c>
      <c r="E860" s="65" t="s">
        <v>8</v>
      </c>
      <c r="F860" s="15" t="s">
        <v>8</v>
      </c>
      <c r="G860" s="23" t="s">
        <v>16</v>
      </c>
      <c r="H860" s="17" t="s">
        <v>182</v>
      </c>
      <c r="I860" s="66">
        <v>10</v>
      </c>
      <c r="J860" s="12">
        <f>VLOOKUP(G860,'Default Parameters'!$A$10:$C$12,3,FALSE)</f>
        <v>5</v>
      </c>
      <c r="K860" s="63">
        <f t="shared" si="247"/>
        <v>41475</v>
      </c>
      <c r="L860" s="64">
        <f t="shared" si="248"/>
        <v>2013</v>
      </c>
      <c r="M860" s="64">
        <f t="shared" si="249"/>
        <v>7</v>
      </c>
      <c r="N860" s="63">
        <f t="shared" si="250"/>
        <v>43300</v>
      </c>
      <c r="O860" s="154">
        <f t="shared" si="251"/>
        <v>42948</v>
      </c>
      <c r="P860" s="155">
        <f t="shared" si="252"/>
        <v>43300</v>
      </c>
      <c r="Q860" s="155" t="str">
        <f t="shared" si="253"/>
        <v>Yes</v>
      </c>
      <c r="R860" s="156">
        <f t="shared" si="254"/>
        <v>4.1917808219178081</v>
      </c>
      <c r="S860" s="156">
        <f t="shared" si="255"/>
        <v>5.4794520547945202</v>
      </c>
      <c r="T860" s="157" t="str">
        <f t="shared" si="256"/>
        <v/>
      </c>
      <c r="U860" s="158" t="str">
        <f t="shared" si="257"/>
        <v/>
      </c>
      <c r="V860" s="158" t="str">
        <f t="shared" si="258"/>
        <v>No</v>
      </c>
      <c r="W860" s="159" t="str">
        <f t="shared" si="259"/>
        <v/>
      </c>
      <c r="X860" s="159" t="str">
        <f t="shared" si="260"/>
        <v/>
      </c>
      <c r="Y860" s="160" t="str">
        <f t="shared" si="261"/>
        <v/>
      </c>
      <c r="Z860" s="161" t="str">
        <f t="shared" si="262"/>
        <v/>
      </c>
      <c r="AA860" s="161" t="str">
        <f t="shared" si="263"/>
        <v>No</v>
      </c>
      <c r="AB860" s="162" t="str">
        <f t="shared" si="264"/>
        <v/>
      </c>
      <c r="AC860" s="162" t="str">
        <f t="shared" si="265"/>
        <v/>
      </c>
    </row>
    <row r="861" spans="1:29" ht="14">
      <c r="A861" s="62">
        <v>859</v>
      </c>
      <c r="B861" s="10">
        <v>8</v>
      </c>
      <c r="C861" s="14">
        <v>41354</v>
      </c>
      <c r="D861" s="15" t="s">
        <v>52</v>
      </c>
      <c r="E861" s="15" t="s">
        <v>367</v>
      </c>
      <c r="F861" s="15" t="s">
        <v>367</v>
      </c>
      <c r="G861" s="23" t="s">
        <v>16</v>
      </c>
      <c r="H861" s="17" t="s">
        <v>207</v>
      </c>
      <c r="I861" s="66">
        <v>8</v>
      </c>
      <c r="J861" s="12">
        <f>VLOOKUP(G861,'Default Parameters'!$A$10:$C$12,3,FALSE)</f>
        <v>5</v>
      </c>
      <c r="K861" s="63">
        <f t="shared" si="247"/>
        <v>41476</v>
      </c>
      <c r="L861" s="64">
        <f t="shared" si="248"/>
        <v>2013</v>
      </c>
      <c r="M861" s="64">
        <f t="shared" si="249"/>
        <v>7</v>
      </c>
      <c r="N861" s="63">
        <f t="shared" si="250"/>
        <v>43301</v>
      </c>
      <c r="O861" s="154">
        <f t="shared" si="251"/>
        <v>42948</v>
      </c>
      <c r="P861" s="155">
        <f t="shared" si="252"/>
        <v>43301</v>
      </c>
      <c r="Q861" s="155" t="str">
        <f t="shared" si="253"/>
        <v>Yes</v>
      </c>
      <c r="R861" s="156">
        <f t="shared" si="254"/>
        <v>3.3534246575342466</v>
      </c>
      <c r="S861" s="156">
        <f t="shared" si="255"/>
        <v>4.4054794520547942</v>
      </c>
      <c r="T861" s="157" t="str">
        <f t="shared" si="256"/>
        <v/>
      </c>
      <c r="U861" s="158" t="str">
        <f t="shared" si="257"/>
        <v/>
      </c>
      <c r="V861" s="158" t="str">
        <f t="shared" si="258"/>
        <v>No</v>
      </c>
      <c r="W861" s="159" t="str">
        <f t="shared" si="259"/>
        <v/>
      </c>
      <c r="X861" s="159" t="str">
        <f t="shared" si="260"/>
        <v/>
      </c>
      <c r="Y861" s="160" t="str">
        <f t="shared" si="261"/>
        <v/>
      </c>
      <c r="Z861" s="161" t="str">
        <f t="shared" si="262"/>
        <v/>
      </c>
      <c r="AA861" s="161" t="str">
        <f t="shared" si="263"/>
        <v>No</v>
      </c>
      <c r="AB861" s="162" t="str">
        <f t="shared" si="264"/>
        <v/>
      </c>
      <c r="AC861" s="162" t="str">
        <f t="shared" si="265"/>
        <v/>
      </c>
    </row>
    <row r="862" spans="1:29" ht="14">
      <c r="A862" s="62">
        <v>860</v>
      </c>
      <c r="B862" s="10">
        <v>8</v>
      </c>
      <c r="C862" s="14">
        <v>41354</v>
      </c>
      <c r="D862" s="15" t="s">
        <v>52</v>
      </c>
      <c r="E862" s="15" t="s">
        <v>367</v>
      </c>
      <c r="F862" s="15" t="s">
        <v>367</v>
      </c>
      <c r="G862" s="23" t="s">
        <v>16</v>
      </c>
      <c r="H862" s="17" t="s">
        <v>207</v>
      </c>
      <c r="I862" s="66">
        <v>15</v>
      </c>
      <c r="J862" s="12">
        <f>VLOOKUP(G862,'Default Parameters'!$A$10:$C$12,3,FALSE)</f>
        <v>5</v>
      </c>
      <c r="K862" s="63">
        <f t="shared" si="247"/>
        <v>41476</v>
      </c>
      <c r="L862" s="64">
        <f t="shared" si="248"/>
        <v>2013</v>
      </c>
      <c r="M862" s="64">
        <f t="shared" si="249"/>
        <v>7</v>
      </c>
      <c r="N862" s="63">
        <f t="shared" si="250"/>
        <v>43301</v>
      </c>
      <c r="O862" s="154">
        <f t="shared" si="251"/>
        <v>42948</v>
      </c>
      <c r="P862" s="155">
        <f t="shared" si="252"/>
        <v>43301</v>
      </c>
      <c r="Q862" s="155" t="str">
        <f t="shared" si="253"/>
        <v>Yes</v>
      </c>
      <c r="R862" s="156">
        <f t="shared" si="254"/>
        <v>6.2876712328767121</v>
      </c>
      <c r="S862" s="156">
        <f t="shared" si="255"/>
        <v>8.2602739726027394</v>
      </c>
      <c r="T862" s="157" t="str">
        <f t="shared" si="256"/>
        <v/>
      </c>
      <c r="U862" s="158" t="str">
        <f t="shared" si="257"/>
        <v/>
      </c>
      <c r="V862" s="158" t="str">
        <f t="shared" si="258"/>
        <v>No</v>
      </c>
      <c r="W862" s="159" t="str">
        <f t="shared" si="259"/>
        <v/>
      </c>
      <c r="X862" s="159" t="str">
        <f t="shared" si="260"/>
        <v/>
      </c>
      <c r="Y862" s="160" t="str">
        <f t="shared" si="261"/>
        <v/>
      </c>
      <c r="Z862" s="161" t="str">
        <f t="shared" si="262"/>
        <v/>
      </c>
      <c r="AA862" s="161" t="str">
        <f t="shared" si="263"/>
        <v>No</v>
      </c>
      <c r="AB862" s="162" t="str">
        <f t="shared" si="264"/>
        <v/>
      </c>
      <c r="AC862" s="162" t="str">
        <f t="shared" si="265"/>
        <v/>
      </c>
    </row>
    <row r="863" spans="1:29" ht="14">
      <c r="A863" s="62">
        <v>861</v>
      </c>
      <c r="B863" s="10">
        <v>8</v>
      </c>
      <c r="C863" s="14">
        <v>41354</v>
      </c>
      <c r="D863" s="15" t="s">
        <v>52</v>
      </c>
      <c r="E863" s="15" t="s">
        <v>367</v>
      </c>
      <c r="F863" s="15" t="s">
        <v>367</v>
      </c>
      <c r="G863" s="23" t="s">
        <v>16</v>
      </c>
      <c r="H863" s="17" t="s">
        <v>207</v>
      </c>
      <c r="I863" s="66">
        <v>30</v>
      </c>
      <c r="J863" s="12">
        <f>VLOOKUP(G863,'Default Parameters'!$A$10:$C$12,3,FALSE)</f>
        <v>5</v>
      </c>
      <c r="K863" s="63">
        <f t="shared" si="247"/>
        <v>41476</v>
      </c>
      <c r="L863" s="64">
        <f t="shared" si="248"/>
        <v>2013</v>
      </c>
      <c r="M863" s="64">
        <f t="shared" si="249"/>
        <v>7</v>
      </c>
      <c r="N863" s="63">
        <f t="shared" si="250"/>
        <v>43301</v>
      </c>
      <c r="O863" s="154">
        <f t="shared" si="251"/>
        <v>42948</v>
      </c>
      <c r="P863" s="155">
        <f t="shared" si="252"/>
        <v>43301</v>
      </c>
      <c r="Q863" s="155" t="str">
        <f t="shared" si="253"/>
        <v>Yes</v>
      </c>
      <c r="R863" s="156">
        <f t="shared" si="254"/>
        <v>12.575342465753424</v>
      </c>
      <c r="S863" s="156">
        <f t="shared" si="255"/>
        <v>16.520547945205479</v>
      </c>
      <c r="T863" s="157" t="str">
        <f t="shared" si="256"/>
        <v/>
      </c>
      <c r="U863" s="158" t="str">
        <f t="shared" si="257"/>
        <v/>
      </c>
      <c r="V863" s="158" t="str">
        <f t="shared" si="258"/>
        <v>No</v>
      </c>
      <c r="W863" s="159" t="str">
        <f t="shared" si="259"/>
        <v/>
      </c>
      <c r="X863" s="159" t="str">
        <f t="shared" si="260"/>
        <v/>
      </c>
      <c r="Y863" s="160" t="str">
        <f t="shared" si="261"/>
        <v/>
      </c>
      <c r="Z863" s="161" t="str">
        <f t="shared" si="262"/>
        <v/>
      </c>
      <c r="AA863" s="161" t="str">
        <f t="shared" si="263"/>
        <v>No</v>
      </c>
      <c r="AB863" s="162" t="str">
        <f t="shared" si="264"/>
        <v/>
      </c>
      <c r="AC863" s="162" t="str">
        <f t="shared" si="265"/>
        <v/>
      </c>
    </row>
    <row r="864" spans="1:29" ht="14">
      <c r="A864" s="62">
        <v>862</v>
      </c>
      <c r="B864" s="10">
        <v>8</v>
      </c>
      <c r="C864" s="14">
        <v>41355</v>
      </c>
      <c r="D864" s="15" t="s">
        <v>52</v>
      </c>
      <c r="E864" s="15" t="s">
        <v>367</v>
      </c>
      <c r="F864" s="15" t="s">
        <v>367</v>
      </c>
      <c r="G864" s="23" t="s">
        <v>16</v>
      </c>
      <c r="H864" s="17" t="s">
        <v>207</v>
      </c>
      <c r="I864" s="66">
        <v>20</v>
      </c>
      <c r="J864" s="12">
        <f>VLOOKUP(G864,'Default Parameters'!$A$10:$C$12,3,FALSE)</f>
        <v>5</v>
      </c>
      <c r="K864" s="63">
        <f t="shared" si="247"/>
        <v>41477</v>
      </c>
      <c r="L864" s="64">
        <f t="shared" si="248"/>
        <v>2013</v>
      </c>
      <c r="M864" s="64">
        <f t="shared" si="249"/>
        <v>7</v>
      </c>
      <c r="N864" s="63">
        <f t="shared" si="250"/>
        <v>43302</v>
      </c>
      <c r="O864" s="154">
        <f t="shared" si="251"/>
        <v>42948</v>
      </c>
      <c r="P864" s="155">
        <f t="shared" si="252"/>
        <v>43302</v>
      </c>
      <c r="Q864" s="155" t="str">
        <f t="shared" si="253"/>
        <v>Yes</v>
      </c>
      <c r="R864" s="156">
        <f t="shared" si="254"/>
        <v>8.3835616438356162</v>
      </c>
      <c r="S864" s="156">
        <f t="shared" si="255"/>
        <v>11.068493150684931</v>
      </c>
      <c r="T864" s="157" t="str">
        <f t="shared" si="256"/>
        <v/>
      </c>
      <c r="U864" s="158" t="str">
        <f t="shared" si="257"/>
        <v/>
      </c>
      <c r="V864" s="158" t="str">
        <f t="shared" si="258"/>
        <v>No</v>
      </c>
      <c r="W864" s="159" t="str">
        <f t="shared" si="259"/>
        <v/>
      </c>
      <c r="X864" s="159" t="str">
        <f t="shared" si="260"/>
        <v/>
      </c>
      <c r="Y864" s="160" t="str">
        <f t="shared" si="261"/>
        <v/>
      </c>
      <c r="Z864" s="161" t="str">
        <f t="shared" si="262"/>
        <v/>
      </c>
      <c r="AA864" s="161" t="str">
        <f t="shared" si="263"/>
        <v>No</v>
      </c>
      <c r="AB864" s="162" t="str">
        <f t="shared" si="264"/>
        <v/>
      </c>
      <c r="AC864" s="162" t="str">
        <f t="shared" si="265"/>
        <v/>
      </c>
    </row>
    <row r="865" spans="1:29" ht="14">
      <c r="A865" s="62">
        <v>863</v>
      </c>
      <c r="B865" s="10">
        <v>8</v>
      </c>
      <c r="C865" s="14">
        <v>41355</v>
      </c>
      <c r="D865" s="15" t="s">
        <v>46</v>
      </c>
      <c r="E865" s="15" t="s">
        <v>10</v>
      </c>
      <c r="F865" s="15" t="s">
        <v>10</v>
      </c>
      <c r="G865" s="23" t="s">
        <v>16</v>
      </c>
      <c r="H865" s="17" t="s">
        <v>182</v>
      </c>
      <c r="I865" s="66">
        <v>20</v>
      </c>
      <c r="J865" s="12">
        <f>VLOOKUP(G865,'Default Parameters'!$A$10:$C$12,3,FALSE)</f>
        <v>5</v>
      </c>
      <c r="K865" s="63">
        <f t="shared" si="247"/>
        <v>41477</v>
      </c>
      <c r="L865" s="64">
        <f t="shared" si="248"/>
        <v>2013</v>
      </c>
      <c r="M865" s="64">
        <f t="shared" si="249"/>
        <v>7</v>
      </c>
      <c r="N865" s="63">
        <f t="shared" si="250"/>
        <v>43302</v>
      </c>
      <c r="O865" s="154">
        <f t="shared" si="251"/>
        <v>42948</v>
      </c>
      <c r="P865" s="155">
        <f t="shared" si="252"/>
        <v>43302</v>
      </c>
      <c r="Q865" s="155" t="str">
        <f t="shared" si="253"/>
        <v>Yes</v>
      </c>
      <c r="R865" s="156">
        <f t="shared" si="254"/>
        <v>8.3835616438356162</v>
      </c>
      <c r="S865" s="156">
        <f t="shared" si="255"/>
        <v>11.068493150684931</v>
      </c>
      <c r="T865" s="157" t="str">
        <f t="shared" si="256"/>
        <v/>
      </c>
      <c r="U865" s="158" t="str">
        <f t="shared" si="257"/>
        <v/>
      </c>
      <c r="V865" s="158" t="str">
        <f t="shared" si="258"/>
        <v>No</v>
      </c>
      <c r="W865" s="159" t="str">
        <f t="shared" si="259"/>
        <v/>
      </c>
      <c r="X865" s="159" t="str">
        <f t="shared" si="260"/>
        <v/>
      </c>
      <c r="Y865" s="160" t="str">
        <f t="shared" si="261"/>
        <v/>
      </c>
      <c r="Z865" s="161" t="str">
        <f t="shared" si="262"/>
        <v/>
      </c>
      <c r="AA865" s="161" t="str">
        <f t="shared" si="263"/>
        <v>No</v>
      </c>
      <c r="AB865" s="162" t="str">
        <f t="shared" si="264"/>
        <v/>
      </c>
      <c r="AC865" s="162" t="str">
        <f t="shared" si="265"/>
        <v/>
      </c>
    </row>
    <row r="866" spans="1:29" ht="14">
      <c r="A866" s="62">
        <v>864</v>
      </c>
      <c r="B866" s="10">
        <v>8</v>
      </c>
      <c r="C866" s="14">
        <v>41355</v>
      </c>
      <c r="D866" s="15" t="s">
        <v>218</v>
      </c>
      <c r="E866" s="15" t="s">
        <v>11</v>
      </c>
      <c r="F866" s="15" t="s">
        <v>11</v>
      </c>
      <c r="G866" s="23" t="s">
        <v>16</v>
      </c>
      <c r="H866" s="17" t="s">
        <v>207</v>
      </c>
      <c r="I866" s="66">
        <v>1</v>
      </c>
      <c r="J866" s="12">
        <f>VLOOKUP(G866,'Default Parameters'!$A$10:$C$12,3,FALSE)</f>
        <v>5</v>
      </c>
      <c r="K866" s="63">
        <f t="shared" si="247"/>
        <v>41477</v>
      </c>
      <c r="L866" s="64">
        <f t="shared" si="248"/>
        <v>2013</v>
      </c>
      <c r="M866" s="64">
        <f t="shared" si="249"/>
        <v>7</v>
      </c>
      <c r="N866" s="63">
        <f t="shared" si="250"/>
        <v>43302</v>
      </c>
      <c r="O866" s="154">
        <f t="shared" si="251"/>
        <v>42948</v>
      </c>
      <c r="P866" s="155">
        <f t="shared" si="252"/>
        <v>43302</v>
      </c>
      <c r="Q866" s="155" t="str">
        <f t="shared" si="253"/>
        <v>Yes</v>
      </c>
      <c r="R866" s="156">
        <f t="shared" si="254"/>
        <v>0.41917808219178082</v>
      </c>
      <c r="S866" s="156">
        <f t="shared" si="255"/>
        <v>0.55342465753424652</v>
      </c>
      <c r="T866" s="157" t="str">
        <f t="shared" si="256"/>
        <v/>
      </c>
      <c r="U866" s="158" t="str">
        <f t="shared" si="257"/>
        <v/>
      </c>
      <c r="V866" s="158" t="str">
        <f t="shared" si="258"/>
        <v>No</v>
      </c>
      <c r="W866" s="159" t="str">
        <f t="shared" si="259"/>
        <v/>
      </c>
      <c r="X866" s="159" t="str">
        <f t="shared" si="260"/>
        <v/>
      </c>
      <c r="Y866" s="160" t="str">
        <f t="shared" si="261"/>
        <v/>
      </c>
      <c r="Z866" s="161" t="str">
        <f t="shared" si="262"/>
        <v/>
      </c>
      <c r="AA866" s="161" t="str">
        <f t="shared" si="263"/>
        <v>No</v>
      </c>
      <c r="AB866" s="162" t="str">
        <f t="shared" si="264"/>
        <v/>
      </c>
      <c r="AC866" s="162" t="str">
        <f t="shared" si="265"/>
        <v/>
      </c>
    </row>
    <row r="867" spans="1:29" ht="14">
      <c r="A867" s="62">
        <v>865</v>
      </c>
      <c r="B867" s="10">
        <v>8</v>
      </c>
      <c r="C867" s="14">
        <v>41359</v>
      </c>
      <c r="D867" s="15" t="s">
        <v>52</v>
      </c>
      <c r="E867" s="15" t="s">
        <v>367</v>
      </c>
      <c r="F867" s="15" t="s">
        <v>367</v>
      </c>
      <c r="G867" s="23" t="s">
        <v>16</v>
      </c>
      <c r="H867" s="17" t="s">
        <v>207</v>
      </c>
      <c r="I867" s="66">
        <v>25</v>
      </c>
      <c r="J867" s="12">
        <f>VLOOKUP(G867,'Default Parameters'!$A$10:$C$12,3,FALSE)</f>
        <v>5</v>
      </c>
      <c r="K867" s="63">
        <f t="shared" si="247"/>
        <v>41481</v>
      </c>
      <c r="L867" s="64">
        <f t="shared" si="248"/>
        <v>2013</v>
      </c>
      <c r="M867" s="64">
        <f t="shared" si="249"/>
        <v>7</v>
      </c>
      <c r="N867" s="63">
        <f t="shared" si="250"/>
        <v>43306</v>
      </c>
      <c r="O867" s="154">
        <f t="shared" si="251"/>
        <v>42948</v>
      </c>
      <c r="P867" s="155">
        <f t="shared" si="252"/>
        <v>43306</v>
      </c>
      <c r="Q867" s="155" t="str">
        <f t="shared" si="253"/>
        <v>Yes</v>
      </c>
      <c r="R867" s="156">
        <f t="shared" si="254"/>
        <v>10.479452054794521</v>
      </c>
      <c r="S867" s="156">
        <f t="shared" si="255"/>
        <v>14.109589041095891</v>
      </c>
      <c r="T867" s="157" t="str">
        <f t="shared" si="256"/>
        <v/>
      </c>
      <c r="U867" s="158" t="str">
        <f t="shared" si="257"/>
        <v/>
      </c>
      <c r="V867" s="158" t="str">
        <f t="shared" si="258"/>
        <v>No</v>
      </c>
      <c r="W867" s="159" t="str">
        <f t="shared" si="259"/>
        <v/>
      </c>
      <c r="X867" s="159" t="str">
        <f t="shared" si="260"/>
        <v/>
      </c>
      <c r="Y867" s="160" t="str">
        <f t="shared" si="261"/>
        <v/>
      </c>
      <c r="Z867" s="161" t="str">
        <f t="shared" si="262"/>
        <v/>
      </c>
      <c r="AA867" s="161" t="str">
        <f t="shared" si="263"/>
        <v>No</v>
      </c>
      <c r="AB867" s="162" t="str">
        <f t="shared" si="264"/>
        <v/>
      </c>
      <c r="AC867" s="162" t="str">
        <f t="shared" si="265"/>
        <v/>
      </c>
    </row>
    <row r="868" spans="1:29" ht="14">
      <c r="A868" s="62">
        <v>866</v>
      </c>
      <c r="B868" s="10">
        <v>8</v>
      </c>
      <c r="C868" s="14">
        <v>41359</v>
      </c>
      <c r="D868" s="15" t="s">
        <v>52</v>
      </c>
      <c r="E868" s="65" t="s">
        <v>8</v>
      </c>
      <c r="F868" s="15" t="s">
        <v>8</v>
      </c>
      <c r="G868" s="23" t="s">
        <v>16</v>
      </c>
      <c r="H868" s="17" t="s">
        <v>182</v>
      </c>
      <c r="I868" s="66">
        <v>10</v>
      </c>
      <c r="J868" s="12">
        <f>VLOOKUP(G868,'Default Parameters'!$A$10:$C$12,3,FALSE)</f>
        <v>5</v>
      </c>
      <c r="K868" s="63">
        <f t="shared" si="247"/>
        <v>41481</v>
      </c>
      <c r="L868" s="64">
        <f t="shared" si="248"/>
        <v>2013</v>
      </c>
      <c r="M868" s="64">
        <f t="shared" si="249"/>
        <v>7</v>
      </c>
      <c r="N868" s="63">
        <f t="shared" si="250"/>
        <v>43306</v>
      </c>
      <c r="O868" s="154">
        <f t="shared" si="251"/>
        <v>42948</v>
      </c>
      <c r="P868" s="155">
        <f t="shared" si="252"/>
        <v>43306</v>
      </c>
      <c r="Q868" s="155" t="str">
        <f t="shared" si="253"/>
        <v>Yes</v>
      </c>
      <c r="R868" s="156">
        <f t="shared" si="254"/>
        <v>4.1917808219178081</v>
      </c>
      <c r="S868" s="156">
        <f t="shared" si="255"/>
        <v>5.6438356164383565</v>
      </c>
      <c r="T868" s="157" t="str">
        <f t="shared" si="256"/>
        <v/>
      </c>
      <c r="U868" s="158" t="str">
        <f t="shared" si="257"/>
        <v/>
      </c>
      <c r="V868" s="158" t="str">
        <f t="shared" si="258"/>
        <v>No</v>
      </c>
      <c r="W868" s="159" t="str">
        <f t="shared" si="259"/>
        <v/>
      </c>
      <c r="X868" s="159" t="str">
        <f t="shared" si="260"/>
        <v/>
      </c>
      <c r="Y868" s="160" t="str">
        <f t="shared" si="261"/>
        <v/>
      </c>
      <c r="Z868" s="161" t="str">
        <f t="shared" si="262"/>
        <v/>
      </c>
      <c r="AA868" s="161" t="str">
        <f t="shared" si="263"/>
        <v>No</v>
      </c>
      <c r="AB868" s="162" t="str">
        <f t="shared" si="264"/>
        <v/>
      </c>
      <c r="AC868" s="162" t="str">
        <f t="shared" si="265"/>
        <v/>
      </c>
    </row>
    <row r="869" spans="1:29" ht="14">
      <c r="A869" s="62">
        <v>867</v>
      </c>
      <c r="B869" s="10">
        <v>8</v>
      </c>
      <c r="C869" s="14">
        <v>41359</v>
      </c>
      <c r="D869" s="15" t="s">
        <v>52</v>
      </c>
      <c r="E869" s="65" t="s">
        <v>8</v>
      </c>
      <c r="F869" s="15" t="s">
        <v>8</v>
      </c>
      <c r="G869" s="23" t="s">
        <v>16</v>
      </c>
      <c r="H869" s="17" t="s">
        <v>182</v>
      </c>
      <c r="I869" s="66">
        <v>17</v>
      </c>
      <c r="J869" s="12">
        <f>VLOOKUP(G869,'Default Parameters'!$A$10:$C$12,3,FALSE)</f>
        <v>5</v>
      </c>
      <c r="K869" s="63">
        <f t="shared" si="247"/>
        <v>41481</v>
      </c>
      <c r="L869" s="64">
        <f t="shared" si="248"/>
        <v>2013</v>
      </c>
      <c r="M869" s="64">
        <f t="shared" si="249"/>
        <v>7</v>
      </c>
      <c r="N869" s="63">
        <f t="shared" si="250"/>
        <v>43306</v>
      </c>
      <c r="O869" s="154">
        <f t="shared" si="251"/>
        <v>42948</v>
      </c>
      <c r="P869" s="155">
        <f t="shared" si="252"/>
        <v>43306</v>
      </c>
      <c r="Q869" s="155" t="str">
        <f t="shared" si="253"/>
        <v>Yes</v>
      </c>
      <c r="R869" s="156">
        <f t="shared" si="254"/>
        <v>7.1260273972602741</v>
      </c>
      <c r="S869" s="156">
        <f t="shared" si="255"/>
        <v>9.5945205479452049</v>
      </c>
      <c r="T869" s="157" t="str">
        <f t="shared" si="256"/>
        <v/>
      </c>
      <c r="U869" s="158" t="str">
        <f t="shared" si="257"/>
        <v/>
      </c>
      <c r="V869" s="158" t="str">
        <f t="shared" si="258"/>
        <v>No</v>
      </c>
      <c r="W869" s="159" t="str">
        <f t="shared" si="259"/>
        <v/>
      </c>
      <c r="X869" s="159" t="str">
        <f t="shared" si="260"/>
        <v/>
      </c>
      <c r="Y869" s="160" t="str">
        <f t="shared" si="261"/>
        <v/>
      </c>
      <c r="Z869" s="161" t="str">
        <f t="shared" si="262"/>
        <v/>
      </c>
      <c r="AA869" s="161" t="str">
        <f t="shared" si="263"/>
        <v>No</v>
      </c>
      <c r="AB869" s="162" t="str">
        <f t="shared" si="264"/>
        <v/>
      </c>
      <c r="AC869" s="162" t="str">
        <f t="shared" si="265"/>
        <v/>
      </c>
    </row>
    <row r="870" spans="1:29" ht="15" customHeight="1">
      <c r="A870" s="62">
        <v>868</v>
      </c>
      <c r="B870" s="10">
        <v>8</v>
      </c>
      <c r="C870" s="14">
        <v>41362</v>
      </c>
      <c r="D870" s="15" t="s">
        <v>220</v>
      </c>
      <c r="E870" s="15" t="s">
        <v>377</v>
      </c>
      <c r="F870" s="44" t="s">
        <v>1317</v>
      </c>
      <c r="G870" s="23" t="s">
        <v>16</v>
      </c>
      <c r="H870" s="17" t="s">
        <v>219</v>
      </c>
      <c r="I870" s="66">
        <v>200</v>
      </c>
      <c r="J870" s="12">
        <f>VLOOKUP(G870,'Default Parameters'!$A$10:$C$12,3,FALSE)</f>
        <v>5</v>
      </c>
      <c r="K870" s="63">
        <f t="shared" si="247"/>
        <v>41484</v>
      </c>
      <c r="L870" s="64">
        <f t="shared" si="248"/>
        <v>2013</v>
      </c>
      <c r="M870" s="64">
        <f t="shared" si="249"/>
        <v>7</v>
      </c>
      <c r="N870" s="63">
        <f t="shared" si="250"/>
        <v>43309</v>
      </c>
      <c r="O870" s="154">
        <f t="shared" si="251"/>
        <v>42948</v>
      </c>
      <c r="P870" s="155">
        <f t="shared" si="252"/>
        <v>43309</v>
      </c>
      <c r="Q870" s="155" t="str">
        <f t="shared" si="253"/>
        <v>Yes</v>
      </c>
      <c r="R870" s="156">
        <f t="shared" si="254"/>
        <v>83.835616438356169</v>
      </c>
      <c r="S870" s="156">
        <f t="shared" si="255"/>
        <v>114.52054794520548</v>
      </c>
      <c r="T870" s="157" t="str">
        <f t="shared" si="256"/>
        <v/>
      </c>
      <c r="U870" s="158" t="str">
        <f t="shared" si="257"/>
        <v/>
      </c>
      <c r="V870" s="158" t="str">
        <f t="shared" si="258"/>
        <v>No</v>
      </c>
      <c r="W870" s="159" t="str">
        <f t="shared" si="259"/>
        <v/>
      </c>
      <c r="X870" s="159" t="str">
        <f t="shared" si="260"/>
        <v/>
      </c>
      <c r="Y870" s="160" t="str">
        <f t="shared" si="261"/>
        <v/>
      </c>
      <c r="Z870" s="161" t="str">
        <f t="shared" si="262"/>
        <v/>
      </c>
      <c r="AA870" s="161" t="str">
        <f t="shared" si="263"/>
        <v>No</v>
      </c>
      <c r="AB870" s="162" t="str">
        <f t="shared" si="264"/>
        <v/>
      </c>
      <c r="AC870" s="162" t="str">
        <f t="shared" si="265"/>
        <v/>
      </c>
    </row>
    <row r="871" spans="1:29" ht="14">
      <c r="A871" s="62">
        <v>869</v>
      </c>
      <c r="B871" s="10">
        <v>8</v>
      </c>
      <c r="C871" s="14">
        <v>41362</v>
      </c>
      <c r="D871" s="15" t="s">
        <v>52</v>
      </c>
      <c r="E871" s="15" t="s">
        <v>367</v>
      </c>
      <c r="F871" s="15" t="s">
        <v>367</v>
      </c>
      <c r="G871" s="23" t="s">
        <v>16</v>
      </c>
      <c r="H871" s="17" t="s">
        <v>207</v>
      </c>
      <c r="I871" s="66">
        <v>100</v>
      </c>
      <c r="J871" s="12">
        <f>VLOOKUP(G871,'Default Parameters'!$A$10:$C$12,3,FALSE)</f>
        <v>5</v>
      </c>
      <c r="K871" s="63">
        <f t="shared" si="247"/>
        <v>41484</v>
      </c>
      <c r="L871" s="64">
        <f t="shared" si="248"/>
        <v>2013</v>
      </c>
      <c r="M871" s="64">
        <f t="shared" si="249"/>
        <v>7</v>
      </c>
      <c r="N871" s="63">
        <f t="shared" si="250"/>
        <v>43309</v>
      </c>
      <c r="O871" s="154">
        <f t="shared" si="251"/>
        <v>42948</v>
      </c>
      <c r="P871" s="155">
        <f t="shared" si="252"/>
        <v>43309</v>
      </c>
      <c r="Q871" s="155" t="str">
        <f t="shared" si="253"/>
        <v>Yes</v>
      </c>
      <c r="R871" s="156">
        <f t="shared" si="254"/>
        <v>41.917808219178085</v>
      </c>
      <c r="S871" s="156">
        <f t="shared" si="255"/>
        <v>57.260273972602739</v>
      </c>
      <c r="T871" s="157" t="str">
        <f t="shared" si="256"/>
        <v/>
      </c>
      <c r="U871" s="158" t="str">
        <f t="shared" si="257"/>
        <v/>
      </c>
      <c r="V871" s="158" t="str">
        <f t="shared" si="258"/>
        <v>No</v>
      </c>
      <c r="W871" s="159" t="str">
        <f t="shared" si="259"/>
        <v/>
      </c>
      <c r="X871" s="159" t="str">
        <f t="shared" si="260"/>
        <v/>
      </c>
      <c r="Y871" s="160" t="str">
        <f t="shared" si="261"/>
        <v/>
      </c>
      <c r="Z871" s="161" t="str">
        <f t="shared" si="262"/>
        <v/>
      </c>
      <c r="AA871" s="161" t="str">
        <f t="shared" si="263"/>
        <v>No</v>
      </c>
      <c r="AB871" s="162" t="str">
        <f t="shared" si="264"/>
        <v/>
      </c>
      <c r="AC871" s="162" t="str">
        <f t="shared" si="265"/>
        <v/>
      </c>
    </row>
    <row r="872" spans="1:29" ht="14">
      <c r="A872" s="62">
        <v>870</v>
      </c>
      <c r="B872" s="10">
        <v>8</v>
      </c>
      <c r="C872" s="14">
        <v>41362</v>
      </c>
      <c r="D872" s="15" t="s">
        <v>74</v>
      </c>
      <c r="E872" s="65" t="s">
        <v>9</v>
      </c>
      <c r="F872" s="15" t="s">
        <v>9</v>
      </c>
      <c r="G872" s="23" t="s">
        <v>16</v>
      </c>
      <c r="H872" s="17" t="s">
        <v>219</v>
      </c>
      <c r="I872" s="66">
        <v>10</v>
      </c>
      <c r="J872" s="12">
        <f>VLOOKUP(G872,'Default Parameters'!$A$10:$C$12,3,FALSE)</f>
        <v>5</v>
      </c>
      <c r="K872" s="63">
        <f t="shared" si="247"/>
        <v>41484</v>
      </c>
      <c r="L872" s="64">
        <f t="shared" si="248"/>
        <v>2013</v>
      </c>
      <c r="M872" s="64">
        <f t="shared" si="249"/>
        <v>7</v>
      </c>
      <c r="N872" s="63">
        <f t="shared" si="250"/>
        <v>43309</v>
      </c>
      <c r="O872" s="154">
        <f t="shared" si="251"/>
        <v>42948</v>
      </c>
      <c r="P872" s="155">
        <f t="shared" si="252"/>
        <v>43309</v>
      </c>
      <c r="Q872" s="155" t="str">
        <f t="shared" si="253"/>
        <v>Yes</v>
      </c>
      <c r="R872" s="156">
        <f t="shared" si="254"/>
        <v>4.1917808219178081</v>
      </c>
      <c r="S872" s="156">
        <f t="shared" si="255"/>
        <v>5.7260273972602738</v>
      </c>
      <c r="T872" s="157" t="str">
        <f t="shared" si="256"/>
        <v/>
      </c>
      <c r="U872" s="158" t="str">
        <f t="shared" si="257"/>
        <v/>
      </c>
      <c r="V872" s="158" t="str">
        <f t="shared" si="258"/>
        <v>No</v>
      </c>
      <c r="W872" s="159" t="str">
        <f t="shared" si="259"/>
        <v/>
      </c>
      <c r="X872" s="159" t="str">
        <f t="shared" si="260"/>
        <v/>
      </c>
      <c r="Y872" s="160" t="str">
        <f t="shared" si="261"/>
        <v/>
      </c>
      <c r="Z872" s="161" t="str">
        <f t="shared" si="262"/>
        <v/>
      </c>
      <c r="AA872" s="161" t="str">
        <f t="shared" si="263"/>
        <v>No</v>
      </c>
      <c r="AB872" s="162" t="str">
        <f t="shared" si="264"/>
        <v/>
      </c>
      <c r="AC872" s="162" t="str">
        <f t="shared" si="265"/>
        <v/>
      </c>
    </row>
    <row r="873" spans="1:29" ht="14">
      <c r="A873" s="62">
        <v>871</v>
      </c>
      <c r="B873" s="10">
        <v>8</v>
      </c>
      <c r="C873" s="14">
        <v>41362</v>
      </c>
      <c r="D873" s="15" t="s">
        <v>74</v>
      </c>
      <c r="E873" s="65" t="s">
        <v>9</v>
      </c>
      <c r="F873" s="15" t="s">
        <v>9</v>
      </c>
      <c r="G873" s="23" t="s">
        <v>16</v>
      </c>
      <c r="H873" s="17" t="s">
        <v>182</v>
      </c>
      <c r="I873" s="66">
        <v>10</v>
      </c>
      <c r="J873" s="12">
        <f>VLOOKUP(G873,'Default Parameters'!$A$10:$C$12,3,FALSE)</f>
        <v>5</v>
      </c>
      <c r="K873" s="63">
        <f t="shared" si="247"/>
        <v>41484</v>
      </c>
      <c r="L873" s="64">
        <f t="shared" si="248"/>
        <v>2013</v>
      </c>
      <c r="M873" s="64">
        <f t="shared" si="249"/>
        <v>7</v>
      </c>
      <c r="N873" s="63">
        <f t="shared" si="250"/>
        <v>43309</v>
      </c>
      <c r="O873" s="154">
        <f t="shared" si="251"/>
        <v>42948</v>
      </c>
      <c r="P873" s="155">
        <f t="shared" si="252"/>
        <v>43309</v>
      </c>
      <c r="Q873" s="155" t="str">
        <f t="shared" si="253"/>
        <v>Yes</v>
      </c>
      <c r="R873" s="156">
        <f t="shared" si="254"/>
        <v>4.1917808219178081</v>
      </c>
      <c r="S873" s="156">
        <f t="shared" si="255"/>
        <v>5.7260273972602738</v>
      </c>
      <c r="T873" s="157" t="str">
        <f t="shared" si="256"/>
        <v/>
      </c>
      <c r="U873" s="158" t="str">
        <f t="shared" si="257"/>
        <v/>
      </c>
      <c r="V873" s="158" t="str">
        <f t="shared" si="258"/>
        <v>No</v>
      </c>
      <c r="W873" s="159" t="str">
        <f t="shared" si="259"/>
        <v/>
      </c>
      <c r="X873" s="159" t="str">
        <f t="shared" si="260"/>
        <v/>
      </c>
      <c r="Y873" s="160" t="str">
        <f t="shared" si="261"/>
        <v/>
      </c>
      <c r="Z873" s="161" t="str">
        <f t="shared" si="262"/>
        <v/>
      </c>
      <c r="AA873" s="161" t="str">
        <f t="shared" si="263"/>
        <v>No</v>
      </c>
      <c r="AB873" s="162" t="str">
        <f t="shared" si="264"/>
        <v/>
      </c>
      <c r="AC873" s="162" t="str">
        <f t="shared" si="265"/>
        <v/>
      </c>
    </row>
    <row r="874" spans="1:29" ht="14">
      <c r="A874" s="62">
        <v>872</v>
      </c>
      <c r="B874" s="10">
        <v>8</v>
      </c>
      <c r="C874" s="14">
        <v>41362</v>
      </c>
      <c r="D874" s="15" t="s">
        <v>74</v>
      </c>
      <c r="E874" s="65" t="s">
        <v>9</v>
      </c>
      <c r="F874" s="15" t="s">
        <v>9</v>
      </c>
      <c r="G874" s="23" t="s">
        <v>16</v>
      </c>
      <c r="H874" s="17" t="s">
        <v>219</v>
      </c>
      <c r="I874" s="66">
        <v>20</v>
      </c>
      <c r="J874" s="12">
        <f>VLOOKUP(G874,'Default Parameters'!$A$10:$C$12,3,FALSE)</f>
        <v>5</v>
      </c>
      <c r="K874" s="63">
        <f t="shared" si="247"/>
        <v>41484</v>
      </c>
      <c r="L874" s="64">
        <f t="shared" si="248"/>
        <v>2013</v>
      </c>
      <c r="M874" s="64">
        <f t="shared" si="249"/>
        <v>7</v>
      </c>
      <c r="N874" s="63">
        <f t="shared" si="250"/>
        <v>43309</v>
      </c>
      <c r="O874" s="154">
        <f t="shared" si="251"/>
        <v>42948</v>
      </c>
      <c r="P874" s="155">
        <f t="shared" si="252"/>
        <v>43309</v>
      </c>
      <c r="Q874" s="155" t="str">
        <f t="shared" si="253"/>
        <v>Yes</v>
      </c>
      <c r="R874" s="156">
        <f t="shared" si="254"/>
        <v>8.3835616438356162</v>
      </c>
      <c r="S874" s="156">
        <f t="shared" si="255"/>
        <v>11.452054794520548</v>
      </c>
      <c r="T874" s="157" t="str">
        <f t="shared" si="256"/>
        <v/>
      </c>
      <c r="U874" s="158" t="str">
        <f t="shared" si="257"/>
        <v/>
      </c>
      <c r="V874" s="158" t="str">
        <f t="shared" si="258"/>
        <v>No</v>
      </c>
      <c r="W874" s="159" t="str">
        <f t="shared" si="259"/>
        <v/>
      </c>
      <c r="X874" s="159" t="str">
        <f t="shared" si="260"/>
        <v/>
      </c>
      <c r="Y874" s="160" t="str">
        <f t="shared" si="261"/>
        <v/>
      </c>
      <c r="Z874" s="161" t="str">
        <f t="shared" si="262"/>
        <v/>
      </c>
      <c r="AA874" s="161" t="str">
        <f t="shared" si="263"/>
        <v>No</v>
      </c>
      <c r="AB874" s="162" t="str">
        <f t="shared" si="264"/>
        <v/>
      </c>
      <c r="AC874" s="162" t="str">
        <f t="shared" si="265"/>
        <v/>
      </c>
    </row>
    <row r="875" spans="1:29" ht="14">
      <c r="A875" s="62">
        <v>873</v>
      </c>
      <c r="B875" s="10">
        <v>8</v>
      </c>
      <c r="C875" s="14">
        <v>41362</v>
      </c>
      <c r="D875" s="15" t="s">
        <v>74</v>
      </c>
      <c r="E875" s="65" t="s">
        <v>9</v>
      </c>
      <c r="F875" s="15" t="s">
        <v>9</v>
      </c>
      <c r="G875" s="23" t="s">
        <v>16</v>
      </c>
      <c r="H875" s="17" t="s">
        <v>219</v>
      </c>
      <c r="I875" s="66">
        <v>20</v>
      </c>
      <c r="J875" s="12">
        <f>VLOOKUP(G875,'Default Parameters'!$A$10:$C$12,3,FALSE)</f>
        <v>5</v>
      </c>
      <c r="K875" s="63">
        <f t="shared" si="247"/>
        <v>41484</v>
      </c>
      <c r="L875" s="64">
        <f t="shared" si="248"/>
        <v>2013</v>
      </c>
      <c r="M875" s="64">
        <f t="shared" si="249"/>
        <v>7</v>
      </c>
      <c r="N875" s="63">
        <f t="shared" si="250"/>
        <v>43309</v>
      </c>
      <c r="O875" s="154">
        <f t="shared" si="251"/>
        <v>42948</v>
      </c>
      <c r="P875" s="155">
        <f t="shared" si="252"/>
        <v>43309</v>
      </c>
      <c r="Q875" s="155" t="str">
        <f t="shared" si="253"/>
        <v>Yes</v>
      </c>
      <c r="R875" s="156">
        <f t="shared" si="254"/>
        <v>8.3835616438356162</v>
      </c>
      <c r="S875" s="156">
        <f t="shared" si="255"/>
        <v>11.452054794520548</v>
      </c>
      <c r="T875" s="157" t="str">
        <f t="shared" si="256"/>
        <v/>
      </c>
      <c r="U875" s="158" t="str">
        <f t="shared" si="257"/>
        <v/>
      </c>
      <c r="V875" s="158" t="str">
        <f t="shared" si="258"/>
        <v>No</v>
      </c>
      <c r="W875" s="159" t="str">
        <f t="shared" si="259"/>
        <v/>
      </c>
      <c r="X875" s="159" t="str">
        <f t="shared" si="260"/>
        <v/>
      </c>
      <c r="Y875" s="160" t="str">
        <f t="shared" si="261"/>
        <v/>
      </c>
      <c r="Z875" s="161" t="str">
        <f t="shared" si="262"/>
        <v/>
      </c>
      <c r="AA875" s="161" t="str">
        <f t="shared" si="263"/>
        <v>No</v>
      </c>
      <c r="AB875" s="162" t="str">
        <f t="shared" si="264"/>
        <v/>
      </c>
      <c r="AC875" s="162" t="str">
        <f t="shared" si="265"/>
        <v/>
      </c>
    </row>
    <row r="876" spans="1:29" ht="14">
      <c r="A876" s="62">
        <v>874</v>
      </c>
      <c r="B876" s="10">
        <v>8</v>
      </c>
      <c r="C876" s="14">
        <v>41362</v>
      </c>
      <c r="D876" s="15" t="s">
        <v>74</v>
      </c>
      <c r="E876" s="65" t="s">
        <v>9</v>
      </c>
      <c r="F876" s="15" t="s">
        <v>9</v>
      </c>
      <c r="G876" s="23" t="s">
        <v>16</v>
      </c>
      <c r="H876" s="17" t="s">
        <v>182</v>
      </c>
      <c r="I876" s="66">
        <v>20</v>
      </c>
      <c r="J876" s="12">
        <f>VLOOKUP(G876,'Default Parameters'!$A$10:$C$12,3,FALSE)</f>
        <v>5</v>
      </c>
      <c r="K876" s="63">
        <f t="shared" si="247"/>
        <v>41484</v>
      </c>
      <c r="L876" s="64">
        <f t="shared" si="248"/>
        <v>2013</v>
      </c>
      <c r="M876" s="64">
        <f t="shared" si="249"/>
        <v>7</v>
      </c>
      <c r="N876" s="63">
        <f t="shared" si="250"/>
        <v>43309</v>
      </c>
      <c r="O876" s="154">
        <f t="shared" si="251"/>
        <v>42948</v>
      </c>
      <c r="P876" s="155">
        <f t="shared" si="252"/>
        <v>43309</v>
      </c>
      <c r="Q876" s="155" t="str">
        <f t="shared" si="253"/>
        <v>Yes</v>
      </c>
      <c r="R876" s="156">
        <f t="shared" si="254"/>
        <v>8.3835616438356162</v>
      </c>
      <c r="S876" s="156">
        <f t="shared" si="255"/>
        <v>11.452054794520548</v>
      </c>
      <c r="T876" s="157" t="str">
        <f t="shared" si="256"/>
        <v/>
      </c>
      <c r="U876" s="158" t="str">
        <f t="shared" si="257"/>
        <v/>
      </c>
      <c r="V876" s="158" t="str">
        <f t="shared" si="258"/>
        <v>No</v>
      </c>
      <c r="W876" s="159" t="str">
        <f t="shared" si="259"/>
        <v/>
      </c>
      <c r="X876" s="159" t="str">
        <f t="shared" si="260"/>
        <v/>
      </c>
      <c r="Y876" s="160" t="str">
        <f t="shared" si="261"/>
        <v/>
      </c>
      <c r="Z876" s="161" t="str">
        <f t="shared" si="262"/>
        <v/>
      </c>
      <c r="AA876" s="161" t="str">
        <f t="shared" si="263"/>
        <v>No</v>
      </c>
      <c r="AB876" s="162" t="str">
        <f t="shared" si="264"/>
        <v/>
      </c>
      <c r="AC876" s="162" t="str">
        <f t="shared" si="265"/>
        <v/>
      </c>
    </row>
    <row r="877" spans="1:29" ht="14">
      <c r="A877" s="62">
        <v>875</v>
      </c>
      <c r="B877" s="10">
        <v>8</v>
      </c>
      <c r="C877" s="14">
        <v>41362</v>
      </c>
      <c r="D877" s="15" t="s">
        <v>74</v>
      </c>
      <c r="E877" s="65" t="s">
        <v>9</v>
      </c>
      <c r="F877" s="15" t="s">
        <v>9</v>
      </c>
      <c r="G877" s="23" t="s">
        <v>16</v>
      </c>
      <c r="H877" s="17" t="s">
        <v>182</v>
      </c>
      <c r="I877" s="66">
        <v>20</v>
      </c>
      <c r="J877" s="12">
        <f>VLOOKUP(G877,'Default Parameters'!$A$10:$C$12,3,FALSE)</f>
        <v>5</v>
      </c>
      <c r="K877" s="63">
        <f t="shared" si="247"/>
        <v>41484</v>
      </c>
      <c r="L877" s="64">
        <f t="shared" si="248"/>
        <v>2013</v>
      </c>
      <c r="M877" s="64">
        <f t="shared" si="249"/>
        <v>7</v>
      </c>
      <c r="N877" s="63">
        <f t="shared" si="250"/>
        <v>43309</v>
      </c>
      <c r="O877" s="154">
        <f t="shared" si="251"/>
        <v>42948</v>
      </c>
      <c r="P877" s="155">
        <f t="shared" si="252"/>
        <v>43309</v>
      </c>
      <c r="Q877" s="155" t="str">
        <f t="shared" si="253"/>
        <v>Yes</v>
      </c>
      <c r="R877" s="156">
        <f t="shared" si="254"/>
        <v>8.3835616438356162</v>
      </c>
      <c r="S877" s="156">
        <f t="shared" si="255"/>
        <v>11.452054794520548</v>
      </c>
      <c r="T877" s="157" t="str">
        <f t="shared" si="256"/>
        <v/>
      </c>
      <c r="U877" s="158" t="str">
        <f t="shared" si="257"/>
        <v/>
      </c>
      <c r="V877" s="158" t="str">
        <f t="shared" si="258"/>
        <v>No</v>
      </c>
      <c r="W877" s="159" t="str">
        <f t="shared" si="259"/>
        <v/>
      </c>
      <c r="X877" s="159" t="str">
        <f t="shared" si="260"/>
        <v/>
      </c>
      <c r="Y877" s="160" t="str">
        <f t="shared" si="261"/>
        <v/>
      </c>
      <c r="Z877" s="161" t="str">
        <f t="shared" si="262"/>
        <v/>
      </c>
      <c r="AA877" s="161" t="str">
        <f t="shared" si="263"/>
        <v>No</v>
      </c>
      <c r="AB877" s="162" t="str">
        <f t="shared" si="264"/>
        <v/>
      </c>
      <c r="AC877" s="162" t="str">
        <f t="shared" si="265"/>
        <v/>
      </c>
    </row>
    <row r="878" spans="1:29" ht="14">
      <c r="A878" s="62">
        <v>876</v>
      </c>
      <c r="B878" s="10">
        <v>8</v>
      </c>
      <c r="C878" s="14">
        <v>41362</v>
      </c>
      <c r="D878" s="15" t="s">
        <v>74</v>
      </c>
      <c r="E878" s="65" t="s">
        <v>9</v>
      </c>
      <c r="F878" s="15" t="s">
        <v>9</v>
      </c>
      <c r="G878" s="23" t="s">
        <v>16</v>
      </c>
      <c r="H878" s="17" t="s">
        <v>219</v>
      </c>
      <c r="I878" s="66">
        <v>23</v>
      </c>
      <c r="J878" s="12">
        <f>VLOOKUP(G878,'Default Parameters'!$A$10:$C$12,3,FALSE)</f>
        <v>5</v>
      </c>
      <c r="K878" s="63">
        <f t="shared" si="247"/>
        <v>41484</v>
      </c>
      <c r="L878" s="64">
        <f t="shared" si="248"/>
        <v>2013</v>
      </c>
      <c r="M878" s="64">
        <f t="shared" si="249"/>
        <v>7</v>
      </c>
      <c r="N878" s="63">
        <f t="shared" si="250"/>
        <v>43309</v>
      </c>
      <c r="O878" s="154">
        <f t="shared" si="251"/>
        <v>42948</v>
      </c>
      <c r="P878" s="155">
        <f t="shared" si="252"/>
        <v>43309</v>
      </c>
      <c r="Q878" s="155" t="str">
        <f t="shared" si="253"/>
        <v>Yes</v>
      </c>
      <c r="R878" s="156">
        <f t="shared" si="254"/>
        <v>9.6410958904109592</v>
      </c>
      <c r="S878" s="156">
        <f t="shared" si="255"/>
        <v>13.169863013698631</v>
      </c>
      <c r="T878" s="157" t="str">
        <f t="shared" si="256"/>
        <v/>
      </c>
      <c r="U878" s="158" t="str">
        <f t="shared" si="257"/>
        <v/>
      </c>
      <c r="V878" s="158" t="str">
        <f t="shared" si="258"/>
        <v>No</v>
      </c>
      <c r="W878" s="159" t="str">
        <f t="shared" si="259"/>
        <v/>
      </c>
      <c r="X878" s="159" t="str">
        <f t="shared" si="260"/>
        <v/>
      </c>
      <c r="Y878" s="160" t="str">
        <f t="shared" si="261"/>
        <v/>
      </c>
      <c r="Z878" s="161" t="str">
        <f t="shared" si="262"/>
        <v/>
      </c>
      <c r="AA878" s="161" t="str">
        <f t="shared" si="263"/>
        <v>No</v>
      </c>
      <c r="AB878" s="162" t="str">
        <f t="shared" si="264"/>
        <v/>
      </c>
      <c r="AC878" s="162" t="str">
        <f t="shared" si="265"/>
        <v/>
      </c>
    </row>
    <row r="879" spans="1:29" ht="14">
      <c r="A879" s="62">
        <v>877</v>
      </c>
      <c r="B879" s="10">
        <v>8</v>
      </c>
      <c r="C879" s="14">
        <v>41362</v>
      </c>
      <c r="D879" s="15" t="s">
        <v>74</v>
      </c>
      <c r="E879" s="65" t="s">
        <v>9</v>
      </c>
      <c r="F879" s="15" t="s">
        <v>9</v>
      </c>
      <c r="G879" s="23" t="s">
        <v>16</v>
      </c>
      <c r="H879" s="17" t="s">
        <v>182</v>
      </c>
      <c r="I879" s="66">
        <v>25</v>
      </c>
      <c r="J879" s="12">
        <f>VLOOKUP(G879,'Default Parameters'!$A$10:$C$12,3,FALSE)</f>
        <v>5</v>
      </c>
      <c r="K879" s="63">
        <f t="shared" si="247"/>
        <v>41484</v>
      </c>
      <c r="L879" s="64">
        <f t="shared" si="248"/>
        <v>2013</v>
      </c>
      <c r="M879" s="64">
        <f t="shared" si="249"/>
        <v>7</v>
      </c>
      <c r="N879" s="63">
        <f t="shared" si="250"/>
        <v>43309</v>
      </c>
      <c r="O879" s="154">
        <f t="shared" si="251"/>
        <v>42948</v>
      </c>
      <c r="P879" s="155">
        <f t="shared" si="252"/>
        <v>43309</v>
      </c>
      <c r="Q879" s="155" t="str">
        <f t="shared" si="253"/>
        <v>Yes</v>
      </c>
      <c r="R879" s="156">
        <f t="shared" si="254"/>
        <v>10.479452054794521</v>
      </c>
      <c r="S879" s="156">
        <f t="shared" si="255"/>
        <v>14.315068493150685</v>
      </c>
      <c r="T879" s="157" t="str">
        <f t="shared" si="256"/>
        <v/>
      </c>
      <c r="U879" s="158" t="str">
        <f t="shared" si="257"/>
        <v/>
      </c>
      <c r="V879" s="158" t="str">
        <f t="shared" si="258"/>
        <v>No</v>
      </c>
      <c r="W879" s="159" t="str">
        <f t="shared" si="259"/>
        <v/>
      </c>
      <c r="X879" s="159" t="str">
        <f t="shared" si="260"/>
        <v/>
      </c>
      <c r="Y879" s="160" t="str">
        <f t="shared" si="261"/>
        <v/>
      </c>
      <c r="Z879" s="161" t="str">
        <f t="shared" si="262"/>
        <v/>
      </c>
      <c r="AA879" s="161" t="str">
        <f t="shared" si="263"/>
        <v>No</v>
      </c>
      <c r="AB879" s="162" t="str">
        <f t="shared" si="264"/>
        <v/>
      </c>
      <c r="AC879" s="162" t="str">
        <f t="shared" si="265"/>
        <v/>
      </c>
    </row>
    <row r="880" spans="1:29" ht="14">
      <c r="A880" s="62">
        <v>878</v>
      </c>
      <c r="B880" s="10">
        <v>8</v>
      </c>
      <c r="C880" s="14">
        <v>41362</v>
      </c>
      <c r="D880" s="15" t="s">
        <v>74</v>
      </c>
      <c r="E880" s="65" t="s">
        <v>9</v>
      </c>
      <c r="F880" s="15" t="s">
        <v>9</v>
      </c>
      <c r="G880" s="23" t="s">
        <v>16</v>
      </c>
      <c r="H880" s="17" t="s">
        <v>182</v>
      </c>
      <c r="I880" s="66">
        <v>26</v>
      </c>
      <c r="J880" s="12">
        <f>VLOOKUP(G880,'Default Parameters'!$A$10:$C$12,3,FALSE)</f>
        <v>5</v>
      </c>
      <c r="K880" s="63">
        <f t="shared" si="247"/>
        <v>41484</v>
      </c>
      <c r="L880" s="64">
        <f t="shared" si="248"/>
        <v>2013</v>
      </c>
      <c r="M880" s="64">
        <f t="shared" si="249"/>
        <v>7</v>
      </c>
      <c r="N880" s="63">
        <f t="shared" si="250"/>
        <v>43309</v>
      </c>
      <c r="O880" s="154">
        <f t="shared" si="251"/>
        <v>42948</v>
      </c>
      <c r="P880" s="155">
        <f t="shared" si="252"/>
        <v>43309</v>
      </c>
      <c r="Q880" s="155" t="str">
        <f t="shared" si="253"/>
        <v>Yes</v>
      </c>
      <c r="R880" s="156">
        <f t="shared" si="254"/>
        <v>10.898630136986302</v>
      </c>
      <c r="S880" s="156">
        <f t="shared" si="255"/>
        <v>14.887671232876713</v>
      </c>
      <c r="T880" s="157" t="str">
        <f t="shared" si="256"/>
        <v/>
      </c>
      <c r="U880" s="158" t="str">
        <f t="shared" si="257"/>
        <v/>
      </c>
      <c r="V880" s="158" t="str">
        <f t="shared" si="258"/>
        <v>No</v>
      </c>
      <c r="W880" s="159" t="str">
        <f t="shared" si="259"/>
        <v/>
      </c>
      <c r="X880" s="159" t="str">
        <f t="shared" si="260"/>
        <v/>
      </c>
      <c r="Y880" s="160" t="str">
        <f t="shared" si="261"/>
        <v/>
      </c>
      <c r="Z880" s="161" t="str">
        <f t="shared" si="262"/>
        <v/>
      </c>
      <c r="AA880" s="161" t="str">
        <f t="shared" si="263"/>
        <v>No</v>
      </c>
      <c r="AB880" s="162" t="str">
        <f t="shared" si="264"/>
        <v/>
      </c>
      <c r="AC880" s="162" t="str">
        <f t="shared" si="265"/>
        <v/>
      </c>
    </row>
    <row r="881" spans="1:29" ht="14">
      <c r="A881" s="62">
        <v>879</v>
      </c>
      <c r="B881" s="10">
        <v>8</v>
      </c>
      <c r="C881" s="14">
        <v>41362</v>
      </c>
      <c r="D881" s="15" t="s">
        <v>74</v>
      </c>
      <c r="E881" s="65" t="s">
        <v>9</v>
      </c>
      <c r="F881" s="15" t="s">
        <v>9</v>
      </c>
      <c r="G881" s="23" t="s">
        <v>16</v>
      </c>
      <c r="H881" s="17" t="s">
        <v>182</v>
      </c>
      <c r="I881" s="66">
        <v>35</v>
      </c>
      <c r="J881" s="12">
        <f>VLOOKUP(G881,'Default Parameters'!$A$10:$C$12,3,FALSE)</f>
        <v>5</v>
      </c>
      <c r="K881" s="63">
        <f t="shared" si="247"/>
        <v>41484</v>
      </c>
      <c r="L881" s="64">
        <f t="shared" si="248"/>
        <v>2013</v>
      </c>
      <c r="M881" s="64">
        <f t="shared" si="249"/>
        <v>7</v>
      </c>
      <c r="N881" s="63">
        <f t="shared" si="250"/>
        <v>43309</v>
      </c>
      <c r="O881" s="154">
        <f t="shared" si="251"/>
        <v>42948</v>
      </c>
      <c r="P881" s="155">
        <f t="shared" si="252"/>
        <v>43309</v>
      </c>
      <c r="Q881" s="155" t="str">
        <f t="shared" si="253"/>
        <v>Yes</v>
      </c>
      <c r="R881" s="156">
        <f t="shared" si="254"/>
        <v>14.671232876712329</v>
      </c>
      <c r="S881" s="156">
        <f t="shared" si="255"/>
        <v>20.041095890410958</v>
      </c>
      <c r="T881" s="157" t="str">
        <f t="shared" si="256"/>
        <v/>
      </c>
      <c r="U881" s="158" t="str">
        <f t="shared" si="257"/>
        <v/>
      </c>
      <c r="V881" s="158" t="str">
        <f t="shared" si="258"/>
        <v>No</v>
      </c>
      <c r="W881" s="159" t="str">
        <f t="shared" si="259"/>
        <v/>
      </c>
      <c r="X881" s="159" t="str">
        <f t="shared" si="260"/>
        <v/>
      </c>
      <c r="Y881" s="160" t="str">
        <f t="shared" si="261"/>
        <v/>
      </c>
      <c r="Z881" s="161" t="str">
        <f t="shared" si="262"/>
        <v/>
      </c>
      <c r="AA881" s="161" t="str">
        <f t="shared" si="263"/>
        <v>No</v>
      </c>
      <c r="AB881" s="162" t="str">
        <f t="shared" si="264"/>
        <v/>
      </c>
      <c r="AC881" s="162" t="str">
        <f t="shared" si="265"/>
        <v/>
      </c>
    </row>
    <row r="882" spans="1:29" ht="14">
      <c r="A882" s="62">
        <v>880</v>
      </c>
      <c r="B882" s="10">
        <v>8</v>
      </c>
      <c r="C882" s="14">
        <v>41362</v>
      </c>
      <c r="D882" s="15" t="s">
        <v>74</v>
      </c>
      <c r="E882" s="65" t="s">
        <v>9</v>
      </c>
      <c r="F882" s="15" t="s">
        <v>9</v>
      </c>
      <c r="G882" s="23" t="s">
        <v>16</v>
      </c>
      <c r="H882" s="17" t="s">
        <v>219</v>
      </c>
      <c r="I882" s="66">
        <v>45</v>
      </c>
      <c r="J882" s="12">
        <f>VLOOKUP(G882,'Default Parameters'!$A$10:$C$12,3,FALSE)</f>
        <v>5</v>
      </c>
      <c r="K882" s="63">
        <f t="shared" si="247"/>
        <v>41484</v>
      </c>
      <c r="L882" s="64">
        <f t="shared" si="248"/>
        <v>2013</v>
      </c>
      <c r="M882" s="64">
        <f t="shared" si="249"/>
        <v>7</v>
      </c>
      <c r="N882" s="63">
        <f t="shared" si="250"/>
        <v>43309</v>
      </c>
      <c r="O882" s="154">
        <f t="shared" si="251"/>
        <v>42948</v>
      </c>
      <c r="P882" s="155">
        <f t="shared" si="252"/>
        <v>43309</v>
      </c>
      <c r="Q882" s="155" t="str">
        <f t="shared" si="253"/>
        <v>Yes</v>
      </c>
      <c r="R882" s="156">
        <f t="shared" si="254"/>
        <v>18.863013698630137</v>
      </c>
      <c r="S882" s="156">
        <f t="shared" si="255"/>
        <v>25.767123287671232</v>
      </c>
      <c r="T882" s="157" t="str">
        <f t="shared" si="256"/>
        <v/>
      </c>
      <c r="U882" s="158" t="str">
        <f t="shared" si="257"/>
        <v/>
      </c>
      <c r="V882" s="158" t="str">
        <f t="shared" si="258"/>
        <v>No</v>
      </c>
      <c r="W882" s="159" t="str">
        <f t="shared" si="259"/>
        <v/>
      </c>
      <c r="X882" s="159" t="str">
        <f t="shared" si="260"/>
        <v/>
      </c>
      <c r="Y882" s="160" t="str">
        <f t="shared" si="261"/>
        <v/>
      </c>
      <c r="Z882" s="161" t="str">
        <f t="shared" si="262"/>
        <v/>
      </c>
      <c r="AA882" s="161" t="str">
        <f t="shared" si="263"/>
        <v>No</v>
      </c>
      <c r="AB882" s="162" t="str">
        <f t="shared" si="264"/>
        <v/>
      </c>
      <c r="AC882" s="162" t="str">
        <f t="shared" si="265"/>
        <v/>
      </c>
    </row>
    <row r="883" spans="1:29" ht="14">
      <c r="A883" s="62">
        <v>881</v>
      </c>
      <c r="B883" s="10">
        <v>8</v>
      </c>
      <c r="C883" s="14">
        <v>41362</v>
      </c>
      <c r="D883" s="15" t="s">
        <v>74</v>
      </c>
      <c r="E883" s="65" t="s">
        <v>9</v>
      </c>
      <c r="F883" s="15" t="s">
        <v>9</v>
      </c>
      <c r="G883" s="23" t="s">
        <v>16</v>
      </c>
      <c r="H883" s="17" t="s">
        <v>219</v>
      </c>
      <c r="I883" s="66">
        <v>50</v>
      </c>
      <c r="J883" s="12">
        <f>VLOOKUP(G883,'Default Parameters'!$A$10:$C$12,3,FALSE)</f>
        <v>5</v>
      </c>
      <c r="K883" s="63">
        <f t="shared" si="247"/>
        <v>41484</v>
      </c>
      <c r="L883" s="64">
        <f t="shared" si="248"/>
        <v>2013</v>
      </c>
      <c r="M883" s="64">
        <f t="shared" si="249"/>
        <v>7</v>
      </c>
      <c r="N883" s="63">
        <f t="shared" si="250"/>
        <v>43309</v>
      </c>
      <c r="O883" s="154">
        <f t="shared" si="251"/>
        <v>42948</v>
      </c>
      <c r="P883" s="155">
        <f t="shared" si="252"/>
        <v>43309</v>
      </c>
      <c r="Q883" s="155" t="str">
        <f t="shared" si="253"/>
        <v>Yes</v>
      </c>
      <c r="R883" s="156">
        <f t="shared" si="254"/>
        <v>20.958904109589042</v>
      </c>
      <c r="S883" s="156">
        <f t="shared" si="255"/>
        <v>28.63013698630137</v>
      </c>
      <c r="T883" s="157" t="str">
        <f t="shared" si="256"/>
        <v/>
      </c>
      <c r="U883" s="158" t="str">
        <f t="shared" si="257"/>
        <v/>
      </c>
      <c r="V883" s="158" t="str">
        <f t="shared" si="258"/>
        <v>No</v>
      </c>
      <c r="W883" s="159" t="str">
        <f t="shared" si="259"/>
        <v/>
      </c>
      <c r="X883" s="159" t="str">
        <f t="shared" si="260"/>
        <v/>
      </c>
      <c r="Y883" s="160" t="str">
        <f t="shared" si="261"/>
        <v/>
      </c>
      <c r="Z883" s="161" t="str">
        <f t="shared" si="262"/>
        <v/>
      </c>
      <c r="AA883" s="161" t="str">
        <f t="shared" si="263"/>
        <v>No</v>
      </c>
      <c r="AB883" s="162" t="str">
        <f t="shared" si="264"/>
        <v/>
      </c>
      <c r="AC883" s="162" t="str">
        <f t="shared" si="265"/>
        <v/>
      </c>
    </row>
    <row r="884" spans="1:29" ht="14">
      <c r="A884" s="62">
        <v>882</v>
      </c>
      <c r="B884" s="10">
        <v>8</v>
      </c>
      <c r="C884" s="14">
        <v>41362</v>
      </c>
      <c r="D884" s="15" t="s">
        <v>74</v>
      </c>
      <c r="E884" s="65" t="s">
        <v>9</v>
      </c>
      <c r="F884" s="15" t="s">
        <v>9</v>
      </c>
      <c r="G884" s="23" t="s">
        <v>16</v>
      </c>
      <c r="H884" s="17" t="s">
        <v>182</v>
      </c>
      <c r="I884" s="66">
        <v>50</v>
      </c>
      <c r="J884" s="12">
        <f>VLOOKUP(G884,'Default Parameters'!$A$10:$C$12,3,FALSE)</f>
        <v>5</v>
      </c>
      <c r="K884" s="63">
        <f t="shared" si="247"/>
        <v>41484</v>
      </c>
      <c r="L884" s="64">
        <f t="shared" si="248"/>
        <v>2013</v>
      </c>
      <c r="M884" s="64">
        <f t="shared" si="249"/>
        <v>7</v>
      </c>
      <c r="N884" s="63">
        <f t="shared" si="250"/>
        <v>43309</v>
      </c>
      <c r="O884" s="154">
        <f t="shared" si="251"/>
        <v>42948</v>
      </c>
      <c r="P884" s="155">
        <f t="shared" si="252"/>
        <v>43309</v>
      </c>
      <c r="Q884" s="155" t="str">
        <f t="shared" si="253"/>
        <v>Yes</v>
      </c>
      <c r="R884" s="156">
        <f t="shared" si="254"/>
        <v>20.958904109589042</v>
      </c>
      <c r="S884" s="156">
        <f t="shared" si="255"/>
        <v>28.63013698630137</v>
      </c>
      <c r="T884" s="157" t="str">
        <f t="shared" si="256"/>
        <v/>
      </c>
      <c r="U884" s="158" t="str">
        <f t="shared" si="257"/>
        <v/>
      </c>
      <c r="V884" s="158" t="str">
        <f t="shared" si="258"/>
        <v>No</v>
      </c>
      <c r="W884" s="159" t="str">
        <f t="shared" si="259"/>
        <v/>
      </c>
      <c r="X884" s="159" t="str">
        <f t="shared" si="260"/>
        <v/>
      </c>
      <c r="Y884" s="160" t="str">
        <f t="shared" si="261"/>
        <v/>
      </c>
      <c r="Z884" s="161" t="str">
        <f t="shared" si="262"/>
        <v/>
      </c>
      <c r="AA884" s="161" t="str">
        <f t="shared" si="263"/>
        <v>No</v>
      </c>
      <c r="AB884" s="162" t="str">
        <f t="shared" si="264"/>
        <v/>
      </c>
      <c r="AC884" s="162" t="str">
        <f t="shared" si="265"/>
        <v/>
      </c>
    </row>
    <row r="885" spans="1:29" ht="14">
      <c r="A885" s="62">
        <v>883</v>
      </c>
      <c r="B885" s="10">
        <v>8</v>
      </c>
      <c r="C885" s="14">
        <v>41362</v>
      </c>
      <c r="D885" s="15" t="s">
        <v>74</v>
      </c>
      <c r="E885" s="65" t="s">
        <v>9</v>
      </c>
      <c r="F885" s="15" t="s">
        <v>9</v>
      </c>
      <c r="G885" s="23" t="s">
        <v>16</v>
      </c>
      <c r="H885" s="17" t="s">
        <v>182</v>
      </c>
      <c r="I885" s="66">
        <v>50</v>
      </c>
      <c r="J885" s="12">
        <f>VLOOKUP(G885,'Default Parameters'!$A$10:$C$12,3,FALSE)</f>
        <v>5</v>
      </c>
      <c r="K885" s="63">
        <f t="shared" si="247"/>
        <v>41484</v>
      </c>
      <c r="L885" s="64">
        <f t="shared" si="248"/>
        <v>2013</v>
      </c>
      <c r="M885" s="64">
        <f t="shared" si="249"/>
        <v>7</v>
      </c>
      <c r="N885" s="63">
        <f t="shared" si="250"/>
        <v>43309</v>
      </c>
      <c r="O885" s="154">
        <f t="shared" si="251"/>
        <v>42948</v>
      </c>
      <c r="P885" s="155">
        <f t="shared" si="252"/>
        <v>43309</v>
      </c>
      <c r="Q885" s="155" t="str">
        <f t="shared" si="253"/>
        <v>Yes</v>
      </c>
      <c r="R885" s="156">
        <f t="shared" si="254"/>
        <v>20.958904109589042</v>
      </c>
      <c r="S885" s="156">
        <f t="shared" si="255"/>
        <v>28.63013698630137</v>
      </c>
      <c r="T885" s="157" t="str">
        <f t="shared" si="256"/>
        <v/>
      </c>
      <c r="U885" s="158" t="str">
        <f t="shared" si="257"/>
        <v/>
      </c>
      <c r="V885" s="158" t="str">
        <f t="shared" si="258"/>
        <v>No</v>
      </c>
      <c r="W885" s="159" t="str">
        <f t="shared" si="259"/>
        <v/>
      </c>
      <c r="X885" s="159" t="str">
        <f t="shared" si="260"/>
        <v/>
      </c>
      <c r="Y885" s="160" t="str">
        <f t="shared" si="261"/>
        <v/>
      </c>
      <c r="Z885" s="161" t="str">
        <f t="shared" si="262"/>
        <v/>
      </c>
      <c r="AA885" s="161" t="str">
        <f t="shared" si="263"/>
        <v>No</v>
      </c>
      <c r="AB885" s="162" t="str">
        <f t="shared" si="264"/>
        <v/>
      </c>
      <c r="AC885" s="162" t="str">
        <f t="shared" si="265"/>
        <v/>
      </c>
    </row>
    <row r="886" spans="1:29" ht="14">
      <c r="A886" s="62">
        <v>884</v>
      </c>
      <c r="B886" s="10">
        <v>8</v>
      </c>
      <c r="C886" s="14">
        <v>41362</v>
      </c>
      <c r="D886" s="15" t="s">
        <v>74</v>
      </c>
      <c r="E886" s="65" t="s">
        <v>9</v>
      </c>
      <c r="F886" s="15" t="s">
        <v>9</v>
      </c>
      <c r="G886" s="23" t="s">
        <v>16</v>
      </c>
      <c r="H886" s="17" t="s">
        <v>219</v>
      </c>
      <c r="I886" s="66">
        <v>53</v>
      </c>
      <c r="J886" s="12">
        <f>VLOOKUP(G886,'Default Parameters'!$A$10:$C$12,3,FALSE)</f>
        <v>5</v>
      </c>
      <c r="K886" s="63">
        <f t="shared" si="247"/>
        <v>41484</v>
      </c>
      <c r="L886" s="64">
        <f t="shared" si="248"/>
        <v>2013</v>
      </c>
      <c r="M886" s="64">
        <f t="shared" si="249"/>
        <v>7</v>
      </c>
      <c r="N886" s="63">
        <f t="shared" si="250"/>
        <v>43309</v>
      </c>
      <c r="O886" s="154">
        <f t="shared" si="251"/>
        <v>42948</v>
      </c>
      <c r="P886" s="155">
        <f t="shared" si="252"/>
        <v>43309</v>
      </c>
      <c r="Q886" s="155" t="str">
        <f t="shared" si="253"/>
        <v>Yes</v>
      </c>
      <c r="R886" s="156">
        <f t="shared" si="254"/>
        <v>22.216438356164385</v>
      </c>
      <c r="S886" s="156">
        <f t="shared" si="255"/>
        <v>30.347945205479451</v>
      </c>
      <c r="T886" s="157" t="str">
        <f t="shared" si="256"/>
        <v/>
      </c>
      <c r="U886" s="158" t="str">
        <f t="shared" si="257"/>
        <v/>
      </c>
      <c r="V886" s="158" t="str">
        <f t="shared" si="258"/>
        <v>No</v>
      </c>
      <c r="W886" s="159" t="str">
        <f t="shared" si="259"/>
        <v/>
      </c>
      <c r="X886" s="159" t="str">
        <f t="shared" si="260"/>
        <v/>
      </c>
      <c r="Y886" s="160" t="str">
        <f t="shared" si="261"/>
        <v/>
      </c>
      <c r="Z886" s="161" t="str">
        <f t="shared" si="262"/>
        <v/>
      </c>
      <c r="AA886" s="161" t="str">
        <f t="shared" si="263"/>
        <v>No</v>
      </c>
      <c r="AB886" s="162" t="str">
        <f t="shared" si="264"/>
        <v/>
      </c>
      <c r="AC886" s="162" t="str">
        <f t="shared" si="265"/>
        <v/>
      </c>
    </row>
    <row r="887" spans="1:29" ht="14">
      <c r="A887" s="62">
        <v>885</v>
      </c>
      <c r="B887" s="10">
        <v>8</v>
      </c>
      <c r="C887" s="14">
        <v>41362</v>
      </c>
      <c r="D887" s="15" t="s">
        <v>74</v>
      </c>
      <c r="E887" s="65" t="s">
        <v>9</v>
      </c>
      <c r="F887" s="15" t="s">
        <v>9</v>
      </c>
      <c r="G887" s="23" t="s">
        <v>16</v>
      </c>
      <c r="H887" s="17" t="s">
        <v>219</v>
      </c>
      <c r="I887" s="66">
        <v>61</v>
      </c>
      <c r="J887" s="12">
        <f>VLOOKUP(G887,'Default Parameters'!$A$10:$C$12,3,FALSE)</f>
        <v>5</v>
      </c>
      <c r="K887" s="63">
        <f t="shared" si="247"/>
        <v>41484</v>
      </c>
      <c r="L887" s="64">
        <f t="shared" si="248"/>
        <v>2013</v>
      </c>
      <c r="M887" s="64">
        <f t="shared" si="249"/>
        <v>7</v>
      </c>
      <c r="N887" s="63">
        <f t="shared" si="250"/>
        <v>43309</v>
      </c>
      <c r="O887" s="154">
        <f t="shared" si="251"/>
        <v>42948</v>
      </c>
      <c r="P887" s="155">
        <f t="shared" si="252"/>
        <v>43309</v>
      </c>
      <c r="Q887" s="155" t="str">
        <f t="shared" si="253"/>
        <v>Yes</v>
      </c>
      <c r="R887" s="156">
        <f t="shared" si="254"/>
        <v>25.56986301369863</v>
      </c>
      <c r="S887" s="156">
        <f t="shared" si="255"/>
        <v>34.92876712328767</v>
      </c>
      <c r="T887" s="157" t="str">
        <f t="shared" si="256"/>
        <v/>
      </c>
      <c r="U887" s="158" t="str">
        <f t="shared" si="257"/>
        <v/>
      </c>
      <c r="V887" s="158" t="str">
        <f t="shared" si="258"/>
        <v>No</v>
      </c>
      <c r="W887" s="159" t="str">
        <f t="shared" si="259"/>
        <v/>
      </c>
      <c r="X887" s="159" t="str">
        <f t="shared" si="260"/>
        <v/>
      </c>
      <c r="Y887" s="160" t="str">
        <f t="shared" si="261"/>
        <v/>
      </c>
      <c r="Z887" s="161" t="str">
        <f t="shared" si="262"/>
        <v/>
      </c>
      <c r="AA887" s="161" t="str">
        <f t="shared" si="263"/>
        <v>No</v>
      </c>
      <c r="AB887" s="162" t="str">
        <f t="shared" si="264"/>
        <v/>
      </c>
      <c r="AC887" s="162" t="str">
        <f t="shared" si="265"/>
        <v/>
      </c>
    </row>
    <row r="888" spans="1:29" ht="14">
      <c r="A888" s="62">
        <v>886</v>
      </c>
      <c r="B888" s="10">
        <v>8</v>
      </c>
      <c r="C888" s="14">
        <v>41362</v>
      </c>
      <c r="D888" s="15" t="s">
        <v>74</v>
      </c>
      <c r="E888" s="65" t="s">
        <v>9</v>
      </c>
      <c r="F888" s="15" t="s">
        <v>9</v>
      </c>
      <c r="G888" s="23" t="s">
        <v>16</v>
      </c>
      <c r="H888" s="17" t="s">
        <v>182</v>
      </c>
      <c r="I888" s="66">
        <v>80</v>
      </c>
      <c r="J888" s="12">
        <f>VLOOKUP(G888,'Default Parameters'!$A$10:$C$12,3,FALSE)</f>
        <v>5</v>
      </c>
      <c r="K888" s="63">
        <f t="shared" si="247"/>
        <v>41484</v>
      </c>
      <c r="L888" s="64">
        <f t="shared" si="248"/>
        <v>2013</v>
      </c>
      <c r="M888" s="64">
        <f t="shared" si="249"/>
        <v>7</v>
      </c>
      <c r="N888" s="63">
        <f t="shared" si="250"/>
        <v>43309</v>
      </c>
      <c r="O888" s="154">
        <f t="shared" si="251"/>
        <v>42948</v>
      </c>
      <c r="P888" s="155">
        <f t="shared" si="252"/>
        <v>43309</v>
      </c>
      <c r="Q888" s="155" t="str">
        <f t="shared" si="253"/>
        <v>Yes</v>
      </c>
      <c r="R888" s="156">
        <f t="shared" si="254"/>
        <v>33.534246575342465</v>
      </c>
      <c r="S888" s="156">
        <f t="shared" si="255"/>
        <v>45.80821917808219</v>
      </c>
      <c r="T888" s="157" t="str">
        <f t="shared" si="256"/>
        <v/>
      </c>
      <c r="U888" s="158" t="str">
        <f t="shared" si="257"/>
        <v/>
      </c>
      <c r="V888" s="158" t="str">
        <f t="shared" si="258"/>
        <v>No</v>
      </c>
      <c r="W888" s="159" t="str">
        <f t="shared" si="259"/>
        <v/>
      </c>
      <c r="X888" s="159" t="str">
        <f t="shared" si="260"/>
        <v/>
      </c>
      <c r="Y888" s="160" t="str">
        <f t="shared" si="261"/>
        <v/>
      </c>
      <c r="Z888" s="161" t="str">
        <f t="shared" si="262"/>
        <v/>
      </c>
      <c r="AA888" s="161" t="str">
        <f t="shared" si="263"/>
        <v>No</v>
      </c>
      <c r="AB888" s="162" t="str">
        <f t="shared" si="264"/>
        <v/>
      </c>
      <c r="AC888" s="162" t="str">
        <f t="shared" si="265"/>
        <v/>
      </c>
    </row>
    <row r="889" spans="1:29" ht="14">
      <c r="A889" s="62">
        <v>887</v>
      </c>
      <c r="B889" s="10">
        <v>8</v>
      </c>
      <c r="C889" s="14">
        <v>41362</v>
      </c>
      <c r="D889" s="15" t="s">
        <v>74</v>
      </c>
      <c r="E889" s="65" t="s">
        <v>9</v>
      </c>
      <c r="F889" s="15" t="s">
        <v>9</v>
      </c>
      <c r="G889" s="23" t="s">
        <v>16</v>
      </c>
      <c r="H889" s="17" t="s">
        <v>182</v>
      </c>
      <c r="I889" s="66">
        <v>100</v>
      </c>
      <c r="J889" s="12">
        <f>VLOOKUP(G889,'Default Parameters'!$A$10:$C$12,3,FALSE)</f>
        <v>5</v>
      </c>
      <c r="K889" s="63">
        <f t="shared" si="247"/>
        <v>41484</v>
      </c>
      <c r="L889" s="64">
        <f t="shared" si="248"/>
        <v>2013</v>
      </c>
      <c r="M889" s="64">
        <f t="shared" si="249"/>
        <v>7</v>
      </c>
      <c r="N889" s="63">
        <f t="shared" si="250"/>
        <v>43309</v>
      </c>
      <c r="O889" s="154">
        <f t="shared" si="251"/>
        <v>42948</v>
      </c>
      <c r="P889" s="155">
        <f t="shared" si="252"/>
        <v>43309</v>
      </c>
      <c r="Q889" s="155" t="str">
        <f t="shared" si="253"/>
        <v>Yes</v>
      </c>
      <c r="R889" s="156">
        <f t="shared" si="254"/>
        <v>41.917808219178085</v>
      </c>
      <c r="S889" s="156">
        <f t="shared" si="255"/>
        <v>57.260273972602739</v>
      </c>
      <c r="T889" s="157" t="str">
        <f t="shared" si="256"/>
        <v/>
      </c>
      <c r="U889" s="158" t="str">
        <f t="shared" si="257"/>
        <v/>
      </c>
      <c r="V889" s="158" t="str">
        <f t="shared" si="258"/>
        <v>No</v>
      </c>
      <c r="W889" s="159" t="str">
        <f t="shared" si="259"/>
        <v/>
      </c>
      <c r="X889" s="159" t="str">
        <f t="shared" si="260"/>
        <v/>
      </c>
      <c r="Y889" s="160" t="str">
        <f t="shared" si="261"/>
        <v/>
      </c>
      <c r="Z889" s="161" t="str">
        <f t="shared" si="262"/>
        <v/>
      </c>
      <c r="AA889" s="161" t="str">
        <f t="shared" si="263"/>
        <v>No</v>
      </c>
      <c r="AB889" s="162" t="str">
        <f t="shared" si="264"/>
        <v/>
      </c>
      <c r="AC889" s="162" t="str">
        <f t="shared" si="265"/>
        <v/>
      </c>
    </row>
    <row r="890" spans="1:29" ht="14">
      <c r="A890" s="62">
        <v>888</v>
      </c>
      <c r="B890" s="10">
        <v>8</v>
      </c>
      <c r="C890" s="14">
        <v>41362</v>
      </c>
      <c r="D890" s="15" t="s">
        <v>74</v>
      </c>
      <c r="E890" s="65" t="s">
        <v>9</v>
      </c>
      <c r="F890" s="15" t="s">
        <v>9</v>
      </c>
      <c r="G890" s="23" t="s">
        <v>16</v>
      </c>
      <c r="H890" s="17" t="s">
        <v>219</v>
      </c>
      <c r="I890" s="66">
        <v>102</v>
      </c>
      <c r="J890" s="12">
        <f>VLOOKUP(G890,'Default Parameters'!$A$10:$C$12,3,FALSE)</f>
        <v>5</v>
      </c>
      <c r="K890" s="63">
        <f t="shared" si="247"/>
        <v>41484</v>
      </c>
      <c r="L890" s="64">
        <f t="shared" si="248"/>
        <v>2013</v>
      </c>
      <c r="M890" s="64">
        <f t="shared" si="249"/>
        <v>7</v>
      </c>
      <c r="N890" s="63">
        <f t="shared" si="250"/>
        <v>43309</v>
      </c>
      <c r="O890" s="154">
        <f t="shared" si="251"/>
        <v>42948</v>
      </c>
      <c r="P890" s="155">
        <f t="shared" si="252"/>
        <v>43309</v>
      </c>
      <c r="Q890" s="155" t="str">
        <f t="shared" si="253"/>
        <v>Yes</v>
      </c>
      <c r="R890" s="156">
        <f t="shared" si="254"/>
        <v>42.756164383561647</v>
      </c>
      <c r="S890" s="156">
        <f t="shared" si="255"/>
        <v>58.405479452054792</v>
      </c>
      <c r="T890" s="157" t="str">
        <f t="shared" si="256"/>
        <v/>
      </c>
      <c r="U890" s="158" t="str">
        <f t="shared" si="257"/>
        <v/>
      </c>
      <c r="V890" s="158" t="str">
        <f t="shared" si="258"/>
        <v>No</v>
      </c>
      <c r="W890" s="159" t="str">
        <f t="shared" si="259"/>
        <v/>
      </c>
      <c r="X890" s="159" t="str">
        <f t="shared" si="260"/>
        <v/>
      </c>
      <c r="Y890" s="160" t="str">
        <f t="shared" si="261"/>
        <v/>
      </c>
      <c r="Z890" s="161" t="str">
        <f t="shared" si="262"/>
        <v/>
      </c>
      <c r="AA890" s="161" t="str">
        <f t="shared" si="263"/>
        <v>No</v>
      </c>
      <c r="AB890" s="162" t="str">
        <f t="shared" si="264"/>
        <v/>
      </c>
      <c r="AC890" s="162" t="str">
        <f t="shared" si="265"/>
        <v/>
      </c>
    </row>
    <row r="891" spans="1:29" ht="14">
      <c r="A891" s="62">
        <v>889</v>
      </c>
      <c r="B891" s="10">
        <v>8</v>
      </c>
      <c r="C891" s="14">
        <v>41362</v>
      </c>
      <c r="D891" s="15" t="s">
        <v>74</v>
      </c>
      <c r="E891" s="65" t="s">
        <v>9</v>
      </c>
      <c r="F891" s="15" t="s">
        <v>9</v>
      </c>
      <c r="G891" s="23" t="s">
        <v>16</v>
      </c>
      <c r="H891" s="17" t="s">
        <v>219</v>
      </c>
      <c r="I891" s="66">
        <v>300</v>
      </c>
      <c r="J891" s="12">
        <f>VLOOKUP(G891,'Default Parameters'!$A$10:$C$12,3,FALSE)</f>
        <v>5</v>
      </c>
      <c r="K891" s="63">
        <f t="shared" si="247"/>
        <v>41484</v>
      </c>
      <c r="L891" s="64">
        <f t="shared" si="248"/>
        <v>2013</v>
      </c>
      <c r="M891" s="64">
        <f t="shared" si="249"/>
        <v>7</v>
      </c>
      <c r="N891" s="63">
        <f t="shared" si="250"/>
        <v>43309</v>
      </c>
      <c r="O891" s="154">
        <f t="shared" si="251"/>
        <v>42948</v>
      </c>
      <c r="P891" s="155">
        <f t="shared" si="252"/>
        <v>43309</v>
      </c>
      <c r="Q891" s="155" t="str">
        <f t="shared" si="253"/>
        <v>Yes</v>
      </c>
      <c r="R891" s="156">
        <f t="shared" si="254"/>
        <v>125.75342465753425</v>
      </c>
      <c r="S891" s="156">
        <f t="shared" si="255"/>
        <v>171.78082191780823</v>
      </c>
      <c r="T891" s="157" t="str">
        <f t="shared" si="256"/>
        <v/>
      </c>
      <c r="U891" s="158" t="str">
        <f t="shared" si="257"/>
        <v/>
      </c>
      <c r="V891" s="158" t="str">
        <f t="shared" si="258"/>
        <v>No</v>
      </c>
      <c r="W891" s="159" t="str">
        <f t="shared" si="259"/>
        <v/>
      </c>
      <c r="X891" s="159" t="str">
        <f t="shared" si="260"/>
        <v/>
      </c>
      <c r="Y891" s="160" t="str">
        <f t="shared" si="261"/>
        <v/>
      </c>
      <c r="Z891" s="161" t="str">
        <f t="shared" si="262"/>
        <v/>
      </c>
      <c r="AA891" s="161" t="str">
        <f t="shared" si="263"/>
        <v>No</v>
      </c>
      <c r="AB891" s="162" t="str">
        <f t="shared" si="264"/>
        <v/>
      </c>
      <c r="AC891" s="162" t="str">
        <f t="shared" si="265"/>
        <v/>
      </c>
    </row>
    <row r="892" spans="1:29" ht="14">
      <c r="A892" s="62">
        <v>890</v>
      </c>
      <c r="B892" s="10">
        <v>8</v>
      </c>
      <c r="C892" s="14">
        <v>41364</v>
      </c>
      <c r="D892" s="15" t="s">
        <v>52</v>
      </c>
      <c r="E892" s="15" t="s">
        <v>11</v>
      </c>
      <c r="F892" s="15" t="s">
        <v>11</v>
      </c>
      <c r="G892" s="23" t="s">
        <v>16</v>
      </c>
      <c r="H892" s="17" t="s">
        <v>31</v>
      </c>
      <c r="I892" s="66">
        <v>650</v>
      </c>
      <c r="J892" s="12">
        <f>VLOOKUP(G892,'Default Parameters'!$A$10:$C$12,3,FALSE)</f>
        <v>5</v>
      </c>
      <c r="K892" s="63">
        <f t="shared" si="247"/>
        <v>41486</v>
      </c>
      <c r="L892" s="64">
        <f t="shared" si="248"/>
        <v>2013</v>
      </c>
      <c r="M892" s="64">
        <f t="shared" si="249"/>
        <v>7</v>
      </c>
      <c r="N892" s="63">
        <f t="shared" si="250"/>
        <v>43311</v>
      </c>
      <c r="O892" s="154">
        <f t="shared" si="251"/>
        <v>42948</v>
      </c>
      <c r="P892" s="155">
        <f t="shared" si="252"/>
        <v>43311</v>
      </c>
      <c r="Q892" s="155" t="str">
        <f t="shared" si="253"/>
        <v>Yes</v>
      </c>
      <c r="R892" s="156">
        <f t="shared" si="254"/>
        <v>272.46575342465752</v>
      </c>
      <c r="S892" s="156">
        <f t="shared" si="255"/>
        <v>375.75342465753425</v>
      </c>
      <c r="T892" s="157" t="str">
        <f t="shared" si="256"/>
        <v/>
      </c>
      <c r="U892" s="158" t="str">
        <f t="shared" si="257"/>
        <v/>
      </c>
      <c r="V892" s="158" t="str">
        <f t="shared" si="258"/>
        <v>No</v>
      </c>
      <c r="W892" s="159" t="str">
        <f t="shared" si="259"/>
        <v/>
      </c>
      <c r="X892" s="159" t="str">
        <f t="shared" si="260"/>
        <v/>
      </c>
      <c r="Y892" s="160" t="str">
        <f t="shared" si="261"/>
        <v/>
      </c>
      <c r="Z892" s="161" t="str">
        <f t="shared" si="262"/>
        <v/>
      </c>
      <c r="AA892" s="161" t="str">
        <f t="shared" si="263"/>
        <v>No</v>
      </c>
      <c r="AB892" s="162" t="str">
        <f t="shared" si="264"/>
        <v/>
      </c>
      <c r="AC892" s="162" t="str">
        <f t="shared" si="265"/>
        <v/>
      </c>
    </row>
    <row r="893" spans="1:29" ht="14">
      <c r="A893" s="62">
        <v>891</v>
      </c>
      <c r="B893" s="10">
        <v>8</v>
      </c>
      <c r="C893" s="14">
        <v>41366</v>
      </c>
      <c r="D893" s="15" t="s">
        <v>125</v>
      </c>
      <c r="E893" s="65" t="s">
        <v>8</v>
      </c>
      <c r="F893" s="15" t="s">
        <v>8</v>
      </c>
      <c r="G893" s="23" t="s">
        <v>16</v>
      </c>
      <c r="H893" s="17" t="s">
        <v>73</v>
      </c>
      <c r="I893" s="66">
        <v>100</v>
      </c>
      <c r="J893" s="12">
        <f>VLOOKUP(G893,'Default Parameters'!$A$10:$C$12,3,FALSE)</f>
        <v>5</v>
      </c>
      <c r="K893" s="63">
        <f t="shared" si="247"/>
        <v>41488</v>
      </c>
      <c r="L893" s="64">
        <f t="shared" si="248"/>
        <v>2013</v>
      </c>
      <c r="M893" s="64">
        <f t="shared" si="249"/>
        <v>8</v>
      </c>
      <c r="N893" s="63">
        <f t="shared" si="250"/>
        <v>43313</v>
      </c>
      <c r="O893" s="154">
        <f t="shared" si="251"/>
        <v>42948</v>
      </c>
      <c r="P893" s="155">
        <f t="shared" si="252"/>
        <v>43312</v>
      </c>
      <c r="Q893" s="155" t="str">
        <f t="shared" si="253"/>
        <v>Yes</v>
      </c>
      <c r="R893" s="156">
        <f t="shared" si="254"/>
        <v>41.917808219178085</v>
      </c>
      <c r="S893" s="156">
        <f t="shared" si="255"/>
        <v>58.082191780821915</v>
      </c>
      <c r="T893" s="157">
        <f t="shared" si="256"/>
        <v>43313</v>
      </c>
      <c r="U893" s="158">
        <f t="shared" si="257"/>
        <v>43313</v>
      </c>
      <c r="V893" s="158" t="str">
        <f t="shared" si="258"/>
        <v>Yes</v>
      </c>
      <c r="W893" s="159">
        <f t="shared" si="259"/>
        <v>0.27397260273972601</v>
      </c>
      <c r="X893" s="159">
        <f t="shared" si="260"/>
        <v>0</v>
      </c>
      <c r="Y893" s="160" t="str">
        <f t="shared" si="261"/>
        <v/>
      </c>
      <c r="Z893" s="161" t="str">
        <f t="shared" si="262"/>
        <v/>
      </c>
      <c r="AA893" s="161" t="str">
        <f t="shared" si="263"/>
        <v>No</v>
      </c>
      <c r="AB893" s="162" t="str">
        <f t="shared" si="264"/>
        <v/>
      </c>
      <c r="AC893" s="162" t="str">
        <f t="shared" si="265"/>
        <v/>
      </c>
    </row>
    <row r="894" spans="1:29" ht="14">
      <c r="A894" s="62">
        <v>892</v>
      </c>
      <c r="B894" s="10">
        <v>8</v>
      </c>
      <c r="C894" s="14">
        <v>41368</v>
      </c>
      <c r="D894" s="15" t="s">
        <v>52</v>
      </c>
      <c r="E894" s="15" t="s">
        <v>367</v>
      </c>
      <c r="F894" s="15" t="s">
        <v>367</v>
      </c>
      <c r="G894" s="23" t="s">
        <v>16</v>
      </c>
      <c r="H894" s="17" t="s">
        <v>207</v>
      </c>
      <c r="I894" s="66">
        <v>8</v>
      </c>
      <c r="J894" s="12">
        <f>VLOOKUP(G894,'Default Parameters'!$A$10:$C$12,3,FALSE)</f>
        <v>5</v>
      </c>
      <c r="K894" s="63">
        <f t="shared" si="247"/>
        <v>41490</v>
      </c>
      <c r="L894" s="64">
        <f t="shared" si="248"/>
        <v>2013</v>
      </c>
      <c r="M894" s="64">
        <f t="shared" si="249"/>
        <v>8</v>
      </c>
      <c r="N894" s="63">
        <f t="shared" si="250"/>
        <v>43315</v>
      </c>
      <c r="O894" s="154">
        <f t="shared" si="251"/>
        <v>42948</v>
      </c>
      <c r="P894" s="155">
        <f t="shared" si="252"/>
        <v>43312</v>
      </c>
      <c r="Q894" s="155" t="str">
        <f t="shared" si="253"/>
        <v>Yes</v>
      </c>
      <c r="R894" s="156">
        <f t="shared" si="254"/>
        <v>3.3534246575342466</v>
      </c>
      <c r="S894" s="156">
        <f t="shared" si="255"/>
        <v>4.646575342465753</v>
      </c>
      <c r="T894" s="157">
        <f t="shared" si="256"/>
        <v>43313</v>
      </c>
      <c r="U894" s="158">
        <f t="shared" si="257"/>
        <v>43315</v>
      </c>
      <c r="V894" s="158" t="str">
        <f t="shared" si="258"/>
        <v>Yes</v>
      </c>
      <c r="W894" s="159">
        <f t="shared" si="259"/>
        <v>6.575342465753424E-2</v>
      </c>
      <c r="X894" s="159">
        <f t="shared" si="260"/>
        <v>0</v>
      </c>
      <c r="Y894" s="160" t="str">
        <f t="shared" si="261"/>
        <v/>
      </c>
      <c r="Z894" s="161" t="str">
        <f t="shared" si="262"/>
        <v/>
      </c>
      <c r="AA894" s="161" t="str">
        <f t="shared" si="263"/>
        <v>No</v>
      </c>
      <c r="AB894" s="162" t="str">
        <f t="shared" si="264"/>
        <v/>
      </c>
      <c r="AC894" s="162" t="str">
        <f t="shared" si="265"/>
        <v/>
      </c>
    </row>
    <row r="895" spans="1:29" ht="14">
      <c r="A895" s="62">
        <v>893</v>
      </c>
      <c r="B895" s="10">
        <v>8</v>
      </c>
      <c r="C895" s="14">
        <v>41368</v>
      </c>
      <c r="D895" s="15" t="s">
        <v>52</v>
      </c>
      <c r="E895" s="15" t="s">
        <v>367</v>
      </c>
      <c r="F895" s="15" t="s">
        <v>367</v>
      </c>
      <c r="G895" s="23" t="s">
        <v>16</v>
      </c>
      <c r="H895" s="17" t="s">
        <v>207</v>
      </c>
      <c r="I895" s="66">
        <v>8</v>
      </c>
      <c r="J895" s="12">
        <f>VLOOKUP(G895,'Default Parameters'!$A$10:$C$12,3,FALSE)</f>
        <v>5</v>
      </c>
      <c r="K895" s="63">
        <f t="shared" si="247"/>
        <v>41490</v>
      </c>
      <c r="L895" s="64">
        <f t="shared" si="248"/>
        <v>2013</v>
      </c>
      <c r="M895" s="64">
        <f t="shared" si="249"/>
        <v>8</v>
      </c>
      <c r="N895" s="63">
        <f t="shared" si="250"/>
        <v>43315</v>
      </c>
      <c r="O895" s="154">
        <f t="shared" si="251"/>
        <v>42948</v>
      </c>
      <c r="P895" s="155">
        <f t="shared" si="252"/>
        <v>43312</v>
      </c>
      <c r="Q895" s="155" t="str">
        <f t="shared" si="253"/>
        <v>Yes</v>
      </c>
      <c r="R895" s="156">
        <f t="shared" si="254"/>
        <v>3.3534246575342466</v>
      </c>
      <c r="S895" s="156">
        <f t="shared" si="255"/>
        <v>4.646575342465753</v>
      </c>
      <c r="T895" s="157">
        <f t="shared" si="256"/>
        <v>43313</v>
      </c>
      <c r="U895" s="158">
        <f t="shared" si="257"/>
        <v>43315</v>
      </c>
      <c r="V895" s="158" t="str">
        <f t="shared" si="258"/>
        <v>Yes</v>
      </c>
      <c r="W895" s="159">
        <f t="shared" si="259"/>
        <v>6.575342465753424E-2</v>
      </c>
      <c r="X895" s="159">
        <f t="shared" si="260"/>
        <v>0</v>
      </c>
      <c r="Y895" s="160" t="str">
        <f t="shared" si="261"/>
        <v/>
      </c>
      <c r="Z895" s="161" t="str">
        <f t="shared" si="262"/>
        <v/>
      </c>
      <c r="AA895" s="161" t="str">
        <f t="shared" si="263"/>
        <v>No</v>
      </c>
      <c r="AB895" s="162" t="str">
        <f t="shared" si="264"/>
        <v/>
      </c>
      <c r="AC895" s="162" t="str">
        <f t="shared" si="265"/>
        <v/>
      </c>
    </row>
    <row r="896" spans="1:29" ht="14">
      <c r="A896" s="62">
        <v>894</v>
      </c>
      <c r="B896" s="10">
        <v>8</v>
      </c>
      <c r="C896" s="14">
        <v>41368</v>
      </c>
      <c r="D896" s="15" t="s">
        <v>52</v>
      </c>
      <c r="E896" s="15" t="s">
        <v>367</v>
      </c>
      <c r="F896" s="15" t="s">
        <v>367</v>
      </c>
      <c r="G896" s="23" t="s">
        <v>16</v>
      </c>
      <c r="H896" s="17" t="s">
        <v>207</v>
      </c>
      <c r="I896" s="66">
        <v>9</v>
      </c>
      <c r="J896" s="12">
        <f>VLOOKUP(G896,'Default Parameters'!$A$10:$C$12,3,FALSE)</f>
        <v>5</v>
      </c>
      <c r="K896" s="63">
        <f t="shared" si="247"/>
        <v>41490</v>
      </c>
      <c r="L896" s="64">
        <f t="shared" si="248"/>
        <v>2013</v>
      </c>
      <c r="M896" s="64">
        <f t="shared" si="249"/>
        <v>8</v>
      </c>
      <c r="N896" s="63">
        <f t="shared" si="250"/>
        <v>43315</v>
      </c>
      <c r="O896" s="154">
        <f t="shared" si="251"/>
        <v>42948</v>
      </c>
      <c r="P896" s="155">
        <f t="shared" si="252"/>
        <v>43312</v>
      </c>
      <c r="Q896" s="155" t="str">
        <f t="shared" si="253"/>
        <v>Yes</v>
      </c>
      <c r="R896" s="156">
        <f t="shared" si="254"/>
        <v>3.7726027397260276</v>
      </c>
      <c r="S896" s="156">
        <f t="shared" si="255"/>
        <v>5.2273972602739729</v>
      </c>
      <c r="T896" s="157">
        <f t="shared" si="256"/>
        <v>43313</v>
      </c>
      <c r="U896" s="158">
        <f t="shared" si="257"/>
        <v>43315</v>
      </c>
      <c r="V896" s="158" t="str">
        <f t="shared" si="258"/>
        <v>Yes</v>
      </c>
      <c r="W896" s="159">
        <f t="shared" si="259"/>
        <v>7.3972602739726029E-2</v>
      </c>
      <c r="X896" s="159">
        <f t="shared" si="260"/>
        <v>0</v>
      </c>
      <c r="Y896" s="160" t="str">
        <f t="shared" si="261"/>
        <v/>
      </c>
      <c r="Z896" s="161" t="str">
        <f t="shared" si="262"/>
        <v/>
      </c>
      <c r="AA896" s="161" t="str">
        <f t="shared" si="263"/>
        <v>No</v>
      </c>
      <c r="AB896" s="162" t="str">
        <f t="shared" si="264"/>
        <v/>
      </c>
      <c r="AC896" s="162" t="str">
        <f t="shared" si="265"/>
        <v/>
      </c>
    </row>
    <row r="897" spans="1:29" ht="14">
      <c r="A897" s="62">
        <v>895</v>
      </c>
      <c r="B897" s="10">
        <v>8</v>
      </c>
      <c r="C897" s="14">
        <v>41368</v>
      </c>
      <c r="D897" s="15" t="s">
        <v>52</v>
      </c>
      <c r="E897" s="15" t="s">
        <v>367</v>
      </c>
      <c r="F897" s="15" t="s">
        <v>367</v>
      </c>
      <c r="G897" s="23" t="s">
        <v>16</v>
      </c>
      <c r="H897" s="17" t="s">
        <v>207</v>
      </c>
      <c r="I897" s="66">
        <v>11</v>
      </c>
      <c r="J897" s="12">
        <f>VLOOKUP(G897,'Default Parameters'!$A$10:$C$12,3,FALSE)</f>
        <v>5</v>
      </c>
      <c r="K897" s="63">
        <f t="shared" si="247"/>
        <v>41490</v>
      </c>
      <c r="L897" s="64">
        <f t="shared" si="248"/>
        <v>2013</v>
      </c>
      <c r="M897" s="64">
        <f t="shared" si="249"/>
        <v>8</v>
      </c>
      <c r="N897" s="63">
        <f t="shared" si="250"/>
        <v>43315</v>
      </c>
      <c r="O897" s="154">
        <f t="shared" si="251"/>
        <v>42948</v>
      </c>
      <c r="P897" s="155">
        <f t="shared" si="252"/>
        <v>43312</v>
      </c>
      <c r="Q897" s="155" t="str">
        <f t="shared" si="253"/>
        <v>Yes</v>
      </c>
      <c r="R897" s="156">
        <f t="shared" si="254"/>
        <v>4.6109589041095891</v>
      </c>
      <c r="S897" s="156">
        <f t="shared" si="255"/>
        <v>6.3890410958904109</v>
      </c>
      <c r="T897" s="157">
        <f t="shared" si="256"/>
        <v>43313</v>
      </c>
      <c r="U897" s="158">
        <f t="shared" si="257"/>
        <v>43315</v>
      </c>
      <c r="V897" s="158" t="str">
        <f t="shared" si="258"/>
        <v>Yes</v>
      </c>
      <c r="W897" s="159">
        <f t="shared" si="259"/>
        <v>9.0410958904109592E-2</v>
      </c>
      <c r="X897" s="159">
        <f t="shared" si="260"/>
        <v>0</v>
      </c>
      <c r="Y897" s="160" t="str">
        <f t="shared" si="261"/>
        <v/>
      </c>
      <c r="Z897" s="161" t="str">
        <f t="shared" si="262"/>
        <v/>
      </c>
      <c r="AA897" s="161" t="str">
        <f t="shared" si="263"/>
        <v>No</v>
      </c>
      <c r="AB897" s="162" t="str">
        <f t="shared" si="264"/>
        <v/>
      </c>
      <c r="AC897" s="162" t="str">
        <f t="shared" si="265"/>
        <v/>
      </c>
    </row>
    <row r="898" spans="1:29" ht="14">
      <c r="A898" s="62">
        <v>896</v>
      </c>
      <c r="B898" s="10">
        <v>8</v>
      </c>
      <c r="C898" s="14">
        <v>41368</v>
      </c>
      <c r="D898" s="15" t="s">
        <v>52</v>
      </c>
      <c r="E898" s="15" t="s">
        <v>367</v>
      </c>
      <c r="F898" s="15" t="s">
        <v>367</v>
      </c>
      <c r="G898" s="23" t="s">
        <v>16</v>
      </c>
      <c r="H898" s="17" t="s">
        <v>207</v>
      </c>
      <c r="I898" s="66">
        <v>12</v>
      </c>
      <c r="J898" s="12">
        <f>VLOOKUP(G898,'Default Parameters'!$A$10:$C$12,3,FALSE)</f>
        <v>5</v>
      </c>
      <c r="K898" s="63">
        <f t="shared" si="247"/>
        <v>41490</v>
      </c>
      <c r="L898" s="64">
        <f t="shared" si="248"/>
        <v>2013</v>
      </c>
      <c r="M898" s="64">
        <f t="shared" si="249"/>
        <v>8</v>
      </c>
      <c r="N898" s="63">
        <f t="shared" si="250"/>
        <v>43315</v>
      </c>
      <c r="O898" s="154">
        <f t="shared" si="251"/>
        <v>42948</v>
      </c>
      <c r="P898" s="155">
        <f t="shared" si="252"/>
        <v>43312</v>
      </c>
      <c r="Q898" s="155" t="str">
        <f t="shared" si="253"/>
        <v>Yes</v>
      </c>
      <c r="R898" s="156">
        <f t="shared" si="254"/>
        <v>5.0301369863013701</v>
      </c>
      <c r="S898" s="156">
        <f t="shared" si="255"/>
        <v>6.9698630136986299</v>
      </c>
      <c r="T898" s="157">
        <f t="shared" si="256"/>
        <v>43313</v>
      </c>
      <c r="U898" s="158">
        <f t="shared" si="257"/>
        <v>43315</v>
      </c>
      <c r="V898" s="158" t="str">
        <f t="shared" si="258"/>
        <v>Yes</v>
      </c>
      <c r="W898" s="159">
        <f t="shared" si="259"/>
        <v>9.8630136986301367E-2</v>
      </c>
      <c r="X898" s="159">
        <f t="shared" si="260"/>
        <v>0</v>
      </c>
      <c r="Y898" s="160" t="str">
        <f t="shared" si="261"/>
        <v/>
      </c>
      <c r="Z898" s="161" t="str">
        <f t="shared" si="262"/>
        <v/>
      </c>
      <c r="AA898" s="161" t="str">
        <f t="shared" si="263"/>
        <v>No</v>
      </c>
      <c r="AB898" s="162" t="str">
        <f t="shared" si="264"/>
        <v/>
      </c>
      <c r="AC898" s="162" t="str">
        <f t="shared" si="265"/>
        <v/>
      </c>
    </row>
    <row r="899" spans="1:29" ht="14">
      <c r="A899" s="62">
        <v>897</v>
      </c>
      <c r="B899" s="10">
        <v>8</v>
      </c>
      <c r="C899" s="14">
        <v>41368</v>
      </c>
      <c r="D899" s="15" t="s">
        <v>52</v>
      </c>
      <c r="E899" s="15" t="s">
        <v>367</v>
      </c>
      <c r="F899" s="15" t="s">
        <v>367</v>
      </c>
      <c r="G899" s="23" t="s">
        <v>16</v>
      </c>
      <c r="H899" s="17" t="s">
        <v>207</v>
      </c>
      <c r="I899" s="66">
        <v>18</v>
      </c>
      <c r="J899" s="12">
        <f>VLOOKUP(G899,'Default Parameters'!$A$10:$C$12,3,FALSE)</f>
        <v>5</v>
      </c>
      <c r="K899" s="63">
        <f t="shared" ref="K899:K962" si="266">EDATE(C899,4)</f>
        <v>41490</v>
      </c>
      <c r="L899" s="64">
        <f t="shared" ref="L899:L962" si="267">YEAR(K899)</f>
        <v>2013</v>
      </c>
      <c r="M899" s="64">
        <f t="shared" ref="M899:M962" si="268">MONTH(K899)</f>
        <v>8</v>
      </c>
      <c r="N899" s="63">
        <f t="shared" ref="N899:N962" si="269">EDATE(K899,J899*12)-1</f>
        <v>43315</v>
      </c>
      <c r="O899" s="154">
        <f t="shared" ref="O899:O962" si="270">IF($N899&lt;$AG$10,"",MAX($K899,$AG$10,VLOOKUP($B899,$AF$3:$AG$8,2,FALSE)))</f>
        <v>42948</v>
      </c>
      <c r="P899" s="155">
        <f t="shared" ref="P899:P962" si="271">IF(O899="","",MIN($N899,$AG$13,VLOOKUP($B899,$AF$3:$AH$8,3,FALSE)))</f>
        <v>43312</v>
      </c>
      <c r="Q899" s="155" t="str">
        <f t="shared" ref="Q899:Q962" si="272">IF(SUM(R899:S899)&gt;0,"Yes","No")</f>
        <v>Yes</v>
      </c>
      <c r="R899" s="156">
        <f t="shared" ref="R899:R962" si="273">IF(O899="","",MAX(MIN($AG$11,P899)-MAX($AG$10,O899)+1,0)*$I899/365)</f>
        <v>7.5452054794520551</v>
      </c>
      <c r="S899" s="156">
        <f t="shared" ref="S899:S962" si="274">IF(O899="","",MAX(MIN($AG$13,P899)-MAX($AG$12,O899)+1,0)*$I899/365)</f>
        <v>10.454794520547946</v>
      </c>
      <c r="T899" s="157">
        <f t="shared" si="256"/>
        <v>43313</v>
      </c>
      <c r="U899" s="158">
        <f t="shared" si="257"/>
        <v>43315</v>
      </c>
      <c r="V899" s="158" t="str">
        <f t="shared" si="258"/>
        <v>Yes</v>
      </c>
      <c r="W899" s="159">
        <f t="shared" si="259"/>
        <v>0.14794520547945206</v>
      </c>
      <c r="X899" s="159">
        <f t="shared" si="260"/>
        <v>0</v>
      </c>
      <c r="Y899" s="160" t="str">
        <f t="shared" si="261"/>
        <v/>
      </c>
      <c r="Z899" s="161" t="str">
        <f t="shared" si="262"/>
        <v/>
      </c>
      <c r="AA899" s="161" t="str">
        <f t="shared" si="263"/>
        <v>No</v>
      </c>
      <c r="AB899" s="162" t="str">
        <f t="shared" si="264"/>
        <v/>
      </c>
      <c r="AC899" s="162" t="str">
        <f t="shared" si="265"/>
        <v/>
      </c>
    </row>
    <row r="900" spans="1:29" ht="14">
      <c r="A900" s="62">
        <v>898</v>
      </c>
      <c r="B900" s="10">
        <v>8</v>
      </c>
      <c r="C900" s="14">
        <v>41368</v>
      </c>
      <c r="D900" s="15" t="s">
        <v>52</v>
      </c>
      <c r="E900" s="15" t="s">
        <v>367</v>
      </c>
      <c r="F900" s="15" t="s">
        <v>367</v>
      </c>
      <c r="G900" s="23" t="s">
        <v>16</v>
      </c>
      <c r="H900" s="17" t="s">
        <v>207</v>
      </c>
      <c r="I900" s="66">
        <v>20</v>
      </c>
      <c r="J900" s="12">
        <f>VLOOKUP(G900,'Default Parameters'!$A$10:$C$12,3,FALSE)</f>
        <v>5</v>
      </c>
      <c r="K900" s="63">
        <f t="shared" si="266"/>
        <v>41490</v>
      </c>
      <c r="L900" s="64">
        <f t="shared" si="267"/>
        <v>2013</v>
      </c>
      <c r="M900" s="64">
        <f t="shared" si="268"/>
        <v>8</v>
      </c>
      <c r="N900" s="63">
        <f t="shared" si="269"/>
        <v>43315</v>
      </c>
      <c r="O900" s="154">
        <f t="shared" si="270"/>
        <v>42948</v>
      </c>
      <c r="P900" s="155">
        <f t="shared" si="271"/>
        <v>43312</v>
      </c>
      <c r="Q900" s="155" t="str">
        <f t="shared" si="272"/>
        <v>Yes</v>
      </c>
      <c r="R900" s="156">
        <f t="shared" si="273"/>
        <v>8.3835616438356162</v>
      </c>
      <c r="S900" s="156">
        <f t="shared" si="274"/>
        <v>11.616438356164384</v>
      </c>
      <c r="T900" s="157">
        <f t="shared" ref="T900:T963" si="275">IF($N900&lt;$AG$15,"",MAX($K900,$AG$15,VLOOKUP($B900,$AF$3:$AG$8,2,FALSE)))</f>
        <v>43313</v>
      </c>
      <c r="U900" s="158">
        <f t="shared" ref="U900:U963" si="276">IF(T900="","",MIN($N900,$AG$18,VLOOKUP($B900,$AF$3:$AH$8,3,FALSE)))</f>
        <v>43315</v>
      </c>
      <c r="V900" s="158" t="str">
        <f t="shared" ref="V900:V963" si="277">IF(SUM(W900:X900)&gt;0,"Yes","No")</f>
        <v>Yes</v>
      </c>
      <c r="W900" s="159">
        <f t="shared" ref="W900:W963" si="278">IF(T900="","",MAX(MIN($AG$16,U900)-MAX($AG$15,T900)+1,0)*$I900/365)</f>
        <v>0.16438356164383561</v>
      </c>
      <c r="X900" s="159">
        <f t="shared" ref="X900:X963" si="279">IF(T900="","",MAX(MIN($AG$18,U900)-MAX($AG$17,T900)+1,0)*$I900/365)</f>
        <v>0</v>
      </c>
      <c r="Y900" s="160" t="str">
        <f t="shared" ref="Y900:Y963" si="280">IF($N900&lt;$AG$20,"",MAX($K900,$AG$20,VLOOKUP($B900,$AF$3:$AG$8,2,FALSE)))</f>
        <v/>
      </c>
      <c r="Z900" s="161" t="str">
        <f t="shared" ref="Z900:Z963" si="281">IF(Y900="","",MIN($N900,$AG$23,VLOOKUP($B900,$AF$3:$AH$8,3,FALSE)))</f>
        <v/>
      </c>
      <c r="AA900" s="161" t="str">
        <f t="shared" ref="AA900:AA963" si="282">IF(SUM(AB900:AC900)&gt;0,"Yes","No")</f>
        <v>No</v>
      </c>
      <c r="AB900" s="162" t="str">
        <f t="shared" ref="AB900:AB963" si="283">IF(Y900="","",MAX(MIN($AG$21,Z900)-MAX($AG$20,Y900)+1,0)*$I900/365)</f>
        <v/>
      </c>
      <c r="AC900" s="162" t="str">
        <f t="shared" ref="AC900:AC963" si="284">IF(Y900="","",MAX(MIN($AG$23,Z900)-MAX($AG$22,Y900)+1,0)*$I900/366)</f>
        <v/>
      </c>
    </row>
    <row r="901" spans="1:29" ht="14">
      <c r="A901" s="62">
        <v>899</v>
      </c>
      <c r="B901" s="10">
        <v>8</v>
      </c>
      <c r="C901" s="14">
        <v>41368</v>
      </c>
      <c r="D901" s="15" t="s">
        <v>52</v>
      </c>
      <c r="E901" s="15" t="s">
        <v>367</v>
      </c>
      <c r="F901" s="15" t="s">
        <v>367</v>
      </c>
      <c r="G901" s="23" t="s">
        <v>16</v>
      </c>
      <c r="H901" s="17" t="s">
        <v>207</v>
      </c>
      <c r="I901" s="66">
        <v>21</v>
      </c>
      <c r="J901" s="12">
        <f>VLOOKUP(G901,'Default Parameters'!$A$10:$C$12,3,FALSE)</f>
        <v>5</v>
      </c>
      <c r="K901" s="63">
        <f t="shared" si="266"/>
        <v>41490</v>
      </c>
      <c r="L901" s="64">
        <f t="shared" si="267"/>
        <v>2013</v>
      </c>
      <c r="M901" s="64">
        <f t="shared" si="268"/>
        <v>8</v>
      </c>
      <c r="N901" s="63">
        <f t="shared" si="269"/>
        <v>43315</v>
      </c>
      <c r="O901" s="154">
        <f t="shared" si="270"/>
        <v>42948</v>
      </c>
      <c r="P901" s="155">
        <f t="shared" si="271"/>
        <v>43312</v>
      </c>
      <c r="Q901" s="155" t="str">
        <f t="shared" si="272"/>
        <v>Yes</v>
      </c>
      <c r="R901" s="156">
        <f t="shared" si="273"/>
        <v>8.8027397260273972</v>
      </c>
      <c r="S901" s="156">
        <f t="shared" si="274"/>
        <v>12.197260273972603</v>
      </c>
      <c r="T901" s="157">
        <f t="shared" si="275"/>
        <v>43313</v>
      </c>
      <c r="U901" s="158">
        <f t="shared" si="276"/>
        <v>43315</v>
      </c>
      <c r="V901" s="158" t="str">
        <f t="shared" si="277"/>
        <v>Yes</v>
      </c>
      <c r="W901" s="159">
        <f t="shared" si="278"/>
        <v>0.17260273972602741</v>
      </c>
      <c r="X901" s="159">
        <f t="shared" si="279"/>
        <v>0</v>
      </c>
      <c r="Y901" s="160" t="str">
        <f t="shared" si="280"/>
        <v/>
      </c>
      <c r="Z901" s="161" t="str">
        <f t="shared" si="281"/>
        <v/>
      </c>
      <c r="AA901" s="161" t="str">
        <f t="shared" si="282"/>
        <v>No</v>
      </c>
      <c r="AB901" s="162" t="str">
        <f t="shared" si="283"/>
        <v/>
      </c>
      <c r="AC901" s="162" t="str">
        <f t="shared" si="284"/>
        <v/>
      </c>
    </row>
    <row r="902" spans="1:29" ht="14">
      <c r="A902" s="62">
        <v>900</v>
      </c>
      <c r="B902" s="10">
        <v>8</v>
      </c>
      <c r="C902" s="14">
        <v>41369</v>
      </c>
      <c r="D902" s="15" t="s">
        <v>200</v>
      </c>
      <c r="E902" s="15" t="s">
        <v>375</v>
      </c>
      <c r="F902" s="15" t="s">
        <v>375</v>
      </c>
      <c r="G902" s="23" t="s">
        <v>16</v>
      </c>
      <c r="H902" s="17" t="s">
        <v>207</v>
      </c>
      <c r="I902" s="66">
        <v>3</v>
      </c>
      <c r="J902" s="12">
        <f>VLOOKUP(G902,'Default Parameters'!$A$10:$C$12,3,FALSE)</f>
        <v>5</v>
      </c>
      <c r="K902" s="63">
        <f t="shared" si="266"/>
        <v>41491</v>
      </c>
      <c r="L902" s="64">
        <f t="shared" si="267"/>
        <v>2013</v>
      </c>
      <c r="M902" s="64">
        <f t="shared" si="268"/>
        <v>8</v>
      </c>
      <c r="N902" s="63">
        <f t="shared" si="269"/>
        <v>43316</v>
      </c>
      <c r="O902" s="154">
        <f t="shared" si="270"/>
        <v>42948</v>
      </c>
      <c r="P902" s="155">
        <f t="shared" si="271"/>
        <v>43312</v>
      </c>
      <c r="Q902" s="155" t="str">
        <f t="shared" si="272"/>
        <v>Yes</v>
      </c>
      <c r="R902" s="156">
        <f t="shared" si="273"/>
        <v>1.2575342465753425</v>
      </c>
      <c r="S902" s="156">
        <f t="shared" si="274"/>
        <v>1.7424657534246575</v>
      </c>
      <c r="T902" s="157">
        <f t="shared" si="275"/>
        <v>43313</v>
      </c>
      <c r="U902" s="158">
        <f t="shared" si="276"/>
        <v>43316</v>
      </c>
      <c r="V902" s="158" t="str">
        <f t="shared" si="277"/>
        <v>Yes</v>
      </c>
      <c r="W902" s="159">
        <f t="shared" si="278"/>
        <v>3.287671232876712E-2</v>
      </c>
      <c r="X902" s="159">
        <f t="shared" si="279"/>
        <v>0</v>
      </c>
      <c r="Y902" s="160" t="str">
        <f t="shared" si="280"/>
        <v/>
      </c>
      <c r="Z902" s="161" t="str">
        <f t="shared" si="281"/>
        <v/>
      </c>
      <c r="AA902" s="161" t="str">
        <f t="shared" si="282"/>
        <v>No</v>
      </c>
      <c r="AB902" s="162" t="str">
        <f t="shared" si="283"/>
        <v/>
      </c>
      <c r="AC902" s="162" t="str">
        <f t="shared" si="284"/>
        <v/>
      </c>
    </row>
    <row r="903" spans="1:29" ht="14">
      <c r="A903" s="62">
        <v>901</v>
      </c>
      <c r="B903" s="10">
        <v>8</v>
      </c>
      <c r="C903" s="14">
        <v>41369</v>
      </c>
      <c r="D903" s="15" t="s">
        <v>52</v>
      </c>
      <c r="E903" s="15" t="s">
        <v>367</v>
      </c>
      <c r="F903" s="15" t="s">
        <v>367</v>
      </c>
      <c r="G903" s="23" t="s">
        <v>16</v>
      </c>
      <c r="H903" s="17" t="s">
        <v>207</v>
      </c>
      <c r="I903" s="66">
        <v>20</v>
      </c>
      <c r="J903" s="12">
        <f>VLOOKUP(G903,'Default Parameters'!$A$10:$C$12,3,FALSE)</f>
        <v>5</v>
      </c>
      <c r="K903" s="63">
        <f t="shared" si="266"/>
        <v>41491</v>
      </c>
      <c r="L903" s="64">
        <f t="shared" si="267"/>
        <v>2013</v>
      </c>
      <c r="M903" s="64">
        <f t="shared" si="268"/>
        <v>8</v>
      </c>
      <c r="N903" s="63">
        <f t="shared" si="269"/>
        <v>43316</v>
      </c>
      <c r="O903" s="154">
        <f t="shared" si="270"/>
        <v>42948</v>
      </c>
      <c r="P903" s="155">
        <f t="shared" si="271"/>
        <v>43312</v>
      </c>
      <c r="Q903" s="155" t="str">
        <f t="shared" si="272"/>
        <v>Yes</v>
      </c>
      <c r="R903" s="156">
        <f t="shared" si="273"/>
        <v>8.3835616438356162</v>
      </c>
      <c r="S903" s="156">
        <f t="shared" si="274"/>
        <v>11.616438356164384</v>
      </c>
      <c r="T903" s="157">
        <f t="shared" si="275"/>
        <v>43313</v>
      </c>
      <c r="U903" s="158">
        <f t="shared" si="276"/>
        <v>43316</v>
      </c>
      <c r="V903" s="158" t="str">
        <f t="shared" si="277"/>
        <v>Yes</v>
      </c>
      <c r="W903" s="159">
        <f t="shared" si="278"/>
        <v>0.21917808219178081</v>
      </c>
      <c r="X903" s="159">
        <f t="shared" si="279"/>
        <v>0</v>
      </c>
      <c r="Y903" s="160" t="str">
        <f t="shared" si="280"/>
        <v/>
      </c>
      <c r="Z903" s="161" t="str">
        <f t="shared" si="281"/>
        <v/>
      </c>
      <c r="AA903" s="161" t="str">
        <f t="shared" si="282"/>
        <v>No</v>
      </c>
      <c r="AB903" s="162" t="str">
        <f t="shared" si="283"/>
        <v/>
      </c>
      <c r="AC903" s="162" t="str">
        <f t="shared" si="284"/>
        <v/>
      </c>
    </row>
    <row r="904" spans="1:29" ht="14">
      <c r="A904" s="62">
        <v>902</v>
      </c>
      <c r="B904" s="10">
        <v>8</v>
      </c>
      <c r="C904" s="14">
        <v>41369</v>
      </c>
      <c r="D904" s="15" t="s">
        <v>52</v>
      </c>
      <c r="E904" s="15" t="s">
        <v>367</v>
      </c>
      <c r="F904" s="15" t="s">
        <v>367</v>
      </c>
      <c r="G904" s="23" t="s">
        <v>16</v>
      </c>
      <c r="H904" s="17" t="s">
        <v>207</v>
      </c>
      <c r="I904" s="66">
        <v>20</v>
      </c>
      <c r="J904" s="12">
        <f>VLOOKUP(G904,'Default Parameters'!$A$10:$C$12,3,FALSE)</f>
        <v>5</v>
      </c>
      <c r="K904" s="63">
        <f t="shared" si="266"/>
        <v>41491</v>
      </c>
      <c r="L904" s="64">
        <f t="shared" si="267"/>
        <v>2013</v>
      </c>
      <c r="M904" s="64">
        <f t="shared" si="268"/>
        <v>8</v>
      </c>
      <c r="N904" s="63">
        <f t="shared" si="269"/>
        <v>43316</v>
      </c>
      <c r="O904" s="154">
        <f t="shared" si="270"/>
        <v>42948</v>
      </c>
      <c r="P904" s="155">
        <f t="shared" si="271"/>
        <v>43312</v>
      </c>
      <c r="Q904" s="155" t="str">
        <f t="shared" si="272"/>
        <v>Yes</v>
      </c>
      <c r="R904" s="156">
        <f t="shared" si="273"/>
        <v>8.3835616438356162</v>
      </c>
      <c r="S904" s="156">
        <f t="shared" si="274"/>
        <v>11.616438356164384</v>
      </c>
      <c r="T904" s="157">
        <f t="shared" si="275"/>
        <v>43313</v>
      </c>
      <c r="U904" s="158">
        <f t="shared" si="276"/>
        <v>43316</v>
      </c>
      <c r="V904" s="158" t="str">
        <f t="shared" si="277"/>
        <v>Yes</v>
      </c>
      <c r="W904" s="159">
        <f t="shared" si="278"/>
        <v>0.21917808219178081</v>
      </c>
      <c r="X904" s="159">
        <f t="shared" si="279"/>
        <v>0</v>
      </c>
      <c r="Y904" s="160" t="str">
        <f t="shared" si="280"/>
        <v/>
      </c>
      <c r="Z904" s="161" t="str">
        <f t="shared" si="281"/>
        <v/>
      </c>
      <c r="AA904" s="161" t="str">
        <f t="shared" si="282"/>
        <v>No</v>
      </c>
      <c r="AB904" s="162" t="str">
        <f t="shared" si="283"/>
        <v/>
      </c>
      <c r="AC904" s="162" t="str">
        <f t="shared" si="284"/>
        <v/>
      </c>
    </row>
    <row r="905" spans="1:29" ht="14">
      <c r="A905" s="62">
        <v>903</v>
      </c>
      <c r="B905" s="10">
        <v>8</v>
      </c>
      <c r="C905" s="14">
        <v>41369</v>
      </c>
      <c r="D905" s="15" t="s">
        <v>52</v>
      </c>
      <c r="E905" s="15" t="s">
        <v>367</v>
      </c>
      <c r="F905" s="15" t="s">
        <v>367</v>
      </c>
      <c r="G905" s="23" t="s">
        <v>16</v>
      </c>
      <c r="H905" s="17" t="s">
        <v>207</v>
      </c>
      <c r="I905" s="66">
        <v>25</v>
      </c>
      <c r="J905" s="12">
        <f>VLOOKUP(G905,'Default Parameters'!$A$10:$C$12,3,FALSE)</f>
        <v>5</v>
      </c>
      <c r="K905" s="63">
        <f t="shared" si="266"/>
        <v>41491</v>
      </c>
      <c r="L905" s="64">
        <f t="shared" si="267"/>
        <v>2013</v>
      </c>
      <c r="M905" s="64">
        <f t="shared" si="268"/>
        <v>8</v>
      </c>
      <c r="N905" s="63">
        <f t="shared" si="269"/>
        <v>43316</v>
      </c>
      <c r="O905" s="154">
        <f t="shared" si="270"/>
        <v>42948</v>
      </c>
      <c r="P905" s="155">
        <f t="shared" si="271"/>
        <v>43312</v>
      </c>
      <c r="Q905" s="155" t="str">
        <f t="shared" si="272"/>
        <v>Yes</v>
      </c>
      <c r="R905" s="156">
        <f t="shared" si="273"/>
        <v>10.479452054794521</v>
      </c>
      <c r="S905" s="156">
        <f t="shared" si="274"/>
        <v>14.520547945205479</v>
      </c>
      <c r="T905" s="157">
        <f t="shared" si="275"/>
        <v>43313</v>
      </c>
      <c r="U905" s="158">
        <f t="shared" si="276"/>
        <v>43316</v>
      </c>
      <c r="V905" s="158" t="str">
        <f t="shared" si="277"/>
        <v>Yes</v>
      </c>
      <c r="W905" s="159">
        <f t="shared" si="278"/>
        <v>0.27397260273972601</v>
      </c>
      <c r="X905" s="159">
        <f t="shared" si="279"/>
        <v>0</v>
      </c>
      <c r="Y905" s="160" t="str">
        <f t="shared" si="280"/>
        <v/>
      </c>
      <c r="Z905" s="161" t="str">
        <f t="shared" si="281"/>
        <v/>
      </c>
      <c r="AA905" s="161" t="str">
        <f t="shared" si="282"/>
        <v>No</v>
      </c>
      <c r="AB905" s="162" t="str">
        <f t="shared" si="283"/>
        <v/>
      </c>
      <c r="AC905" s="162" t="str">
        <f t="shared" si="284"/>
        <v/>
      </c>
    </row>
    <row r="906" spans="1:29" ht="14">
      <c r="A906" s="62">
        <v>904</v>
      </c>
      <c r="B906" s="10">
        <v>8</v>
      </c>
      <c r="C906" s="14">
        <v>41369</v>
      </c>
      <c r="D906" s="15" t="s">
        <v>27</v>
      </c>
      <c r="E906" s="65" t="s">
        <v>8</v>
      </c>
      <c r="F906" s="15" t="s">
        <v>8</v>
      </c>
      <c r="G906" s="23" t="s">
        <v>16</v>
      </c>
      <c r="H906" s="17" t="s">
        <v>219</v>
      </c>
      <c r="I906" s="66">
        <v>5</v>
      </c>
      <c r="J906" s="12">
        <f>VLOOKUP(G906,'Default Parameters'!$A$10:$C$12,3,FALSE)</f>
        <v>5</v>
      </c>
      <c r="K906" s="63">
        <f t="shared" si="266"/>
        <v>41491</v>
      </c>
      <c r="L906" s="64">
        <f t="shared" si="267"/>
        <v>2013</v>
      </c>
      <c r="M906" s="64">
        <f t="shared" si="268"/>
        <v>8</v>
      </c>
      <c r="N906" s="63">
        <f t="shared" si="269"/>
        <v>43316</v>
      </c>
      <c r="O906" s="154">
        <f t="shared" si="270"/>
        <v>42948</v>
      </c>
      <c r="P906" s="155">
        <f t="shared" si="271"/>
        <v>43312</v>
      </c>
      <c r="Q906" s="155" t="str">
        <f t="shared" si="272"/>
        <v>Yes</v>
      </c>
      <c r="R906" s="156">
        <f t="shared" si="273"/>
        <v>2.095890410958904</v>
      </c>
      <c r="S906" s="156">
        <f t="shared" si="274"/>
        <v>2.904109589041096</v>
      </c>
      <c r="T906" s="157">
        <f t="shared" si="275"/>
        <v>43313</v>
      </c>
      <c r="U906" s="158">
        <f t="shared" si="276"/>
        <v>43316</v>
      </c>
      <c r="V906" s="158" t="str">
        <f t="shared" si="277"/>
        <v>Yes</v>
      </c>
      <c r="W906" s="159">
        <f t="shared" si="278"/>
        <v>5.4794520547945202E-2</v>
      </c>
      <c r="X906" s="159">
        <f t="shared" si="279"/>
        <v>0</v>
      </c>
      <c r="Y906" s="160" t="str">
        <f t="shared" si="280"/>
        <v/>
      </c>
      <c r="Z906" s="161" t="str">
        <f t="shared" si="281"/>
        <v/>
      </c>
      <c r="AA906" s="161" t="str">
        <f t="shared" si="282"/>
        <v>No</v>
      </c>
      <c r="AB906" s="162" t="str">
        <f t="shared" si="283"/>
        <v/>
      </c>
      <c r="AC906" s="162" t="str">
        <f t="shared" si="284"/>
        <v/>
      </c>
    </row>
    <row r="907" spans="1:29" ht="14">
      <c r="A907" s="62">
        <v>905</v>
      </c>
      <c r="B907" s="10">
        <v>8</v>
      </c>
      <c r="C907" s="14">
        <v>41369</v>
      </c>
      <c r="D907" s="15" t="s">
        <v>52</v>
      </c>
      <c r="E907" s="65" t="s">
        <v>8</v>
      </c>
      <c r="F907" s="15" t="s">
        <v>8</v>
      </c>
      <c r="G907" s="23" t="s">
        <v>16</v>
      </c>
      <c r="H907" s="17" t="s">
        <v>219</v>
      </c>
      <c r="I907" s="66">
        <v>15</v>
      </c>
      <c r="J907" s="12">
        <f>VLOOKUP(G907,'Default Parameters'!$A$10:$C$12,3,FALSE)</f>
        <v>5</v>
      </c>
      <c r="K907" s="63">
        <f t="shared" si="266"/>
        <v>41491</v>
      </c>
      <c r="L907" s="64">
        <f t="shared" si="267"/>
        <v>2013</v>
      </c>
      <c r="M907" s="64">
        <f t="shared" si="268"/>
        <v>8</v>
      </c>
      <c r="N907" s="63">
        <f t="shared" si="269"/>
        <v>43316</v>
      </c>
      <c r="O907" s="154">
        <f t="shared" si="270"/>
        <v>42948</v>
      </c>
      <c r="P907" s="155">
        <f t="shared" si="271"/>
        <v>43312</v>
      </c>
      <c r="Q907" s="155" t="str">
        <f t="shared" si="272"/>
        <v>Yes</v>
      </c>
      <c r="R907" s="156">
        <f t="shared" si="273"/>
        <v>6.2876712328767121</v>
      </c>
      <c r="S907" s="156">
        <f t="shared" si="274"/>
        <v>8.712328767123287</v>
      </c>
      <c r="T907" s="157">
        <f t="shared" si="275"/>
        <v>43313</v>
      </c>
      <c r="U907" s="158">
        <f t="shared" si="276"/>
        <v>43316</v>
      </c>
      <c r="V907" s="158" t="str">
        <f t="shared" si="277"/>
        <v>Yes</v>
      </c>
      <c r="W907" s="159">
        <f t="shared" si="278"/>
        <v>0.16438356164383561</v>
      </c>
      <c r="X907" s="159">
        <f t="shared" si="279"/>
        <v>0</v>
      </c>
      <c r="Y907" s="160" t="str">
        <f t="shared" si="280"/>
        <v/>
      </c>
      <c r="Z907" s="161" t="str">
        <f t="shared" si="281"/>
        <v/>
      </c>
      <c r="AA907" s="161" t="str">
        <f t="shared" si="282"/>
        <v>No</v>
      </c>
      <c r="AB907" s="162" t="str">
        <f t="shared" si="283"/>
        <v/>
      </c>
      <c r="AC907" s="162" t="str">
        <f t="shared" si="284"/>
        <v/>
      </c>
    </row>
    <row r="908" spans="1:29" ht="14">
      <c r="A908" s="62">
        <v>906</v>
      </c>
      <c r="B908" s="10">
        <v>8</v>
      </c>
      <c r="C908" s="14">
        <v>41369</v>
      </c>
      <c r="D908" s="15" t="s">
        <v>27</v>
      </c>
      <c r="E908" s="65" t="s">
        <v>8</v>
      </c>
      <c r="F908" s="15" t="s">
        <v>8</v>
      </c>
      <c r="G908" s="23" t="s">
        <v>16</v>
      </c>
      <c r="H908" s="17" t="s">
        <v>219</v>
      </c>
      <c r="I908" s="66">
        <v>26</v>
      </c>
      <c r="J908" s="12">
        <f>VLOOKUP(G908,'Default Parameters'!$A$10:$C$12,3,FALSE)</f>
        <v>5</v>
      </c>
      <c r="K908" s="63">
        <f t="shared" si="266"/>
        <v>41491</v>
      </c>
      <c r="L908" s="64">
        <f t="shared" si="267"/>
        <v>2013</v>
      </c>
      <c r="M908" s="64">
        <f t="shared" si="268"/>
        <v>8</v>
      </c>
      <c r="N908" s="63">
        <f t="shared" si="269"/>
        <v>43316</v>
      </c>
      <c r="O908" s="154">
        <f t="shared" si="270"/>
        <v>42948</v>
      </c>
      <c r="P908" s="155">
        <f t="shared" si="271"/>
        <v>43312</v>
      </c>
      <c r="Q908" s="155" t="str">
        <f t="shared" si="272"/>
        <v>Yes</v>
      </c>
      <c r="R908" s="156">
        <f t="shared" si="273"/>
        <v>10.898630136986302</v>
      </c>
      <c r="S908" s="156">
        <f t="shared" si="274"/>
        <v>15.101369863013698</v>
      </c>
      <c r="T908" s="157">
        <f t="shared" si="275"/>
        <v>43313</v>
      </c>
      <c r="U908" s="158">
        <f t="shared" si="276"/>
        <v>43316</v>
      </c>
      <c r="V908" s="158" t="str">
        <f t="shared" si="277"/>
        <v>Yes</v>
      </c>
      <c r="W908" s="159">
        <f t="shared" si="278"/>
        <v>0.28493150684931506</v>
      </c>
      <c r="X908" s="159">
        <f t="shared" si="279"/>
        <v>0</v>
      </c>
      <c r="Y908" s="160" t="str">
        <f t="shared" si="280"/>
        <v/>
      </c>
      <c r="Z908" s="161" t="str">
        <f t="shared" si="281"/>
        <v/>
      </c>
      <c r="AA908" s="161" t="str">
        <f t="shared" si="282"/>
        <v>No</v>
      </c>
      <c r="AB908" s="162" t="str">
        <f t="shared" si="283"/>
        <v/>
      </c>
      <c r="AC908" s="162" t="str">
        <f t="shared" si="284"/>
        <v/>
      </c>
    </row>
    <row r="909" spans="1:29" ht="14">
      <c r="A909" s="62">
        <v>907</v>
      </c>
      <c r="B909" s="10">
        <v>8</v>
      </c>
      <c r="C909" s="14">
        <v>41369</v>
      </c>
      <c r="D909" s="15" t="s">
        <v>27</v>
      </c>
      <c r="E909" s="65" t="s">
        <v>8</v>
      </c>
      <c r="F909" s="15" t="s">
        <v>8</v>
      </c>
      <c r="G909" s="23" t="s">
        <v>16</v>
      </c>
      <c r="H909" s="17" t="s">
        <v>219</v>
      </c>
      <c r="I909" s="66">
        <v>31</v>
      </c>
      <c r="J909" s="12">
        <f>VLOOKUP(G909,'Default Parameters'!$A$10:$C$12,3,FALSE)</f>
        <v>5</v>
      </c>
      <c r="K909" s="63">
        <f t="shared" si="266"/>
        <v>41491</v>
      </c>
      <c r="L909" s="64">
        <f t="shared" si="267"/>
        <v>2013</v>
      </c>
      <c r="M909" s="64">
        <f t="shared" si="268"/>
        <v>8</v>
      </c>
      <c r="N909" s="63">
        <f t="shared" si="269"/>
        <v>43316</v>
      </c>
      <c r="O909" s="154">
        <f t="shared" si="270"/>
        <v>42948</v>
      </c>
      <c r="P909" s="155">
        <f t="shared" si="271"/>
        <v>43312</v>
      </c>
      <c r="Q909" s="155" t="str">
        <f t="shared" si="272"/>
        <v>Yes</v>
      </c>
      <c r="R909" s="156">
        <f t="shared" si="273"/>
        <v>12.994520547945205</v>
      </c>
      <c r="S909" s="156">
        <f t="shared" si="274"/>
        <v>18.005479452054793</v>
      </c>
      <c r="T909" s="157">
        <f t="shared" si="275"/>
        <v>43313</v>
      </c>
      <c r="U909" s="158">
        <f t="shared" si="276"/>
        <v>43316</v>
      </c>
      <c r="V909" s="158" t="str">
        <f t="shared" si="277"/>
        <v>Yes</v>
      </c>
      <c r="W909" s="159">
        <f t="shared" si="278"/>
        <v>0.33972602739726027</v>
      </c>
      <c r="X909" s="159">
        <f t="shared" si="279"/>
        <v>0</v>
      </c>
      <c r="Y909" s="160" t="str">
        <f t="shared" si="280"/>
        <v/>
      </c>
      <c r="Z909" s="161" t="str">
        <f t="shared" si="281"/>
        <v/>
      </c>
      <c r="AA909" s="161" t="str">
        <f t="shared" si="282"/>
        <v>No</v>
      </c>
      <c r="AB909" s="162" t="str">
        <f t="shared" si="283"/>
        <v/>
      </c>
      <c r="AC909" s="162" t="str">
        <f t="shared" si="284"/>
        <v/>
      </c>
    </row>
    <row r="910" spans="1:29" ht="14">
      <c r="A910" s="62">
        <v>908</v>
      </c>
      <c r="B910" s="10">
        <v>8</v>
      </c>
      <c r="C910" s="14">
        <v>41369</v>
      </c>
      <c r="D910" s="15" t="s">
        <v>27</v>
      </c>
      <c r="E910" s="65" t="s">
        <v>8</v>
      </c>
      <c r="F910" s="15" t="s">
        <v>8</v>
      </c>
      <c r="G910" s="23" t="s">
        <v>16</v>
      </c>
      <c r="H910" s="17" t="s">
        <v>219</v>
      </c>
      <c r="I910" s="66">
        <v>41</v>
      </c>
      <c r="J910" s="12">
        <f>VLOOKUP(G910,'Default Parameters'!$A$10:$C$12,3,FALSE)</f>
        <v>5</v>
      </c>
      <c r="K910" s="63">
        <f t="shared" si="266"/>
        <v>41491</v>
      </c>
      <c r="L910" s="64">
        <f t="shared" si="267"/>
        <v>2013</v>
      </c>
      <c r="M910" s="64">
        <f t="shared" si="268"/>
        <v>8</v>
      </c>
      <c r="N910" s="63">
        <f t="shared" si="269"/>
        <v>43316</v>
      </c>
      <c r="O910" s="154">
        <f t="shared" si="270"/>
        <v>42948</v>
      </c>
      <c r="P910" s="155">
        <f t="shared" si="271"/>
        <v>43312</v>
      </c>
      <c r="Q910" s="155" t="str">
        <f t="shared" si="272"/>
        <v>Yes</v>
      </c>
      <c r="R910" s="156">
        <f t="shared" si="273"/>
        <v>17.186301369863013</v>
      </c>
      <c r="S910" s="156">
        <f t="shared" si="274"/>
        <v>23.813698630136987</v>
      </c>
      <c r="T910" s="157">
        <f t="shared" si="275"/>
        <v>43313</v>
      </c>
      <c r="U910" s="158">
        <f t="shared" si="276"/>
        <v>43316</v>
      </c>
      <c r="V910" s="158" t="str">
        <f t="shared" si="277"/>
        <v>Yes</v>
      </c>
      <c r="W910" s="159">
        <f t="shared" si="278"/>
        <v>0.44931506849315067</v>
      </c>
      <c r="X910" s="159">
        <f t="shared" si="279"/>
        <v>0</v>
      </c>
      <c r="Y910" s="160" t="str">
        <f t="shared" si="280"/>
        <v/>
      </c>
      <c r="Z910" s="161" t="str">
        <f t="shared" si="281"/>
        <v/>
      </c>
      <c r="AA910" s="161" t="str">
        <f t="shared" si="282"/>
        <v>No</v>
      </c>
      <c r="AB910" s="162" t="str">
        <f t="shared" si="283"/>
        <v/>
      </c>
      <c r="AC910" s="162" t="str">
        <f t="shared" si="284"/>
        <v/>
      </c>
    </row>
    <row r="911" spans="1:29" ht="14">
      <c r="A911" s="62">
        <v>909</v>
      </c>
      <c r="B911" s="10">
        <v>8</v>
      </c>
      <c r="C911" s="14">
        <v>41369</v>
      </c>
      <c r="D911" s="15" t="s">
        <v>27</v>
      </c>
      <c r="E911" s="65" t="s">
        <v>8</v>
      </c>
      <c r="F911" s="15" t="s">
        <v>8</v>
      </c>
      <c r="G911" s="23" t="s">
        <v>16</v>
      </c>
      <c r="H911" s="17" t="s">
        <v>219</v>
      </c>
      <c r="I911" s="66">
        <v>61</v>
      </c>
      <c r="J911" s="12">
        <f>VLOOKUP(G911,'Default Parameters'!$A$10:$C$12,3,FALSE)</f>
        <v>5</v>
      </c>
      <c r="K911" s="63">
        <f t="shared" si="266"/>
        <v>41491</v>
      </c>
      <c r="L911" s="64">
        <f t="shared" si="267"/>
        <v>2013</v>
      </c>
      <c r="M911" s="64">
        <f t="shared" si="268"/>
        <v>8</v>
      </c>
      <c r="N911" s="63">
        <f t="shared" si="269"/>
        <v>43316</v>
      </c>
      <c r="O911" s="154">
        <f t="shared" si="270"/>
        <v>42948</v>
      </c>
      <c r="P911" s="155">
        <f t="shared" si="271"/>
        <v>43312</v>
      </c>
      <c r="Q911" s="155" t="str">
        <f t="shared" si="272"/>
        <v>Yes</v>
      </c>
      <c r="R911" s="156">
        <f t="shared" si="273"/>
        <v>25.56986301369863</v>
      </c>
      <c r="S911" s="156">
        <f t="shared" si="274"/>
        <v>35.43013698630137</v>
      </c>
      <c r="T911" s="157">
        <f t="shared" si="275"/>
        <v>43313</v>
      </c>
      <c r="U911" s="158">
        <f t="shared" si="276"/>
        <v>43316</v>
      </c>
      <c r="V911" s="158" t="str">
        <f t="shared" si="277"/>
        <v>Yes</v>
      </c>
      <c r="W911" s="159">
        <f t="shared" si="278"/>
        <v>0.66849315068493154</v>
      </c>
      <c r="X911" s="159">
        <f t="shared" si="279"/>
        <v>0</v>
      </c>
      <c r="Y911" s="160" t="str">
        <f t="shared" si="280"/>
        <v/>
      </c>
      <c r="Z911" s="161" t="str">
        <f t="shared" si="281"/>
        <v/>
      </c>
      <c r="AA911" s="161" t="str">
        <f t="shared" si="282"/>
        <v>No</v>
      </c>
      <c r="AB911" s="162" t="str">
        <f t="shared" si="283"/>
        <v/>
      </c>
      <c r="AC911" s="162" t="str">
        <f t="shared" si="284"/>
        <v/>
      </c>
    </row>
    <row r="912" spans="1:29" ht="14">
      <c r="A912" s="62">
        <v>910</v>
      </c>
      <c r="B912" s="10">
        <v>8</v>
      </c>
      <c r="C912" s="14">
        <v>41370</v>
      </c>
      <c r="D912" s="15" t="s">
        <v>52</v>
      </c>
      <c r="E912" s="15" t="s">
        <v>367</v>
      </c>
      <c r="F912" s="15" t="s">
        <v>367</v>
      </c>
      <c r="G912" s="23" t="s">
        <v>16</v>
      </c>
      <c r="H912" s="17" t="s">
        <v>207</v>
      </c>
      <c r="I912" s="66">
        <v>22</v>
      </c>
      <c r="J912" s="12">
        <f>VLOOKUP(G912,'Default Parameters'!$A$10:$C$12,3,FALSE)</f>
        <v>5</v>
      </c>
      <c r="K912" s="63">
        <f t="shared" si="266"/>
        <v>41492</v>
      </c>
      <c r="L912" s="64">
        <f t="shared" si="267"/>
        <v>2013</v>
      </c>
      <c r="M912" s="64">
        <f t="shared" si="268"/>
        <v>8</v>
      </c>
      <c r="N912" s="63">
        <f t="shared" si="269"/>
        <v>43317</v>
      </c>
      <c r="O912" s="154">
        <f t="shared" si="270"/>
        <v>42948</v>
      </c>
      <c r="P912" s="155">
        <f t="shared" si="271"/>
        <v>43312</v>
      </c>
      <c r="Q912" s="155" t="str">
        <f t="shared" si="272"/>
        <v>Yes</v>
      </c>
      <c r="R912" s="156">
        <f t="shared" si="273"/>
        <v>9.2219178082191782</v>
      </c>
      <c r="S912" s="156">
        <f t="shared" si="274"/>
        <v>12.778082191780822</v>
      </c>
      <c r="T912" s="157">
        <f t="shared" si="275"/>
        <v>43313</v>
      </c>
      <c r="U912" s="158">
        <f t="shared" si="276"/>
        <v>43317</v>
      </c>
      <c r="V912" s="158" t="str">
        <f t="shared" si="277"/>
        <v>Yes</v>
      </c>
      <c r="W912" s="159">
        <f t="shared" si="278"/>
        <v>0.30136986301369861</v>
      </c>
      <c r="X912" s="159">
        <f t="shared" si="279"/>
        <v>0</v>
      </c>
      <c r="Y912" s="160" t="str">
        <f t="shared" si="280"/>
        <v/>
      </c>
      <c r="Z912" s="161" t="str">
        <f t="shared" si="281"/>
        <v/>
      </c>
      <c r="AA912" s="161" t="str">
        <f t="shared" si="282"/>
        <v>No</v>
      </c>
      <c r="AB912" s="162" t="str">
        <f t="shared" si="283"/>
        <v/>
      </c>
      <c r="AC912" s="162" t="str">
        <f t="shared" si="284"/>
        <v/>
      </c>
    </row>
    <row r="913" spans="1:29" ht="14">
      <c r="A913" s="62">
        <v>911</v>
      </c>
      <c r="B913" s="10">
        <v>8</v>
      </c>
      <c r="C913" s="14">
        <v>41370</v>
      </c>
      <c r="D913" s="15" t="s">
        <v>52</v>
      </c>
      <c r="E913" s="65" t="s">
        <v>8</v>
      </c>
      <c r="F913" s="15" t="s">
        <v>8</v>
      </c>
      <c r="G913" s="23" t="s">
        <v>16</v>
      </c>
      <c r="H913" s="17" t="s">
        <v>219</v>
      </c>
      <c r="I913" s="66">
        <v>2</v>
      </c>
      <c r="J913" s="12">
        <f>VLOOKUP(G913,'Default Parameters'!$A$10:$C$12,3,FALSE)</f>
        <v>5</v>
      </c>
      <c r="K913" s="63">
        <f t="shared" si="266"/>
        <v>41492</v>
      </c>
      <c r="L913" s="64">
        <f t="shared" si="267"/>
        <v>2013</v>
      </c>
      <c r="M913" s="64">
        <f t="shared" si="268"/>
        <v>8</v>
      </c>
      <c r="N913" s="63">
        <f t="shared" si="269"/>
        <v>43317</v>
      </c>
      <c r="O913" s="154">
        <f t="shared" si="270"/>
        <v>42948</v>
      </c>
      <c r="P913" s="155">
        <f t="shared" si="271"/>
        <v>43312</v>
      </c>
      <c r="Q913" s="155" t="str">
        <f t="shared" si="272"/>
        <v>Yes</v>
      </c>
      <c r="R913" s="156">
        <f t="shared" si="273"/>
        <v>0.83835616438356164</v>
      </c>
      <c r="S913" s="156">
        <f t="shared" si="274"/>
        <v>1.1616438356164382</v>
      </c>
      <c r="T913" s="157">
        <f t="shared" si="275"/>
        <v>43313</v>
      </c>
      <c r="U913" s="158">
        <f t="shared" si="276"/>
        <v>43317</v>
      </c>
      <c r="V913" s="158" t="str">
        <f t="shared" si="277"/>
        <v>Yes</v>
      </c>
      <c r="W913" s="159">
        <f t="shared" si="278"/>
        <v>2.7397260273972601E-2</v>
      </c>
      <c r="X913" s="159">
        <f t="shared" si="279"/>
        <v>0</v>
      </c>
      <c r="Y913" s="160" t="str">
        <f t="shared" si="280"/>
        <v/>
      </c>
      <c r="Z913" s="161" t="str">
        <f t="shared" si="281"/>
        <v/>
      </c>
      <c r="AA913" s="161" t="str">
        <f t="shared" si="282"/>
        <v>No</v>
      </c>
      <c r="AB913" s="162" t="str">
        <f t="shared" si="283"/>
        <v/>
      </c>
      <c r="AC913" s="162" t="str">
        <f t="shared" si="284"/>
        <v/>
      </c>
    </row>
    <row r="914" spans="1:29" ht="14">
      <c r="A914" s="62">
        <v>912</v>
      </c>
      <c r="B914" s="10">
        <v>8</v>
      </c>
      <c r="C914" s="14">
        <v>41373</v>
      </c>
      <c r="D914" s="15" t="s">
        <v>52</v>
      </c>
      <c r="E914" s="15" t="s">
        <v>367</v>
      </c>
      <c r="F914" s="15" t="s">
        <v>367</v>
      </c>
      <c r="G914" s="23" t="s">
        <v>16</v>
      </c>
      <c r="H914" s="17" t="s">
        <v>207</v>
      </c>
      <c r="I914" s="66">
        <v>11</v>
      </c>
      <c r="J914" s="12">
        <f>VLOOKUP(G914,'Default Parameters'!$A$10:$C$12,3,FALSE)</f>
        <v>5</v>
      </c>
      <c r="K914" s="63">
        <f t="shared" si="266"/>
        <v>41495</v>
      </c>
      <c r="L914" s="64">
        <f t="shared" si="267"/>
        <v>2013</v>
      </c>
      <c r="M914" s="64">
        <f t="shared" si="268"/>
        <v>8</v>
      </c>
      <c r="N914" s="63">
        <f t="shared" si="269"/>
        <v>43320</v>
      </c>
      <c r="O914" s="154">
        <f t="shared" si="270"/>
        <v>42948</v>
      </c>
      <c r="P914" s="155">
        <f t="shared" si="271"/>
        <v>43312</v>
      </c>
      <c r="Q914" s="155" t="str">
        <f t="shared" si="272"/>
        <v>Yes</v>
      </c>
      <c r="R914" s="156">
        <f t="shared" si="273"/>
        <v>4.6109589041095891</v>
      </c>
      <c r="S914" s="156">
        <f t="shared" si="274"/>
        <v>6.3890410958904109</v>
      </c>
      <c r="T914" s="157">
        <f t="shared" si="275"/>
        <v>43313</v>
      </c>
      <c r="U914" s="158">
        <f t="shared" si="276"/>
        <v>43320</v>
      </c>
      <c r="V914" s="158" t="str">
        <f t="shared" si="277"/>
        <v>Yes</v>
      </c>
      <c r="W914" s="159">
        <f t="shared" si="278"/>
        <v>0.24109589041095891</v>
      </c>
      <c r="X914" s="159">
        <f t="shared" si="279"/>
        <v>0</v>
      </c>
      <c r="Y914" s="160" t="str">
        <f t="shared" si="280"/>
        <v/>
      </c>
      <c r="Z914" s="161" t="str">
        <f t="shared" si="281"/>
        <v/>
      </c>
      <c r="AA914" s="161" t="str">
        <f t="shared" si="282"/>
        <v>No</v>
      </c>
      <c r="AB914" s="162" t="str">
        <f t="shared" si="283"/>
        <v/>
      </c>
      <c r="AC914" s="162" t="str">
        <f t="shared" si="284"/>
        <v/>
      </c>
    </row>
    <row r="915" spans="1:29" ht="14">
      <c r="A915" s="62">
        <v>913</v>
      </c>
      <c r="B915" s="10">
        <v>8</v>
      </c>
      <c r="C915" s="14">
        <v>41373</v>
      </c>
      <c r="D915" s="15" t="s">
        <v>52</v>
      </c>
      <c r="E915" s="15" t="s">
        <v>367</v>
      </c>
      <c r="F915" s="15" t="s">
        <v>367</v>
      </c>
      <c r="G915" s="23" t="s">
        <v>16</v>
      </c>
      <c r="H915" s="17" t="s">
        <v>207</v>
      </c>
      <c r="I915" s="66">
        <v>20</v>
      </c>
      <c r="J915" s="12">
        <f>VLOOKUP(G915,'Default Parameters'!$A$10:$C$12,3,FALSE)</f>
        <v>5</v>
      </c>
      <c r="K915" s="63">
        <f t="shared" si="266"/>
        <v>41495</v>
      </c>
      <c r="L915" s="64">
        <f t="shared" si="267"/>
        <v>2013</v>
      </c>
      <c r="M915" s="64">
        <f t="shared" si="268"/>
        <v>8</v>
      </c>
      <c r="N915" s="63">
        <f t="shared" si="269"/>
        <v>43320</v>
      </c>
      <c r="O915" s="154">
        <f t="shared" si="270"/>
        <v>42948</v>
      </c>
      <c r="P915" s="155">
        <f t="shared" si="271"/>
        <v>43312</v>
      </c>
      <c r="Q915" s="155" t="str">
        <f t="shared" si="272"/>
        <v>Yes</v>
      </c>
      <c r="R915" s="156">
        <f t="shared" si="273"/>
        <v>8.3835616438356162</v>
      </c>
      <c r="S915" s="156">
        <f t="shared" si="274"/>
        <v>11.616438356164384</v>
      </c>
      <c r="T915" s="157">
        <f t="shared" si="275"/>
        <v>43313</v>
      </c>
      <c r="U915" s="158">
        <f t="shared" si="276"/>
        <v>43320</v>
      </c>
      <c r="V915" s="158" t="str">
        <f t="shared" si="277"/>
        <v>Yes</v>
      </c>
      <c r="W915" s="159">
        <f t="shared" si="278"/>
        <v>0.43835616438356162</v>
      </c>
      <c r="X915" s="159">
        <f t="shared" si="279"/>
        <v>0</v>
      </c>
      <c r="Y915" s="160" t="str">
        <f t="shared" si="280"/>
        <v/>
      </c>
      <c r="Z915" s="161" t="str">
        <f t="shared" si="281"/>
        <v/>
      </c>
      <c r="AA915" s="161" t="str">
        <f t="shared" si="282"/>
        <v>No</v>
      </c>
      <c r="AB915" s="162" t="str">
        <f t="shared" si="283"/>
        <v/>
      </c>
      <c r="AC915" s="162" t="str">
        <f t="shared" si="284"/>
        <v/>
      </c>
    </row>
    <row r="916" spans="1:29" ht="14">
      <c r="A916" s="62">
        <v>914</v>
      </c>
      <c r="B916" s="10">
        <v>8</v>
      </c>
      <c r="C916" s="14">
        <v>41374</v>
      </c>
      <c r="D916" s="15" t="s">
        <v>52</v>
      </c>
      <c r="E916" s="15" t="s">
        <v>367</v>
      </c>
      <c r="F916" s="15" t="s">
        <v>367</v>
      </c>
      <c r="G916" s="23" t="s">
        <v>16</v>
      </c>
      <c r="H916" s="17" t="s">
        <v>207</v>
      </c>
      <c r="I916" s="66">
        <v>50</v>
      </c>
      <c r="J916" s="12">
        <f>VLOOKUP(G916,'Default Parameters'!$A$10:$C$12,3,FALSE)</f>
        <v>5</v>
      </c>
      <c r="K916" s="63">
        <f t="shared" si="266"/>
        <v>41496</v>
      </c>
      <c r="L916" s="64">
        <f t="shared" si="267"/>
        <v>2013</v>
      </c>
      <c r="M916" s="64">
        <f t="shared" si="268"/>
        <v>8</v>
      </c>
      <c r="N916" s="63">
        <f t="shared" si="269"/>
        <v>43321</v>
      </c>
      <c r="O916" s="154">
        <f t="shared" si="270"/>
        <v>42948</v>
      </c>
      <c r="P916" s="155">
        <f t="shared" si="271"/>
        <v>43312</v>
      </c>
      <c r="Q916" s="155" t="str">
        <f t="shared" si="272"/>
        <v>Yes</v>
      </c>
      <c r="R916" s="156">
        <f t="shared" si="273"/>
        <v>20.958904109589042</v>
      </c>
      <c r="S916" s="156">
        <f t="shared" si="274"/>
        <v>29.041095890410958</v>
      </c>
      <c r="T916" s="157">
        <f t="shared" si="275"/>
        <v>43313</v>
      </c>
      <c r="U916" s="158">
        <f t="shared" si="276"/>
        <v>43321</v>
      </c>
      <c r="V916" s="158" t="str">
        <f t="shared" si="277"/>
        <v>Yes</v>
      </c>
      <c r="W916" s="159">
        <f t="shared" si="278"/>
        <v>1.2328767123287672</v>
      </c>
      <c r="X916" s="159">
        <f t="shared" si="279"/>
        <v>0</v>
      </c>
      <c r="Y916" s="160" t="str">
        <f t="shared" si="280"/>
        <v/>
      </c>
      <c r="Z916" s="161" t="str">
        <f t="shared" si="281"/>
        <v/>
      </c>
      <c r="AA916" s="161" t="str">
        <f t="shared" si="282"/>
        <v>No</v>
      </c>
      <c r="AB916" s="162" t="str">
        <f t="shared" si="283"/>
        <v/>
      </c>
      <c r="AC916" s="162" t="str">
        <f t="shared" si="284"/>
        <v/>
      </c>
    </row>
    <row r="917" spans="1:29" ht="14">
      <c r="A917" s="62">
        <v>915</v>
      </c>
      <c r="B917" s="10">
        <v>8</v>
      </c>
      <c r="C917" s="14">
        <v>41374</v>
      </c>
      <c r="D917" s="15" t="s">
        <v>221</v>
      </c>
      <c r="E917" s="65" t="s">
        <v>8</v>
      </c>
      <c r="F917" s="15" t="s">
        <v>8</v>
      </c>
      <c r="G917" s="23" t="s">
        <v>16</v>
      </c>
      <c r="H917" s="17" t="s">
        <v>73</v>
      </c>
      <c r="I917" s="66">
        <v>5</v>
      </c>
      <c r="J917" s="12">
        <f>VLOOKUP(G917,'Default Parameters'!$A$10:$C$12,3,FALSE)</f>
        <v>5</v>
      </c>
      <c r="K917" s="63">
        <f t="shared" si="266"/>
        <v>41496</v>
      </c>
      <c r="L917" s="64">
        <f t="shared" si="267"/>
        <v>2013</v>
      </c>
      <c r="M917" s="64">
        <f t="shared" si="268"/>
        <v>8</v>
      </c>
      <c r="N917" s="63">
        <f t="shared" si="269"/>
        <v>43321</v>
      </c>
      <c r="O917" s="154">
        <f t="shared" si="270"/>
        <v>42948</v>
      </c>
      <c r="P917" s="155">
        <f t="shared" si="271"/>
        <v>43312</v>
      </c>
      <c r="Q917" s="155" t="str">
        <f t="shared" si="272"/>
        <v>Yes</v>
      </c>
      <c r="R917" s="156">
        <f t="shared" si="273"/>
        <v>2.095890410958904</v>
      </c>
      <c r="S917" s="156">
        <f t="shared" si="274"/>
        <v>2.904109589041096</v>
      </c>
      <c r="T917" s="157">
        <f t="shared" si="275"/>
        <v>43313</v>
      </c>
      <c r="U917" s="158">
        <f t="shared" si="276"/>
        <v>43321</v>
      </c>
      <c r="V917" s="158" t="str">
        <f t="shared" si="277"/>
        <v>Yes</v>
      </c>
      <c r="W917" s="159">
        <f t="shared" si="278"/>
        <v>0.12328767123287671</v>
      </c>
      <c r="X917" s="159">
        <f t="shared" si="279"/>
        <v>0</v>
      </c>
      <c r="Y917" s="160" t="str">
        <f t="shared" si="280"/>
        <v/>
      </c>
      <c r="Z917" s="161" t="str">
        <f t="shared" si="281"/>
        <v/>
      </c>
      <c r="AA917" s="161" t="str">
        <f t="shared" si="282"/>
        <v>No</v>
      </c>
      <c r="AB917" s="162" t="str">
        <f t="shared" si="283"/>
        <v/>
      </c>
      <c r="AC917" s="162" t="str">
        <f t="shared" si="284"/>
        <v/>
      </c>
    </row>
    <row r="918" spans="1:29" ht="14">
      <c r="A918" s="62">
        <v>916</v>
      </c>
      <c r="B918" s="10">
        <v>8</v>
      </c>
      <c r="C918" s="14">
        <v>41376</v>
      </c>
      <c r="D918" s="15" t="s">
        <v>52</v>
      </c>
      <c r="E918" s="15" t="s">
        <v>367</v>
      </c>
      <c r="F918" s="15" t="s">
        <v>367</v>
      </c>
      <c r="G918" s="23" t="s">
        <v>16</v>
      </c>
      <c r="H918" s="17" t="s">
        <v>207</v>
      </c>
      <c r="I918" s="66">
        <v>100</v>
      </c>
      <c r="J918" s="12">
        <f>VLOOKUP(G918,'Default Parameters'!$A$10:$C$12,3,FALSE)</f>
        <v>5</v>
      </c>
      <c r="K918" s="63">
        <f t="shared" si="266"/>
        <v>41498</v>
      </c>
      <c r="L918" s="64">
        <f t="shared" si="267"/>
        <v>2013</v>
      </c>
      <c r="M918" s="64">
        <f t="shared" si="268"/>
        <v>8</v>
      </c>
      <c r="N918" s="63">
        <f t="shared" si="269"/>
        <v>43323</v>
      </c>
      <c r="O918" s="154">
        <f t="shared" si="270"/>
        <v>42948</v>
      </c>
      <c r="P918" s="155">
        <f t="shared" si="271"/>
        <v>43312</v>
      </c>
      <c r="Q918" s="155" t="str">
        <f t="shared" si="272"/>
        <v>Yes</v>
      </c>
      <c r="R918" s="156">
        <f t="shared" si="273"/>
        <v>41.917808219178085</v>
      </c>
      <c r="S918" s="156">
        <f t="shared" si="274"/>
        <v>58.082191780821915</v>
      </c>
      <c r="T918" s="157">
        <f t="shared" si="275"/>
        <v>43313</v>
      </c>
      <c r="U918" s="158">
        <f t="shared" si="276"/>
        <v>43323</v>
      </c>
      <c r="V918" s="158" t="str">
        <f t="shared" si="277"/>
        <v>Yes</v>
      </c>
      <c r="W918" s="159">
        <f t="shared" si="278"/>
        <v>3.0136986301369864</v>
      </c>
      <c r="X918" s="159">
        <f t="shared" si="279"/>
        <v>0</v>
      </c>
      <c r="Y918" s="160" t="str">
        <f t="shared" si="280"/>
        <v/>
      </c>
      <c r="Z918" s="161" t="str">
        <f t="shared" si="281"/>
        <v/>
      </c>
      <c r="AA918" s="161" t="str">
        <f t="shared" si="282"/>
        <v>No</v>
      </c>
      <c r="AB918" s="162" t="str">
        <f t="shared" si="283"/>
        <v/>
      </c>
      <c r="AC918" s="162" t="str">
        <f t="shared" si="284"/>
        <v/>
      </c>
    </row>
    <row r="919" spans="1:29" ht="14">
      <c r="A919" s="62">
        <v>917</v>
      </c>
      <c r="B919" s="10">
        <v>8</v>
      </c>
      <c r="C919" s="14">
        <v>41376</v>
      </c>
      <c r="D919" s="15" t="s">
        <v>52</v>
      </c>
      <c r="E919" s="15" t="s">
        <v>11</v>
      </c>
      <c r="F919" s="15" t="s">
        <v>11</v>
      </c>
      <c r="G919" s="23" t="s">
        <v>16</v>
      </c>
      <c r="H919" s="17" t="s">
        <v>29</v>
      </c>
      <c r="I919" s="66">
        <v>60</v>
      </c>
      <c r="J919" s="12">
        <f>VLOOKUP(G919,'Default Parameters'!$A$10:$C$12,3,FALSE)</f>
        <v>5</v>
      </c>
      <c r="K919" s="63">
        <f t="shared" si="266"/>
        <v>41498</v>
      </c>
      <c r="L919" s="64">
        <f t="shared" si="267"/>
        <v>2013</v>
      </c>
      <c r="M919" s="64">
        <f t="shared" si="268"/>
        <v>8</v>
      </c>
      <c r="N919" s="63">
        <f t="shared" si="269"/>
        <v>43323</v>
      </c>
      <c r="O919" s="154">
        <f t="shared" si="270"/>
        <v>42948</v>
      </c>
      <c r="P919" s="155">
        <f t="shared" si="271"/>
        <v>43312</v>
      </c>
      <c r="Q919" s="155" t="str">
        <f t="shared" si="272"/>
        <v>Yes</v>
      </c>
      <c r="R919" s="156">
        <f t="shared" si="273"/>
        <v>25.150684931506849</v>
      </c>
      <c r="S919" s="156">
        <f t="shared" si="274"/>
        <v>34.849315068493148</v>
      </c>
      <c r="T919" s="157">
        <f t="shared" si="275"/>
        <v>43313</v>
      </c>
      <c r="U919" s="158">
        <f t="shared" si="276"/>
        <v>43323</v>
      </c>
      <c r="V919" s="158" t="str">
        <f t="shared" si="277"/>
        <v>Yes</v>
      </c>
      <c r="W919" s="159">
        <f t="shared" si="278"/>
        <v>1.8082191780821917</v>
      </c>
      <c r="X919" s="159">
        <f t="shared" si="279"/>
        <v>0</v>
      </c>
      <c r="Y919" s="160" t="str">
        <f t="shared" si="280"/>
        <v/>
      </c>
      <c r="Z919" s="161" t="str">
        <f t="shared" si="281"/>
        <v/>
      </c>
      <c r="AA919" s="161" t="str">
        <f t="shared" si="282"/>
        <v>No</v>
      </c>
      <c r="AB919" s="162" t="str">
        <f t="shared" si="283"/>
        <v/>
      </c>
      <c r="AC919" s="162" t="str">
        <f t="shared" si="284"/>
        <v/>
      </c>
    </row>
    <row r="920" spans="1:29" ht="14">
      <c r="A920" s="62">
        <v>918</v>
      </c>
      <c r="B920" s="10">
        <v>8</v>
      </c>
      <c r="C920" s="14">
        <v>41376</v>
      </c>
      <c r="D920" s="15" t="s">
        <v>52</v>
      </c>
      <c r="E920" s="15" t="s">
        <v>11</v>
      </c>
      <c r="F920" s="15" t="s">
        <v>11</v>
      </c>
      <c r="G920" s="23" t="s">
        <v>16</v>
      </c>
      <c r="H920" s="17" t="s">
        <v>29</v>
      </c>
      <c r="I920" s="66">
        <v>350</v>
      </c>
      <c r="J920" s="12">
        <f>VLOOKUP(G920,'Default Parameters'!$A$10:$C$12,3,FALSE)</f>
        <v>5</v>
      </c>
      <c r="K920" s="63">
        <f t="shared" si="266"/>
        <v>41498</v>
      </c>
      <c r="L920" s="64">
        <f t="shared" si="267"/>
        <v>2013</v>
      </c>
      <c r="M920" s="64">
        <f t="shared" si="268"/>
        <v>8</v>
      </c>
      <c r="N920" s="63">
        <f t="shared" si="269"/>
        <v>43323</v>
      </c>
      <c r="O920" s="154">
        <f t="shared" si="270"/>
        <v>42948</v>
      </c>
      <c r="P920" s="155">
        <f t="shared" si="271"/>
        <v>43312</v>
      </c>
      <c r="Q920" s="155" t="str">
        <f t="shared" si="272"/>
        <v>Yes</v>
      </c>
      <c r="R920" s="156">
        <f t="shared" si="273"/>
        <v>146.7123287671233</v>
      </c>
      <c r="S920" s="156">
        <f t="shared" si="274"/>
        <v>203.2876712328767</v>
      </c>
      <c r="T920" s="157">
        <f t="shared" si="275"/>
        <v>43313</v>
      </c>
      <c r="U920" s="158">
        <f t="shared" si="276"/>
        <v>43323</v>
      </c>
      <c r="V920" s="158" t="str">
        <f t="shared" si="277"/>
        <v>Yes</v>
      </c>
      <c r="W920" s="159">
        <f t="shared" si="278"/>
        <v>10.547945205479452</v>
      </c>
      <c r="X920" s="159">
        <f t="shared" si="279"/>
        <v>0</v>
      </c>
      <c r="Y920" s="160" t="str">
        <f t="shared" si="280"/>
        <v/>
      </c>
      <c r="Z920" s="161" t="str">
        <f t="shared" si="281"/>
        <v/>
      </c>
      <c r="AA920" s="161" t="str">
        <f t="shared" si="282"/>
        <v>No</v>
      </c>
      <c r="AB920" s="162" t="str">
        <f t="shared" si="283"/>
        <v/>
      </c>
      <c r="AC920" s="162" t="str">
        <f t="shared" si="284"/>
        <v/>
      </c>
    </row>
    <row r="921" spans="1:29" ht="14">
      <c r="A921" s="62">
        <v>919</v>
      </c>
      <c r="B921" s="10">
        <v>8</v>
      </c>
      <c r="C921" s="14">
        <v>41377</v>
      </c>
      <c r="D921" s="15" t="s">
        <v>52</v>
      </c>
      <c r="E921" s="15" t="s">
        <v>367</v>
      </c>
      <c r="F921" s="15" t="s">
        <v>367</v>
      </c>
      <c r="G921" s="23" t="s">
        <v>16</v>
      </c>
      <c r="H921" s="17" t="s">
        <v>207</v>
      </c>
      <c r="I921" s="66">
        <v>10</v>
      </c>
      <c r="J921" s="12">
        <f>VLOOKUP(G921,'Default Parameters'!$A$10:$C$12,3,FALSE)</f>
        <v>5</v>
      </c>
      <c r="K921" s="63">
        <f t="shared" si="266"/>
        <v>41499</v>
      </c>
      <c r="L921" s="64">
        <f t="shared" si="267"/>
        <v>2013</v>
      </c>
      <c r="M921" s="64">
        <f t="shared" si="268"/>
        <v>8</v>
      </c>
      <c r="N921" s="63">
        <f t="shared" si="269"/>
        <v>43324</v>
      </c>
      <c r="O921" s="154">
        <f t="shared" si="270"/>
        <v>42948</v>
      </c>
      <c r="P921" s="155">
        <f t="shared" si="271"/>
        <v>43312</v>
      </c>
      <c r="Q921" s="155" t="str">
        <f t="shared" si="272"/>
        <v>Yes</v>
      </c>
      <c r="R921" s="156">
        <f t="shared" si="273"/>
        <v>4.1917808219178081</v>
      </c>
      <c r="S921" s="156">
        <f t="shared" si="274"/>
        <v>5.8082191780821919</v>
      </c>
      <c r="T921" s="157">
        <f t="shared" si="275"/>
        <v>43313</v>
      </c>
      <c r="U921" s="158">
        <f t="shared" si="276"/>
        <v>43324</v>
      </c>
      <c r="V921" s="158" t="str">
        <f t="shared" si="277"/>
        <v>Yes</v>
      </c>
      <c r="W921" s="159">
        <f t="shared" si="278"/>
        <v>0.32876712328767121</v>
      </c>
      <c r="X921" s="159">
        <f t="shared" si="279"/>
        <v>0</v>
      </c>
      <c r="Y921" s="160" t="str">
        <f t="shared" si="280"/>
        <v/>
      </c>
      <c r="Z921" s="161" t="str">
        <f t="shared" si="281"/>
        <v/>
      </c>
      <c r="AA921" s="161" t="str">
        <f t="shared" si="282"/>
        <v>No</v>
      </c>
      <c r="AB921" s="162" t="str">
        <f t="shared" si="283"/>
        <v/>
      </c>
      <c r="AC921" s="162" t="str">
        <f t="shared" si="284"/>
        <v/>
      </c>
    </row>
    <row r="922" spans="1:29" ht="14">
      <c r="A922" s="62">
        <v>920</v>
      </c>
      <c r="B922" s="10">
        <v>8</v>
      </c>
      <c r="C922" s="14">
        <v>41377</v>
      </c>
      <c r="D922" s="15" t="s">
        <v>52</v>
      </c>
      <c r="E922" s="15" t="s">
        <v>367</v>
      </c>
      <c r="F922" s="15" t="s">
        <v>367</v>
      </c>
      <c r="G922" s="23" t="s">
        <v>16</v>
      </c>
      <c r="H922" s="17" t="s">
        <v>207</v>
      </c>
      <c r="I922" s="66">
        <v>19</v>
      </c>
      <c r="J922" s="12">
        <f>VLOOKUP(G922,'Default Parameters'!$A$10:$C$12,3,FALSE)</f>
        <v>5</v>
      </c>
      <c r="K922" s="63">
        <f t="shared" si="266"/>
        <v>41499</v>
      </c>
      <c r="L922" s="64">
        <f t="shared" si="267"/>
        <v>2013</v>
      </c>
      <c r="M922" s="64">
        <f t="shared" si="268"/>
        <v>8</v>
      </c>
      <c r="N922" s="63">
        <f t="shared" si="269"/>
        <v>43324</v>
      </c>
      <c r="O922" s="154">
        <f t="shared" si="270"/>
        <v>42948</v>
      </c>
      <c r="P922" s="155">
        <f t="shared" si="271"/>
        <v>43312</v>
      </c>
      <c r="Q922" s="155" t="str">
        <f t="shared" si="272"/>
        <v>Yes</v>
      </c>
      <c r="R922" s="156">
        <f t="shared" si="273"/>
        <v>7.9643835616438352</v>
      </c>
      <c r="S922" s="156">
        <f t="shared" si="274"/>
        <v>11.035616438356165</v>
      </c>
      <c r="T922" s="157">
        <f t="shared" si="275"/>
        <v>43313</v>
      </c>
      <c r="U922" s="158">
        <f t="shared" si="276"/>
        <v>43324</v>
      </c>
      <c r="V922" s="158" t="str">
        <f t="shared" si="277"/>
        <v>Yes</v>
      </c>
      <c r="W922" s="159">
        <f t="shared" si="278"/>
        <v>0.62465753424657533</v>
      </c>
      <c r="X922" s="159">
        <f t="shared" si="279"/>
        <v>0</v>
      </c>
      <c r="Y922" s="160" t="str">
        <f t="shared" si="280"/>
        <v/>
      </c>
      <c r="Z922" s="161" t="str">
        <f t="shared" si="281"/>
        <v/>
      </c>
      <c r="AA922" s="161" t="str">
        <f t="shared" si="282"/>
        <v>No</v>
      </c>
      <c r="AB922" s="162" t="str">
        <f t="shared" si="283"/>
        <v/>
      </c>
      <c r="AC922" s="162" t="str">
        <f t="shared" si="284"/>
        <v/>
      </c>
    </row>
    <row r="923" spans="1:29" ht="14">
      <c r="A923" s="62">
        <v>921</v>
      </c>
      <c r="B923" s="10">
        <v>8</v>
      </c>
      <c r="C923" s="14">
        <v>41381</v>
      </c>
      <c r="D923" s="15" t="s">
        <v>52</v>
      </c>
      <c r="E923" s="15" t="s">
        <v>367</v>
      </c>
      <c r="F923" s="15" t="s">
        <v>367</v>
      </c>
      <c r="G923" s="23" t="s">
        <v>16</v>
      </c>
      <c r="H923" s="17" t="s">
        <v>207</v>
      </c>
      <c r="I923" s="66">
        <v>8</v>
      </c>
      <c r="J923" s="12">
        <f>VLOOKUP(G923,'Default Parameters'!$A$10:$C$12,3,FALSE)</f>
        <v>5</v>
      </c>
      <c r="K923" s="63">
        <f t="shared" si="266"/>
        <v>41503</v>
      </c>
      <c r="L923" s="64">
        <f t="shared" si="267"/>
        <v>2013</v>
      </c>
      <c r="M923" s="64">
        <f t="shared" si="268"/>
        <v>8</v>
      </c>
      <c r="N923" s="63">
        <f t="shared" si="269"/>
        <v>43328</v>
      </c>
      <c r="O923" s="154">
        <f t="shared" si="270"/>
        <v>42948</v>
      </c>
      <c r="P923" s="155">
        <f t="shared" si="271"/>
        <v>43312</v>
      </c>
      <c r="Q923" s="155" t="str">
        <f t="shared" si="272"/>
        <v>Yes</v>
      </c>
      <c r="R923" s="156">
        <f t="shared" si="273"/>
        <v>3.3534246575342466</v>
      </c>
      <c r="S923" s="156">
        <f t="shared" si="274"/>
        <v>4.646575342465753</v>
      </c>
      <c r="T923" s="157">
        <f t="shared" si="275"/>
        <v>43313</v>
      </c>
      <c r="U923" s="158">
        <f t="shared" si="276"/>
        <v>43328</v>
      </c>
      <c r="V923" s="158" t="str">
        <f t="shared" si="277"/>
        <v>Yes</v>
      </c>
      <c r="W923" s="159">
        <f t="shared" si="278"/>
        <v>0.35068493150684932</v>
      </c>
      <c r="X923" s="159">
        <f t="shared" si="279"/>
        <v>0</v>
      </c>
      <c r="Y923" s="160" t="str">
        <f t="shared" si="280"/>
        <v/>
      </c>
      <c r="Z923" s="161" t="str">
        <f t="shared" si="281"/>
        <v/>
      </c>
      <c r="AA923" s="161" t="str">
        <f t="shared" si="282"/>
        <v>No</v>
      </c>
      <c r="AB923" s="162" t="str">
        <f t="shared" si="283"/>
        <v/>
      </c>
      <c r="AC923" s="162" t="str">
        <f t="shared" si="284"/>
        <v/>
      </c>
    </row>
    <row r="924" spans="1:29" ht="14">
      <c r="A924" s="62">
        <v>922</v>
      </c>
      <c r="B924" s="10">
        <v>8</v>
      </c>
      <c r="C924" s="14">
        <v>41381</v>
      </c>
      <c r="D924" s="15" t="s">
        <v>52</v>
      </c>
      <c r="E924" s="15" t="s">
        <v>367</v>
      </c>
      <c r="F924" s="15" t="s">
        <v>367</v>
      </c>
      <c r="G924" s="23" t="s">
        <v>16</v>
      </c>
      <c r="H924" s="17" t="s">
        <v>207</v>
      </c>
      <c r="I924" s="66">
        <v>8</v>
      </c>
      <c r="J924" s="12">
        <f>VLOOKUP(G924,'Default Parameters'!$A$10:$C$12,3,FALSE)</f>
        <v>5</v>
      </c>
      <c r="K924" s="63">
        <f t="shared" si="266"/>
        <v>41503</v>
      </c>
      <c r="L924" s="64">
        <f t="shared" si="267"/>
        <v>2013</v>
      </c>
      <c r="M924" s="64">
        <f t="shared" si="268"/>
        <v>8</v>
      </c>
      <c r="N924" s="63">
        <f t="shared" si="269"/>
        <v>43328</v>
      </c>
      <c r="O924" s="154">
        <f t="shared" si="270"/>
        <v>42948</v>
      </c>
      <c r="P924" s="155">
        <f t="shared" si="271"/>
        <v>43312</v>
      </c>
      <c r="Q924" s="155" t="str">
        <f t="shared" si="272"/>
        <v>Yes</v>
      </c>
      <c r="R924" s="156">
        <f t="shared" si="273"/>
        <v>3.3534246575342466</v>
      </c>
      <c r="S924" s="156">
        <f t="shared" si="274"/>
        <v>4.646575342465753</v>
      </c>
      <c r="T924" s="157">
        <f t="shared" si="275"/>
        <v>43313</v>
      </c>
      <c r="U924" s="158">
        <f t="shared" si="276"/>
        <v>43328</v>
      </c>
      <c r="V924" s="158" t="str">
        <f t="shared" si="277"/>
        <v>Yes</v>
      </c>
      <c r="W924" s="159">
        <f t="shared" si="278"/>
        <v>0.35068493150684932</v>
      </c>
      <c r="X924" s="159">
        <f t="shared" si="279"/>
        <v>0</v>
      </c>
      <c r="Y924" s="160" t="str">
        <f t="shared" si="280"/>
        <v/>
      </c>
      <c r="Z924" s="161" t="str">
        <f t="shared" si="281"/>
        <v/>
      </c>
      <c r="AA924" s="161" t="str">
        <f t="shared" si="282"/>
        <v>No</v>
      </c>
      <c r="AB924" s="162" t="str">
        <f t="shared" si="283"/>
        <v/>
      </c>
      <c r="AC924" s="162" t="str">
        <f t="shared" si="284"/>
        <v/>
      </c>
    </row>
    <row r="925" spans="1:29" ht="14">
      <c r="A925" s="62">
        <v>923</v>
      </c>
      <c r="B925" s="10">
        <v>8</v>
      </c>
      <c r="C925" s="14">
        <v>41381</v>
      </c>
      <c r="D925" s="15" t="s">
        <v>52</v>
      </c>
      <c r="E925" s="15" t="s">
        <v>367</v>
      </c>
      <c r="F925" s="15" t="s">
        <v>367</v>
      </c>
      <c r="G925" s="23" t="s">
        <v>16</v>
      </c>
      <c r="H925" s="17" t="s">
        <v>207</v>
      </c>
      <c r="I925" s="66">
        <v>9</v>
      </c>
      <c r="J925" s="12">
        <f>VLOOKUP(G925,'Default Parameters'!$A$10:$C$12,3,FALSE)</f>
        <v>5</v>
      </c>
      <c r="K925" s="63">
        <f t="shared" si="266"/>
        <v>41503</v>
      </c>
      <c r="L925" s="64">
        <f t="shared" si="267"/>
        <v>2013</v>
      </c>
      <c r="M925" s="64">
        <f t="shared" si="268"/>
        <v>8</v>
      </c>
      <c r="N925" s="63">
        <f t="shared" si="269"/>
        <v>43328</v>
      </c>
      <c r="O925" s="154">
        <f t="shared" si="270"/>
        <v>42948</v>
      </c>
      <c r="P925" s="155">
        <f t="shared" si="271"/>
        <v>43312</v>
      </c>
      <c r="Q925" s="155" t="str">
        <f t="shared" si="272"/>
        <v>Yes</v>
      </c>
      <c r="R925" s="156">
        <f t="shared" si="273"/>
        <v>3.7726027397260276</v>
      </c>
      <c r="S925" s="156">
        <f t="shared" si="274"/>
        <v>5.2273972602739729</v>
      </c>
      <c r="T925" s="157">
        <f t="shared" si="275"/>
        <v>43313</v>
      </c>
      <c r="U925" s="158">
        <f t="shared" si="276"/>
        <v>43328</v>
      </c>
      <c r="V925" s="158" t="str">
        <f t="shared" si="277"/>
        <v>Yes</v>
      </c>
      <c r="W925" s="159">
        <f t="shared" si="278"/>
        <v>0.39452054794520547</v>
      </c>
      <c r="X925" s="159">
        <f t="shared" si="279"/>
        <v>0</v>
      </c>
      <c r="Y925" s="160" t="str">
        <f t="shared" si="280"/>
        <v/>
      </c>
      <c r="Z925" s="161" t="str">
        <f t="shared" si="281"/>
        <v/>
      </c>
      <c r="AA925" s="161" t="str">
        <f t="shared" si="282"/>
        <v>No</v>
      </c>
      <c r="AB925" s="162" t="str">
        <f t="shared" si="283"/>
        <v/>
      </c>
      <c r="AC925" s="162" t="str">
        <f t="shared" si="284"/>
        <v/>
      </c>
    </row>
    <row r="926" spans="1:29" ht="14">
      <c r="A926" s="62">
        <v>924</v>
      </c>
      <c r="B926" s="10">
        <v>8</v>
      </c>
      <c r="C926" s="14">
        <v>41381</v>
      </c>
      <c r="D926" s="15" t="s">
        <v>52</v>
      </c>
      <c r="E926" s="15" t="s">
        <v>367</v>
      </c>
      <c r="F926" s="15" t="s">
        <v>367</v>
      </c>
      <c r="G926" s="23" t="s">
        <v>16</v>
      </c>
      <c r="H926" s="17" t="s">
        <v>207</v>
      </c>
      <c r="I926" s="66">
        <v>10</v>
      </c>
      <c r="J926" s="12">
        <f>VLOOKUP(G926,'Default Parameters'!$A$10:$C$12,3,FALSE)</f>
        <v>5</v>
      </c>
      <c r="K926" s="63">
        <f t="shared" si="266"/>
        <v>41503</v>
      </c>
      <c r="L926" s="64">
        <f t="shared" si="267"/>
        <v>2013</v>
      </c>
      <c r="M926" s="64">
        <f t="shared" si="268"/>
        <v>8</v>
      </c>
      <c r="N926" s="63">
        <f t="shared" si="269"/>
        <v>43328</v>
      </c>
      <c r="O926" s="154">
        <f t="shared" si="270"/>
        <v>42948</v>
      </c>
      <c r="P926" s="155">
        <f t="shared" si="271"/>
        <v>43312</v>
      </c>
      <c r="Q926" s="155" t="str">
        <f t="shared" si="272"/>
        <v>Yes</v>
      </c>
      <c r="R926" s="156">
        <f t="shared" si="273"/>
        <v>4.1917808219178081</v>
      </c>
      <c r="S926" s="156">
        <f t="shared" si="274"/>
        <v>5.8082191780821919</v>
      </c>
      <c r="T926" s="157">
        <f t="shared" si="275"/>
        <v>43313</v>
      </c>
      <c r="U926" s="158">
        <f t="shared" si="276"/>
        <v>43328</v>
      </c>
      <c r="V926" s="158" t="str">
        <f t="shared" si="277"/>
        <v>Yes</v>
      </c>
      <c r="W926" s="159">
        <f t="shared" si="278"/>
        <v>0.43835616438356162</v>
      </c>
      <c r="X926" s="159">
        <f t="shared" si="279"/>
        <v>0</v>
      </c>
      <c r="Y926" s="160" t="str">
        <f t="shared" si="280"/>
        <v/>
      </c>
      <c r="Z926" s="161" t="str">
        <f t="shared" si="281"/>
        <v/>
      </c>
      <c r="AA926" s="161" t="str">
        <f t="shared" si="282"/>
        <v>No</v>
      </c>
      <c r="AB926" s="162" t="str">
        <f t="shared" si="283"/>
        <v/>
      </c>
      <c r="AC926" s="162" t="str">
        <f t="shared" si="284"/>
        <v/>
      </c>
    </row>
    <row r="927" spans="1:29" ht="14">
      <c r="A927" s="62">
        <v>925</v>
      </c>
      <c r="B927" s="10">
        <v>8</v>
      </c>
      <c r="C927" s="14">
        <v>41381</v>
      </c>
      <c r="D927" s="15" t="s">
        <v>52</v>
      </c>
      <c r="E927" s="15" t="s">
        <v>367</v>
      </c>
      <c r="F927" s="15" t="s">
        <v>367</v>
      </c>
      <c r="G927" s="23" t="s">
        <v>16</v>
      </c>
      <c r="H927" s="17" t="s">
        <v>207</v>
      </c>
      <c r="I927" s="66">
        <v>11</v>
      </c>
      <c r="J927" s="12">
        <f>VLOOKUP(G927,'Default Parameters'!$A$10:$C$12,3,FALSE)</f>
        <v>5</v>
      </c>
      <c r="K927" s="63">
        <f t="shared" si="266"/>
        <v>41503</v>
      </c>
      <c r="L927" s="64">
        <f t="shared" si="267"/>
        <v>2013</v>
      </c>
      <c r="M927" s="64">
        <f t="shared" si="268"/>
        <v>8</v>
      </c>
      <c r="N927" s="63">
        <f t="shared" si="269"/>
        <v>43328</v>
      </c>
      <c r="O927" s="154">
        <f t="shared" si="270"/>
        <v>42948</v>
      </c>
      <c r="P927" s="155">
        <f t="shared" si="271"/>
        <v>43312</v>
      </c>
      <c r="Q927" s="155" t="str">
        <f t="shared" si="272"/>
        <v>Yes</v>
      </c>
      <c r="R927" s="156">
        <f t="shared" si="273"/>
        <v>4.6109589041095891</v>
      </c>
      <c r="S927" s="156">
        <f t="shared" si="274"/>
        <v>6.3890410958904109</v>
      </c>
      <c r="T927" s="157">
        <f t="shared" si="275"/>
        <v>43313</v>
      </c>
      <c r="U927" s="158">
        <f t="shared" si="276"/>
        <v>43328</v>
      </c>
      <c r="V927" s="158" t="str">
        <f t="shared" si="277"/>
        <v>Yes</v>
      </c>
      <c r="W927" s="159">
        <f t="shared" si="278"/>
        <v>0.48219178082191783</v>
      </c>
      <c r="X927" s="159">
        <f t="shared" si="279"/>
        <v>0</v>
      </c>
      <c r="Y927" s="160" t="str">
        <f t="shared" si="280"/>
        <v/>
      </c>
      <c r="Z927" s="161" t="str">
        <f t="shared" si="281"/>
        <v/>
      </c>
      <c r="AA927" s="161" t="str">
        <f t="shared" si="282"/>
        <v>No</v>
      </c>
      <c r="AB927" s="162" t="str">
        <f t="shared" si="283"/>
        <v/>
      </c>
      <c r="AC927" s="162" t="str">
        <f t="shared" si="284"/>
        <v/>
      </c>
    </row>
    <row r="928" spans="1:29" ht="14">
      <c r="A928" s="62">
        <v>926</v>
      </c>
      <c r="B928" s="10">
        <v>8</v>
      </c>
      <c r="C928" s="14">
        <v>41381</v>
      </c>
      <c r="D928" s="15" t="s">
        <v>52</v>
      </c>
      <c r="E928" s="15" t="s">
        <v>367</v>
      </c>
      <c r="F928" s="15" t="s">
        <v>367</v>
      </c>
      <c r="G928" s="23" t="s">
        <v>16</v>
      </c>
      <c r="H928" s="17" t="s">
        <v>207</v>
      </c>
      <c r="I928" s="66">
        <v>20</v>
      </c>
      <c r="J928" s="12">
        <f>VLOOKUP(G928,'Default Parameters'!$A$10:$C$12,3,FALSE)</f>
        <v>5</v>
      </c>
      <c r="K928" s="63">
        <f t="shared" si="266"/>
        <v>41503</v>
      </c>
      <c r="L928" s="64">
        <f t="shared" si="267"/>
        <v>2013</v>
      </c>
      <c r="M928" s="64">
        <f t="shared" si="268"/>
        <v>8</v>
      </c>
      <c r="N928" s="63">
        <f t="shared" si="269"/>
        <v>43328</v>
      </c>
      <c r="O928" s="154">
        <f t="shared" si="270"/>
        <v>42948</v>
      </c>
      <c r="P928" s="155">
        <f t="shared" si="271"/>
        <v>43312</v>
      </c>
      <c r="Q928" s="155" t="str">
        <f t="shared" si="272"/>
        <v>Yes</v>
      </c>
      <c r="R928" s="156">
        <f t="shared" si="273"/>
        <v>8.3835616438356162</v>
      </c>
      <c r="S928" s="156">
        <f t="shared" si="274"/>
        <v>11.616438356164384</v>
      </c>
      <c r="T928" s="157">
        <f t="shared" si="275"/>
        <v>43313</v>
      </c>
      <c r="U928" s="158">
        <f t="shared" si="276"/>
        <v>43328</v>
      </c>
      <c r="V928" s="158" t="str">
        <f t="shared" si="277"/>
        <v>Yes</v>
      </c>
      <c r="W928" s="159">
        <f t="shared" si="278"/>
        <v>0.87671232876712324</v>
      </c>
      <c r="X928" s="159">
        <f t="shared" si="279"/>
        <v>0</v>
      </c>
      <c r="Y928" s="160" t="str">
        <f t="shared" si="280"/>
        <v/>
      </c>
      <c r="Z928" s="161" t="str">
        <f t="shared" si="281"/>
        <v/>
      </c>
      <c r="AA928" s="161" t="str">
        <f t="shared" si="282"/>
        <v>No</v>
      </c>
      <c r="AB928" s="162" t="str">
        <f t="shared" si="283"/>
        <v/>
      </c>
      <c r="AC928" s="162" t="str">
        <f t="shared" si="284"/>
        <v/>
      </c>
    </row>
    <row r="929" spans="1:29" ht="14">
      <c r="A929" s="62">
        <v>927</v>
      </c>
      <c r="B929" s="10">
        <v>8</v>
      </c>
      <c r="C929" s="14">
        <v>41381</v>
      </c>
      <c r="D929" s="15" t="s">
        <v>52</v>
      </c>
      <c r="E929" s="15" t="s">
        <v>367</v>
      </c>
      <c r="F929" s="15" t="s">
        <v>367</v>
      </c>
      <c r="G929" s="23" t="s">
        <v>16</v>
      </c>
      <c r="H929" s="17" t="s">
        <v>207</v>
      </c>
      <c r="I929" s="66">
        <v>20</v>
      </c>
      <c r="J929" s="12">
        <f>VLOOKUP(G929,'Default Parameters'!$A$10:$C$12,3,FALSE)</f>
        <v>5</v>
      </c>
      <c r="K929" s="63">
        <f t="shared" si="266"/>
        <v>41503</v>
      </c>
      <c r="L929" s="64">
        <f t="shared" si="267"/>
        <v>2013</v>
      </c>
      <c r="M929" s="64">
        <f t="shared" si="268"/>
        <v>8</v>
      </c>
      <c r="N929" s="63">
        <f t="shared" si="269"/>
        <v>43328</v>
      </c>
      <c r="O929" s="154">
        <f t="shared" si="270"/>
        <v>42948</v>
      </c>
      <c r="P929" s="155">
        <f t="shared" si="271"/>
        <v>43312</v>
      </c>
      <c r="Q929" s="155" t="str">
        <f t="shared" si="272"/>
        <v>Yes</v>
      </c>
      <c r="R929" s="156">
        <f t="shared" si="273"/>
        <v>8.3835616438356162</v>
      </c>
      <c r="S929" s="156">
        <f t="shared" si="274"/>
        <v>11.616438356164384</v>
      </c>
      <c r="T929" s="157">
        <f t="shared" si="275"/>
        <v>43313</v>
      </c>
      <c r="U929" s="158">
        <f t="shared" si="276"/>
        <v>43328</v>
      </c>
      <c r="V929" s="158" t="str">
        <f t="shared" si="277"/>
        <v>Yes</v>
      </c>
      <c r="W929" s="159">
        <f t="shared" si="278"/>
        <v>0.87671232876712324</v>
      </c>
      <c r="X929" s="159">
        <f t="shared" si="279"/>
        <v>0</v>
      </c>
      <c r="Y929" s="160" t="str">
        <f t="shared" si="280"/>
        <v/>
      </c>
      <c r="Z929" s="161" t="str">
        <f t="shared" si="281"/>
        <v/>
      </c>
      <c r="AA929" s="161" t="str">
        <f t="shared" si="282"/>
        <v>No</v>
      </c>
      <c r="AB929" s="162" t="str">
        <f t="shared" si="283"/>
        <v/>
      </c>
      <c r="AC929" s="162" t="str">
        <f t="shared" si="284"/>
        <v/>
      </c>
    </row>
    <row r="930" spans="1:29" ht="14">
      <c r="A930" s="62">
        <v>928</v>
      </c>
      <c r="B930" s="10">
        <v>8</v>
      </c>
      <c r="C930" s="14">
        <v>41381</v>
      </c>
      <c r="D930" s="15" t="s">
        <v>52</v>
      </c>
      <c r="E930" s="15" t="s">
        <v>367</v>
      </c>
      <c r="F930" s="15" t="s">
        <v>367</v>
      </c>
      <c r="G930" s="23" t="s">
        <v>16</v>
      </c>
      <c r="H930" s="17" t="s">
        <v>207</v>
      </c>
      <c r="I930" s="66">
        <v>23</v>
      </c>
      <c r="J930" s="12">
        <f>VLOOKUP(G930,'Default Parameters'!$A$10:$C$12,3,FALSE)</f>
        <v>5</v>
      </c>
      <c r="K930" s="63">
        <f t="shared" si="266"/>
        <v>41503</v>
      </c>
      <c r="L930" s="64">
        <f t="shared" si="267"/>
        <v>2013</v>
      </c>
      <c r="M930" s="64">
        <f t="shared" si="268"/>
        <v>8</v>
      </c>
      <c r="N930" s="63">
        <f t="shared" si="269"/>
        <v>43328</v>
      </c>
      <c r="O930" s="154">
        <f t="shared" si="270"/>
        <v>42948</v>
      </c>
      <c r="P930" s="155">
        <f t="shared" si="271"/>
        <v>43312</v>
      </c>
      <c r="Q930" s="155" t="str">
        <f t="shared" si="272"/>
        <v>Yes</v>
      </c>
      <c r="R930" s="156">
        <f t="shared" si="273"/>
        <v>9.6410958904109592</v>
      </c>
      <c r="S930" s="156">
        <f t="shared" si="274"/>
        <v>13.358904109589041</v>
      </c>
      <c r="T930" s="157">
        <f t="shared" si="275"/>
        <v>43313</v>
      </c>
      <c r="U930" s="158">
        <f t="shared" si="276"/>
        <v>43328</v>
      </c>
      <c r="V930" s="158" t="str">
        <f t="shared" si="277"/>
        <v>Yes</v>
      </c>
      <c r="W930" s="159">
        <f t="shared" si="278"/>
        <v>1.0082191780821919</v>
      </c>
      <c r="X930" s="159">
        <f t="shared" si="279"/>
        <v>0</v>
      </c>
      <c r="Y930" s="160" t="str">
        <f t="shared" si="280"/>
        <v/>
      </c>
      <c r="Z930" s="161" t="str">
        <f t="shared" si="281"/>
        <v/>
      </c>
      <c r="AA930" s="161" t="str">
        <f t="shared" si="282"/>
        <v>No</v>
      </c>
      <c r="AB930" s="162" t="str">
        <f t="shared" si="283"/>
        <v/>
      </c>
      <c r="AC930" s="162" t="str">
        <f t="shared" si="284"/>
        <v/>
      </c>
    </row>
    <row r="931" spans="1:29" ht="14">
      <c r="A931" s="62">
        <v>929</v>
      </c>
      <c r="B931" s="10">
        <v>8</v>
      </c>
      <c r="C931" s="14">
        <v>41382</v>
      </c>
      <c r="D931" s="15" t="s">
        <v>52</v>
      </c>
      <c r="E931" s="15" t="s">
        <v>367</v>
      </c>
      <c r="F931" s="15" t="s">
        <v>367</v>
      </c>
      <c r="G931" s="23" t="s">
        <v>16</v>
      </c>
      <c r="H931" s="17" t="s">
        <v>207</v>
      </c>
      <c r="I931" s="66">
        <v>16</v>
      </c>
      <c r="J931" s="12">
        <f>VLOOKUP(G931,'Default Parameters'!$A$10:$C$12,3,FALSE)</f>
        <v>5</v>
      </c>
      <c r="K931" s="63">
        <f t="shared" si="266"/>
        <v>41504</v>
      </c>
      <c r="L931" s="64">
        <f t="shared" si="267"/>
        <v>2013</v>
      </c>
      <c r="M931" s="64">
        <f t="shared" si="268"/>
        <v>8</v>
      </c>
      <c r="N931" s="63">
        <f t="shared" si="269"/>
        <v>43329</v>
      </c>
      <c r="O931" s="154">
        <f t="shared" si="270"/>
        <v>42948</v>
      </c>
      <c r="P931" s="155">
        <f t="shared" si="271"/>
        <v>43312</v>
      </c>
      <c r="Q931" s="155" t="str">
        <f t="shared" si="272"/>
        <v>Yes</v>
      </c>
      <c r="R931" s="156">
        <f t="shared" si="273"/>
        <v>6.7068493150684931</v>
      </c>
      <c r="S931" s="156">
        <f t="shared" si="274"/>
        <v>9.293150684931506</v>
      </c>
      <c r="T931" s="157">
        <f t="shared" si="275"/>
        <v>43313</v>
      </c>
      <c r="U931" s="158">
        <f t="shared" si="276"/>
        <v>43329</v>
      </c>
      <c r="V931" s="158" t="str">
        <f t="shared" si="277"/>
        <v>Yes</v>
      </c>
      <c r="W931" s="159">
        <f t="shared" si="278"/>
        <v>0.74520547945205484</v>
      </c>
      <c r="X931" s="159">
        <f t="shared" si="279"/>
        <v>0</v>
      </c>
      <c r="Y931" s="160" t="str">
        <f t="shared" si="280"/>
        <v/>
      </c>
      <c r="Z931" s="161" t="str">
        <f t="shared" si="281"/>
        <v/>
      </c>
      <c r="AA931" s="161" t="str">
        <f t="shared" si="282"/>
        <v>No</v>
      </c>
      <c r="AB931" s="162" t="str">
        <f t="shared" si="283"/>
        <v/>
      </c>
      <c r="AC931" s="162" t="str">
        <f t="shared" si="284"/>
        <v/>
      </c>
    </row>
    <row r="932" spans="1:29" ht="14">
      <c r="A932" s="62">
        <v>930</v>
      </c>
      <c r="B932" s="10">
        <v>8</v>
      </c>
      <c r="C932" s="14">
        <v>41382</v>
      </c>
      <c r="D932" s="15" t="s">
        <v>52</v>
      </c>
      <c r="E932" s="15" t="s">
        <v>367</v>
      </c>
      <c r="F932" s="15" t="s">
        <v>367</v>
      </c>
      <c r="G932" s="23" t="s">
        <v>16</v>
      </c>
      <c r="H932" s="17" t="s">
        <v>207</v>
      </c>
      <c r="I932" s="66">
        <v>41</v>
      </c>
      <c r="J932" s="12">
        <f>VLOOKUP(G932,'Default Parameters'!$A$10:$C$12,3,FALSE)</f>
        <v>5</v>
      </c>
      <c r="K932" s="63">
        <f t="shared" si="266"/>
        <v>41504</v>
      </c>
      <c r="L932" s="64">
        <f t="shared" si="267"/>
        <v>2013</v>
      </c>
      <c r="M932" s="64">
        <f t="shared" si="268"/>
        <v>8</v>
      </c>
      <c r="N932" s="63">
        <f t="shared" si="269"/>
        <v>43329</v>
      </c>
      <c r="O932" s="154">
        <f t="shared" si="270"/>
        <v>42948</v>
      </c>
      <c r="P932" s="155">
        <f t="shared" si="271"/>
        <v>43312</v>
      </c>
      <c r="Q932" s="155" t="str">
        <f t="shared" si="272"/>
        <v>Yes</v>
      </c>
      <c r="R932" s="156">
        <f t="shared" si="273"/>
        <v>17.186301369863013</v>
      </c>
      <c r="S932" s="156">
        <f t="shared" si="274"/>
        <v>23.813698630136987</v>
      </c>
      <c r="T932" s="157">
        <f t="shared" si="275"/>
        <v>43313</v>
      </c>
      <c r="U932" s="158">
        <f t="shared" si="276"/>
        <v>43329</v>
      </c>
      <c r="V932" s="158" t="str">
        <f t="shared" si="277"/>
        <v>Yes</v>
      </c>
      <c r="W932" s="159">
        <f t="shared" si="278"/>
        <v>1.9095890410958904</v>
      </c>
      <c r="X932" s="159">
        <f t="shared" si="279"/>
        <v>0</v>
      </c>
      <c r="Y932" s="160" t="str">
        <f t="shared" si="280"/>
        <v/>
      </c>
      <c r="Z932" s="161" t="str">
        <f t="shared" si="281"/>
        <v/>
      </c>
      <c r="AA932" s="161" t="str">
        <f t="shared" si="282"/>
        <v>No</v>
      </c>
      <c r="AB932" s="162" t="str">
        <f t="shared" si="283"/>
        <v/>
      </c>
      <c r="AC932" s="162" t="str">
        <f t="shared" si="284"/>
        <v/>
      </c>
    </row>
    <row r="933" spans="1:29" ht="14">
      <c r="A933" s="62">
        <v>931</v>
      </c>
      <c r="B933" s="10">
        <v>8</v>
      </c>
      <c r="C933" s="14">
        <v>41386</v>
      </c>
      <c r="D933" s="15" t="s">
        <v>213</v>
      </c>
      <c r="E933" s="65" t="s">
        <v>8</v>
      </c>
      <c r="F933" s="15" t="s">
        <v>8</v>
      </c>
      <c r="G933" s="23" t="s">
        <v>16</v>
      </c>
      <c r="H933" s="18" t="s">
        <v>73</v>
      </c>
      <c r="I933" s="67">
        <v>6</v>
      </c>
      <c r="J933" s="12">
        <f>VLOOKUP(G933,'Default Parameters'!$A$10:$C$12,3,FALSE)</f>
        <v>5</v>
      </c>
      <c r="K933" s="63">
        <f t="shared" si="266"/>
        <v>41508</v>
      </c>
      <c r="L933" s="64">
        <f t="shared" si="267"/>
        <v>2013</v>
      </c>
      <c r="M933" s="64">
        <f t="shared" si="268"/>
        <v>8</v>
      </c>
      <c r="N933" s="63">
        <f t="shared" si="269"/>
        <v>43333</v>
      </c>
      <c r="O933" s="154">
        <f t="shared" si="270"/>
        <v>42948</v>
      </c>
      <c r="P933" s="155">
        <f t="shared" si="271"/>
        <v>43312</v>
      </c>
      <c r="Q933" s="155" t="str">
        <f t="shared" si="272"/>
        <v>Yes</v>
      </c>
      <c r="R933" s="156">
        <f t="shared" si="273"/>
        <v>2.515068493150685</v>
      </c>
      <c r="S933" s="156">
        <f t="shared" si="274"/>
        <v>3.484931506849315</v>
      </c>
      <c r="T933" s="157">
        <f t="shared" si="275"/>
        <v>43313</v>
      </c>
      <c r="U933" s="158">
        <f t="shared" si="276"/>
        <v>43333</v>
      </c>
      <c r="V933" s="158" t="str">
        <f t="shared" si="277"/>
        <v>Yes</v>
      </c>
      <c r="W933" s="159">
        <f t="shared" si="278"/>
        <v>0.34520547945205482</v>
      </c>
      <c r="X933" s="159">
        <f t="shared" si="279"/>
        <v>0</v>
      </c>
      <c r="Y933" s="160" t="str">
        <f t="shared" si="280"/>
        <v/>
      </c>
      <c r="Z933" s="161" t="str">
        <f t="shared" si="281"/>
        <v/>
      </c>
      <c r="AA933" s="161" t="str">
        <f t="shared" si="282"/>
        <v>No</v>
      </c>
      <c r="AB933" s="162" t="str">
        <f t="shared" si="283"/>
        <v/>
      </c>
      <c r="AC933" s="162" t="str">
        <f t="shared" si="284"/>
        <v/>
      </c>
    </row>
    <row r="934" spans="1:29" ht="14">
      <c r="A934" s="62">
        <v>932</v>
      </c>
      <c r="B934" s="10">
        <v>8</v>
      </c>
      <c r="C934" s="14">
        <v>41386</v>
      </c>
      <c r="D934" s="15" t="s">
        <v>46</v>
      </c>
      <c r="E934" s="15" t="s">
        <v>10</v>
      </c>
      <c r="F934" s="15" t="s">
        <v>10</v>
      </c>
      <c r="G934" s="23" t="s">
        <v>16</v>
      </c>
      <c r="H934" s="17" t="s">
        <v>219</v>
      </c>
      <c r="I934" s="66">
        <v>15</v>
      </c>
      <c r="J934" s="12">
        <f>VLOOKUP(G934,'Default Parameters'!$A$10:$C$12,3,FALSE)</f>
        <v>5</v>
      </c>
      <c r="K934" s="63">
        <f t="shared" si="266"/>
        <v>41508</v>
      </c>
      <c r="L934" s="64">
        <f t="shared" si="267"/>
        <v>2013</v>
      </c>
      <c r="M934" s="64">
        <f t="shared" si="268"/>
        <v>8</v>
      </c>
      <c r="N934" s="63">
        <f t="shared" si="269"/>
        <v>43333</v>
      </c>
      <c r="O934" s="154">
        <f t="shared" si="270"/>
        <v>42948</v>
      </c>
      <c r="P934" s="155">
        <f t="shared" si="271"/>
        <v>43312</v>
      </c>
      <c r="Q934" s="155" t="str">
        <f t="shared" si="272"/>
        <v>Yes</v>
      </c>
      <c r="R934" s="156">
        <f t="shared" si="273"/>
        <v>6.2876712328767121</v>
      </c>
      <c r="S934" s="156">
        <f t="shared" si="274"/>
        <v>8.712328767123287</v>
      </c>
      <c r="T934" s="157">
        <f t="shared" si="275"/>
        <v>43313</v>
      </c>
      <c r="U934" s="158">
        <f t="shared" si="276"/>
        <v>43333</v>
      </c>
      <c r="V934" s="158" t="str">
        <f t="shared" si="277"/>
        <v>Yes</v>
      </c>
      <c r="W934" s="159">
        <f t="shared" si="278"/>
        <v>0.86301369863013699</v>
      </c>
      <c r="X934" s="159">
        <f t="shared" si="279"/>
        <v>0</v>
      </c>
      <c r="Y934" s="160" t="str">
        <f t="shared" si="280"/>
        <v/>
      </c>
      <c r="Z934" s="161" t="str">
        <f t="shared" si="281"/>
        <v/>
      </c>
      <c r="AA934" s="161" t="str">
        <f t="shared" si="282"/>
        <v>No</v>
      </c>
      <c r="AB934" s="162" t="str">
        <f t="shared" si="283"/>
        <v/>
      </c>
      <c r="AC934" s="162" t="str">
        <f t="shared" si="284"/>
        <v/>
      </c>
    </row>
    <row r="935" spans="1:29" ht="14">
      <c r="A935" s="62">
        <v>933</v>
      </c>
      <c r="B935" s="10">
        <v>8</v>
      </c>
      <c r="C935" s="14">
        <v>41386</v>
      </c>
      <c r="D935" s="15" t="s">
        <v>46</v>
      </c>
      <c r="E935" s="15" t="s">
        <v>10</v>
      </c>
      <c r="F935" s="15" t="s">
        <v>10</v>
      </c>
      <c r="G935" s="23" t="s">
        <v>203</v>
      </c>
      <c r="H935" s="17" t="s">
        <v>182</v>
      </c>
      <c r="I935" s="66">
        <v>5</v>
      </c>
      <c r="J935" s="12">
        <f>VLOOKUP(G935,'Default Parameters'!$A$10:$C$12,3,FALSE)</f>
        <v>5</v>
      </c>
      <c r="K935" s="63">
        <f t="shared" si="266"/>
        <v>41508</v>
      </c>
      <c r="L935" s="64">
        <f t="shared" si="267"/>
        <v>2013</v>
      </c>
      <c r="M935" s="64">
        <f t="shared" si="268"/>
        <v>8</v>
      </c>
      <c r="N935" s="63">
        <f t="shared" si="269"/>
        <v>43333</v>
      </c>
      <c r="O935" s="154">
        <f t="shared" si="270"/>
        <v>42948</v>
      </c>
      <c r="P935" s="155">
        <f t="shared" si="271"/>
        <v>43312</v>
      </c>
      <c r="Q935" s="155" t="str">
        <f t="shared" si="272"/>
        <v>Yes</v>
      </c>
      <c r="R935" s="156">
        <f t="shared" si="273"/>
        <v>2.095890410958904</v>
      </c>
      <c r="S935" s="156">
        <f t="shared" si="274"/>
        <v>2.904109589041096</v>
      </c>
      <c r="T935" s="157">
        <f t="shared" si="275"/>
        <v>43313</v>
      </c>
      <c r="U935" s="158">
        <f t="shared" si="276"/>
        <v>43333</v>
      </c>
      <c r="V935" s="158" t="str">
        <f t="shared" si="277"/>
        <v>Yes</v>
      </c>
      <c r="W935" s="159">
        <f t="shared" si="278"/>
        <v>0.28767123287671231</v>
      </c>
      <c r="X935" s="159">
        <f t="shared" si="279"/>
        <v>0</v>
      </c>
      <c r="Y935" s="160" t="str">
        <f t="shared" si="280"/>
        <v/>
      </c>
      <c r="Z935" s="161" t="str">
        <f t="shared" si="281"/>
        <v/>
      </c>
      <c r="AA935" s="161" t="str">
        <f t="shared" si="282"/>
        <v>No</v>
      </c>
      <c r="AB935" s="162" t="str">
        <f t="shared" si="283"/>
        <v/>
      </c>
      <c r="AC935" s="162" t="str">
        <f t="shared" si="284"/>
        <v/>
      </c>
    </row>
    <row r="936" spans="1:29" ht="14">
      <c r="A936" s="62">
        <v>934</v>
      </c>
      <c r="B936" s="10">
        <v>8</v>
      </c>
      <c r="C936" s="14">
        <v>41387</v>
      </c>
      <c r="D936" s="15" t="s">
        <v>52</v>
      </c>
      <c r="E936" s="15" t="s">
        <v>367</v>
      </c>
      <c r="F936" s="15" t="s">
        <v>367</v>
      </c>
      <c r="G936" s="23" t="s">
        <v>16</v>
      </c>
      <c r="H936" s="17" t="s">
        <v>207</v>
      </c>
      <c r="I936" s="66">
        <v>8</v>
      </c>
      <c r="J936" s="12">
        <f>VLOOKUP(G936,'Default Parameters'!$A$10:$C$12,3,FALSE)</f>
        <v>5</v>
      </c>
      <c r="K936" s="63">
        <f t="shared" si="266"/>
        <v>41509</v>
      </c>
      <c r="L936" s="64">
        <f t="shared" si="267"/>
        <v>2013</v>
      </c>
      <c r="M936" s="64">
        <f t="shared" si="268"/>
        <v>8</v>
      </c>
      <c r="N936" s="63">
        <f t="shared" si="269"/>
        <v>43334</v>
      </c>
      <c r="O936" s="154">
        <f t="shared" si="270"/>
        <v>42948</v>
      </c>
      <c r="P936" s="155">
        <f t="shared" si="271"/>
        <v>43312</v>
      </c>
      <c r="Q936" s="155" t="str">
        <f t="shared" si="272"/>
        <v>Yes</v>
      </c>
      <c r="R936" s="156">
        <f t="shared" si="273"/>
        <v>3.3534246575342466</v>
      </c>
      <c r="S936" s="156">
        <f t="shared" si="274"/>
        <v>4.646575342465753</v>
      </c>
      <c r="T936" s="157">
        <f t="shared" si="275"/>
        <v>43313</v>
      </c>
      <c r="U936" s="158">
        <f t="shared" si="276"/>
        <v>43334</v>
      </c>
      <c r="V936" s="158" t="str">
        <f t="shared" si="277"/>
        <v>Yes</v>
      </c>
      <c r="W936" s="159">
        <f t="shared" si="278"/>
        <v>0.48219178082191783</v>
      </c>
      <c r="X936" s="159">
        <f t="shared" si="279"/>
        <v>0</v>
      </c>
      <c r="Y936" s="160" t="str">
        <f t="shared" si="280"/>
        <v/>
      </c>
      <c r="Z936" s="161" t="str">
        <f t="shared" si="281"/>
        <v/>
      </c>
      <c r="AA936" s="161" t="str">
        <f t="shared" si="282"/>
        <v>No</v>
      </c>
      <c r="AB936" s="162" t="str">
        <f t="shared" si="283"/>
        <v/>
      </c>
      <c r="AC936" s="162" t="str">
        <f t="shared" si="284"/>
        <v/>
      </c>
    </row>
    <row r="937" spans="1:29" ht="14">
      <c r="A937" s="62">
        <v>935</v>
      </c>
      <c r="B937" s="10">
        <v>8</v>
      </c>
      <c r="C937" s="14">
        <v>41387</v>
      </c>
      <c r="D937" s="15" t="s">
        <v>52</v>
      </c>
      <c r="E937" s="15" t="s">
        <v>367</v>
      </c>
      <c r="F937" s="15" t="s">
        <v>367</v>
      </c>
      <c r="G937" s="23" t="s">
        <v>16</v>
      </c>
      <c r="H937" s="17" t="s">
        <v>207</v>
      </c>
      <c r="I937" s="66">
        <v>13</v>
      </c>
      <c r="J937" s="12">
        <f>VLOOKUP(G937,'Default Parameters'!$A$10:$C$12,3,FALSE)</f>
        <v>5</v>
      </c>
      <c r="K937" s="63">
        <f t="shared" si="266"/>
        <v>41509</v>
      </c>
      <c r="L937" s="64">
        <f t="shared" si="267"/>
        <v>2013</v>
      </c>
      <c r="M937" s="64">
        <f t="shared" si="268"/>
        <v>8</v>
      </c>
      <c r="N937" s="63">
        <f t="shared" si="269"/>
        <v>43334</v>
      </c>
      <c r="O937" s="154">
        <f t="shared" si="270"/>
        <v>42948</v>
      </c>
      <c r="P937" s="155">
        <f t="shared" si="271"/>
        <v>43312</v>
      </c>
      <c r="Q937" s="155" t="str">
        <f t="shared" si="272"/>
        <v>Yes</v>
      </c>
      <c r="R937" s="156">
        <f t="shared" si="273"/>
        <v>5.4493150684931511</v>
      </c>
      <c r="S937" s="156">
        <f t="shared" si="274"/>
        <v>7.5506849315068489</v>
      </c>
      <c r="T937" s="157">
        <f t="shared" si="275"/>
        <v>43313</v>
      </c>
      <c r="U937" s="158">
        <f t="shared" si="276"/>
        <v>43334</v>
      </c>
      <c r="V937" s="158" t="str">
        <f t="shared" si="277"/>
        <v>Yes</v>
      </c>
      <c r="W937" s="159">
        <f t="shared" si="278"/>
        <v>0.78356164383561644</v>
      </c>
      <c r="X937" s="159">
        <f t="shared" si="279"/>
        <v>0</v>
      </c>
      <c r="Y937" s="160" t="str">
        <f t="shared" si="280"/>
        <v/>
      </c>
      <c r="Z937" s="161" t="str">
        <f t="shared" si="281"/>
        <v/>
      </c>
      <c r="AA937" s="161" t="str">
        <f t="shared" si="282"/>
        <v>No</v>
      </c>
      <c r="AB937" s="162" t="str">
        <f t="shared" si="283"/>
        <v/>
      </c>
      <c r="AC937" s="162" t="str">
        <f t="shared" si="284"/>
        <v/>
      </c>
    </row>
    <row r="938" spans="1:29" ht="14">
      <c r="A938" s="62">
        <v>936</v>
      </c>
      <c r="B938" s="10">
        <v>8</v>
      </c>
      <c r="C938" s="14">
        <v>41387</v>
      </c>
      <c r="D938" s="15" t="s">
        <v>52</v>
      </c>
      <c r="E938" s="15" t="s">
        <v>367</v>
      </c>
      <c r="F938" s="15" t="s">
        <v>367</v>
      </c>
      <c r="G938" s="23" t="s">
        <v>16</v>
      </c>
      <c r="H938" s="17" t="s">
        <v>207</v>
      </c>
      <c r="I938" s="66">
        <v>20</v>
      </c>
      <c r="J938" s="12">
        <f>VLOOKUP(G938,'Default Parameters'!$A$10:$C$12,3,FALSE)</f>
        <v>5</v>
      </c>
      <c r="K938" s="63">
        <f t="shared" si="266"/>
        <v>41509</v>
      </c>
      <c r="L938" s="64">
        <f t="shared" si="267"/>
        <v>2013</v>
      </c>
      <c r="M938" s="64">
        <f t="shared" si="268"/>
        <v>8</v>
      </c>
      <c r="N938" s="63">
        <f t="shared" si="269"/>
        <v>43334</v>
      </c>
      <c r="O938" s="154">
        <f t="shared" si="270"/>
        <v>42948</v>
      </c>
      <c r="P938" s="155">
        <f t="shared" si="271"/>
        <v>43312</v>
      </c>
      <c r="Q938" s="155" t="str">
        <f t="shared" si="272"/>
        <v>Yes</v>
      </c>
      <c r="R938" s="156">
        <f t="shared" si="273"/>
        <v>8.3835616438356162</v>
      </c>
      <c r="S938" s="156">
        <f t="shared" si="274"/>
        <v>11.616438356164384</v>
      </c>
      <c r="T938" s="157">
        <f t="shared" si="275"/>
        <v>43313</v>
      </c>
      <c r="U938" s="158">
        <f t="shared" si="276"/>
        <v>43334</v>
      </c>
      <c r="V938" s="158" t="str">
        <f t="shared" si="277"/>
        <v>Yes</v>
      </c>
      <c r="W938" s="159">
        <f t="shared" si="278"/>
        <v>1.2054794520547945</v>
      </c>
      <c r="X938" s="159">
        <f t="shared" si="279"/>
        <v>0</v>
      </c>
      <c r="Y938" s="160" t="str">
        <f t="shared" si="280"/>
        <v/>
      </c>
      <c r="Z938" s="161" t="str">
        <f t="shared" si="281"/>
        <v/>
      </c>
      <c r="AA938" s="161" t="str">
        <f t="shared" si="282"/>
        <v>No</v>
      </c>
      <c r="AB938" s="162" t="str">
        <f t="shared" si="283"/>
        <v/>
      </c>
      <c r="AC938" s="162" t="str">
        <f t="shared" si="284"/>
        <v/>
      </c>
    </row>
    <row r="939" spans="1:29" ht="14">
      <c r="A939" s="62">
        <v>937</v>
      </c>
      <c r="B939" s="10">
        <v>8</v>
      </c>
      <c r="C939" s="14">
        <v>41387</v>
      </c>
      <c r="D939" s="15" t="s">
        <v>52</v>
      </c>
      <c r="E939" s="65" t="s">
        <v>8</v>
      </c>
      <c r="F939" s="15" t="s">
        <v>8</v>
      </c>
      <c r="G939" s="23" t="s">
        <v>16</v>
      </c>
      <c r="H939" s="17" t="s">
        <v>73</v>
      </c>
      <c r="I939" s="66">
        <v>4</v>
      </c>
      <c r="J939" s="12">
        <f>VLOOKUP(G939,'Default Parameters'!$A$10:$C$12,3,FALSE)</f>
        <v>5</v>
      </c>
      <c r="K939" s="63">
        <f t="shared" si="266"/>
        <v>41509</v>
      </c>
      <c r="L939" s="64">
        <f t="shared" si="267"/>
        <v>2013</v>
      </c>
      <c r="M939" s="64">
        <f t="shared" si="268"/>
        <v>8</v>
      </c>
      <c r="N939" s="63">
        <f t="shared" si="269"/>
        <v>43334</v>
      </c>
      <c r="O939" s="154">
        <f t="shared" si="270"/>
        <v>42948</v>
      </c>
      <c r="P939" s="155">
        <f t="shared" si="271"/>
        <v>43312</v>
      </c>
      <c r="Q939" s="155" t="str">
        <f t="shared" si="272"/>
        <v>Yes</v>
      </c>
      <c r="R939" s="156">
        <f t="shared" si="273"/>
        <v>1.6767123287671233</v>
      </c>
      <c r="S939" s="156">
        <f t="shared" si="274"/>
        <v>2.3232876712328765</v>
      </c>
      <c r="T939" s="157">
        <f t="shared" si="275"/>
        <v>43313</v>
      </c>
      <c r="U939" s="158">
        <f t="shared" si="276"/>
        <v>43334</v>
      </c>
      <c r="V939" s="158" t="str">
        <f t="shared" si="277"/>
        <v>Yes</v>
      </c>
      <c r="W939" s="159">
        <f t="shared" si="278"/>
        <v>0.24109589041095891</v>
      </c>
      <c r="X939" s="159">
        <f t="shared" si="279"/>
        <v>0</v>
      </c>
      <c r="Y939" s="160" t="str">
        <f t="shared" si="280"/>
        <v/>
      </c>
      <c r="Z939" s="161" t="str">
        <f t="shared" si="281"/>
        <v/>
      </c>
      <c r="AA939" s="161" t="str">
        <f t="shared" si="282"/>
        <v>No</v>
      </c>
      <c r="AB939" s="162" t="str">
        <f t="shared" si="283"/>
        <v/>
      </c>
      <c r="AC939" s="162" t="str">
        <f t="shared" si="284"/>
        <v/>
      </c>
    </row>
    <row r="940" spans="1:29" ht="14">
      <c r="A940" s="62">
        <v>938</v>
      </c>
      <c r="B940" s="10">
        <v>8</v>
      </c>
      <c r="C940" s="14">
        <v>41387</v>
      </c>
      <c r="D940" s="15" t="s">
        <v>52</v>
      </c>
      <c r="E940" s="65" t="s">
        <v>8</v>
      </c>
      <c r="F940" s="15" t="s">
        <v>8</v>
      </c>
      <c r="G940" s="23" t="s">
        <v>16</v>
      </c>
      <c r="H940" s="17" t="s">
        <v>73</v>
      </c>
      <c r="I940" s="66">
        <v>16</v>
      </c>
      <c r="J940" s="12">
        <f>VLOOKUP(G940,'Default Parameters'!$A$10:$C$12,3,FALSE)</f>
        <v>5</v>
      </c>
      <c r="K940" s="63">
        <f t="shared" si="266"/>
        <v>41509</v>
      </c>
      <c r="L940" s="64">
        <f t="shared" si="267"/>
        <v>2013</v>
      </c>
      <c r="M940" s="64">
        <f t="shared" si="268"/>
        <v>8</v>
      </c>
      <c r="N940" s="63">
        <f t="shared" si="269"/>
        <v>43334</v>
      </c>
      <c r="O940" s="154">
        <f t="shared" si="270"/>
        <v>42948</v>
      </c>
      <c r="P940" s="155">
        <f t="shared" si="271"/>
        <v>43312</v>
      </c>
      <c r="Q940" s="155" t="str">
        <f t="shared" si="272"/>
        <v>Yes</v>
      </c>
      <c r="R940" s="156">
        <f t="shared" si="273"/>
        <v>6.7068493150684931</v>
      </c>
      <c r="S940" s="156">
        <f t="shared" si="274"/>
        <v>9.293150684931506</v>
      </c>
      <c r="T940" s="157">
        <f t="shared" si="275"/>
        <v>43313</v>
      </c>
      <c r="U940" s="158">
        <f t="shared" si="276"/>
        <v>43334</v>
      </c>
      <c r="V940" s="158" t="str">
        <f t="shared" si="277"/>
        <v>Yes</v>
      </c>
      <c r="W940" s="159">
        <f t="shared" si="278"/>
        <v>0.96438356164383565</v>
      </c>
      <c r="X940" s="159">
        <f t="shared" si="279"/>
        <v>0</v>
      </c>
      <c r="Y940" s="160" t="str">
        <f t="shared" si="280"/>
        <v/>
      </c>
      <c r="Z940" s="161" t="str">
        <f t="shared" si="281"/>
        <v/>
      </c>
      <c r="AA940" s="161" t="str">
        <f t="shared" si="282"/>
        <v>No</v>
      </c>
      <c r="AB940" s="162" t="str">
        <f t="shared" si="283"/>
        <v/>
      </c>
      <c r="AC940" s="162" t="str">
        <f t="shared" si="284"/>
        <v/>
      </c>
    </row>
    <row r="941" spans="1:29" ht="14">
      <c r="A941" s="62">
        <v>939</v>
      </c>
      <c r="B941" s="10">
        <v>8</v>
      </c>
      <c r="C941" s="14">
        <v>41394</v>
      </c>
      <c r="D941" s="15" t="s">
        <v>223</v>
      </c>
      <c r="E941" s="15" t="s">
        <v>12</v>
      </c>
      <c r="F941" s="15" t="s">
        <v>12</v>
      </c>
      <c r="G941" s="23" t="s">
        <v>16</v>
      </c>
      <c r="H941" s="17" t="s">
        <v>207</v>
      </c>
      <c r="I941" s="66">
        <v>450</v>
      </c>
      <c r="J941" s="12">
        <f>VLOOKUP(G941,'Default Parameters'!$A$10:$C$12,3,FALSE)</f>
        <v>5</v>
      </c>
      <c r="K941" s="63">
        <f t="shared" si="266"/>
        <v>41516</v>
      </c>
      <c r="L941" s="64">
        <f t="shared" si="267"/>
        <v>2013</v>
      </c>
      <c r="M941" s="64">
        <f t="shared" si="268"/>
        <v>8</v>
      </c>
      <c r="N941" s="63">
        <f t="shared" si="269"/>
        <v>43341</v>
      </c>
      <c r="O941" s="154">
        <f t="shared" si="270"/>
        <v>42948</v>
      </c>
      <c r="P941" s="155">
        <f t="shared" si="271"/>
        <v>43312</v>
      </c>
      <c r="Q941" s="155" t="str">
        <f t="shared" si="272"/>
        <v>Yes</v>
      </c>
      <c r="R941" s="156">
        <f t="shared" si="273"/>
        <v>188.63013698630138</v>
      </c>
      <c r="S941" s="156">
        <f t="shared" si="274"/>
        <v>261.36986301369865</v>
      </c>
      <c r="T941" s="157">
        <f t="shared" si="275"/>
        <v>43313</v>
      </c>
      <c r="U941" s="158">
        <f t="shared" si="276"/>
        <v>43341</v>
      </c>
      <c r="V941" s="158" t="str">
        <f t="shared" si="277"/>
        <v>Yes</v>
      </c>
      <c r="W941" s="159">
        <f t="shared" si="278"/>
        <v>35.753424657534246</v>
      </c>
      <c r="X941" s="159">
        <f t="shared" si="279"/>
        <v>0</v>
      </c>
      <c r="Y941" s="160" t="str">
        <f t="shared" si="280"/>
        <v/>
      </c>
      <c r="Z941" s="161" t="str">
        <f t="shared" si="281"/>
        <v/>
      </c>
      <c r="AA941" s="161" t="str">
        <f t="shared" si="282"/>
        <v>No</v>
      </c>
      <c r="AB941" s="162" t="str">
        <f t="shared" si="283"/>
        <v/>
      </c>
      <c r="AC941" s="162" t="str">
        <f t="shared" si="284"/>
        <v/>
      </c>
    </row>
    <row r="942" spans="1:29" ht="14">
      <c r="A942" s="62">
        <v>940</v>
      </c>
      <c r="B942" s="10">
        <v>8</v>
      </c>
      <c r="C942" s="14">
        <v>41394</v>
      </c>
      <c r="D942" s="15" t="s">
        <v>52</v>
      </c>
      <c r="E942" s="15" t="s">
        <v>367</v>
      </c>
      <c r="F942" s="15" t="s">
        <v>367</v>
      </c>
      <c r="G942" s="23" t="s">
        <v>16</v>
      </c>
      <c r="H942" s="17" t="s">
        <v>29</v>
      </c>
      <c r="I942" s="66">
        <v>490</v>
      </c>
      <c r="J942" s="12">
        <f>VLOOKUP(G942,'Default Parameters'!$A$10:$C$12,3,FALSE)</f>
        <v>5</v>
      </c>
      <c r="K942" s="63">
        <f t="shared" si="266"/>
        <v>41516</v>
      </c>
      <c r="L942" s="64">
        <f t="shared" si="267"/>
        <v>2013</v>
      </c>
      <c r="M942" s="64">
        <f t="shared" si="268"/>
        <v>8</v>
      </c>
      <c r="N942" s="63">
        <f t="shared" si="269"/>
        <v>43341</v>
      </c>
      <c r="O942" s="154">
        <f t="shared" si="270"/>
        <v>42948</v>
      </c>
      <c r="P942" s="155">
        <f t="shared" si="271"/>
        <v>43312</v>
      </c>
      <c r="Q942" s="155" t="str">
        <f t="shared" si="272"/>
        <v>Yes</v>
      </c>
      <c r="R942" s="156">
        <f t="shared" si="273"/>
        <v>205.39726027397259</v>
      </c>
      <c r="S942" s="156">
        <f t="shared" si="274"/>
        <v>284.60273972602738</v>
      </c>
      <c r="T942" s="157">
        <f t="shared" si="275"/>
        <v>43313</v>
      </c>
      <c r="U942" s="158">
        <f t="shared" si="276"/>
        <v>43341</v>
      </c>
      <c r="V942" s="158" t="str">
        <f t="shared" si="277"/>
        <v>Yes</v>
      </c>
      <c r="W942" s="159">
        <f t="shared" si="278"/>
        <v>38.93150684931507</v>
      </c>
      <c r="X942" s="159">
        <f t="shared" si="279"/>
        <v>0</v>
      </c>
      <c r="Y942" s="160" t="str">
        <f t="shared" si="280"/>
        <v/>
      </c>
      <c r="Z942" s="161" t="str">
        <f t="shared" si="281"/>
        <v/>
      </c>
      <c r="AA942" s="161" t="str">
        <f t="shared" si="282"/>
        <v>No</v>
      </c>
      <c r="AB942" s="162" t="str">
        <f t="shared" si="283"/>
        <v/>
      </c>
      <c r="AC942" s="162" t="str">
        <f t="shared" si="284"/>
        <v/>
      </c>
    </row>
    <row r="943" spans="1:29" ht="14">
      <c r="A943" s="62">
        <v>941</v>
      </c>
      <c r="B943" s="10">
        <v>8</v>
      </c>
      <c r="C943" s="14">
        <v>41394</v>
      </c>
      <c r="D943" s="15" t="s">
        <v>200</v>
      </c>
      <c r="E943" s="15" t="s">
        <v>10</v>
      </c>
      <c r="F943" s="15" t="s">
        <v>10</v>
      </c>
      <c r="G943" s="23" t="s">
        <v>16</v>
      </c>
      <c r="H943" s="17" t="s">
        <v>29</v>
      </c>
      <c r="I943" s="66">
        <v>135</v>
      </c>
      <c r="J943" s="12">
        <f>VLOOKUP(G943,'Default Parameters'!$A$10:$C$12,3,FALSE)</f>
        <v>5</v>
      </c>
      <c r="K943" s="63">
        <f t="shared" si="266"/>
        <v>41516</v>
      </c>
      <c r="L943" s="64">
        <f t="shared" si="267"/>
        <v>2013</v>
      </c>
      <c r="M943" s="64">
        <f t="shared" si="268"/>
        <v>8</v>
      </c>
      <c r="N943" s="63">
        <f t="shared" si="269"/>
        <v>43341</v>
      </c>
      <c r="O943" s="154">
        <f t="shared" si="270"/>
        <v>42948</v>
      </c>
      <c r="P943" s="155">
        <f t="shared" si="271"/>
        <v>43312</v>
      </c>
      <c r="Q943" s="155" t="str">
        <f t="shared" si="272"/>
        <v>Yes</v>
      </c>
      <c r="R943" s="156">
        <f t="shared" si="273"/>
        <v>56.589041095890408</v>
      </c>
      <c r="S943" s="156">
        <f t="shared" si="274"/>
        <v>78.410958904109592</v>
      </c>
      <c r="T943" s="157">
        <f t="shared" si="275"/>
        <v>43313</v>
      </c>
      <c r="U943" s="158">
        <f t="shared" si="276"/>
        <v>43341</v>
      </c>
      <c r="V943" s="158" t="str">
        <f t="shared" si="277"/>
        <v>Yes</v>
      </c>
      <c r="W943" s="159">
        <f t="shared" si="278"/>
        <v>10.726027397260275</v>
      </c>
      <c r="X943" s="159">
        <f t="shared" si="279"/>
        <v>0</v>
      </c>
      <c r="Y943" s="160" t="str">
        <f t="shared" si="280"/>
        <v/>
      </c>
      <c r="Z943" s="161" t="str">
        <f t="shared" si="281"/>
        <v/>
      </c>
      <c r="AA943" s="161" t="str">
        <f t="shared" si="282"/>
        <v>No</v>
      </c>
      <c r="AB943" s="162" t="str">
        <f t="shared" si="283"/>
        <v/>
      </c>
      <c r="AC943" s="162" t="str">
        <f t="shared" si="284"/>
        <v/>
      </c>
    </row>
    <row r="944" spans="1:29" ht="14">
      <c r="A944" s="62">
        <v>942</v>
      </c>
      <c r="B944" s="10">
        <v>8</v>
      </c>
      <c r="C944" s="14">
        <v>41394</v>
      </c>
      <c r="D944" s="15" t="s">
        <v>200</v>
      </c>
      <c r="E944" s="15" t="s">
        <v>10</v>
      </c>
      <c r="F944" s="15" t="s">
        <v>10</v>
      </c>
      <c r="G944" s="23" t="s">
        <v>16</v>
      </c>
      <c r="H944" s="17" t="s">
        <v>207</v>
      </c>
      <c r="I944" s="66">
        <v>165</v>
      </c>
      <c r="J944" s="12">
        <f>VLOOKUP(G944,'Default Parameters'!$A$10:$C$12,3,FALSE)</f>
        <v>5</v>
      </c>
      <c r="K944" s="63">
        <f t="shared" si="266"/>
        <v>41516</v>
      </c>
      <c r="L944" s="64">
        <f t="shared" si="267"/>
        <v>2013</v>
      </c>
      <c r="M944" s="64">
        <f t="shared" si="268"/>
        <v>8</v>
      </c>
      <c r="N944" s="63">
        <f t="shared" si="269"/>
        <v>43341</v>
      </c>
      <c r="O944" s="154">
        <f t="shared" si="270"/>
        <v>42948</v>
      </c>
      <c r="P944" s="155">
        <f t="shared" si="271"/>
        <v>43312</v>
      </c>
      <c r="Q944" s="155" t="str">
        <f t="shared" si="272"/>
        <v>Yes</v>
      </c>
      <c r="R944" s="156">
        <f t="shared" si="273"/>
        <v>69.164383561643831</v>
      </c>
      <c r="S944" s="156">
        <f t="shared" si="274"/>
        <v>95.835616438356169</v>
      </c>
      <c r="T944" s="157">
        <f t="shared" si="275"/>
        <v>43313</v>
      </c>
      <c r="U944" s="158">
        <f t="shared" si="276"/>
        <v>43341</v>
      </c>
      <c r="V944" s="158" t="str">
        <f t="shared" si="277"/>
        <v>Yes</v>
      </c>
      <c r="W944" s="159">
        <f t="shared" si="278"/>
        <v>13.109589041095891</v>
      </c>
      <c r="X944" s="159">
        <f t="shared" si="279"/>
        <v>0</v>
      </c>
      <c r="Y944" s="160" t="str">
        <f t="shared" si="280"/>
        <v/>
      </c>
      <c r="Z944" s="161" t="str">
        <f t="shared" si="281"/>
        <v/>
      </c>
      <c r="AA944" s="161" t="str">
        <f t="shared" si="282"/>
        <v>No</v>
      </c>
      <c r="AB944" s="162" t="str">
        <f t="shared" si="283"/>
        <v/>
      </c>
      <c r="AC944" s="162" t="str">
        <f t="shared" si="284"/>
        <v/>
      </c>
    </row>
    <row r="945" spans="1:29" ht="14">
      <c r="A945" s="62">
        <v>943</v>
      </c>
      <c r="B945" s="10">
        <v>8</v>
      </c>
      <c r="C945" s="14">
        <v>41394</v>
      </c>
      <c r="D945" s="15" t="s">
        <v>105</v>
      </c>
      <c r="E945" s="15" t="s">
        <v>11</v>
      </c>
      <c r="F945" s="15" t="s">
        <v>11</v>
      </c>
      <c r="G945" s="23" t="s">
        <v>16</v>
      </c>
      <c r="H945" s="19" t="s">
        <v>219</v>
      </c>
      <c r="I945" s="66">
        <v>1457</v>
      </c>
      <c r="J945" s="12">
        <f>VLOOKUP(G945,'Default Parameters'!$A$10:$C$12,3,FALSE)</f>
        <v>5</v>
      </c>
      <c r="K945" s="63">
        <f t="shared" si="266"/>
        <v>41516</v>
      </c>
      <c r="L945" s="64">
        <f t="shared" si="267"/>
        <v>2013</v>
      </c>
      <c r="M945" s="64">
        <f t="shared" si="268"/>
        <v>8</v>
      </c>
      <c r="N945" s="63">
        <f t="shared" si="269"/>
        <v>43341</v>
      </c>
      <c r="O945" s="154">
        <f t="shared" si="270"/>
        <v>42948</v>
      </c>
      <c r="P945" s="155">
        <f t="shared" si="271"/>
        <v>43312</v>
      </c>
      <c r="Q945" s="155" t="str">
        <f t="shared" si="272"/>
        <v>Yes</v>
      </c>
      <c r="R945" s="156">
        <f t="shared" si="273"/>
        <v>610.74246575342465</v>
      </c>
      <c r="S945" s="156">
        <f t="shared" si="274"/>
        <v>846.25753424657535</v>
      </c>
      <c r="T945" s="157">
        <f t="shared" si="275"/>
        <v>43313</v>
      </c>
      <c r="U945" s="158">
        <f t="shared" si="276"/>
        <v>43341</v>
      </c>
      <c r="V945" s="158" t="str">
        <f t="shared" si="277"/>
        <v>Yes</v>
      </c>
      <c r="W945" s="159">
        <f t="shared" si="278"/>
        <v>115.76164383561644</v>
      </c>
      <c r="X945" s="159">
        <f t="shared" si="279"/>
        <v>0</v>
      </c>
      <c r="Y945" s="160" t="str">
        <f t="shared" si="280"/>
        <v/>
      </c>
      <c r="Z945" s="161" t="str">
        <f t="shared" si="281"/>
        <v/>
      </c>
      <c r="AA945" s="161" t="str">
        <f t="shared" si="282"/>
        <v>No</v>
      </c>
      <c r="AB945" s="162" t="str">
        <f t="shared" si="283"/>
        <v/>
      </c>
      <c r="AC945" s="162" t="str">
        <f t="shared" si="284"/>
        <v/>
      </c>
    </row>
    <row r="946" spans="1:29" ht="15" customHeight="1">
      <c r="A946" s="62">
        <v>944</v>
      </c>
      <c r="B946" s="10">
        <v>8</v>
      </c>
      <c r="C946" s="14">
        <v>41394</v>
      </c>
      <c r="D946" s="15" t="s">
        <v>222</v>
      </c>
      <c r="E946" s="44" t="s">
        <v>410</v>
      </c>
      <c r="F946" s="15" t="s">
        <v>410</v>
      </c>
      <c r="G946" s="23" t="s">
        <v>203</v>
      </c>
      <c r="H946" s="17" t="s">
        <v>182</v>
      </c>
      <c r="I946" s="66">
        <v>100</v>
      </c>
      <c r="J946" s="12">
        <f>VLOOKUP(G946,'Default Parameters'!$A$10:$C$12,3,FALSE)</f>
        <v>5</v>
      </c>
      <c r="K946" s="63">
        <f t="shared" si="266"/>
        <v>41516</v>
      </c>
      <c r="L946" s="64">
        <f t="shared" si="267"/>
        <v>2013</v>
      </c>
      <c r="M946" s="64">
        <f t="shared" si="268"/>
        <v>8</v>
      </c>
      <c r="N946" s="63">
        <f t="shared" si="269"/>
        <v>43341</v>
      </c>
      <c r="O946" s="154">
        <f t="shared" si="270"/>
        <v>42948</v>
      </c>
      <c r="P946" s="155">
        <f t="shared" si="271"/>
        <v>43312</v>
      </c>
      <c r="Q946" s="155" t="str">
        <f t="shared" si="272"/>
        <v>Yes</v>
      </c>
      <c r="R946" s="156">
        <f t="shared" si="273"/>
        <v>41.917808219178085</v>
      </c>
      <c r="S946" s="156">
        <f t="shared" si="274"/>
        <v>58.082191780821915</v>
      </c>
      <c r="T946" s="157">
        <f t="shared" si="275"/>
        <v>43313</v>
      </c>
      <c r="U946" s="158">
        <f t="shared" si="276"/>
        <v>43341</v>
      </c>
      <c r="V946" s="158" t="str">
        <f t="shared" si="277"/>
        <v>Yes</v>
      </c>
      <c r="W946" s="159">
        <f t="shared" si="278"/>
        <v>7.9452054794520546</v>
      </c>
      <c r="X946" s="159">
        <f t="shared" si="279"/>
        <v>0</v>
      </c>
      <c r="Y946" s="160" t="str">
        <f t="shared" si="280"/>
        <v/>
      </c>
      <c r="Z946" s="161" t="str">
        <f t="shared" si="281"/>
        <v/>
      </c>
      <c r="AA946" s="161" t="str">
        <f t="shared" si="282"/>
        <v>No</v>
      </c>
      <c r="AB946" s="162" t="str">
        <f t="shared" si="283"/>
        <v/>
      </c>
      <c r="AC946" s="162" t="str">
        <f t="shared" si="284"/>
        <v/>
      </c>
    </row>
    <row r="947" spans="1:29" ht="15" customHeight="1">
      <c r="A947" s="62">
        <v>945</v>
      </c>
      <c r="B947" s="10">
        <v>8</v>
      </c>
      <c r="C947" s="14">
        <v>41397</v>
      </c>
      <c r="D947" s="15" t="s">
        <v>224</v>
      </c>
      <c r="E947" s="44" t="s">
        <v>410</v>
      </c>
      <c r="F947" s="15" t="s">
        <v>410</v>
      </c>
      <c r="G947" s="23" t="s">
        <v>203</v>
      </c>
      <c r="H947" s="17" t="s">
        <v>182</v>
      </c>
      <c r="I947" s="66">
        <v>5</v>
      </c>
      <c r="J947" s="12">
        <f>VLOOKUP(G947,'Default Parameters'!$A$10:$C$12,3,FALSE)</f>
        <v>5</v>
      </c>
      <c r="K947" s="63">
        <f t="shared" si="266"/>
        <v>41520</v>
      </c>
      <c r="L947" s="64">
        <f t="shared" si="267"/>
        <v>2013</v>
      </c>
      <c r="M947" s="64">
        <f t="shared" si="268"/>
        <v>9</v>
      </c>
      <c r="N947" s="63">
        <f t="shared" si="269"/>
        <v>43345</v>
      </c>
      <c r="O947" s="154">
        <f t="shared" si="270"/>
        <v>42948</v>
      </c>
      <c r="P947" s="155">
        <f t="shared" si="271"/>
        <v>43312</v>
      </c>
      <c r="Q947" s="155" t="str">
        <f t="shared" si="272"/>
        <v>Yes</v>
      </c>
      <c r="R947" s="156">
        <f t="shared" si="273"/>
        <v>2.095890410958904</v>
      </c>
      <c r="S947" s="156">
        <f t="shared" si="274"/>
        <v>2.904109589041096</v>
      </c>
      <c r="T947" s="157">
        <f t="shared" si="275"/>
        <v>43313</v>
      </c>
      <c r="U947" s="158">
        <f t="shared" si="276"/>
        <v>43345</v>
      </c>
      <c r="V947" s="158" t="str">
        <f t="shared" si="277"/>
        <v>Yes</v>
      </c>
      <c r="W947" s="159">
        <f t="shared" si="278"/>
        <v>0.45205479452054792</v>
      </c>
      <c r="X947" s="159">
        <f t="shared" si="279"/>
        <v>0</v>
      </c>
      <c r="Y947" s="160" t="str">
        <f t="shared" si="280"/>
        <v/>
      </c>
      <c r="Z947" s="161" t="str">
        <f t="shared" si="281"/>
        <v/>
      </c>
      <c r="AA947" s="161" t="str">
        <f t="shared" si="282"/>
        <v>No</v>
      </c>
      <c r="AB947" s="162" t="str">
        <f t="shared" si="283"/>
        <v/>
      </c>
      <c r="AC947" s="162" t="str">
        <f t="shared" si="284"/>
        <v/>
      </c>
    </row>
    <row r="948" spans="1:29" ht="15" customHeight="1">
      <c r="A948" s="62">
        <v>946</v>
      </c>
      <c r="B948" s="10">
        <v>8</v>
      </c>
      <c r="C948" s="14">
        <v>41397</v>
      </c>
      <c r="D948" s="15" t="s">
        <v>225</v>
      </c>
      <c r="E948" s="44" t="s">
        <v>410</v>
      </c>
      <c r="F948" s="15" t="s">
        <v>410</v>
      </c>
      <c r="G948" s="23" t="s">
        <v>203</v>
      </c>
      <c r="H948" s="17" t="s">
        <v>182</v>
      </c>
      <c r="I948" s="66">
        <v>5</v>
      </c>
      <c r="J948" s="12">
        <f>VLOOKUP(G948,'Default Parameters'!$A$10:$C$12,3,FALSE)</f>
        <v>5</v>
      </c>
      <c r="K948" s="63">
        <f t="shared" si="266"/>
        <v>41520</v>
      </c>
      <c r="L948" s="64">
        <f t="shared" si="267"/>
        <v>2013</v>
      </c>
      <c r="M948" s="64">
        <f t="shared" si="268"/>
        <v>9</v>
      </c>
      <c r="N948" s="63">
        <f t="shared" si="269"/>
        <v>43345</v>
      </c>
      <c r="O948" s="154">
        <f t="shared" si="270"/>
        <v>42948</v>
      </c>
      <c r="P948" s="155">
        <f t="shared" si="271"/>
        <v>43312</v>
      </c>
      <c r="Q948" s="155" t="str">
        <f t="shared" si="272"/>
        <v>Yes</v>
      </c>
      <c r="R948" s="156">
        <f t="shared" si="273"/>
        <v>2.095890410958904</v>
      </c>
      <c r="S948" s="156">
        <f t="shared" si="274"/>
        <v>2.904109589041096</v>
      </c>
      <c r="T948" s="157">
        <f t="shared" si="275"/>
        <v>43313</v>
      </c>
      <c r="U948" s="158">
        <f t="shared" si="276"/>
        <v>43345</v>
      </c>
      <c r="V948" s="158" t="str">
        <f t="shared" si="277"/>
        <v>Yes</v>
      </c>
      <c r="W948" s="159">
        <f t="shared" si="278"/>
        <v>0.45205479452054792</v>
      </c>
      <c r="X948" s="159">
        <f t="shared" si="279"/>
        <v>0</v>
      </c>
      <c r="Y948" s="160" t="str">
        <f t="shared" si="280"/>
        <v/>
      </c>
      <c r="Z948" s="161" t="str">
        <f t="shared" si="281"/>
        <v/>
      </c>
      <c r="AA948" s="161" t="str">
        <f t="shared" si="282"/>
        <v>No</v>
      </c>
      <c r="AB948" s="162" t="str">
        <f t="shared" si="283"/>
        <v/>
      </c>
      <c r="AC948" s="162" t="str">
        <f t="shared" si="284"/>
        <v/>
      </c>
    </row>
    <row r="949" spans="1:29" ht="15" customHeight="1">
      <c r="A949" s="62">
        <v>947</v>
      </c>
      <c r="B949" s="10">
        <v>8</v>
      </c>
      <c r="C949" s="14">
        <v>41397</v>
      </c>
      <c r="D949" s="15" t="s">
        <v>226</v>
      </c>
      <c r="E949" s="44" t="s">
        <v>410</v>
      </c>
      <c r="F949" s="15" t="s">
        <v>410</v>
      </c>
      <c r="G949" s="23" t="s">
        <v>203</v>
      </c>
      <c r="H949" s="17" t="s">
        <v>182</v>
      </c>
      <c r="I949" s="66">
        <v>5</v>
      </c>
      <c r="J949" s="12">
        <f>VLOOKUP(G949,'Default Parameters'!$A$10:$C$12,3,FALSE)</f>
        <v>5</v>
      </c>
      <c r="K949" s="63">
        <f t="shared" si="266"/>
        <v>41520</v>
      </c>
      <c r="L949" s="64">
        <f t="shared" si="267"/>
        <v>2013</v>
      </c>
      <c r="M949" s="64">
        <f t="shared" si="268"/>
        <v>9</v>
      </c>
      <c r="N949" s="63">
        <f t="shared" si="269"/>
        <v>43345</v>
      </c>
      <c r="O949" s="154">
        <f t="shared" si="270"/>
        <v>42948</v>
      </c>
      <c r="P949" s="155">
        <f t="shared" si="271"/>
        <v>43312</v>
      </c>
      <c r="Q949" s="155" t="str">
        <f t="shared" si="272"/>
        <v>Yes</v>
      </c>
      <c r="R949" s="156">
        <f t="shared" si="273"/>
        <v>2.095890410958904</v>
      </c>
      <c r="S949" s="156">
        <f t="shared" si="274"/>
        <v>2.904109589041096</v>
      </c>
      <c r="T949" s="157">
        <f t="shared" si="275"/>
        <v>43313</v>
      </c>
      <c r="U949" s="158">
        <f t="shared" si="276"/>
        <v>43345</v>
      </c>
      <c r="V949" s="158" t="str">
        <f t="shared" si="277"/>
        <v>Yes</v>
      </c>
      <c r="W949" s="159">
        <f t="shared" si="278"/>
        <v>0.45205479452054792</v>
      </c>
      <c r="X949" s="159">
        <f t="shared" si="279"/>
        <v>0</v>
      </c>
      <c r="Y949" s="160" t="str">
        <f t="shared" si="280"/>
        <v/>
      </c>
      <c r="Z949" s="161" t="str">
        <f t="shared" si="281"/>
        <v/>
      </c>
      <c r="AA949" s="161" t="str">
        <f t="shared" si="282"/>
        <v>No</v>
      </c>
      <c r="AB949" s="162" t="str">
        <f t="shared" si="283"/>
        <v/>
      </c>
      <c r="AC949" s="162" t="str">
        <f t="shared" si="284"/>
        <v/>
      </c>
    </row>
    <row r="950" spans="1:29" ht="15" customHeight="1">
      <c r="A950" s="62">
        <v>948</v>
      </c>
      <c r="B950" s="10">
        <v>8</v>
      </c>
      <c r="C950" s="14">
        <v>41397</v>
      </c>
      <c r="D950" s="15" t="s">
        <v>227</v>
      </c>
      <c r="E950" s="44" t="s">
        <v>410</v>
      </c>
      <c r="F950" s="15" t="s">
        <v>410</v>
      </c>
      <c r="G950" s="23" t="s">
        <v>203</v>
      </c>
      <c r="H950" s="17" t="s">
        <v>182</v>
      </c>
      <c r="I950" s="66">
        <v>5</v>
      </c>
      <c r="J950" s="12">
        <f>VLOOKUP(G950,'Default Parameters'!$A$10:$C$12,3,FALSE)</f>
        <v>5</v>
      </c>
      <c r="K950" s="63">
        <f t="shared" si="266"/>
        <v>41520</v>
      </c>
      <c r="L950" s="64">
        <f t="shared" si="267"/>
        <v>2013</v>
      </c>
      <c r="M950" s="64">
        <f t="shared" si="268"/>
        <v>9</v>
      </c>
      <c r="N950" s="63">
        <f t="shared" si="269"/>
        <v>43345</v>
      </c>
      <c r="O950" s="154">
        <f t="shared" si="270"/>
        <v>42948</v>
      </c>
      <c r="P950" s="155">
        <f t="shared" si="271"/>
        <v>43312</v>
      </c>
      <c r="Q950" s="155" t="str">
        <f t="shared" si="272"/>
        <v>Yes</v>
      </c>
      <c r="R950" s="156">
        <f t="shared" si="273"/>
        <v>2.095890410958904</v>
      </c>
      <c r="S950" s="156">
        <f t="shared" si="274"/>
        <v>2.904109589041096</v>
      </c>
      <c r="T950" s="157">
        <f t="shared" si="275"/>
        <v>43313</v>
      </c>
      <c r="U950" s="158">
        <f t="shared" si="276"/>
        <v>43345</v>
      </c>
      <c r="V950" s="158" t="str">
        <f t="shared" si="277"/>
        <v>Yes</v>
      </c>
      <c r="W950" s="159">
        <f t="shared" si="278"/>
        <v>0.45205479452054792</v>
      </c>
      <c r="X950" s="159">
        <f t="shared" si="279"/>
        <v>0</v>
      </c>
      <c r="Y950" s="160" t="str">
        <f t="shared" si="280"/>
        <v/>
      </c>
      <c r="Z950" s="161" t="str">
        <f t="shared" si="281"/>
        <v/>
      </c>
      <c r="AA950" s="161" t="str">
        <f t="shared" si="282"/>
        <v>No</v>
      </c>
      <c r="AB950" s="162" t="str">
        <f t="shared" si="283"/>
        <v/>
      </c>
      <c r="AC950" s="162" t="str">
        <f t="shared" si="284"/>
        <v/>
      </c>
    </row>
    <row r="951" spans="1:29" ht="14">
      <c r="A951" s="62">
        <v>949</v>
      </c>
      <c r="B951" s="10">
        <v>8</v>
      </c>
      <c r="C951" s="14">
        <v>41400</v>
      </c>
      <c r="D951" s="15" t="s">
        <v>52</v>
      </c>
      <c r="E951" s="15" t="s">
        <v>367</v>
      </c>
      <c r="F951" s="15" t="s">
        <v>367</v>
      </c>
      <c r="G951" s="23" t="s">
        <v>16</v>
      </c>
      <c r="H951" s="17" t="s">
        <v>29</v>
      </c>
      <c r="I951" s="66">
        <v>1</v>
      </c>
      <c r="J951" s="12">
        <f>VLOOKUP(G951,'Default Parameters'!$A$10:$C$12,3,FALSE)</f>
        <v>5</v>
      </c>
      <c r="K951" s="63">
        <f t="shared" si="266"/>
        <v>41523</v>
      </c>
      <c r="L951" s="64">
        <f t="shared" si="267"/>
        <v>2013</v>
      </c>
      <c r="M951" s="64">
        <f t="shared" si="268"/>
        <v>9</v>
      </c>
      <c r="N951" s="63">
        <f t="shared" si="269"/>
        <v>43348</v>
      </c>
      <c r="O951" s="154">
        <f t="shared" si="270"/>
        <v>42948</v>
      </c>
      <c r="P951" s="155">
        <f t="shared" si="271"/>
        <v>43312</v>
      </c>
      <c r="Q951" s="155" t="str">
        <f t="shared" si="272"/>
        <v>Yes</v>
      </c>
      <c r="R951" s="156">
        <f t="shared" si="273"/>
        <v>0.41917808219178082</v>
      </c>
      <c r="S951" s="156">
        <f t="shared" si="274"/>
        <v>0.58082191780821912</v>
      </c>
      <c r="T951" s="157">
        <f t="shared" si="275"/>
        <v>43313</v>
      </c>
      <c r="U951" s="158">
        <f t="shared" si="276"/>
        <v>43348</v>
      </c>
      <c r="V951" s="158" t="str">
        <f t="shared" si="277"/>
        <v>Yes</v>
      </c>
      <c r="W951" s="159">
        <f t="shared" si="278"/>
        <v>9.8630136986301367E-2</v>
      </c>
      <c r="X951" s="159">
        <f t="shared" si="279"/>
        <v>0</v>
      </c>
      <c r="Y951" s="160" t="str">
        <f t="shared" si="280"/>
        <v/>
      </c>
      <c r="Z951" s="161" t="str">
        <f t="shared" si="281"/>
        <v/>
      </c>
      <c r="AA951" s="161" t="str">
        <f t="shared" si="282"/>
        <v>No</v>
      </c>
      <c r="AB951" s="162" t="str">
        <f t="shared" si="283"/>
        <v/>
      </c>
      <c r="AC951" s="162" t="str">
        <f t="shared" si="284"/>
        <v/>
      </c>
    </row>
    <row r="952" spans="1:29" ht="14">
      <c r="A952" s="62">
        <v>950</v>
      </c>
      <c r="B952" s="10">
        <v>8</v>
      </c>
      <c r="C952" s="14">
        <v>41403</v>
      </c>
      <c r="D952" s="15" t="s">
        <v>52</v>
      </c>
      <c r="E952" s="15" t="s">
        <v>367</v>
      </c>
      <c r="F952" s="15" t="s">
        <v>367</v>
      </c>
      <c r="G952" s="23" t="s">
        <v>16</v>
      </c>
      <c r="H952" s="17" t="s">
        <v>219</v>
      </c>
      <c r="I952" s="66">
        <v>20</v>
      </c>
      <c r="J952" s="12">
        <f>VLOOKUP(G952,'Default Parameters'!$A$10:$C$12,3,FALSE)</f>
        <v>5</v>
      </c>
      <c r="K952" s="63">
        <f t="shared" si="266"/>
        <v>41526</v>
      </c>
      <c r="L952" s="64">
        <f t="shared" si="267"/>
        <v>2013</v>
      </c>
      <c r="M952" s="64">
        <f t="shared" si="268"/>
        <v>9</v>
      </c>
      <c r="N952" s="63">
        <f t="shared" si="269"/>
        <v>43351</v>
      </c>
      <c r="O952" s="154">
        <f t="shared" si="270"/>
        <v>42948</v>
      </c>
      <c r="P952" s="155">
        <f t="shared" si="271"/>
        <v>43312</v>
      </c>
      <c r="Q952" s="155" t="str">
        <f t="shared" si="272"/>
        <v>Yes</v>
      </c>
      <c r="R952" s="156">
        <f t="shared" si="273"/>
        <v>8.3835616438356162</v>
      </c>
      <c r="S952" s="156">
        <f t="shared" si="274"/>
        <v>11.616438356164384</v>
      </c>
      <c r="T952" s="157">
        <f t="shared" si="275"/>
        <v>43313</v>
      </c>
      <c r="U952" s="158">
        <f t="shared" si="276"/>
        <v>43351</v>
      </c>
      <c r="V952" s="158" t="str">
        <f t="shared" si="277"/>
        <v>Yes</v>
      </c>
      <c r="W952" s="159">
        <f t="shared" si="278"/>
        <v>2.1369863013698631</v>
      </c>
      <c r="X952" s="159">
        <f t="shared" si="279"/>
        <v>0</v>
      </c>
      <c r="Y952" s="160" t="str">
        <f t="shared" si="280"/>
        <v/>
      </c>
      <c r="Z952" s="161" t="str">
        <f t="shared" si="281"/>
        <v/>
      </c>
      <c r="AA952" s="161" t="str">
        <f t="shared" si="282"/>
        <v>No</v>
      </c>
      <c r="AB952" s="162" t="str">
        <f t="shared" si="283"/>
        <v/>
      </c>
      <c r="AC952" s="162" t="str">
        <f t="shared" si="284"/>
        <v/>
      </c>
    </row>
    <row r="953" spans="1:29" ht="14">
      <c r="A953" s="62">
        <v>951</v>
      </c>
      <c r="B953" s="10">
        <v>8</v>
      </c>
      <c r="C953" s="14">
        <v>41403</v>
      </c>
      <c r="D953" s="15" t="s">
        <v>52</v>
      </c>
      <c r="E953" s="15" t="s">
        <v>367</v>
      </c>
      <c r="F953" s="15" t="s">
        <v>367</v>
      </c>
      <c r="G953" s="23" t="s">
        <v>16</v>
      </c>
      <c r="H953" s="17" t="s">
        <v>219</v>
      </c>
      <c r="I953" s="66">
        <v>34</v>
      </c>
      <c r="J953" s="12">
        <f>VLOOKUP(G953,'Default Parameters'!$A$10:$C$12,3,FALSE)</f>
        <v>5</v>
      </c>
      <c r="K953" s="63">
        <f t="shared" si="266"/>
        <v>41526</v>
      </c>
      <c r="L953" s="64">
        <f t="shared" si="267"/>
        <v>2013</v>
      </c>
      <c r="M953" s="64">
        <f t="shared" si="268"/>
        <v>9</v>
      </c>
      <c r="N953" s="63">
        <f t="shared" si="269"/>
        <v>43351</v>
      </c>
      <c r="O953" s="154">
        <f t="shared" si="270"/>
        <v>42948</v>
      </c>
      <c r="P953" s="155">
        <f t="shared" si="271"/>
        <v>43312</v>
      </c>
      <c r="Q953" s="155" t="str">
        <f t="shared" si="272"/>
        <v>Yes</v>
      </c>
      <c r="R953" s="156">
        <f t="shared" si="273"/>
        <v>14.252054794520548</v>
      </c>
      <c r="S953" s="156">
        <f t="shared" si="274"/>
        <v>19.747945205479454</v>
      </c>
      <c r="T953" s="157">
        <f t="shared" si="275"/>
        <v>43313</v>
      </c>
      <c r="U953" s="158">
        <f t="shared" si="276"/>
        <v>43351</v>
      </c>
      <c r="V953" s="158" t="str">
        <f t="shared" si="277"/>
        <v>Yes</v>
      </c>
      <c r="W953" s="159">
        <f t="shared" si="278"/>
        <v>3.6328767123287671</v>
      </c>
      <c r="X953" s="159">
        <f t="shared" si="279"/>
        <v>0</v>
      </c>
      <c r="Y953" s="160" t="str">
        <f t="shared" si="280"/>
        <v/>
      </c>
      <c r="Z953" s="161" t="str">
        <f t="shared" si="281"/>
        <v/>
      </c>
      <c r="AA953" s="161" t="str">
        <f t="shared" si="282"/>
        <v>No</v>
      </c>
      <c r="AB953" s="162" t="str">
        <f t="shared" si="283"/>
        <v/>
      </c>
      <c r="AC953" s="162" t="str">
        <f t="shared" si="284"/>
        <v/>
      </c>
    </row>
    <row r="954" spans="1:29" ht="14">
      <c r="A954" s="62">
        <v>952</v>
      </c>
      <c r="B954" s="10">
        <v>8</v>
      </c>
      <c r="C954" s="14">
        <v>41403</v>
      </c>
      <c r="D954" s="15" t="s">
        <v>52</v>
      </c>
      <c r="E954" s="15" t="s">
        <v>367</v>
      </c>
      <c r="F954" s="15" t="s">
        <v>367</v>
      </c>
      <c r="G954" s="23" t="s">
        <v>16</v>
      </c>
      <c r="H954" s="17" t="s">
        <v>219</v>
      </c>
      <c r="I954" s="66">
        <v>50</v>
      </c>
      <c r="J954" s="12">
        <f>VLOOKUP(G954,'Default Parameters'!$A$10:$C$12,3,FALSE)</f>
        <v>5</v>
      </c>
      <c r="K954" s="63">
        <f t="shared" si="266"/>
        <v>41526</v>
      </c>
      <c r="L954" s="64">
        <f t="shared" si="267"/>
        <v>2013</v>
      </c>
      <c r="M954" s="64">
        <f t="shared" si="268"/>
        <v>9</v>
      </c>
      <c r="N954" s="63">
        <f t="shared" si="269"/>
        <v>43351</v>
      </c>
      <c r="O954" s="154">
        <f t="shared" si="270"/>
        <v>42948</v>
      </c>
      <c r="P954" s="155">
        <f t="shared" si="271"/>
        <v>43312</v>
      </c>
      <c r="Q954" s="155" t="str">
        <f t="shared" si="272"/>
        <v>Yes</v>
      </c>
      <c r="R954" s="156">
        <f t="shared" si="273"/>
        <v>20.958904109589042</v>
      </c>
      <c r="S954" s="156">
        <f t="shared" si="274"/>
        <v>29.041095890410958</v>
      </c>
      <c r="T954" s="157">
        <f t="shared" si="275"/>
        <v>43313</v>
      </c>
      <c r="U954" s="158">
        <f t="shared" si="276"/>
        <v>43351</v>
      </c>
      <c r="V954" s="158" t="str">
        <f t="shared" si="277"/>
        <v>Yes</v>
      </c>
      <c r="W954" s="159">
        <f t="shared" si="278"/>
        <v>5.3424657534246576</v>
      </c>
      <c r="X954" s="159">
        <f t="shared" si="279"/>
        <v>0</v>
      </c>
      <c r="Y954" s="160" t="str">
        <f t="shared" si="280"/>
        <v/>
      </c>
      <c r="Z954" s="161" t="str">
        <f t="shared" si="281"/>
        <v/>
      </c>
      <c r="AA954" s="161" t="str">
        <f t="shared" si="282"/>
        <v>No</v>
      </c>
      <c r="AB954" s="162" t="str">
        <f t="shared" si="283"/>
        <v/>
      </c>
      <c r="AC954" s="162" t="str">
        <f t="shared" si="284"/>
        <v/>
      </c>
    </row>
    <row r="955" spans="1:29" ht="14">
      <c r="A955" s="62">
        <v>953</v>
      </c>
      <c r="B955" s="10">
        <v>8</v>
      </c>
      <c r="C955" s="14">
        <v>41404</v>
      </c>
      <c r="D955" s="15" t="s">
        <v>52</v>
      </c>
      <c r="E955" s="15" t="s">
        <v>367</v>
      </c>
      <c r="F955" s="15" t="s">
        <v>367</v>
      </c>
      <c r="G955" s="23" t="s">
        <v>16</v>
      </c>
      <c r="H955" s="17" t="s">
        <v>219</v>
      </c>
      <c r="I955" s="66">
        <v>49</v>
      </c>
      <c r="J955" s="12">
        <f>VLOOKUP(G955,'Default Parameters'!$A$10:$C$12,3,FALSE)</f>
        <v>5</v>
      </c>
      <c r="K955" s="63">
        <f t="shared" si="266"/>
        <v>41527</v>
      </c>
      <c r="L955" s="64">
        <f t="shared" si="267"/>
        <v>2013</v>
      </c>
      <c r="M955" s="64">
        <f t="shared" si="268"/>
        <v>9</v>
      </c>
      <c r="N955" s="63">
        <f t="shared" si="269"/>
        <v>43352</v>
      </c>
      <c r="O955" s="154">
        <f t="shared" si="270"/>
        <v>42948</v>
      </c>
      <c r="P955" s="155">
        <f t="shared" si="271"/>
        <v>43312</v>
      </c>
      <c r="Q955" s="155" t="str">
        <f t="shared" si="272"/>
        <v>Yes</v>
      </c>
      <c r="R955" s="156">
        <f t="shared" si="273"/>
        <v>20.539726027397261</v>
      </c>
      <c r="S955" s="156">
        <f t="shared" si="274"/>
        <v>28.460273972602739</v>
      </c>
      <c r="T955" s="157">
        <f t="shared" si="275"/>
        <v>43313</v>
      </c>
      <c r="U955" s="158">
        <f t="shared" si="276"/>
        <v>43352</v>
      </c>
      <c r="V955" s="158" t="str">
        <f t="shared" si="277"/>
        <v>Yes</v>
      </c>
      <c r="W955" s="159">
        <f t="shared" si="278"/>
        <v>5.3698630136986303</v>
      </c>
      <c r="X955" s="159">
        <f t="shared" si="279"/>
        <v>0</v>
      </c>
      <c r="Y955" s="160" t="str">
        <f t="shared" si="280"/>
        <v/>
      </c>
      <c r="Z955" s="161" t="str">
        <f t="shared" si="281"/>
        <v/>
      </c>
      <c r="AA955" s="161" t="str">
        <f t="shared" si="282"/>
        <v>No</v>
      </c>
      <c r="AB955" s="162" t="str">
        <f t="shared" si="283"/>
        <v/>
      </c>
      <c r="AC955" s="162" t="str">
        <f t="shared" si="284"/>
        <v/>
      </c>
    </row>
    <row r="956" spans="1:29" ht="14">
      <c r="A956" s="62">
        <v>954</v>
      </c>
      <c r="B956" s="10">
        <v>8</v>
      </c>
      <c r="C956" s="14">
        <v>41404</v>
      </c>
      <c r="D956" s="15" t="s">
        <v>46</v>
      </c>
      <c r="E956" s="15" t="s">
        <v>10</v>
      </c>
      <c r="F956" s="15" t="s">
        <v>10</v>
      </c>
      <c r="G956" s="23" t="s">
        <v>16</v>
      </c>
      <c r="H956" s="17" t="s">
        <v>219</v>
      </c>
      <c r="I956" s="66">
        <v>15</v>
      </c>
      <c r="J956" s="12">
        <f>VLOOKUP(G956,'Default Parameters'!$A$10:$C$12,3,FALSE)</f>
        <v>5</v>
      </c>
      <c r="K956" s="63">
        <f t="shared" si="266"/>
        <v>41527</v>
      </c>
      <c r="L956" s="64">
        <f t="shared" si="267"/>
        <v>2013</v>
      </c>
      <c r="M956" s="64">
        <f t="shared" si="268"/>
        <v>9</v>
      </c>
      <c r="N956" s="63">
        <f t="shared" si="269"/>
        <v>43352</v>
      </c>
      <c r="O956" s="154">
        <f t="shared" si="270"/>
        <v>42948</v>
      </c>
      <c r="P956" s="155">
        <f t="shared" si="271"/>
        <v>43312</v>
      </c>
      <c r="Q956" s="155" t="str">
        <f t="shared" si="272"/>
        <v>Yes</v>
      </c>
      <c r="R956" s="156">
        <f t="shared" si="273"/>
        <v>6.2876712328767121</v>
      </c>
      <c r="S956" s="156">
        <f t="shared" si="274"/>
        <v>8.712328767123287</v>
      </c>
      <c r="T956" s="157">
        <f t="shared" si="275"/>
        <v>43313</v>
      </c>
      <c r="U956" s="158">
        <f t="shared" si="276"/>
        <v>43352</v>
      </c>
      <c r="V956" s="158" t="str">
        <f t="shared" si="277"/>
        <v>Yes</v>
      </c>
      <c r="W956" s="159">
        <f t="shared" si="278"/>
        <v>1.6438356164383561</v>
      </c>
      <c r="X956" s="159">
        <f t="shared" si="279"/>
        <v>0</v>
      </c>
      <c r="Y956" s="160" t="str">
        <f t="shared" si="280"/>
        <v/>
      </c>
      <c r="Z956" s="161" t="str">
        <f t="shared" si="281"/>
        <v/>
      </c>
      <c r="AA956" s="161" t="str">
        <f t="shared" si="282"/>
        <v>No</v>
      </c>
      <c r="AB956" s="162" t="str">
        <f t="shared" si="283"/>
        <v/>
      </c>
      <c r="AC956" s="162" t="str">
        <f t="shared" si="284"/>
        <v/>
      </c>
    </row>
    <row r="957" spans="1:29" ht="14">
      <c r="A957" s="62">
        <v>955</v>
      </c>
      <c r="B957" s="10">
        <v>8</v>
      </c>
      <c r="C957" s="14">
        <v>41404</v>
      </c>
      <c r="D957" s="15" t="s">
        <v>46</v>
      </c>
      <c r="E957" s="15" t="s">
        <v>10</v>
      </c>
      <c r="F957" s="15" t="s">
        <v>10</v>
      </c>
      <c r="G957" s="23" t="s">
        <v>203</v>
      </c>
      <c r="H957" s="17" t="s">
        <v>182</v>
      </c>
      <c r="I957" s="66">
        <v>10</v>
      </c>
      <c r="J957" s="12">
        <f>VLOOKUP(G957,'Default Parameters'!$A$10:$C$12,3,FALSE)</f>
        <v>5</v>
      </c>
      <c r="K957" s="63">
        <f t="shared" si="266"/>
        <v>41527</v>
      </c>
      <c r="L957" s="64">
        <f t="shared" si="267"/>
        <v>2013</v>
      </c>
      <c r="M957" s="64">
        <f t="shared" si="268"/>
        <v>9</v>
      </c>
      <c r="N957" s="63">
        <f t="shared" si="269"/>
        <v>43352</v>
      </c>
      <c r="O957" s="154">
        <f t="shared" si="270"/>
        <v>42948</v>
      </c>
      <c r="P957" s="155">
        <f t="shared" si="271"/>
        <v>43312</v>
      </c>
      <c r="Q957" s="155" t="str">
        <f t="shared" si="272"/>
        <v>Yes</v>
      </c>
      <c r="R957" s="156">
        <f t="shared" si="273"/>
        <v>4.1917808219178081</v>
      </c>
      <c r="S957" s="156">
        <f t="shared" si="274"/>
        <v>5.8082191780821919</v>
      </c>
      <c r="T957" s="157">
        <f t="shared" si="275"/>
        <v>43313</v>
      </c>
      <c r="U957" s="158">
        <f t="shared" si="276"/>
        <v>43352</v>
      </c>
      <c r="V957" s="158" t="str">
        <f t="shared" si="277"/>
        <v>Yes</v>
      </c>
      <c r="W957" s="159">
        <f t="shared" si="278"/>
        <v>1.095890410958904</v>
      </c>
      <c r="X957" s="159">
        <f t="shared" si="279"/>
        <v>0</v>
      </c>
      <c r="Y957" s="160" t="str">
        <f t="shared" si="280"/>
        <v/>
      </c>
      <c r="Z957" s="161" t="str">
        <f t="shared" si="281"/>
        <v/>
      </c>
      <c r="AA957" s="161" t="str">
        <f t="shared" si="282"/>
        <v>No</v>
      </c>
      <c r="AB957" s="162" t="str">
        <f t="shared" si="283"/>
        <v/>
      </c>
      <c r="AC957" s="162" t="str">
        <f t="shared" si="284"/>
        <v/>
      </c>
    </row>
    <row r="958" spans="1:29" ht="14">
      <c r="A958" s="62">
        <v>956</v>
      </c>
      <c r="B958" s="10">
        <v>8</v>
      </c>
      <c r="C958" s="14">
        <v>41408</v>
      </c>
      <c r="D958" s="15" t="s">
        <v>164</v>
      </c>
      <c r="E958" s="15" t="s">
        <v>369</v>
      </c>
      <c r="F958" s="15" t="s">
        <v>1694</v>
      </c>
      <c r="G958" s="23" t="s">
        <v>16</v>
      </c>
      <c r="H958" s="18" t="s">
        <v>219</v>
      </c>
      <c r="I958" s="67">
        <v>52</v>
      </c>
      <c r="J958" s="12">
        <f>VLOOKUP(G958,'Default Parameters'!$A$10:$C$12,3,FALSE)</f>
        <v>5</v>
      </c>
      <c r="K958" s="63">
        <f t="shared" si="266"/>
        <v>41531</v>
      </c>
      <c r="L958" s="64">
        <f t="shared" si="267"/>
        <v>2013</v>
      </c>
      <c r="M958" s="64">
        <f t="shared" si="268"/>
        <v>9</v>
      </c>
      <c r="N958" s="63">
        <f t="shared" si="269"/>
        <v>43356</v>
      </c>
      <c r="O958" s="154">
        <f t="shared" si="270"/>
        <v>42948</v>
      </c>
      <c r="P958" s="155">
        <f t="shared" si="271"/>
        <v>43312</v>
      </c>
      <c r="Q958" s="155" t="str">
        <f t="shared" si="272"/>
        <v>Yes</v>
      </c>
      <c r="R958" s="156">
        <f t="shared" si="273"/>
        <v>21.797260273972604</v>
      </c>
      <c r="S958" s="156">
        <f t="shared" si="274"/>
        <v>30.202739726027396</v>
      </c>
      <c r="T958" s="157">
        <f t="shared" si="275"/>
        <v>43313</v>
      </c>
      <c r="U958" s="158">
        <f t="shared" si="276"/>
        <v>43356</v>
      </c>
      <c r="V958" s="158" t="str">
        <f t="shared" si="277"/>
        <v>Yes</v>
      </c>
      <c r="W958" s="159">
        <f t="shared" si="278"/>
        <v>6.2684931506849315</v>
      </c>
      <c r="X958" s="159">
        <f t="shared" si="279"/>
        <v>0</v>
      </c>
      <c r="Y958" s="160" t="str">
        <f t="shared" si="280"/>
        <v/>
      </c>
      <c r="Z958" s="161" t="str">
        <f t="shared" si="281"/>
        <v/>
      </c>
      <c r="AA958" s="161" t="str">
        <f t="shared" si="282"/>
        <v>No</v>
      </c>
      <c r="AB958" s="162" t="str">
        <f t="shared" si="283"/>
        <v/>
      </c>
      <c r="AC958" s="162" t="str">
        <f t="shared" si="284"/>
        <v/>
      </c>
    </row>
    <row r="959" spans="1:29" ht="14">
      <c r="A959" s="62">
        <v>957</v>
      </c>
      <c r="B959" s="10">
        <v>8</v>
      </c>
      <c r="C959" s="14">
        <v>41408</v>
      </c>
      <c r="D959" s="15" t="s">
        <v>164</v>
      </c>
      <c r="E959" s="15" t="s">
        <v>369</v>
      </c>
      <c r="F959" s="15" t="s">
        <v>1694</v>
      </c>
      <c r="G959" s="23" t="s">
        <v>203</v>
      </c>
      <c r="H959" s="18" t="s">
        <v>182</v>
      </c>
      <c r="I959" s="67">
        <v>10</v>
      </c>
      <c r="J959" s="12">
        <f>VLOOKUP(G959,'Default Parameters'!$A$10:$C$12,3,FALSE)</f>
        <v>5</v>
      </c>
      <c r="K959" s="63">
        <f t="shared" si="266"/>
        <v>41531</v>
      </c>
      <c r="L959" s="64">
        <f t="shared" si="267"/>
        <v>2013</v>
      </c>
      <c r="M959" s="64">
        <f t="shared" si="268"/>
        <v>9</v>
      </c>
      <c r="N959" s="63">
        <f t="shared" si="269"/>
        <v>43356</v>
      </c>
      <c r="O959" s="154">
        <f t="shared" si="270"/>
        <v>42948</v>
      </c>
      <c r="P959" s="155">
        <f t="shared" si="271"/>
        <v>43312</v>
      </c>
      <c r="Q959" s="155" t="str">
        <f t="shared" si="272"/>
        <v>Yes</v>
      </c>
      <c r="R959" s="156">
        <f t="shared" si="273"/>
        <v>4.1917808219178081</v>
      </c>
      <c r="S959" s="156">
        <f t="shared" si="274"/>
        <v>5.8082191780821919</v>
      </c>
      <c r="T959" s="157">
        <f t="shared" si="275"/>
        <v>43313</v>
      </c>
      <c r="U959" s="158">
        <f t="shared" si="276"/>
        <v>43356</v>
      </c>
      <c r="V959" s="158" t="str">
        <f t="shared" si="277"/>
        <v>Yes</v>
      </c>
      <c r="W959" s="159">
        <f t="shared" si="278"/>
        <v>1.2054794520547945</v>
      </c>
      <c r="X959" s="159">
        <f t="shared" si="279"/>
        <v>0</v>
      </c>
      <c r="Y959" s="160" t="str">
        <f t="shared" si="280"/>
        <v/>
      </c>
      <c r="Z959" s="161" t="str">
        <f t="shared" si="281"/>
        <v/>
      </c>
      <c r="AA959" s="161" t="str">
        <f t="shared" si="282"/>
        <v>No</v>
      </c>
      <c r="AB959" s="162" t="str">
        <f t="shared" si="283"/>
        <v/>
      </c>
      <c r="AC959" s="162" t="str">
        <f t="shared" si="284"/>
        <v/>
      </c>
    </row>
    <row r="960" spans="1:29" ht="14">
      <c r="A960" s="62">
        <v>958</v>
      </c>
      <c r="B960" s="10">
        <v>8</v>
      </c>
      <c r="C960" s="14">
        <v>41408</v>
      </c>
      <c r="D960" s="15" t="s">
        <v>164</v>
      </c>
      <c r="E960" s="15" t="s">
        <v>369</v>
      </c>
      <c r="F960" s="15" t="s">
        <v>1694</v>
      </c>
      <c r="G960" s="23" t="s">
        <v>203</v>
      </c>
      <c r="H960" s="18" t="s">
        <v>182</v>
      </c>
      <c r="I960" s="67">
        <v>1000</v>
      </c>
      <c r="J960" s="12">
        <f>VLOOKUP(G960,'Default Parameters'!$A$10:$C$12,3,FALSE)</f>
        <v>5</v>
      </c>
      <c r="K960" s="63">
        <f t="shared" si="266"/>
        <v>41531</v>
      </c>
      <c r="L960" s="64">
        <f t="shared" si="267"/>
        <v>2013</v>
      </c>
      <c r="M960" s="64">
        <f t="shared" si="268"/>
        <v>9</v>
      </c>
      <c r="N960" s="63">
        <f t="shared" si="269"/>
        <v>43356</v>
      </c>
      <c r="O960" s="154">
        <f t="shared" si="270"/>
        <v>42948</v>
      </c>
      <c r="P960" s="155">
        <f t="shared" si="271"/>
        <v>43312</v>
      </c>
      <c r="Q960" s="155" t="str">
        <f t="shared" si="272"/>
        <v>Yes</v>
      </c>
      <c r="R960" s="156">
        <f t="shared" si="273"/>
        <v>419.17808219178085</v>
      </c>
      <c r="S960" s="156">
        <f t="shared" si="274"/>
        <v>580.82191780821915</v>
      </c>
      <c r="T960" s="157">
        <f t="shared" si="275"/>
        <v>43313</v>
      </c>
      <c r="U960" s="158">
        <f t="shared" si="276"/>
        <v>43356</v>
      </c>
      <c r="V960" s="158" t="str">
        <f t="shared" si="277"/>
        <v>Yes</v>
      </c>
      <c r="W960" s="159">
        <f t="shared" si="278"/>
        <v>120.54794520547945</v>
      </c>
      <c r="X960" s="159">
        <f t="shared" si="279"/>
        <v>0</v>
      </c>
      <c r="Y960" s="160" t="str">
        <f t="shared" si="280"/>
        <v/>
      </c>
      <c r="Z960" s="161" t="str">
        <f t="shared" si="281"/>
        <v/>
      </c>
      <c r="AA960" s="161" t="str">
        <f t="shared" si="282"/>
        <v>No</v>
      </c>
      <c r="AB960" s="162" t="str">
        <f t="shared" si="283"/>
        <v/>
      </c>
      <c r="AC960" s="162" t="str">
        <f t="shared" si="284"/>
        <v/>
      </c>
    </row>
    <row r="961" spans="1:29" ht="14">
      <c r="A961" s="62">
        <v>959</v>
      </c>
      <c r="B961" s="10">
        <v>8</v>
      </c>
      <c r="C961" s="14">
        <v>41410</v>
      </c>
      <c r="D961" s="15" t="s">
        <v>179</v>
      </c>
      <c r="E961" s="15" t="s">
        <v>10</v>
      </c>
      <c r="F961" s="15" t="s">
        <v>10</v>
      </c>
      <c r="G961" s="23" t="s">
        <v>16</v>
      </c>
      <c r="H961" s="17" t="s">
        <v>219</v>
      </c>
      <c r="I961" s="66">
        <v>10</v>
      </c>
      <c r="J961" s="12">
        <f>VLOOKUP(G961,'Default Parameters'!$A$10:$C$12,3,FALSE)</f>
        <v>5</v>
      </c>
      <c r="K961" s="63">
        <f t="shared" si="266"/>
        <v>41533</v>
      </c>
      <c r="L961" s="64">
        <f t="shared" si="267"/>
        <v>2013</v>
      </c>
      <c r="M961" s="64">
        <f t="shared" si="268"/>
        <v>9</v>
      </c>
      <c r="N961" s="63">
        <f t="shared" si="269"/>
        <v>43358</v>
      </c>
      <c r="O961" s="154">
        <f t="shared" si="270"/>
        <v>42948</v>
      </c>
      <c r="P961" s="155">
        <f t="shared" si="271"/>
        <v>43312</v>
      </c>
      <c r="Q961" s="155" t="str">
        <f t="shared" si="272"/>
        <v>Yes</v>
      </c>
      <c r="R961" s="156">
        <f t="shared" si="273"/>
        <v>4.1917808219178081</v>
      </c>
      <c r="S961" s="156">
        <f t="shared" si="274"/>
        <v>5.8082191780821919</v>
      </c>
      <c r="T961" s="157">
        <f t="shared" si="275"/>
        <v>43313</v>
      </c>
      <c r="U961" s="158">
        <f t="shared" si="276"/>
        <v>43358</v>
      </c>
      <c r="V961" s="158" t="str">
        <f t="shared" si="277"/>
        <v>Yes</v>
      </c>
      <c r="W961" s="159">
        <f t="shared" si="278"/>
        <v>1.2602739726027397</v>
      </c>
      <c r="X961" s="159">
        <f t="shared" si="279"/>
        <v>0</v>
      </c>
      <c r="Y961" s="160" t="str">
        <f t="shared" si="280"/>
        <v/>
      </c>
      <c r="Z961" s="161" t="str">
        <f t="shared" si="281"/>
        <v/>
      </c>
      <c r="AA961" s="161" t="str">
        <f t="shared" si="282"/>
        <v>No</v>
      </c>
      <c r="AB961" s="162" t="str">
        <f t="shared" si="283"/>
        <v/>
      </c>
      <c r="AC961" s="162" t="str">
        <f t="shared" si="284"/>
        <v/>
      </c>
    </row>
    <row r="962" spans="1:29" ht="14">
      <c r="A962" s="62">
        <v>960</v>
      </c>
      <c r="B962" s="10">
        <v>8</v>
      </c>
      <c r="C962" s="14">
        <v>41414</v>
      </c>
      <c r="D962" s="15" t="s">
        <v>164</v>
      </c>
      <c r="E962" s="15" t="s">
        <v>369</v>
      </c>
      <c r="F962" s="15" t="s">
        <v>1694</v>
      </c>
      <c r="G962" s="23" t="s">
        <v>203</v>
      </c>
      <c r="H962" s="18" t="s">
        <v>182</v>
      </c>
      <c r="I962" s="67">
        <v>574</v>
      </c>
      <c r="J962" s="12">
        <f>VLOOKUP(G962,'Default Parameters'!$A$10:$C$12,3,FALSE)</f>
        <v>5</v>
      </c>
      <c r="K962" s="63">
        <f t="shared" si="266"/>
        <v>41537</v>
      </c>
      <c r="L962" s="64">
        <f t="shared" si="267"/>
        <v>2013</v>
      </c>
      <c r="M962" s="64">
        <f t="shared" si="268"/>
        <v>9</v>
      </c>
      <c r="N962" s="63">
        <f t="shared" si="269"/>
        <v>43362</v>
      </c>
      <c r="O962" s="154">
        <f t="shared" si="270"/>
        <v>42948</v>
      </c>
      <c r="P962" s="155">
        <f t="shared" si="271"/>
        <v>43312</v>
      </c>
      <c r="Q962" s="155" t="str">
        <f t="shared" si="272"/>
        <v>Yes</v>
      </c>
      <c r="R962" s="156">
        <f t="shared" si="273"/>
        <v>240.60821917808218</v>
      </c>
      <c r="S962" s="156">
        <f t="shared" si="274"/>
        <v>333.39178082191779</v>
      </c>
      <c r="T962" s="157">
        <f t="shared" si="275"/>
        <v>43313</v>
      </c>
      <c r="U962" s="158">
        <f t="shared" si="276"/>
        <v>43362</v>
      </c>
      <c r="V962" s="158" t="str">
        <f t="shared" si="277"/>
        <v>Yes</v>
      </c>
      <c r="W962" s="159">
        <f t="shared" si="278"/>
        <v>78.630136986301366</v>
      </c>
      <c r="X962" s="159">
        <f t="shared" si="279"/>
        <v>0</v>
      </c>
      <c r="Y962" s="160" t="str">
        <f t="shared" si="280"/>
        <v/>
      </c>
      <c r="Z962" s="161" t="str">
        <f t="shared" si="281"/>
        <v/>
      </c>
      <c r="AA962" s="161" t="str">
        <f t="shared" si="282"/>
        <v>No</v>
      </c>
      <c r="AB962" s="162" t="str">
        <f t="shared" si="283"/>
        <v/>
      </c>
      <c r="AC962" s="162" t="str">
        <f t="shared" si="284"/>
        <v/>
      </c>
    </row>
    <row r="963" spans="1:29" ht="14">
      <c r="A963" s="62">
        <v>961</v>
      </c>
      <c r="B963" s="10">
        <v>8</v>
      </c>
      <c r="C963" s="14">
        <v>41423</v>
      </c>
      <c r="D963" s="15" t="s">
        <v>52</v>
      </c>
      <c r="E963" s="15" t="s">
        <v>367</v>
      </c>
      <c r="F963" s="15" t="s">
        <v>367</v>
      </c>
      <c r="G963" s="23" t="s">
        <v>16</v>
      </c>
      <c r="H963" s="17" t="s">
        <v>13</v>
      </c>
      <c r="I963" s="66">
        <v>72</v>
      </c>
      <c r="J963" s="12">
        <f>VLOOKUP(G963,'Default Parameters'!$A$10:$C$12,3,FALSE)</f>
        <v>5</v>
      </c>
      <c r="K963" s="63">
        <f t="shared" ref="K963:K1026" si="285">EDATE(C963,4)</f>
        <v>41546</v>
      </c>
      <c r="L963" s="64">
        <f t="shared" ref="L963:L1026" si="286">YEAR(K963)</f>
        <v>2013</v>
      </c>
      <c r="M963" s="64">
        <f t="shared" ref="M963:M1026" si="287">MONTH(K963)</f>
        <v>9</v>
      </c>
      <c r="N963" s="63">
        <f t="shared" ref="N963:N1026" si="288">EDATE(K963,J963*12)-1</f>
        <v>43371</v>
      </c>
      <c r="O963" s="154">
        <f t="shared" ref="O963:O1026" si="289">IF($N963&lt;$AG$10,"",MAX($K963,$AG$10,VLOOKUP($B963,$AF$3:$AG$8,2,FALSE)))</f>
        <v>42948</v>
      </c>
      <c r="P963" s="155">
        <f t="shared" ref="P963:P1026" si="290">IF(O963="","",MIN($N963,$AG$13,VLOOKUP($B963,$AF$3:$AH$8,3,FALSE)))</f>
        <v>43312</v>
      </c>
      <c r="Q963" s="155" t="str">
        <f t="shared" ref="Q963:Q1026" si="291">IF(SUM(R963:S963)&gt;0,"Yes","No")</f>
        <v>Yes</v>
      </c>
      <c r="R963" s="156">
        <f t="shared" ref="R963:R1026" si="292">IF(O963="","",MAX(MIN($AG$11,P963)-MAX($AG$10,O963)+1,0)*$I963/365)</f>
        <v>30.18082191780822</v>
      </c>
      <c r="S963" s="156">
        <f t="shared" ref="S963:S1026" si="293">IF(O963="","",MAX(MIN($AG$13,P963)-MAX($AG$12,O963)+1,0)*$I963/365)</f>
        <v>41.819178082191783</v>
      </c>
      <c r="T963" s="157">
        <f t="shared" si="275"/>
        <v>43313</v>
      </c>
      <c r="U963" s="158">
        <f t="shared" si="276"/>
        <v>43371</v>
      </c>
      <c r="V963" s="158" t="str">
        <f t="shared" si="277"/>
        <v>Yes</v>
      </c>
      <c r="W963" s="159">
        <f t="shared" si="278"/>
        <v>11.638356164383561</v>
      </c>
      <c r="X963" s="159">
        <f t="shared" si="279"/>
        <v>0</v>
      </c>
      <c r="Y963" s="160" t="str">
        <f t="shared" si="280"/>
        <v/>
      </c>
      <c r="Z963" s="161" t="str">
        <f t="shared" si="281"/>
        <v/>
      </c>
      <c r="AA963" s="161" t="str">
        <f t="shared" si="282"/>
        <v>No</v>
      </c>
      <c r="AB963" s="162" t="str">
        <f t="shared" si="283"/>
        <v/>
      </c>
      <c r="AC963" s="162" t="str">
        <f t="shared" si="284"/>
        <v/>
      </c>
    </row>
    <row r="964" spans="1:29" ht="14">
      <c r="A964" s="62">
        <v>962</v>
      </c>
      <c r="B964" s="10">
        <v>8</v>
      </c>
      <c r="C964" s="14">
        <v>41424</v>
      </c>
      <c r="D964" s="15" t="s">
        <v>52</v>
      </c>
      <c r="E964" s="15" t="s">
        <v>367</v>
      </c>
      <c r="F964" s="15" t="s">
        <v>367</v>
      </c>
      <c r="G964" s="23" t="s">
        <v>16</v>
      </c>
      <c r="H964" s="17" t="s">
        <v>73</v>
      </c>
      <c r="I964" s="66">
        <v>5</v>
      </c>
      <c r="J964" s="12">
        <f>VLOOKUP(G964,'Default Parameters'!$A$10:$C$12,3,FALSE)</f>
        <v>5</v>
      </c>
      <c r="K964" s="63">
        <f t="shared" si="285"/>
        <v>41547</v>
      </c>
      <c r="L964" s="64">
        <f t="shared" si="286"/>
        <v>2013</v>
      </c>
      <c r="M964" s="64">
        <f t="shared" si="287"/>
        <v>9</v>
      </c>
      <c r="N964" s="63">
        <f t="shared" si="288"/>
        <v>43372</v>
      </c>
      <c r="O964" s="154">
        <f t="shared" si="289"/>
        <v>42948</v>
      </c>
      <c r="P964" s="155">
        <f t="shared" si="290"/>
        <v>43312</v>
      </c>
      <c r="Q964" s="155" t="str">
        <f t="shared" si="291"/>
        <v>Yes</v>
      </c>
      <c r="R964" s="156">
        <f t="shared" si="292"/>
        <v>2.095890410958904</v>
      </c>
      <c r="S964" s="156">
        <f t="shared" si="293"/>
        <v>2.904109589041096</v>
      </c>
      <c r="T964" s="157">
        <f t="shared" ref="T964:T1027" si="294">IF($N964&lt;$AG$15,"",MAX($K964,$AG$15,VLOOKUP($B964,$AF$3:$AG$8,2,FALSE)))</f>
        <v>43313</v>
      </c>
      <c r="U964" s="158">
        <f t="shared" ref="U964:U1027" si="295">IF(T964="","",MIN($N964,$AG$18,VLOOKUP($B964,$AF$3:$AH$8,3,FALSE)))</f>
        <v>43372</v>
      </c>
      <c r="V964" s="158" t="str">
        <f t="shared" ref="V964:V1027" si="296">IF(SUM(W964:X964)&gt;0,"Yes","No")</f>
        <v>Yes</v>
      </c>
      <c r="W964" s="159">
        <f t="shared" ref="W964:W1027" si="297">IF(T964="","",MAX(MIN($AG$16,U964)-MAX($AG$15,T964)+1,0)*$I964/365)</f>
        <v>0.82191780821917804</v>
      </c>
      <c r="X964" s="159">
        <f t="shared" ref="X964:X1027" si="298">IF(T964="","",MAX(MIN($AG$18,U964)-MAX($AG$17,T964)+1,0)*$I964/365)</f>
        <v>0</v>
      </c>
      <c r="Y964" s="160" t="str">
        <f t="shared" ref="Y964:Y1027" si="299">IF($N964&lt;$AG$20,"",MAX($K964,$AG$20,VLOOKUP($B964,$AF$3:$AG$8,2,FALSE)))</f>
        <v/>
      </c>
      <c r="Z964" s="161" t="str">
        <f t="shared" ref="Z964:Z1027" si="300">IF(Y964="","",MIN($N964,$AG$23,VLOOKUP($B964,$AF$3:$AH$8,3,FALSE)))</f>
        <v/>
      </c>
      <c r="AA964" s="161" t="str">
        <f t="shared" ref="AA964:AA1027" si="301">IF(SUM(AB964:AC964)&gt;0,"Yes","No")</f>
        <v>No</v>
      </c>
      <c r="AB964" s="162" t="str">
        <f t="shared" ref="AB964:AB1027" si="302">IF(Y964="","",MAX(MIN($AG$21,Z964)-MAX($AG$20,Y964)+1,0)*$I964/365)</f>
        <v/>
      </c>
      <c r="AC964" s="162" t="str">
        <f t="shared" ref="AC964:AC1027" si="303">IF(Y964="","",MAX(MIN($AG$23,Z964)-MAX($AG$22,Y964)+1,0)*$I964/366)</f>
        <v/>
      </c>
    </row>
    <row r="965" spans="1:29" ht="14">
      <c r="A965" s="62">
        <v>963</v>
      </c>
      <c r="B965" s="10">
        <v>8</v>
      </c>
      <c r="C965" s="14">
        <v>41424</v>
      </c>
      <c r="D965" s="15" t="s">
        <v>52</v>
      </c>
      <c r="E965" s="15" t="s">
        <v>367</v>
      </c>
      <c r="F965" s="15" t="s">
        <v>367</v>
      </c>
      <c r="G965" s="23" t="s">
        <v>16</v>
      </c>
      <c r="H965" s="17" t="s">
        <v>73</v>
      </c>
      <c r="I965" s="66">
        <v>12</v>
      </c>
      <c r="J965" s="12">
        <f>VLOOKUP(G965,'Default Parameters'!$A$10:$C$12,3,FALSE)</f>
        <v>5</v>
      </c>
      <c r="K965" s="63">
        <f t="shared" si="285"/>
        <v>41547</v>
      </c>
      <c r="L965" s="64">
        <f t="shared" si="286"/>
        <v>2013</v>
      </c>
      <c r="M965" s="64">
        <f t="shared" si="287"/>
        <v>9</v>
      </c>
      <c r="N965" s="63">
        <f t="shared" si="288"/>
        <v>43372</v>
      </c>
      <c r="O965" s="154">
        <f t="shared" si="289"/>
        <v>42948</v>
      </c>
      <c r="P965" s="155">
        <f t="shared" si="290"/>
        <v>43312</v>
      </c>
      <c r="Q965" s="155" t="str">
        <f t="shared" si="291"/>
        <v>Yes</v>
      </c>
      <c r="R965" s="156">
        <f t="shared" si="292"/>
        <v>5.0301369863013701</v>
      </c>
      <c r="S965" s="156">
        <f t="shared" si="293"/>
        <v>6.9698630136986299</v>
      </c>
      <c r="T965" s="157">
        <f t="shared" si="294"/>
        <v>43313</v>
      </c>
      <c r="U965" s="158">
        <f t="shared" si="295"/>
        <v>43372</v>
      </c>
      <c r="V965" s="158" t="str">
        <f t="shared" si="296"/>
        <v>Yes</v>
      </c>
      <c r="W965" s="159">
        <f t="shared" si="297"/>
        <v>1.9726027397260273</v>
      </c>
      <c r="X965" s="159">
        <f t="shared" si="298"/>
        <v>0</v>
      </c>
      <c r="Y965" s="160" t="str">
        <f t="shared" si="299"/>
        <v/>
      </c>
      <c r="Z965" s="161" t="str">
        <f t="shared" si="300"/>
        <v/>
      </c>
      <c r="AA965" s="161" t="str">
        <f t="shared" si="301"/>
        <v>No</v>
      </c>
      <c r="AB965" s="162" t="str">
        <f t="shared" si="302"/>
        <v/>
      </c>
      <c r="AC965" s="162" t="str">
        <f t="shared" si="303"/>
        <v/>
      </c>
    </row>
    <row r="966" spans="1:29" ht="14">
      <c r="A966" s="62">
        <v>964</v>
      </c>
      <c r="B966" s="10">
        <v>8</v>
      </c>
      <c r="C966" s="14">
        <v>41424</v>
      </c>
      <c r="D966" s="15" t="s">
        <v>52</v>
      </c>
      <c r="E966" s="15" t="s">
        <v>367</v>
      </c>
      <c r="F966" s="15" t="s">
        <v>367</v>
      </c>
      <c r="G966" s="23" t="s">
        <v>16</v>
      </c>
      <c r="H966" s="17" t="s">
        <v>73</v>
      </c>
      <c r="I966" s="66">
        <v>12</v>
      </c>
      <c r="J966" s="12">
        <f>VLOOKUP(G966,'Default Parameters'!$A$10:$C$12,3,FALSE)</f>
        <v>5</v>
      </c>
      <c r="K966" s="63">
        <f t="shared" si="285"/>
        <v>41547</v>
      </c>
      <c r="L966" s="64">
        <f t="shared" si="286"/>
        <v>2013</v>
      </c>
      <c r="M966" s="64">
        <f t="shared" si="287"/>
        <v>9</v>
      </c>
      <c r="N966" s="63">
        <f t="shared" si="288"/>
        <v>43372</v>
      </c>
      <c r="O966" s="154">
        <f t="shared" si="289"/>
        <v>42948</v>
      </c>
      <c r="P966" s="155">
        <f t="shared" si="290"/>
        <v>43312</v>
      </c>
      <c r="Q966" s="155" t="str">
        <f t="shared" si="291"/>
        <v>Yes</v>
      </c>
      <c r="R966" s="156">
        <f t="shared" si="292"/>
        <v>5.0301369863013701</v>
      </c>
      <c r="S966" s="156">
        <f t="shared" si="293"/>
        <v>6.9698630136986299</v>
      </c>
      <c r="T966" s="157">
        <f t="shared" si="294"/>
        <v>43313</v>
      </c>
      <c r="U966" s="158">
        <f t="shared" si="295"/>
        <v>43372</v>
      </c>
      <c r="V966" s="158" t="str">
        <f t="shared" si="296"/>
        <v>Yes</v>
      </c>
      <c r="W966" s="159">
        <f t="shared" si="297"/>
        <v>1.9726027397260273</v>
      </c>
      <c r="X966" s="159">
        <f t="shared" si="298"/>
        <v>0</v>
      </c>
      <c r="Y966" s="160" t="str">
        <f t="shared" si="299"/>
        <v/>
      </c>
      <c r="Z966" s="161" t="str">
        <f t="shared" si="300"/>
        <v/>
      </c>
      <c r="AA966" s="161" t="str">
        <f t="shared" si="301"/>
        <v>No</v>
      </c>
      <c r="AB966" s="162" t="str">
        <f t="shared" si="302"/>
        <v/>
      </c>
      <c r="AC966" s="162" t="str">
        <f t="shared" si="303"/>
        <v/>
      </c>
    </row>
    <row r="967" spans="1:29" ht="14">
      <c r="A967" s="62">
        <v>965</v>
      </c>
      <c r="B967" s="10">
        <v>8</v>
      </c>
      <c r="C967" s="14">
        <v>41424</v>
      </c>
      <c r="D967" s="15" t="s">
        <v>52</v>
      </c>
      <c r="E967" s="15" t="s">
        <v>367</v>
      </c>
      <c r="F967" s="15" t="s">
        <v>367</v>
      </c>
      <c r="G967" s="23" t="s">
        <v>16</v>
      </c>
      <c r="H967" s="17" t="s">
        <v>219</v>
      </c>
      <c r="I967" s="66">
        <v>78</v>
      </c>
      <c r="J967" s="12">
        <f>VLOOKUP(G967,'Default Parameters'!$A$10:$C$12,3,FALSE)</f>
        <v>5</v>
      </c>
      <c r="K967" s="63">
        <f t="shared" si="285"/>
        <v>41547</v>
      </c>
      <c r="L967" s="64">
        <f t="shared" si="286"/>
        <v>2013</v>
      </c>
      <c r="M967" s="64">
        <f t="shared" si="287"/>
        <v>9</v>
      </c>
      <c r="N967" s="63">
        <f t="shared" si="288"/>
        <v>43372</v>
      </c>
      <c r="O967" s="154">
        <f t="shared" si="289"/>
        <v>42948</v>
      </c>
      <c r="P967" s="155">
        <f t="shared" si="290"/>
        <v>43312</v>
      </c>
      <c r="Q967" s="155" t="str">
        <f t="shared" si="291"/>
        <v>Yes</v>
      </c>
      <c r="R967" s="156">
        <f t="shared" si="292"/>
        <v>32.695890410958903</v>
      </c>
      <c r="S967" s="156">
        <f t="shared" si="293"/>
        <v>45.304109589041097</v>
      </c>
      <c r="T967" s="157">
        <f t="shared" si="294"/>
        <v>43313</v>
      </c>
      <c r="U967" s="158">
        <f t="shared" si="295"/>
        <v>43372</v>
      </c>
      <c r="V967" s="158" t="str">
        <f t="shared" si="296"/>
        <v>Yes</v>
      </c>
      <c r="W967" s="159">
        <f t="shared" si="297"/>
        <v>12.821917808219178</v>
      </c>
      <c r="X967" s="159">
        <f t="shared" si="298"/>
        <v>0</v>
      </c>
      <c r="Y967" s="160" t="str">
        <f t="shared" si="299"/>
        <v/>
      </c>
      <c r="Z967" s="161" t="str">
        <f t="shared" si="300"/>
        <v/>
      </c>
      <c r="AA967" s="161" t="str">
        <f t="shared" si="301"/>
        <v>No</v>
      </c>
      <c r="AB967" s="162" t="str">
        <f t="shared" si="302"/>
        <v/>
      </c>
      <c r="AC967" s="162" t="str">
        <f t="shared" si="303"/>
        <v/>
      </c>
    </row>
    <row r="968" spans="1:29" ht="28">
      <c r="A968" s="62">
        <v>966</v>
      </c>
      <c r="B968" s="10">
        <v>8</v>
      </c>
      <c r="C968" s="14">
        <v>41424</v>
      </c>
      <c r="D968" s="15" t="s">
        <v>52</v>
      </c>
      <c r="E968" s="15" t="s">
        <v>367</v>
      </c>
      <c r="F968" s="15" t="s">
        <v>367</v>
      </c>
      <c r="G968" s="23" t="s">
        <v>16</v>
      </c>
      <c r="H968" s="17" t="s">
        <v>228</v>
      </c>
      <c r="I968" s="66">
        <v>85</v>
      </c>
      <c r="J968" s="12">
        <f>VLOOKUP(G968,'Default Parameters'!$A$10:$C$12,3,FALSE)</f>
        <v>5</v>
      </c>
      <c r="K968" s="63">
        <f t="shared" si="285"/>
        <v>41547</v>
      </c>
      <c r="L968" s="64">
        <f t="shared" si="286"/>
        <v>2013</v>
      </c>
      <c r="M968" s="64">
        <f t="shared" si="287"/>
        <v>9</v>
      </c>
      <c r="N968" s="63">
        <f t="shared" si="288"/>
        <v>43372</v>
      </c>
      <c r="O968" s="154">
        <f t="shared" si="289"/>
        <v>42948</v>
      </c>
      <c r="P968" s="155">
        <f t="shared" si="290"/>
        <v>43312</v>
      </c>
      <c r="Q968" s="155" t="str">
        <f t="shared" si="291"/>
        <v>Yes</v>
      </c>
      <c r="R968" s="156">
        <f t="shared" si="292"/>
        <v>35.630136986301373</v>
      </c>
      <c r="S968" s="156">
        <f t="shared" si="293"/>
        <v>49.369863013698627</v>
      </c>
      <c r="T968" s="157">
        <f t="shared" si="294"/>
        <v>43313</v>
      </c>
      <c r="U968" s="158">
        <f t="shared" si="295"/>
        <v>43372</v>
      </c>
      <c r="V968" s="158" t="str">
        <f t="shared" si="296"/>
        <v>Yes</v>
      </c>
      <c r="W968" s="159">
        <f t="shared" si="297"/>
        <v>13.972602739726028</v>
      </c>
      <c r="X968" s="159">
        <f t="shared" si="298"/>
        <v>0</v>
      </c>
      <c r="Y968" s="160" t="str">
        <f t="shared" si="299"/>
        <v/>
      </c>
      <c r="Z968" s="161" t="str">
        <f t="shared" si="300"/>
        <v/>
      </c>
      <c r="AA968" s="161" t="str">
        <f t="shared" si="301"/>
        <v>No</v>
      </c>
      <c r="AB968" s="162" t="str">
        <f t="shared" si="302"/>
        <v/>
      </c>
      <c r="AC968" s="162" t="str">
        <f t="shared" si="303"/>
        <v/>
      </c>
    </row>
    <row r="969" spans="1:29" ht="15" customHeight="1">
      <c r="A969" s="62">
        <v>967</v>
      </c>
      <c r="B969" s="10">
        <v>8</v>
      </c>
      <c r="C969" s="14">
        <v>41425</v>
      </c>
      <c r="D969" s="15" t="s">
        <v>220</v>
      </c>
      <c r="E969" s="15" t="s">
        <v>377</v>
      </c>
      <c r="F969" s="44" t="s">
        <v>1317</v>
      </c>
      <c r="G969" s="23" t="s">
        <v>16</v>
      </c>
      <c r="H969" s="17" t="s">
        <v>33</v>
      </c>
      <c r="I969" s="66">
        <v>84</v>
      </c>
      <c r="J969" s="12">
        <f>VLOOKUP(G969,'Default Parameters'!$A$10:$C$12,3,FALSE)</f>
        <v>5</v>
      </c>
      <c r="K969" s="63">
        <f t="shared" si="285"/>
        <v>41547</v>
      </c>
      <c r="L969" s="64">
        <f t="shared" si="286"/>
        <v>2013</v>
      </c>
      <c r="M969" s="64">
        <f t="shared" si="287"/>
        <v>9</v>
      </c>
      <c r="N969" s="63">
        <f t="shared" si="288"/>
        <v>43372</v>
      </c>
      <c r="O969" s="154">
        <f t="shared" si="289"/>
        <v>42948</v>
      </c>
      <c r="P969" s="155">
        <f t="shared" si="290"/>
        <v>43312</v>
      </c>
      <c r="Q969" s="155" t="str">
        <f t="shared" si="291"/>
        <v>Yes</v>
      </c>
      <c r="R969" s="156">
        <f t="shared" si="292"/>
        <v>35.210958904109589</v>
      </c>
      <c r="S969" s="156">
        <f t="shared" si="293"/>
        <v>48.789041095890411</v>
      </c>
      <c r="T969" s="157">
        <f t="shared" si="294"/>
        <v>43313</v>
      </c>
      <c r="U969" s="158">
        <f t="shared" si="295"/>
        <v>43372</v>
      </c>
      <c r="V969" s="158" t="str">
        <f t="shared" si="296"/>
        <v>Yes</v>
      </c>
      <c r="W969" s="159">
        <f t="shared" si="297"/>
        <v>13.808219178082192</v>
      </c>
      <c r="X969" s="159">
        <f t="shared" si="298"/>
        <v>0</v>
      </c>
      <c r="Y969" s="160" t="str">
        <f t="shared" si="299"/>
        <v/>
      </c>
      <c r="Z969" s="161" t="str">
        <f t="shared" si="300"/>
        <v/>
      </c>
      <c r="AA969" s="161" t="str">
        <f t="shared" si="301"/>
        <v>No</v>
      </c>
      <c r="AB969" s="162" t="str">
        <f t="shared" si="302"/>
        <v/>
      </c>
      <c r="AC969" s="162" t="str">
        <f t="shared" si="303"/>
        <v/>
      </c>
    </row>
    <row r="970" spans="1:29" ht="14">
      <c r="A970" s="62">
        <v>968</v>
      </c>
      <c r="B970" s="10">
        <v>8</v>
      </c>
      <c r="C970" s="14">
        <v>41425</v>
      </c>
      <c r="D970" s="15" t="s">
        <v>46</v>
      </c>
      <c r="E970" s="15" t="s">
        <v>10</v>
      </c>
      <c r="F970" s="15" t="s">
        <v>10</v>
      </c>
      <c r="G970" s="23" t="s">
        <v>16</v>
      </c>
      <c r="H970" s="17" t="s">
        <v>231</v>
      </c>
      <c r="I970" s="66">
        <v>40</v>
      </c>
      <c r="J970" s="12">
        <f>VLOOKUP(G970,'Default Parameters'!$A$10:$C$12,3,FALSE)</f>
        <v>5</v>
      </c>
      <c r="K970" s="63">
        <f t="shared" si="285"/>
        <v>41547</v>
      </c>
      <c r="L970" s="64">
        <f t="shared" si="286"/>
        <v>2013</v>
      </c>
      <c r="M970" s="64">
        <f t="shared" si="287"/>
        <v>9</v>
      </c>
      <c r="N970" s="63">
        <f t="shared" si="288"/>
        <v>43372</v>
      </c>
      <c r="O970" s="154">
        <f t="shared" si="289"/>
        <v>42948</v>
      </c>
      <c r="P970" s="155">
        <f t="shared" si="290"/>
        <v>43312</v>
      </c>
      <c r="Q970" s="155" t="str">
        <f t="shared" si="291"/>
        <v>Yes</v>
      </c>
      <c r="R970" s="156">
        <f t="shared" si="292"/>
        <v>16.767123287671232</v>
      </c>
      <c r="S970" s="156">
        <f t="shared" si="293"/>
        <v>23.232876712328768</v>
      </c>
      <c r="T970" s="157">
        <f t="shared" si="294"/>
        <v>43313</v>
      </c>
      <c r="U970" s="158">
        <f t="shared" si="295"/>
        <v>43372</v>
      </c>
      <c r="V970" s="158" t="str">
        <f t="shared" si="296"/>
        <v>Yes</v>
      </c>
      <c r="W970" s="159">
        <f t="shared" si="297"/>
        <v>6.5753424657534243</v>
      </c>
      <c r="X970" s="159">
        <f t="shared" si="298"/>
        <v>0</v>
      </c>
      <c r="Y970" s="160" t="str">
        <f t="shared" si="299"/>
        <v/>
      </c>
      <c r="Z970" s="161" t="str">
        <f t="shared" si="300"/>
        <v/>
      </c>
      <c r="AA970" s="161" t="str">
        <f t="shared" si="301"/>
        <v>No</v>
      </c>
      <c r="AB970" s="162" t="str">
        <f t="shared" si="302"/>
        <v/>
      </c>
      <c r="AC970" s="162" t="str">
        <f t="shared" si="303"/>
        <v/>
      </c>
    </row>
    <row r="971" spans="1:29" ht="14">
      <c r="A971" s="62">
        <v>969</v>
      </c>
      <c r="B971" s="10">
        <v>8</v>
      </c>
      <c r="C971" s="14">
        <v>41425</v>
      </c>
      <c r="D971" s="15" t="s">
        <v>232</v>
      </c>
      <c r="E971" s="15" t="s">
        <v>30</v>
      </c>
      <c r="F971" s="15" t="s">
        <v>30</v>
      </c>
      <c r="G971" s="23" t="s">
        <v>229</v>
      </c>
      <c r="H971" s="19" t="s">
        <v>230</v>
      </c>
      <c r="I971" s="66">
        <v>1330</v>
      </c>
      <c r="J971" s="12">
        <f>VLOOKUP(G971,'Default Parameters'!$A$10:$C$12,3,FALSE)</f>
        <v>5</v>
      </c>
      <c r="K971" s="63">
        <f t="shared" si="285"/>
        <v>41547</v>
      </c>
      <c r="L971" s="64">
        <f t="shared" si="286"/>
        <v>2013</v>
      </c>
      <c r="M971" s="64">
        <f t="shared" si="287"/>
        <v>9</v>
      </c>
      <c r="N971" s="63">
        <f t="shared" si="288"/>
        <v>43372</v>
      </c>
      <c r="O971" s="154">
        <f t="shared" si="289"/>
        <v>42948</v>
      </c>
      <c r="P971" s="155">
        <f t="shared" si="290"/>
        <v>43312</v>
      </c>
      <c r="Q971" s="155" t="str">
        <f t="shared" si="291"/>
        <v>Yes</v>
      </c>
      <c r="R971" s="156">
        <f t="shared" si="292"/>
        <v>557.50684931506851</v>
      </c>
      <c r="S971" s="156">
        <f t="shared" si="293"/>
        <v>772.49315068493149</v>
      </c>
      <c r="T971" s="157">
        <f t="shared" si="294"/>
        <v>43313</v>
      </c>
      <c r="U971" s="158">
        <f t="shared" si="295"/>
        <v>43372</v>
      </c>
      <c r="V971" s="158" t="str">
        <f t="shared" si="296"/>
        <v>Yes</v>
      </c>
      <c r="W971" s="159">
        <f t="shared" si="297"/>
        <v>218.63013698630138</v>
      </c>
      <c r="X971" s="159">
        <f t="shared" si="298"/>
        <v>0</v>
      </c>
      <c r="Y971" s="160" t="str">
        <f t="shared" si="299"/>
        <v/>
      </c>
      <c r="Z971" s="161" t="str">
        <f t="shared" si="300"/>
        <v/>
      </c>
      <c r="AA971" s="161" t="str">
        <f t="shared" si="301"/>
        <v>No</v>
      </c>
      <c r="AB971" s="162" t="str">
        <f t="shared" si="302"/>
        <v/>
      </c>
      <c r="AC971" s="162" t="str">
        <f t="shared" si="303"/>
        <v/>
      </c>
    </row>
    <row r="972" spans="1:29" ht="14">
      <c r="A972" s="62">
        <v>970</v>
      </c>
      <c r="B972" s="10">
        <v>8</v>
      </c>
      <c r="C972" s="14">
        <v>41428</v>
      </c>
      <c r="D972" s="15" t="s">
        <v>19</v>
      </c>
      <c r="E972" s="65" t="s">
        <v>8</v>
      </c>
      <c r="F972" s="15" t="s">
        <v>8</v>
      </c>
      <c r="G972" s="23" t="s">
        <v>203</v>
      </c>
      <c r="H972" s="17" t="s">
        <v>182</v>
      </c>
      <c r="I972" s="66">
        <v>1</v>
      </c>
      <c r="J972" s="12">
        <f>VLOOKUP(G972,'Default Parameters'!$A$10:$C$12,3,FALSE)</f>
        <v>5</v>
      </c>
      <c r="K972" s="63">
        <f t="shared" si="285"/>
        <v>41550</v>
      </c>
      <c r="L972" s="64">
        <f t="shared" si="286"/>
        <v>2013</v>
      </c>
      <c r="M972" s="64">
        <f t="shared" si="287"/>
        <v>10</v>
      </c>
      <c r="N972" s="63">
        <f t="shared" si="288"/>
        <v>43375</v>
      </c>
      <c r="O972" s="154">
        <f t="shared" si="289"/>
        <v>42948</v>
      </c>
      <c r="P972" s="155">
        <f t="shared" si="290"/>
        <v>43312</v>
      </c>
      <c r="Q972" s="155" t="str">
        <f t="shared" si="291"/>
        <v>Yes</v>
      </c>
      <c r="R972" s="156">
        <f t="shared" si="292"/>
        <v>0.41917808219178082</v>
      </c>
      <c r="S972" s="156">
        <f t="shared" si="293"/>
        <v>0.58082191780821912</v>
      </c>
      <c r="T972" s="157">
        <f t="shared" si="294"/>
        <v>43313</v>
      </c>
      <c r="U972" s="158">
        <f t="shared" si="295"/>
        <v>43375</v>
      </c>
      <c r="V972" s="158" t="str">
        <f t="shared" si="296"/>
        <v>Yes</v>
      </c>
      <c r="W972" s="159">
        <f t="shared" si="297"/>
        <v>0.17260273972602741</v>
      </c>
      <c r="X972" s="159">
        <f t="shared" si="298"/>
        <v>0</v>
      </c>
      <c r="Y972" s="160" t="str">
        <f t="shared" si="299"/>
        <v/>
      </c>
      <c r="Z972" s="161" t="str">
        <f t="shared" si="300"/>
        <v/>
      </c>
      <c r="AA972" s="161" t="str">
        <f t="shared" si="301"/>
        <v>No</v>
      </c>
      <c r="AB972" s="162" t="str">
        <f t="shared" si="302"/>
        <v/>
      </c>
      <c r="AC972" s="162" t="str">
        <f t="shared" si="303"/>
        <v/>
      </c>
    </row>
    <row r="973" spans="1:29" ht="14" customHeight="1">
      <c r="A973" s="62">
        <v>971</v>
      </c>
      <c r="B973" s="10">
        <v>8</v>
      </c>
      <c r="C973" s="14">
        <v>41428</v>
      </c>
      <c r="D973" s="15" t="s">
        <v>233</v>
      </c>
      <c r="E973" s="65" t="s">
        <v>8</v>
      </c>
      <c r="F973" s="15" t="s">
        <v>8</v>
      </c>
      <c r="G973" s="23" t="s">
        <v>203</v>
      </c>
      <c r="H973" s="17" t="s">
        <v>234</v>
      </c>
      <c r="I973" s="66">
        <v>30</v>
      </c>
      <c r="J973" s="12">
        <f>VLOOKUP(G973,'Default Parameters'!$A$10:$C$12,3,FALSE)</f>
        <v>5</v>
      </c>
      <c r="K973" s="63">
        <f t="shared" si="285"/>
        <v>41550</v>
      </c>
      <c r="L973" s="64">
        <f t="shared" si="286"/>
        <v>2013</v>
      </c>
      <c r="M973" s="64">
        <f t="shared" si="287"/>
        <v>10</v>
      </c>
      <c r="N973" s="63">
        <f t="shared" si="288"/>
        <v>43375</v>
      </c>
      <c r="O973" s="154">
        <f t="shared" si="289"/>
        <v>42948</v>
      </c>
      <c r="P973" s="155">
        <f t="shared" si="290"/>
        <v>43312</v>
      </c>
      <c r="Q973" s="155" t="str">
        <f t="shared" si="291"/>
        <v>Yes</v>
      </c>
      <c r="R973" s="156">
        <f t="shared" si="292"/>
        <v>12.575342465753424</v>
      </c>
      <c r="S973" s="156">
        <f t="shared" si="293"/>
        <v>17.424657534246574</v>
      </c>
      <c r="T973" s="157">
        <f t="shared" si="294"/>
        <v>43313</v>
      </c>
      <c r="U973" s="158">
        <f t="shared" si="295"/>
        <v>43375</v>
      </c>
      <c r="V973" s="158" t="str">
        <f t="shared" si="296"/>
        <v>Yes</v>
      </c>
      <c r="W973" s="159">
        <f t="shared" si="297"/>
        <v>5.1780821917808222</v>
      </c>
      <c r="X973" s="159">
        <f t="shared" si="298"/>
        <v>0</v>
      </c>
      <c r="Y973" s="160" t="str">
        <f t="shared" si="299"/>
        <v/>
      </c>
      <c r="Z973" s="161" t="str">
        <f t="shared" si="300"/>
        <v/>
      </c>
      <c r="AA973" s="161" t="str">
        <f t="shared" si="301"/>
        <v>No</v>
      </c>
      <c r="AB973" s="162" t="str">
        <f t="shared" si="302"/>
        <v/>
      </c>
      <c r="AC973" s="162" t="str">
        <f t="shared" si="303"/>
        <v/>
      </c>
    </row>
    <row r="974" spans="1:29" ht="14" customHeight="1">
      <c r="A974" s="62">
        <v>972</v>
      </c>
      <c r="B974" s="10">
        <v>8</v>
      </c>
      <c r="C974" s="14">
        <v>41431</v>
      </c>
      <c r="D974" s="15" t="s">
        <v>213</v>
      </c>
      <c r="E974" s="65" t="s">
        <v>8</v>
      </c>
      <c r="F974" s="15" t="s">
        <v>8</v>
      </c>
      <c r="G974" s="23" t="s">
        <v>16</v>
      </c>
      <c r="H974" s="18" t="s">
        <v>73</v>
      </c>
      <c r="I974" s="67">
        <v>1</v>
      </c>
      <c r="J974" s="12">
        <f>VLOOKUP(G974,'Default Parameters'!$A$10:$C$12,3,FALSE)</f>
        <v>5</v>
      </c>
      <c r="K974" s="63">
        <f t="shared" si="285"/>
        <v>41553</v>
      </c>
      <c r="L974" s="64">
        <f t="shared" si="286"/>
        <v>2013</v>
      </c>
      <c r="M974" s="64">
        <f t="shared" si="287"/>
        <v>10</v>
      </c>
      <c r="N974" s="63">
        <f t="shared" si="288"/>
        <v>43378</v>
      </c>
      <c r="O974" s="154">
        <f t="shared" si="289"/>
        <v>42948</v>
      </c>
      <c r="P974" s="155">
        <f t="shared" si="290"/>
        <v>43312</v>
      </c>
      <c r="Q974" s="155" t="str">
        <f t="shared" si="291"/>
        <v>Yes</v>
      </c>
      <c r="R974" s="156">
        <f t="shared" si="292"/>
        <v>0.41917808219178082</v>
      </c>
      <c r="S974" s="156">
        <f t="shared" si="293"/>
        <v>0.58082191780821912</v>
      </c>
      <c r="T974" s="157">
        <f t="shared" si="294"/>
        <v>43313</v>
      </c>
      <c r="U974" s="158">
        <f t="shared" si="295"/>
        <v>43378</v>
      </c>
      <c r="V974" s="158" t="str">
        <f t="shared" si="296"/>
        <v>Yes</v>
      </c>
      <c r="W974" s="159">
        <f t="shared" si="297"/>
        <v>0.18082191780821918</v>
      </c>
      <c r="X974" s="159">
        <f t="shared" si="298"/>
        <v>0</v>
      </c>
      <c r="Y974" s="160" t="str">
        <f t="shared" si="299"/>
        <v/>
      </c>
      <c r="Z974" s="161" t="str">
        <f t="shared" si="300"/>
        <v/>
      </c>
      <c r="AA974" s="161" t="str">
        <f t="shared" si="301"/>
        <v>No</v>
      </c>
      <c r="AB974" s="162" t="str">
        <f t="shared" si="302"/>
        <v/>
      </c>
      <c r="AC974" s="162" t="str">
        <f t="shared" si="303"/>
        <v/>
      </c>
    </row>
    <row r="975" spans="1:29" ht="14" customHeight="1">
      <c r="A975" s="62">
        <v>973</v>
      </c>
      <c r="B975" s="10">
        <v>8</v>
      </c>
      <c r="C975" s="14">
        <v>41431</v>
      </c>
      <c r="D975" s="15" t="s">
        <v>213</v>
      </c>
      <c r="E975" s="65" t="s">
        <v>8</v>
      </c>
      <c r="F975" s="15" t="s">
        <v>8</v>
      </c>
      <c r="G975" s="23" t="s">
        <v>16</v>
      </c>
      <c r="H975" s="18" t="s">
        <v>73</v>
      </c>
      <c r="I975" s="67">
        <v>10</v>
      </c>
      <c r="J975" s="12">
        <f>VLOOKUP(G975,'Default Parameters'!$A$10:$C$12,3,FALSE)</f>
        <v>5</v>
      </c>
      <c r="K975" s="63">
        <f t="shared" si="285"/>
        <v>41553</v>
      </c>
      <c r="L975" s="64">
        <f t="shared" si="286"/>
        <v>2013</v>
      </c>
      <c r="M975" s="64">
        <f t="shared" si="287"/>
        <v>10</v>
      </c>
      <c r="N975" s="63">
        <f t="shared" si="288"/>
        <v>43378</v>
      </c>
      <c r="O975" s="154">
        <f t="shared" si="289"/>
        <v>42948</v>
      </c>
      <c r="P975" s="155">
        <f t="shared" si="290"/>
        <v>43312</v>
      </c>
      <c r="Q975" s="155" t="str">
        <f t="shared" si="291"/>
        <v>Yes</v>
      </c>
      <c r="R975" s="156">
        <f t="shared" si="292"/>
        <v>4.1917808219178081</v>
      </c>
      <c r="S975" s="156">
        <f t="shared" si="293"/>
        <v>5.8082191780821919</v>
      </c>
      <c r="T975" s="157">
        <f t="shared" si="294"/>
        <v>43313</v>
      </c>
      <c r="U975" s="158">
        <f t="shared" si="295"/>
        <v>43378</v>
      </c>
      <c r="V975" s="158" t="str">
        <f t="shared" si="296"/>
        <v>Yes</v>
      </c>
      <c r="W975" s="159">
        <f t="shared" si="297"/>
        <v>1.8082191780821917</v>
      </c>
      <c r="X975" s="159">
        <f t="shared" si="298"/>
        <v>0</v>
      </c>
      <c r="Y975" s="160" t="str">
        <f t="shared" si="299"/>
        <v/>
      </c>
      <c r="Z975" s="161" t="str">
        <f t="shared" si="300"/>
        <v/>
      </c>
      <c r="AA975" s="161" t="str">
        <f t="shared" si="301"/>
        <v>No</v>
      </c>
      <c r="AB975" s="162" t="str">
        <f t="shared" si="302"/>
        <v/>
      </c>
      <c r="AC975" s="162" t="str">
        <f t="shared" si="303"/>
        <v/>
      </c>
    </row>
    <row r="976" spans="1:29" ht="14" customHeight="1">
      <c r="A976" s="62">
        <v>974</v>
      </c>
      <c r="B976" s="10">
        <v>8</v>
      </c>
      <c r="C976" s="14">
        <v>41431</v>
      </c>
      <c r="D976" s="15" t="s">
        <v>51</v>
      </c>
      <c r="E976" s="15" t="s">
        <v>11</v>
      </c>
      <c r="F976" s="15" t="s">
        <v>11</v>
      </c>
      <c r="G976" s="23" t="s">
        <v>229</v>
      </c>
      <c r="H976" s="17" t="s">
        <v>230</v>
      </c>
      <c r="I976" s="66">
        <v>1</v>
      </c>
      <c r="J976" s="12">
        <f>VLOOKUP(G976,'Default Parameters'!$A$10:$C$12,3,FALSE)</f>
        <v>5</v>
      </c>
      <c r="K976" s="63">
        <f t="shared" si="285"/>
        <v>41553</v>
      </c>
      <c r="L976" s="64">
        <f t="shared" si="286"/>
        <v>2013</v>
      </c>
      <c r="M976" s="64">
        <f t="shared" si="287"/>
        <v>10</v>
      </c>
      <c r="N976" s="63">
        <f t="shared" si="288"/>
        <v>43378</v>
      </c>
      <c r="O976" s="154">
        <f t="shared" si="289"/>
        <v>42948</v>
      </c>
      <c r="P976" s="155">
        <f t="shared" si="290"/>
        <v>43312</v>
      </c>
      <c r="Q976" s="155" t="str">
        <f t="shared" si="291"/>
        <v>Yes</v>
      </c>
      <c r="R976" s="156">
        <f t="shared" si="292"/>
        <v>0.41917808219178082</v>
      </c>
      <c r="S976" s="156">
        <f t="shared" si="293"/>
        <v>0.58082191780821912</v>
      </c>
      <c r="T976" s="157">
        <f t="shared" si="294"/>
        <v>43313</v>
      </c>
      <c r="U976" s="158">
        <f t="shared" si="295"/>
        <v>43378</v>
      </c>
      <c r="V976" s="158" t="str">
        <f t="shared" si="296"/>
        <v>Yes</v>
      </c>
      <c r="W976" s="159">
        <f t="shared" si="297"/>
        <v>0.18082191780821918</v>
      </c>
      <c r="X976" s="159">
        <f t="shared" si="298"/>
        <v>0</v>
      </c>
      <c r="Y976" s="160" t="str">
        <f t="shared" si="299"/>
        <v/>
      </c>
      <c r="Z976" s="161" t="str">
        <f t="shared" si="300"/>
        <v/>
      </c>
      <c r="AA976" s="161" t="str">
        <f t="shared" si="301"/>
        <v>No</v>
      </c>
      <c r="AB976" s="162" t="str">
        <f t="shared" si="302"/>
        <v/>
      </c>
      <c r="AC976" s="162" t="str">
        <f t="shared" si="303"/>
        <v/>
      </c>
    </row>
    <row r="977" spans="1:29" ht="14" customHeight="1">
      <c r="A977" s="62">
        <v>975</v>
      </c>
      <c r="B977" s="10">
        <v>8</v>
      </c>
      <c r="C977" s="14">
        <v>41431</v>
      </c>
      <c r="D977" s="15" t="s">
        <v>235</v>
      </c>
      <c r="E977" s="15" t="s">
        <v>11</v>
      </c>
      <c r="F977" s="15" t="s">
        <v>11</v>
      </c>
      <c r="G977" s="23" t="s">
        <v>229</v>
      </c>
      <c r="H977" s="17" t="s">
        <v>230</v>
      </c>
      <c r="I977" s="66">
        <v>1</v>
      </c>
      <c r="J977" s="12">
        <f>VLOOKUP(G977,'Default Parameters'!$A$10:$C$12,3,FALSE)</f>
        <v>5</v>
      </c>
      <c r="K977" s="63">
        <f t="shared" si="285"/>
        <v>41553</v>
      </c>
      <c r="L977" s="64">
        <f t="shared" si="286"/>
        <v>2013</v>
      </c>
      <c r="M977" s="64">
        <f t="shared" si="287"/>
        <v>10</v>
      </c>
      <c r="N977" s="63">
        <f t="shared" si="288"/>
        <v>43378</v>
      </c>
      <c r="O977" s="154">
        <f t="shared" si="289"/>
        <v>42948</v>
      </c>
      <c r="P977" s="155">
        <f t="shared" si="290"/>
        <v>43312</v>
      </c>
      <c r="Q977" s="155" t="str">
        <f t="shared" si="291"/>
        <v>Yes</v>
      </c>
      <c r="R977" s="156">
        <f t="shared" si="292"/>
        <v>0.41917808219178082</v>
      </c>
      <c r="S977" s="156">
        <f t="shared" si="293"/>
        <v>0.58082191780821912</v>
      </c>
      <c r="T977" s="157">
        <f t="shared" si="294"/>
        <v>43313</v>
      </c>
      <c r="U977" s="158">
        <f t="shared" si="295"/>
        <v>43378</v>
      </c>
      <c r="V977" s="158" t="str">
        <f t="shared" si="296"/>
        <v>Yes</v>
      </c>
      <c r="W977" s="159">
        <f t="shared" si="297"/>
        <v>0.18082191780821918</v>
      </c>
      <c r="X977" s="159">
        <f t="shared" si="298"/>
        <v>0</v>
      </c>
      <c r="Y977" s="160" t="str">
        <f t="shared" si="299"/>
        <v/>
      </c>
      <c r="Z977" s="161" t="str">
        <f t="shared" si="300"/>
        <v/>
      </c>
      <c r="AA977" s="161" t="str">
        <f t="shared" si="301"/>
        <v>No</v>
      </c>
      <c r="AB977" s="162" t="str">
        <f t="shared" si="302"/>
        <v/>
      </c>
      <c r="AC977" s="162" t="str">
        <f t="shared" si="303"/>
        <v/>
      </c>
    </row>
    <row r="978" spans="1:29" ht="14">
      <c r="A978" s="62">
        <v>976</v>
      </c>
      <c r="B978" s="10">
        <v>8</v>
      </c>
      <c r="C978" s="14">
        <v>41436</v>
      </c>
      <c r="D978" s="15" t="s">
        <v>236</v>
      </c>
      <c r="E978" s="15" t="s">
        <v>11</v>
      </c>
      <c r="F978" s="15" t="s">
        <v>11</v>
      </c>
      <c r="G978" s="23" t="s">
        <v>203</v>
      </c>
      <c r="H978" s="17" t="s">
        <v>182</v>
      </c>
      <c r="I978" s="66">
        <v>1</v>
      </c>
      <c r="J978" s="12">
        <f>VLOOKUP(G978,'Default Parameters'!$A$10:$C$12,3,FALSE)</f>
        <v>5</v>
      </c>
      <c r="K978" s="63">
        <f t="shared" si="285"/>
        <v>41558</v>
      </c>
      <c r="L978" s="64">
        <f t="shared" si="286"/>
        <v>2013</v>
      </c>
      <c r="M978" s="64">
        <f t="shared" si="287"/>
        <v>10</v>
      </c>
      <c r="N978" s="63">
        <f t="shared" si="288"/>
        <v>43383</v>
      </c>
      <c r="O978" s="154">
        <f t="shared" si="289"/>
        <v>42948</v>
      </c>
      <c r="P978" s="155">
        <f t="shared" si="290"/>
        <v>43312</v>
      </c>
      <c r="Q978" s="155" t="str">
        <f t="shared" si="291"/>
        <v>Yes</v>
      </c>
      <c r="R978" s="156">
        <f t="shared" si="292"/>
        <v>0.41917808219178082</v>
      </c>
      <c r="S978" s="156">
        <f t="shared" si="293"/>
        <v>0.58082191780821912</v>
      </c>
      <c r="T978" s="157">
        <f t="shared" si="294"/>
        <v>43313</v>
      </c>
      <c r="U978" s="158">
        <f t="shared" si="295"/>
        <v>43383</v>
      </c>
      <c r="V978" s="158" t="str">
        <f t="shared" si="296"/>
        <v>Yes</v>
      </c>
      <c r="W978" s="159">
        <f t="shared" si="297"/>
        <v>0.19452054794520549</v>
      </c>
      <c r="X978" s="159">
        <f t="shared" si="298"/>
        <v>0</v>
      </c>
      <c r="Y978" s="160" t="str">
        <f t="shared" si="299"/>
        <v/>
      </c>
      <c r="Z978" s="161" t="str">
        <f t="shared" si="300"/>
        <v/>
      </c>
      <c r="AA978" s="161" t="str">
        <f t="shared" si="301"/>
        <v>No</v>
      </c>
      <c r="AB978" s="162" t="str">
        <f t="shared" si="302"/>
        <v/>
      </c>
      <c r="AC978" s="162" t="str">
        <f t="shared" si="303"/>
        <v/>
      </c>
    </row>
    <row r="979" spans="1:29" ht="14">
      <c r="A979" s="62">
        <v>977</v>
      </c>
      <c r="B979" s="10">
        <v>8</v>
      </c>
      <c r="C979" s="14">
        <v>41438</v>
      </c>
      <c r="D979" s="15" t="s">
        <v>237</v>
      </c>
      <c r="E979" s="15" t="s">
        <v>367</v>
      </c>
      <c r="F979" s="15" t="s">
        <v>367</v>
      </c>
      <c r="G979" s="23" t="s">
        <v>229</v>
      </c>
      <c r="H979" s="17" t="s">
        <v>230</v>
      </c>
      <c r="I979" s="66">
        <v>22</v>
      </c>
      <c r="J979" s="12">
        <f>VLOOKUP(G979,'Default Parameters'!$A$10:$C$12,3,FALSE)</f>
        <v>5</v>
      </c>
      <c r="K979" s="63">
        <f t="shared" si="285"/>
        <v>41560</v>
      </c>
      <c r="L979" s="64">
        <f t="shared" si="286"/>
        <v>2013</v>
      </c>
      <c r="M979" s="64">
        <f t="shared" si="287"/>
        <v>10</v>
      </c>
      <c r="N979" s="63">
        <f t="shared" si="288"/>
        <v>43385</v>
      </c>
      <c r="O979" s="154">
        <f t="shared" si="289"/>
        <v>42948</v>
      </c>
      <c r="P979" s="155">
        <f t="shared" si="290"/>
        <v>43312</v>
      </c>
      <c r="Q979" s="155" t="str">
        <f t="shared" si="291"/>
        <v>Yes</v>
      </c>
      <c r="R979" s="156">
        <f t="shared" si="292"/>
        <v>9.2219178082191782</v>
      </c>
      <c r="S979" s="156">
        <f t="shared" si="293"/>
        <v>12.778082191780822</v>
      </c>
      <c r="T979" s="157">
        <f t="shared" si="294"/>
        <v>43313</v>
      </c>
      <c r="U979" s="158">
        <f t="shared" si="295"/>
        <v>43385</v>
      </c>
      <c r="V979" s="158" t="str">
        <f t="shared" si="296"/>
        <v>Yes</v>
      </c>
      <c r="W979" s="159">
        <f t="shared" si="297"/>
        <v>4.4000000000000004</v>
      </c>
      <c r="X979" s="159">
        <f t="shared" si="298"/>
        <v>0</v>
      </c>
      <c r="Y979" s="160" t="str">
        <f t="shared" si="299"/>
        <v/>
      </c>
      <c r="Z979" s="161" t="str">
        <f t="shared" si="300"/>
        <v/>
      </c>
      <c r="AA979" s="161" t="str">
        <f t="shared" si="301"/>
        <v>No</v>
      </c>
      <c r="AB979" s="162" t="str">
        <f t="shared" si="302"/>
        <v/>
      </c>
      <c r="AC979" s="162" t="str">
        <f t="shared" si="303"/>
        <v/>
      </c>
    </row>
    <row r="980" spans="1:29" ht="14">
      <c r="A980" s="62">
        <v>978</v>
      </c>
      <c r="B980" s="10">
        <v>8</v>
      </c>
      <c r="C980" s="14">
        <v>41438</v>
      </c>
      <c r="D980" s="15" t="s">
        <v>237</v>
      </c>
      <c r="E980" s="15" t="s">
        <v>367</v>
      </c>
      <c r="F980" s="15" t="s">
        <v>367</v>
      </c>
      <c r="G980" s="23" t="s">
        <v>229</v>
      </c>
      <c r="H980" s="17" t="s">
        <v>230</v>
      </c>
      <c r="I980" s="66">
        <v>65</v>
      </c>
      <c r="J980" s="12">
        <f>VLOOKUP(G980,'Default Parameters'!$A$10:$C$12,3,FALSE)</f>
        <v>5</v>
      </c>
      <c r="K980" s="63">
        <f t="shared" si="285"/>
        <v>41560</v>
      </c>
      <c r="L980" s="64">
        <f t="shared" si="286"/>
        <v>2013</v>
      </c>
      <c r="M980" s="64">
        <f t="shared" si="287"/>
        <v>10</v>
      </c>
      <c r="N980" s="63">
        <f t="shared" si="288"/>
        <v>43385</v>
      </c>
      <c r="O980" s="154">
        <f t="shared" si="289"/>
        <v>42948</v>
      </c>
      <c r="P980" s="155">
        <f t="shared" si="290"/>
        <v>43312</v>
      </c>
      <c r="Q980" s="155" t="str">
        <f t="shared" si="291"/>
        <v>Yes</v>
      </c>
      <c r="R980" s="156">
        <f t="shared" si="292"/>
        <v>27.246575342465754</v>
      </c>
      <c r="S980" s="156">
        <f t="shared" si="293"/>
        <v>37.753424657534246</v>
      </c>
      <c r="T980" s="157">
        <f t="shared" si="294"/>
        <v>43313</v>
      </c>
      <c r="U980" s="158">
        <f t="shared" si="295"/>
        <v>43385</v>
      </c>
      <c r="V980" s="158" t="str">
        <f t="shared" si="296"/>
        <v>Yes</v>
      </c>
      <c r="W980" s="159">
        <f t="shared" si="297"/>
        <v>13</v>
      </c>
      <c r="X980" s="159">
        <f t="shared" si="298"/>
        <v>0</v>
      </c>
      <c r="Y980" s="160" t="str">
        <f t="shared" si="299"/>
        <v/>
      </c>
      <c r="Z980" s="161" t="str">
        <f t="shared" si="300"/>
        <v/>
      </c>
      <c r="AA980" s="161" t="str">
        <f t="shared" si="301"/>
        <v>No</v>
      </c>
      <c r="AB980" s="162" t="str">
        <f t="shared" si="302"/>
        <v/>
      </c>
      <c r="AC980" s="162" t="str">
        <f t="shared" si="303"/>
        <v/>
      </c>
    </row>
    <row r="981" spans="1:29" ht="14">
      <c r="A981" s="62">
        <v>979</v>
      </c>
      <c r="B981" s="10">
        <v>8</v>
      </c>
      <c r="C981" s="14">
        <v>41442</v>
      </c>
      <c r="D981" s="15" t="s">
        <v>237</v>
      </c>
      <c r="E981" s="15" t="s">
        <v>367</v>
      </c>
      <c r="F981" s="15" t="s">
        <v>367</v>
      </c>
      <c r="G981" s="23" t="s">
        <v>229</v>
      </c>
      <c r="H981" s="17" t="s">
        <v>230</v>
      </c>
      <c r="I981" s="66">
        <v>15</v>
      </c>
      <c r="J981" s="12">
        <f>VLOOKUP(G981,'Default Parameters'!$A$10:$C$12,3,FALSE)</f>
        <v>5</v>
      </c>
      <c r="K981" s="63">
        <f t="shared" si="285"/>
        <v>41564</v>
      </c>
      <c r="L981" s="64">
        <f t="shared" si="286"/>
        <v>2013</v>
      </c>
      <c r="M981" s="64">
        <f t="shared" si="287"/>
        <v>10</v>
      </c>
      <c r="N981" s="63">
        <f t="shared" si="288"/>
        <v>43389</v>
      </c>
      <c r="O981" s="154">
        <f t="shared" si="289"/>
        <v>42948</v>
      </c>
      <c r="P981" s="155">
        <f t="shared" si="290"/>
        <v>43312</v>
      </c>
      <c r="Q981" s="155" t="str">
        <f t="shared" si="291"/>
        <v>Yes</v>
      </c>
      <c r="R981" s="156">
        <f t="shared" si="292"/>
        <v>6.2876712328767121</v>
      </c>
      <c r="S981" s="156">
        <f t="shared" si="293"/>
        <v>8.712328767123287</v>
      </c>
      <c r="T981" s="157">
        <f t="shared" si="294"/>
        <v>43313</v>
      </c>
      <c r="U981" s="158">
        <f t="shared" si="295"/>
        <v>43389</v>
      </c>
      <c r="V981" s="158" t="str">
        <f t="shared" si="296"/>
        <v>Yes</v>
      </c>
      <c r="W981" s="159">
        <f t="shared" si="297"/>
        <v>3.1643835616438358</v>
      </c>
      <c r="X981" s="159">
        <f t="shared" si="298"/>
        <v>0</v>
      </c>
      <c r="Y981" s="160" t="str">
        <f t="shared" si="299"/>
        <v/>
      </c>
      <c r="Z981" s="161" t="str">
        <f t="shared" si="300"/>
        <v/>
      </c>
      <c r="AA981" s="161" t="str">
        <f t="shared" si="301"/>
        <v>No</v>
      </c>
      <c r="AB981" s="162" t="str">
        <f t="shared" si="302"/>
        <v/>
      </c>
      <c r="AC981" s="162" t="str">
        <f t="shared" si="303"/>
        <v/>
      </c>
    </row>
    <row r="982" spans="1:29" ht="14">
      <c r="A982" s="62">
        <v>980</v>
      </c>
      <c r="B982" s="10">
        <v>8</v>
      </c>
      <c r="C982" s="14">
        <v>41442</v>
      </c>
      <c r="D982" s="15" t="s">
        <v>238</v>
      </c>
      <c r="E982" s="15" t="s">
        <v>378</v>
      </c>
      <c r="F982" s="15" t="s">
        <v>378</v>
      </c>
      <c r="G982" s="23" t="s">
        <v>16</v>
      </c>
      <c r="H982" s="17" t="s">
        <v>29</v>
      </c>
      <c r="I982" s="66">
        <v>5</v>
      </c>
      <c r="J982" s="12">
        <f>VLOOKUP(G982,'Default Parameters'!$A$10:$C$12,3,FALSE)</f>
        <v>5</v>
      </c>
      <c r="K982" s="63">
        <f t="shared" si="285"/>
        <v>41564</v>
      </c>
      <c r="L982" s="64">
        <f t="shared" si="286"/>
        <v>2013</v>
      </c>
      <c r="M982" s="64">
        <f t="shared" si="287"/>
        <v>10</v>
      </c>
      <c r="N982" s="63">
        <f t="shared" si="288"/>
        <v>43389</v>
      </c>
      <c r="O982" s="154">
        <f t="shared" si="289"/>
        <v>42948</v>
      </c>
      <c r="P982" s="155">
        <f t="shared" si="290"/>
        <v>43312</v>
      </c>
      <c r="Q982" s="155" t="str">
        <f t="shared" si="291"/>
        <v>Yes</v>
      </c>
      <c r="R982" s="156">
        <f t="shared" si="292"/>
        <v>2.095890410958904</v>
      </c>
      <c r="S982" s="156">
        <f t="shared" si="293"/>
        <v>2.904109589041096</v>
      </c>
      <c r="T982" s="157">
        <f t="shared" si="294"/>
        <v>43313</v>
      </c>
      <c r="U982" s="158">
        <f t="shared" si="295"/>
        <v>43389</v>
      </c>
      <c r="V982" s="158" t="str">
        <f t="shared" si="296"/>
        <v>Yes</v>
      </c>
      <c r="W982" s="159">
        <f t="shared" si="297"/>
        <v>1.0547945205479452</v>
      </c>
      <c r="X982" s="159">
        <f t="shared" si="298"/>
        <v>0</v>
      </c>
      <c r="Y982" s="160" t="str">
        <f t="shared" si="299"/>
        <v/>
      </c>
      <c r="Z982" s="161" t="str">
        <f t="shared" si="300"/>
        <v/>
      </c>
      <c r="AA982" s="161" t="str">
        <f t="shared" si="301"/>
        <v>No</v>
      </c>
      <c r="AB982" s="162" t="str">
        <f t="shared" si="302"/>
        <v/>
      </c>
      <c r="AC982" s="162" t="str">
        <f t="shared" si="303"/>
        <v/>
      </c>
    </row>
    <row r="983" spans="1:29" ht="14">
      <c r="A983" s="62">
        <v>981</v>
      </c>
      <c r="B983" s="10">
        <v>8</v>
      </c>
      <c r="C983" s="14">
        <v>41444</v>
      </c>
      <c r="D983" s="15" t="s">
        <v>237</v>
      </c>
      <c r="E983" s="15" t="s">
        <v>367</v>
      </c>
      <c r="F983" s="15" t="s">
        <v>367</v>
      </c>
      <c r="G983" s="23" t="s">
        <v>229</v>
      </c>
      <c r="H983" s="17" t="s">
        <v>230</v>
      </c>
      <c r="I983" s="66">
        <v>17</v>
      </c>
      <c r="J983" s="12">
        <f>VLOOKUP(G983,'Default Parameters'!$A$10:$C$12,3,FALSE)</f>
        <v>5</v>
      </c>
      <c r="K983" s="63">
        <f t="shared" si="285"/>
        <v>41566</v>
      </c>
      <c r="L983" s="64">
        <f t="shared" si="286"/>
        <v>2013</v>
      </c>
      <c r="M983" s="64">
        <f t="shared" si="287"/>
        <v>10</v>
      </c>
      <c r="N983" s="63">
        <f t="shared" si="288"/>
        <v>43391</v>
      </c>
      <c r="O983" s="154">
        <f t="shared" si="289"/>
        <v>42948</v>
      </c>
      <c r="P983" s="155">
        <f t="shared" si="290"/>
        <v>43312</v>
      </c>
      <c r="Q983" s="155" t="str">
        <f t="shared" si="291"/>
        <v>Yes</v>
      </c>
      <c r="R983" s="156">
        <f t="shared" si="292"/>
        <v>7.1260273972602741</v>
      </c>
      <c r="S983" s="156">
        <f t="shared" si="293"/>
        <v>9.8739726027397268</v>
      </c>
      <c r="T983" s="157">
        <f t="shared" si="294"/>
        <v>43313</v>
      </c>
      <c r="U983" s="158">
        <f t="shared" si="295"/>
        <v>43391</v>
      </c>
      <c r="V983" s="158" t="str">
        <f t="shared" si="296"/>
        <v>Yes</v>
      </c>
      <c r="W983" s="159">
        <f t="shared" si="297"/>
        <v>3.6794520547945204</v>
      </c>
      <c r="X983" s="159">
        <f t="shared" si="298"/>
        <v>0</v>
      </c>
      <c r="Y983" s="160" t="str">
        <f t="shared" si="299"/>
        <v/>
      </c>
      <c r="Z983" s="161" t="str">
        <f t="shared" si="300"/>
        <v/>
      </c>
      <c r="AA983" s="161" t="str">
        <f t="shared" si="301"/>
        <v>No</v>
      </c>
      <c r="AB983" s="162" t="str">
        <f t="shared" si="302"/>
        <v/>
      </c>
      <c r="AC983" s="162" t="str">
        <f t="shared" si="303"/>
        <v/>
      </c>
    </row>
    <row r="984" spans="1:29" ht="14">
      <c r="A984" s="62">
        <v>982</v>
      </c>
      <c r="B984" s="10">
        <v>8</v>
      </c>
      <c r="C984" s="14">
        <v>41444</v>
      </c>
      <c r="D984" s="15" t="s">
        <v>237</v>
      </c>
      <c r="E984" s="15" t="s">
        <v>367</v>
      </c>
      <c r="F984" s="15" t="s">
        <v>367</v>
      </c>
      <c r="G984" s="23" t="s">
        <v>229</v>
      </c>
      <c r="H984" s="17" t="s">
        <v>230</v>
      </c>
      <c r="I984" s="66">
        <v>18</v>
      </c>
      <c r="J984" s="12">
        <f>VLOOKUP(G984,'Default Parameters'!$A$10:$C$12,3,FALSE)</f>
        <v>5</v>
      </c>
      <c r="K984" s="63">
        <f t="shared" si="285"/>
        <v>41566</v>
      </c>
      <c r="L984" s="64">
        <f t="shared" si="286"/>
        <v>2013</v>
      </c>
      <c r="M984" s="64">
        <f t="shared" si="287"/>
        <v>10</v>
      </c>
      <c r="N984" s="63">
        <f t="shared" si="288"/>
        <v>43391</v>
      </c>
      <c r="O984" s="154">
        <f t="shared" si="289"/>
        <v>42948</v>
      </c>
      <c r="P984" s="155">
        <f t="shared" si="290"/>
        <v>43312</v>
      </c>
      <c r="Q984" s="155" t="str">
        <f t="shared" si="291"/>
        <v>Yes</v>
      </c>
      <c r="R984" s="156">
        <f t="shared" si="292"/>
        <v>7.5452054794520551</v>
      </c>
      <c r="S984" s="156">
        <f t="shared" si="293"/>
        <v>10.454794520547946</v>
      </c>
      <c r="T984" s="157">
        <f t="shared" si="294"/>
        <v>43313</v>
      </c>
      <c r="U984" s="158">
        <f t="shared" si="295"/>
        <v>43391</v>
      </c>
      <c r="V984" s="158" t="str">
        <f t="shared" si="296"/>
        <v>Yes</v>
      </c>
      <c r="W984" s="159">
        <f t="shared" si="297"/>
        <v>3.8958904109589043</v>
      </c>
      <c r="X984" s="159">
        <f t="shared" si="298"/>
        <v>0</v>
      </c>
      <c r="Y984" s="160" t="str">
        <f t="shared" si="299"/>
        <v/>
      </c>
      <c r="Z984" s="161" t="str">
        <f t="shared" si="300"/>
        <v/>
      </c>
      <c r="AA984" s="161" t="str">
        <f t="shared" si="301"/>
        <v>No</v>
      </c>
      <c r="AB984" s="162" t="str">
        <f t="shared" si="302"/>
        <v/>
      </c>
      <c r="AC984" s="162" t="str">
        <f t="shared" si="303"/>
        <v/>
      </c>
    </row>
    <row r="985" spans="1:29" ht="14">
      <c r="A985" s="62">
        <v>983</v>
      </c>
      <c r="B985" s="10">
        <v>8</v>
      </c>
      <c r="C985" s="14">
        <v>41444</v>
      </c>
      <c r="D985" s="15" t="s">
        <v>237</v>
      </c>
      <c r="E985" s="15" t="s">
        <v>367</v>
      </c>
      <c r="F985" s="15" t="s">
        <v>367</v>
      </c>
      <c r="G985" s="23" t="s">
        <v>229</v>
      </c>
      <c r="H985" s="17" t="s">
        <v>230</v>
      </c>
      <c r="I985" s="66">
        <v>76</v>
      </c>
      <c r="J985" s="12">
        <f>VLOOKUP(G985,'Default Parameters'!$A$10:$C$12,3,FALSE)</f>
        <v>5</v>
      </c>
      <c r="K985" s="63">
        <f t="shared" si="285"/>
        <v>41566</v>
      </c>
      <c r="L985" s="64">
        <f t="shared" si="286"/>
        <v>2013</v>
      </c>
      <c r="M985" s="64">
        <f t="shared" si="287"/>
        <v>10</v>
      </c>
      <c r="N985" s="63">
        <f t="shared" si="288"/>
        <v>43391</v>
      </c>
      <c r="O985" s="154">
        <f t="shared" si="289"/>
        <v>42948</v>
      </c>
      <c r="P985" s="155">
        <f t="shared" si="290"/>
        <v>43312</v>
      </c>
      <c r="Q985" s="155" t="str">
        <f t="shared" si="291"/>
        <v>Yes</v>
      </c>
      <c r="R985" s="156">
        <f t="shared" si="292"/>
        <v>31.857534246575341</v>
      </c>
      <c r="S985" s="156">
        <f t="shared" si="293"/>
        <v>44.142465753424659</v>
      </c>
      <c r="T985" s="157">
        <f t="shared" si="294"/>
        <v>43313</v>
      </c>
      <c r="U985" s="158">
        <f t="shared" si="295"/>
        <v>43391</v>
      </c>
      <c r="V985" s="158" t="str">
        <f t="shared" si="296"/>
        <v>Yes</v>
      </c>
      <c r="W985" s="159">
        <f t="shared" si="297"/>
        <v>16.449315068493149</v>
      </c>
      <c r="X985" s="159">
        <f t="shared" si="298"/>
        <v>0</v>
      </c>
      <c r="Y985" s="160" t="str">
        <f t="shared" si="299"/>
        <v/>
      </c>
      <c r="Z985" s="161" t="str">
        <f t="shared" si="300"/>
        <v/>
      </c>
      <c r="AA985" s="161" t="str">
        <f t="shared" si="301"/>
        <v>No</v>
      </c>
      <c r="AB985" s="162" t="str">
        <f t="shared" si="302"/>
        <v/>
      </c>
      <c r="AC985" s="162" t="str">
        <f t="shared" si="303"/>
        <v/>
      </c>
    </row>
    <row r="986" spans="1:29" ht="14">
      <c r="A986" s="62">
        <v>984</v>
      </c>
      <c r="B986" s="10">
        <v>8</v>
      </c>
      <c r="C986" s="14">
        <v>41446</v>
      </c>
      <c r="D986" s="15" t="s">
        <v>237</v>
      </c>
      <c r="E986" s="15" t="s">
        <v>367</v>
      </c>
      <c r="F986" s="15" t="s">
        <v>367</v>
      </c>
      <c r="G986" s="23" t="s">
        <v>229</v>
      </c>
      <c r="H986" s="17" t="s">
        <v>230</v>
      </c>
      <c r="I986" s="66">
        <v>10</v>
      </c>
      <c r="J986" s="12">
        <f>VLOOKUP(G986,'Default Parameters'!$A$10:$C$12,3,FALSE)</f>
        <v>5</v>
      </c>
      <c r="K986" s="63">
        <f t="shared" si="285"/>
        <v>41568</v>
      </c>
      <c r="L986" s="64">
        <f t="shared" si="286"/>
        <v>2013</v>
      </c>
      <c r="M986" s="64">
        <f t="shared" si="287"/>
        <v>10</v>
      </c>
      <c r="N986" s="63">
        <f t="shared" si="288"/>
        <v>43393</v>
      </c>
      <c r="O986" s="154">
        <f t="shared" si="289"/>
        <v>42948</v>
      </c>
      <c r="P986" s="155">
        <f t="shared" si="290"/>
        <v>43312</v>
      </c>
      <c r="Q986" s="155" t="str">
        <f t="shared" si="291"/>
        <v>Yes</v>
      </c>
      <c r="R986" s="156">
        <f t="shared" si="292"/>
        <v>4.1917808219178081</v>
      </c>
      <c r="S986" s="156">
        <f t="shared" si="293"/>
        <v>5.8082191780821919</v>
      </c>
      <c r="T986" s="157">
        <f t="shared" si="294"/>
        <v>43313</v>
      </c>
      <c r="U986" s="158">
        <f t="shared" si="295"/>
        <v>43393</v>
      </c>
      <c r="V986" s="158" t="str">
        <f t="shared" si="296"/>
        <v>Yes</v>
      </c>
      <c r="W986" s="159">
        <f t="shared" si="297"/>
        <v>2.2191780821917808</v>
      </c>
      <c r="X986" s="159">
        <f t="shared" si="298"/>
        <v>0</v>
      </c>
      <c r="Y986" s="160" t="str">
        <f t="shared" si="299"/>
        <v/>
      </c>
      <c r="Z986" s="161" t="str">
        <f t="shared" si="300"/>
        <v/>
      </c>
      <c r="AA986" s="161" t="str">
        <f t="shared" si="301"/>
        <v>No</v>
      </c>
      <c r="AB986" s="162" t="str">
        <f t="shared" si="302"/>
        <v/>
      </c>
      <c r="AC986" s="162" t="str">
        <f t="shared" si="303"/>
        <v/>
      </c>
    </row>
    <row r="987" spans="1:29" ht="14">
      <c r="A987" s="62">
        <v>985</v>
      </c>
      <c r="B987" s="10">
        <v>8</v>
      </c>
      <c r="C987" s="14">
        <v>41446</v>
      </c>
      <c r="D987" s="15" t="s">
        <v>237</v>
      </c>
      <c r="E987" s="15" t="s">
        <v>367</v>
      </c>
      <c r="F987" s="15" t="s">
        <v>367</v>
      </c>
      <c r="G987" s="23" t="s">
        <v>229</v>
      </c>
      <c r="H987" s="17" t="s">
        <v>230</v>
      </c>
      <c r="I987" s="66">
        <v>13</v>
      </c>
      <c r="J987" s="12">
        <f>VLOOKUP(G987,'Default Parameters'!$A$10:$C$12,3,FALSE)</f>
        <v>5</v>
      </c>
      <c r="K987" s="63">
        <f t="shared" si="285"/>
        <v>41568</v>
      </c>
      <c r="L987" s="64">
        <f t="shared" si="286"/>
        <v>2013</v>
      </c>
      <c r="M987" s="64">
        <f t="shared" si="287"/>
        <v>10</v>
      </c>
      <c r="N987" s="63">
        <f t="shared" si="288"/>
        <v>43393</v>
      </c>
      <c r="O987" s="154">
        <f t="shared" si="289"/>
        <v>42948</v>
      </c>
      <c r="P987" s="155">
        <f t="shared" si="290"/>
        <v>43312</v>
      </c>
      <c r="Q987" s="155" t="str">
        <f t="shared" si="291"/>
        <v>Yes</v>
      </c>
      <c r="R987" s="156">
        <f t="shared" si="292"/>
        <v>5.4493150684931511</v>
      </c>
      <c r="S987" s="156">
        <f t="shared" si="293"/>
        <v>7.5506849315068489</v>
      </c>
      <c r="T987" s="157">
        <f t="shared" si="294"/>
        <v>43313</v>
      </c>
      <c r="U987" s="158">
        <f t="shared" si="295"/>
        <v>43393</v>
      </c>
      <c r="V987" s="158" t="str">
        <f t="shared" si="296"/>
        <v>Yes</v>
      </c>
      <c r="W987" s="159">
        <f t="shared" si="297"/>
        <v>2.8849315068493149</v>
      </c>
      <c r="X987" s="159">
        <f t="shared" si="298"/>
        <v>0</v>
      </c>
      <c r="Y987" s="160" t="str">
        <f t="shared" si="299"/>
        <v/>
      </c>
      <c r="Z987" s="161" t="str">
        <f t="shared" si="300"/>
        <v/>
      </c>
      <c r="AA987" s="161" t="str">
        <f t="shared" si="301"/>
        <v>No</v>
      </c>
      <c r="AB987" s="162" t="str">
        <f t="shared" si="302"/>
        <v/>
      </c>
      <c r="AC987" s="162" t="str">
        <f t="shared" si="303"/>
        <v/>
      </c>
    </row>
    <row r="988" spans="1:29" ht="14">
      <c r="A988" s="62">
        <v>986</v>
      </c>
      <c r="B988" s="10">
        <v>8</v>
      </c>
      <c r="C988" s="14">
        <v>41446</v>
      </c>
      <c r="D988" s="15" t="s">
        <v>237</v>
      </c>
      <c r="E988" s="15" t="s">
        <v>367</v>
      </c>
      <c r="F988" s="15" t="s">
        <v>367</v>
      </c>
      <c r="G988" s="23" t="s">
        <v>229</v>
      </c>
      <c r="H988" s="17" t="s">
        <v>230</v>
      </c>
      <c r="I988" s="66">
        <v>20</v>
      </c>
      <c r="J988" s="12">
        <f>VLOOKUP(G988,'Default Parameters'!$A$10:$C$12,3,FALSE)</f>
        <v>5</v>
      </c>
      <c r="K988" s="63">
        <f t="shared" si="285"/>
        <v>41568</v>
      </c>
      <c r="L988" s="64">
        <f t="shared" si="286"/>
        <v>2013</v>
      </c>
      <c r="M988" s="64">
        <f t="shared" si="287"/>
        <v>10</v>
      </c>
      <c r="N988" s="63">
        <f t="shared" si="288"/>
        <v>43393</v>
      </c>
      <c r="O988" s="154">
        <f t="shared" si="289"/>
        <v>42948</v>
      </c>
      <c r="P988" s="155">
        <f t="shared" si="290"/>
        <v>43312</v>
      </c>
      <c r="Q988" s="155" t="str">
        <f t="shared" si="291"/>
        <v>Yes</v>
      </c>
      <c r="R988" s="156">
        <f t="shared" si="292"/>
        <v>8.3835616438356162</v>
      </c>
      <c r="S988" s="156">
        <f t="shared" si="293"/>
        <v>11.616438356164384</v>
      </c>
      <c r="T988" s="157">
        <f t="shared" si="294"/>
        <v>43313</v>
      </c>
      <c r="U988" s="158">
        <f t="shared" si="295"/>
        <v>43393</v>
      </c>
      <c r="V988" s="158" t="str">
        <f t="shared" si="296"/>
        <v>Yes</v>
      </c>
      <c r="W988" s="159">
        <f t="shared" si="297"/>
        <v>4.4383561643835616</v>
      </c>
      <c r="X988" s="159">
        <f t="shared" si="298"/>
        <v>0</v>
      </c>
      <c r="Y988" s="160" t="str">
        <f t="shared" si="299"/>
        <v/>
      </c>
      <c r="Z988" s="161" t="str">
        <f t="shared" si="300"/>
        <v/>
      </c>
      <c r="AA988" s="161" t="str">
        <f t="shared" si="301"/>
        <v>No</v>
      </c>
      <c r="AB988" s="162" t="str">
        <f t="shared" si="302"/>
        <v/>
      </c>
      <c r="AC988" s="162" t="str">
        <f t="shared" si="303"/>
        <v/>
      </c>
    </row>
    <row r="989" spans="1:29" ht="14">
      <c r="A989" s="62">
        <v>987</v>
      </c>
      <c r="B989" s="10">
        <v>8</v>
      </c>
      <c r="C989" s="14">
        <v>41446</v>
      </c>
      <c r="D989" s="15" t="s">
        <v>239</v>
      </c>
      <c r="E989" s="15" t="s">
        <v>367</v>
      </c>
      <c r="F989" s="15" t="s">
        <v>367</v>
      </c>
      <c r="G989" s="23" t="s">
        <v>229</v>
      </c>
      <c r="H989" s="19" t="s">
        <v>240</v>
      </c>
      <c r="I989" s="66">
        <v>1000</v>
      </c>
      <c r="J989" s="12">
        <f>VLOOKUP(G989,'Default Parameters'!$A$10:$C$12,3,FALSE)</f>
        <v>5</v>
      </c>
      <c r="K989" s="63">
        <f t="shared" si="285"/>
        <v>41568</v>
      </c>
      <c r="L989" s="64">
        <f t="shared" si="286"/>
        <v>2013</v>
      </c>
      <c r="M989" s="64">
        <f t="shared" si="287"/>
        <v>10</v>
      </c>
      <c r="N989" s="63">
        <f t="shared" si="288"/>
        <v>43393</v>
      </c>
      <c r="O989" s="154">
        <f t="shared" si="289"/>
        <v>42948</v>
      </c>
      <c r="P989" s="155">
        <f t="shared" si="290"/>
        <v>43312</v>
      </c>
      <c r="Q989" s="155" t="str">
        <f t="shared" si="291"/>
        <v>Yes</v>
      </c>
      <c r="R989" s="156">
        <f t="shared" si="292"/>
        <v>419.17808219178085</v>
      </c>
      <c r="S989" s="156">
        <f t="shared" si="293"/>
        <v>580.82191780821915</v>
      </c>
      <c r="T989" s="157">
        <f t="shared" si="294"/>
        <v>43313</v>
      </c>
      <c r="U989" s="158">
        <f t="shared" si="295"/>
        <v>43393</v>
      </c>
      <c r="V989" s="158" t="str">
        <f t="shared" si="296"/>
        <v>Yes</v>
      </c>
      <c r="W989" s="159">
        <f t="shared" si="297"/>
        <v>221.91780821917808</v>
      </c>
      <c r="X989" s="159">
        <f t="shared" si="298"/>
        <v>0</v>
      </c>
      <c r="Y989" s="160" t="str">
        <f t="shared" si="299"/>
        <v/>
      </c>
      <c r="Z989" s="161" t="str">
        <f t="shared" si="300"/>
        <v/>
      </c>
      <c r="AA989" s="161" t="str">
        <f t="shared" si="301"/>
        <v>No</v>
      </c>
      <c r="AB989" s="162" t="str">
        <f t="shared" si="302"/>
        <v/>
      </c>
      <c r="AC989" s="162" t="str">
        <f t="shared" si="303"/>
        <v/>
      </c>
    </row>
    <row r="990" spans="1:29" ht="14">
      <c r="A990" s="62">
        <v>988</v>
      </c>
      <c r="B990" s="10">
        <v>8</v>
      </c>
      <c r="C990" s="14">
        <v>41450</v>
      </c>
      <c r="D990" s="15" t="s">
        <v>237</v>
      </c>
      <c r="E990" s="15" t="s">
        <v>367</v>
      </c>
      <c r="F990" s="15" t="s">
        <v>367</v>
      </c>
      <c r="G990" s="23" t="s">
        <v>229</v>
      </c>
      <c r="H990" s="17" t="s">
        <v>230</v>
      </c>
      <c r="I990" s="66">
        <v>16</v>
      </c>
      <c r="J990" s="12">
        <f>VLOOKUP(G990,'Default Parameters'!$A$10:$C$12,3,FALSE)</f>
        <v>5</v>
      </c>
      <c r="K990" s="63">
        <f t="shared" si="285"/>
        <v>41572</v>
      </c>
      <c r="L990" s="64">
        <f t="shared" si="286"/>
        <v>2013</v>
      </c>
      <c r="M990" s="64">
        <f t="shared" si="287"/>
        <v>10</v>
      </c>
      <c r="N990" s="63">
        <f t="shared" si="288"/>
        <v>43397</v>
      </c>
      <c r="O990" s="154">
        <f t="shared" si="289"/>
        <v>42948</v>
      </c>
      <c r="P990" s="155">
        <f t="shared" si="290"/>
        <v>43312</v>
      </c>
      <c r="Q990" s="155" t="str">
        <f t="shared" si="291"/>
        <v>Yes</v>
      </c>
      <c r="R990" s="156">
        <f t="shared" si="292"/>
        <v>6.7068493150684931</v>
      </c>
      <c r="S990" s="156">
        <f t="shared" si="293"/>
        <v>9.293150684931506</v>
      </c>
      <c r="T990" s="157">
        <f t="shared" si="294"/>
        <v>43313</v>
      </c>
      <c r="U990" s="158">
        <f t="shared" si="295"/>
        <v>43397</v>
      </c>
      <c r="V990" s="158" t="str">
        <f t="shared" si="296"/>
        <v>Yes</v>
      </c>
      <c r="W990" s="159">
        <f t="shared" si="297"/>
        <v>3.7260273972602738</v>
      </c>
      <c r="X990" s="159">
        <f t="shared" si="298"/>
        <v>0</v>
      </c>
      <c r="Y990" s="160" t="str">
        <f t="shared" si="299"/>
        <v/>
      </c>
      <c r="Z990" s="161" t="str">
        <f t="shared" si="300"/>
        <v/>
      </c>
      <c r="AA990" s="161" t="str">
        <f t="shared" si="301"/>
        <v>No</v>
      </c>
      <c r="AB990" s="162" t="str">
        <f t="shared" si="302"/>
        <v/>
      </c>
      <c r="AC990" s="162" t="str">
        <f t="shared" si="303"/>
        <v/>
      </c>
    </row>
    <row r="991" spans="1:29" ht="14">
      <c r="A991" s="62">
        <v>989</v>
      </c>
      <c r="B991" s="10">
        <v>8</v>
      </c>
      <c r="C991" s="14">
        <v>41450</v>
      </c>
      <c r="D991" s="15" t="s">
        <v>237</v>
      </c>
      <c r="E991" s="15" t="s">
        <v>367</v>
      </c>
      <c r="F991" s="15" t="s">
        <v>367</v>
      </c>
      <c r="G991" s="23" t="s">
        <v>229</v>
      </c>
      <c r="H991" s="17" t="s">
        <v>230</v>
      </c>
      <c r="I991" s="66">
        <v>39</v>
      </c>
      <c r="J991" s="12">
        <f>VLOOKUP(G991,'Default Parameters'!$A$10:$C$12,3,FALSE)</f>
        <v>5</v>
      </c>
      <c r="K991" s="63">
        <f t="shared" si="285"/>
        <v>41572</v>
      </c>
      <c r="L991" s="64">
        <f t="shared" si="286"/>
        <v>2013</v>
      </c>
      <c r="M991" s="64">
        <f t="shared" si="287"/>
        <v>10</v>
      </c>
      <c r="N991" s="63">
        <f t="shared" si="288"/>
        <v>43397</v>
      </c>
      <c r="O991" s="154">
        <f t="shared" si="289"/>
        <v>42948</v>
      </c>
      <c r="P991" s="155">
        <f t="shared" si="290"/>
        <v>43312</v>
      </c>
      <c r="Q991" s="155" t="str">
        <f t="shared" si="291"/>
        <v>Yes</v>
      </c>
      <c r="R991" s="156">
        <f t="shared" si="292"/>
        <v>16.347945205479451</v>
      </c>
      <c r="S991" s="156">
        <f t="shared" si="293"/>
        <v>22.652054794520549</v>
      </c>
      <c r="T991" s="157">
        <f t="shared" si="294"/>
        <v>43313</v>
      </c>
      <c r="U991" s="158">
        <f t="shared" si="295"/>
        <v>43397</v>
      </c>
      <c r="V991" s="158" t="str">
        <f t="shared" si="296"/>
        <v>Yes</v>
      </c>
      <c r="W991" s="159">
        <f t="shared" si="297"/>
        <v>9.0821917808219172</v>
      </c>
      <c r="X991" s="159">
        <f t="shared" si="298"/>
        <v>0</v>
      </c>
      <c r="Y991" s="160" t="str">
        <f t="shared" si="299"/>
        <v/>
      </c>
      <c r="Z991" s="161" t="str">
        <f t="shared" si="300"/>
        <v/>
      </c>
      <c r="AA991" s="161" t="str">
        <f t="shared" si="301"/>
        <v>No</v>
      </c>
      <c r="AB991" s="162" t="str">
        <f t="shared" si="302"/>
        <v/>
      </c>
      <c r="AC991" s="162" t="str">
        <f t="shared" si="303"/>
        <v/>
      </c>
    </row>
    <row r="992" spans="1:29" ht="14">
      <c r="A992" s="62">
        <v>990</v>
      </c>
      <c r="B992" s="10">
        <v>8</v>
      </c>
      <c r="C992" s="14">
        <v>41450</v>
      </c>
      <c r="D992" s="15" t="s">
        <v>237</v>
      </c>
      <c r="E992" s="15" t="s">
        <v>367</v>
      </c>
      <c r="F992" s="15" t="s">
        <v>367</v>
      </c>
      <c r="G992" s="23" t="s">
        <v>229</v>
      </c>
      <c r="H992" s="17" t="s">
        <v>230</v>
      </c>
      <c r="I992" s="66">
        <v>40</v>
      </c>
      <c r="J992" s="12">
        <f>VLOOKUP(G992,'Default Parameters'!$A$10:$C$12,3,FALSE)</f>
        <v>5</v>
      </c>
      <c r="K992" s="63">
        <f t="shared" si="285"/>
        <v>41572</v>
      </c>
      <c r="L992" s="64">
        <f t="shared" si="286"/>
        <v>2013</v>
      </c>
      <c r="M992" s="64">
        <f t="shared" si="287"/>
        <v>10</v>
      </c>
      <c r="N992" s="63">
        <f t="shared" si="288"/>
        <v>43397</v>
      </c>
      <c r="O992" s="154">
        <f t="shared" si="289"/>
        <v>42948</v>
      </c>
      <c r="P992" s="155">
        <f t="shared" si="290"/>
        <v>43312</v>
      </c>
      <c r="Q992" s="155" t="str">
        <f t="shared" si="291"/>
        <v>Yes</v>
      </c>
      <c r="R992" s="156">
        <f t="shared" si="292"/>
        <v>16.767123287671232</v>
      </c>
      <c r="S992" s="156">
        <f t="shared" si="293"/>
        <v>23.232876712328768</v>
      </c>
      <c r="T992" s="157">
        <f t="shared" si="294"/>
        <v>43313</v>
      </c>
      <c r="U992" s="158">
        <f t="shared" si="295"/>
        <v>43397</v>
      </c>
      <c r="V992" s="158" t="str">
        <f t="shared" si="296"/>
        <v>Yes</v>
      </c>
      <c r="W992" s="159">
        <f t="shared" si="297"/>
        <v>9.3150684931506849</v>
      </c>
      <c r="X992" s="159">
        <f t="shared" si="298"/>
        <v>0</v>
      </c>
      <c r="Y992" s="160" t="str">
        <f t="shared" si="299"/>
        <v/>
      </c>
      <c r="Z992" s="161" t="str">
        <f t="shared" si="300"/>
        <v/>
      </c>
      <c r="AA992" s="161" t="str">
        <f t="shared" si="301"/>
        <v>No</v>
      </c>
      <c r="AB992" s="162" t="str">
        <f t="shared" si="302"/>
        <v/>
      </c>
      <c r="AC992" s="162" t="str">
        <f t="shared" si="303"/>
        <v/>
      </c>
    </row>
    <row r="993" spans="1:29" ht="14" customHeight="1">
      <c r="A993" s="62">
        <v>991</v>
      </c>
      <c r="B993" s="10">
        <v>8</v>
      </c>
      <c r="C993" s="14">
        <v>41451</v>
      </c>
      <c r="D993" s="15" t="s">
        <v>74</v>
      </c>
      <c r="E993" s="65" t="s">
        <v>9</v>
      </c>
      <c r="F993" s="15" t="s">
        <v>9</v>
      </c>
      <c r="G993" s="23" t="s">
        <v>229</v>
      </c>
      <c r="H993" s="17" t="s">
        <v>242</v>
      </c>
      <c r="I993" s="66">
        <v>841</v>
      </c>
      <c r="J993" s="12">
        <f>VLOOKUP(G993,'Default Parameters'!$A$10:$C$12,3,FALSE)</f>
        <v>5</v>
      </c>
      <c r="K993" s="63">
        <f t="shared" si="285"/>
        <v>41573</v>
      </c>
      <c r="L993" s="64">
        <f t="shared" si="286"/>
        <v>2013</v>
      </c>
      <c r="M993" s="64">
        <f t="shared" si="287"/>
        <v>10</v>
      </c>
      <c r="N993" s="63">
        <f t="shared" si="288"/>
        <v>43398</v>
      </c>
      <c r="O993" s="154">
        <f t="shared" si="289"/>
        <v>42948</v>
      </c>
      <c r="P993" s="155">
        <f t="shared" si="290"/>
        <v>43312</v>
      </c>
      <c r="Q993" s="155" t="str">
        <f t="shared" si="291"/>
        <v>Yes</v>
      </c>
      <c r="R993" s="156">
        <f t="shared" si="292"/>
        <v>352.52876712328765</v>
      </c>
      <c r="S993" s="156">
        <f t="shared" si="293"/>
        <v>488.47123287671235</v>
      </c>
      <c r="T993" s="157">
        <f t="shared" si="294"/>
        <v>43313</v>
      </c>
      <c r="U993" s="158">
        <f t="shared" si="295"/>
        <v>43398</v>
      </c>
      <c r="V993" s="158" t="str">
        <f t="shared" si="296"/>
        <v>Yes</v>
      </c>
      <c r="W993" s="159">
        <f t="shared" si="297"/>
        <v>198.15342465753426</v>
      </c>
      <c r="X993" s="159">
        <f t="shared" si="298"/>
        <v>0</v>
      </c>
      <c r="Y993" s="160" t="str">
        <f t="shared" si="299"/>
        <v/>
      </c>
      <c r="Z993" s="161" t="str">
        <f t="shared" si="300"/>
        <v/>
      </c>
      <c r="AA993" s="161" t="str">
        <f t="shared" si="301"/>
        <v>No</v>
      </c>
      <c r="AB993" s="162" t="str">
        <f t="shared" si="302"/>
        <v/>
      </c>
      <c r="AC993" s="162" t="str">
        <f t="shared" si="303"/>
        <v/>
      </c>
    </row>
    <row r="994" spans="1:29" ht="14" customHeight="1">
      <c r="A994" s="62">
        <v>992</v>
      </c>
      <c r="B994" s="10">
        <v>8</v>
      </c>
      <c r="C994" s="14">
        <v>41455</v>
      </c>
      <c r="D994" s="15" t="s">
        <v>237</v>
      </c>
      <c r="E994" s="15" t="s">
        <v>367</v>
      </c>
      <c r="F994" s="15" t="s">
        <v>367</v>
      </c>
      <c r="G994" s="23" t="s">
        <v>229</v>
      </c>
      <c r="H994" s="17" t="s">
        <v>230</v>
      </c>
      <c r="I994" s="66">
        <v>10</v>
      </c>
      <c r="J994" s="12">
        <f>VLOOKUP(G994,'Default Parameters'!$A$10:$C$12,3,FALSE)</f>
        <v>5</v>
      </c>
      <c r="K994" s="63">
        <f t="shared" si="285"/>
        <v>41577</v>
      </c>
      <c r="L994" s="64">
        <f t="shared" si="286"/>
        <v>2013</v>
      </c>
      <c r="M994" s="64">
        <f t="shared" si="287"/>
        <v>10</v>
      </c>
      <c r="N994" s="63">
        <f t="shared" si="288"/>
        <v>43402</v>
      </c>
      <c r="O994" s="154">
        <f t="shared" si="289"/>
        <v>42948</v>
      </c>
      <c r="P994" s="155">
        <f t="shared" si="290"/>
        <v>43312</v>
      </c>
      <c r="Q994" s="155" t="str">
        <f t="shared" si="291"/>
        <v>Yes</v>
      </c>
      <c r="R994" s="156">
        <f t="shared" si="292"/>
        <v>4.1917808219178081</v>
      </c>
      <c r="S994" s="156">
        <f t="shared" si="293"/>
        <v>5.8082191780821919</v>
      </c>
      <c r="T994" s="157">
        <f t="shared" si="294"/>
        <v>43313</v>
      </c>
      <c r="U994" s="158">
        <f t="shared" si="295"/>
        <v>43402</v>
      </c>
      <c r="V994" s="158" t="str">
        <f t="shared" si="296"/>
        <v>Yes</v>
      </c>
      <c r="W994" s="159">
        <f t="shared" si="297"/>
        <v>2.4657534246575343</v>
      </c>
      <c r="X994" s="159">
        <f t="shared" si="298"/>
        <v>0</v>
      </c>
      <c r="Y994" s="160" t="str">
        <f t="shared" si="299"/>
        <v/>
      </c>
      <c r="Z994" s="161" t="str">
        <f t="shared" si="300"/>
        <v/>
      </c>
      <c r="AA994" s="161" t="str">
        <f t="shared" si="301"/>
        <v>No</v>
      </c>
      <c r="AB994" s="162" t="str">
        <f t="shared" si="302"/>
        <v/>
      </c>
      <c r="AC994" s="162" t="str">
        <f t="shared" si="303"/>
        <v/>
      </c>
    </row>
    <row r="995" spans="1:29" ht="14" customHeight="1">
      <c r="A995" s="62">
        <v>993</v>
      </c>
      <c r="B995" s="10">
        <v>8</v>
      </c>
      <c r="C995" s="14">
        <v>41455</v>
      </c>
      <c r="D995" s="15" t="s">
        <v>237</v>
      </c>
      <c r="E995" s="15" t="s">
        <v>367</v>
      </c>
      <c r="F995" s="15" t="s">
        <v>367</v>
      </c>
      <c r="G995" s="23" t="s">
        <v>229</v>
      </c>
      <c r="H995" s="17" t="s">
        <v>230</v>
      </c>
      <c r="I995" s="66">
        <v>13</v>
      </c>
      <c r="J995" s="12">
        <f>VLOOKUP(G995,'Default Parameters'!$A$10:$C$12,3,FALSE)</f>
        <v>5</v>
      </c>
      <c r="K995" s="63">
        <f t="shared" si="285"/>
        <v>41577</v>
      </c>
      <c r="L995" s="64">
        <f t="shared" si="286"/>
        <v>2013</v>
      </c>
      <c r="M995" s="64">
        <f t="shared" si="287"/>
        <v>10</v>
      </c>
      <c r="N995" s="63">
        <f t="shared" si="288"/>
        <v>43402</v>
      </c>
      <c r="O995" s="154">
        <f t="shared" si="289"/>
        <v>42948</v>
      </c>
      <c r="P995" s="155">
        <f t="shared" si="290"/>
        <v>43312</v>
      </c>
      <c r="Q995" s="155" t="str">
        <f t="shared" si="291"/>
        <v>Yes</v>
      </c>
      <c r="R995" s="156">
        <f t="shared" si="292"/>
        <v>5.4493150684931511</v>
      </c>
      <c r="S995" s="156">
        <f t="shared" si="293"/>
        <v>7.5506849315068489</v>
      </c>
      <c r="T995" s="157">
        <f t="shared" si="294"/>
        <v>43313</v>
      </c>
      <c r="U995" s="158">
        <f t="shared" si="295"/>
        <v>43402</v>
      </c>
      <c r="V995" s="158" t="str">
        <f t="shared" si="296"/>
        <v>Yes</v>
      </c>
      <c r="W995" s="159">
        <f t="shared" si="297"/>
        <v>3.2054794520547945</v>
      </c>
      <c r="X995" s="159">
        <f t="shared" si="298"/>
        <v>0</v>
      </c>
      <c r="Y995" s="160" t="str">
        <f t="shared" si="299"/>
        <v/>
      </c>
      <c r="Z995" s="161" t="str">
        <f t="shared" si="300"/>
        <v/>
      </c>
      <c r="AA995" s="161" t="str">
        <f t="shared" si="301"/>
        <v>No</v>
      </c>
      <c r="AB995" s="162" t="str">
        <f t="shared" si="302"/>
        <v/>
      </c>
      <c r="AC995" s="162" t="str">
        <f t="shared" si="303"/>
        <v/>
      </c>
    </row>
    <row r="996" spans="1:29" ht="14" customHeight="1">
      <c r="A996" s="62">
        <v>994</v>
      </c>
      <c r="B996" s="10">
        <v>8</v>
      </c>
      <c r="C996" s="14">
        <v>41455</v>
      </c>
      <c r="D996" s="15" t="s">
        <v>237</v>
      </c>
      <c r="E996" s="15" t="s">
        <v>367</v>
      </c>
      <c r="F996" s="15" t="s">
        <v>367</v>
      </c>
      <c r="G996" s="23" t="s">
        <v>229</v>
      </c>
      <c r="H996" s="17" t="s">
        <v>230</v>
      </c>
      <c r="I996" s="66">
        <v>14</v>
      </c>
      <c r="J996" s="12">
        <f>VLOOKUP(G996,'Default Parameters'!$A$10:$C$12,3,FALSE)</f>
        <v>5</v>
      </c>
      <c r="K996" s="63">
        <f t="shared" si="285"/>
        <v>41577</v>
      </c>
      <c r="L996" s="64">
        <f t="shared" si="286"/>
        <v>2013</v>
      </c>
      <c r="M996" s="64">
        <f t="shared" si="287"/>
        <v>10</v>
      </c>
      <c r="N996" s="63">
        <f t="shared" si="288"/>
        <v>43402</v>
      </c>
      <c r="O996" s="154">
        <f t="shared" si="289"/>
        <v>42948</v>
      </c>
      <c r="P996" s="155">
        <f t="shared" si="290"/>
        <v>43312</v>
      </c>
      <c r="Q996" s="155" t="str">
        <f t="shared" si="291"/>
        <v>Yes</v>
      </c>
      <c r="R996" s="156">
        <f t="shared" si="292"/>
        <v>5.8684931506849312</v>
      </c>
      <c r="S996" s="156">
        <f t="shared" si="293"/>
        <v>8.131506849315068</v>
      </c>
      <c r="T996" s="157">
        <f t="shared" si="294"/>
        <v>43313</v>
      </c>
      <c r="U996" s="158">
        <f t="shared" si="295"/>
        <v>43402</v>
      </c>
      <c r="V996" s="158" t="str">
        <f t="shared" si="296"/>
        <v>Yes</v>
      </c>
      <c r="W996" s="159">
        <f t="shared" si="297"/>
        <v>3.452054794520548</v>
      </c>
      <c r="X996" s="159">
        <f t="shared" si="298"/>
        <v>0</v>
      </c>
      <c r="Y996" s="160" t="str">
        <f t="shared" si="299"/>
        <v/>
      </c>
      <c r="Z996" s="161" t="str">
        <f t="shared" si="300"/>
        <v/>
      </c>
      <c r="AA996" s="161" t="str">
        <f t="shared" si="301"/>
        <v>No</v>
      </c>
      <c r="AB996" s="162" t="str">
        <f t="shared" si="302"/>
        <v/>
      </c>
      <c r="AC996" s="162" t="str">
        <f t="shared" si="303"/>
        <v/>
      </c>
    </row>
    <row r="997" spans="1:29" ht="14">
      <c r="A997" s="62">
        <v>995</v>
      </c>
      <c r="B997" s="10">
        <v>8</v>
      </c>
      <c r="C997" s="14">
        <v>41455</v>
      </c>
      <c r="D997" s="15" t="s">
        <v>237</v>
      </c>
      <c r="E997" s="15" t="s">
        <v>367</v>
      </c>
      <c r="F997" s="15" t="s">
        <v>367</v>
      </c>
      <c r="G997" s="23" t="s">
        <v>229</v>
      </c>
      <c r="H997" s="17" t="s">
        <v>230</v>
      </c>
      <c r="I997" s="66">
        <v>39</v>
      </c>
      <c r="J997" s="12">
        <f>VLOOKUP(G997,'Default Parameters'!$A$10:$C$12,3,FALSE)</f>
        <v>5</v>
      </c>
      <c r="K997" s="63">
        <f t="shared" si="285"/>
        <v>41577</v>
      </c>
      <c r="L997" s="64">
        <f t="shared" si="286"/>
        <v>2013</v>
      </c>
      <c r="M997" s="64">
        <f t="shared" si="287"/>
        <v>10</v>
      </c>
      <c r="N997" s="63">
        <f t="shared" si="288"/>
        <v>43402</v>
      </c>
      <c r="O997" s="154">
        <f t="shared" si="289"/>
        <v>42948</v>
      </c>
      <c r="P997" s="155">
        <f t="shared" si="290"/>
        <v>43312</v>
      </c>
      <c r="Q997" s="155" t="str">
        <f t="shared" si="291"/>
        <v>Yes</v>
      </c>
      <c r="R997" s="156">
        <f t="shared" si="292"/>
        <v>16.347945205479451</v>
      </c>
      <c r="S997" s="156">
        <f t="shared" si="293"/>
        <v>22.652054794520549</v>
      </c>
      <c r="T997" s="157">
        <f t="shared" si="294"/>
        <v>43313</v>
      </c>
      <c r="U997" s="158">
        <f t="shared" si="295"/>
        <v>43402</v>
      </c>
      <c r="V997" s="158" t="str">
        <f t="shared" si="296"/>
        <v>Yes</v>
      </c>
      <c r="W997" s="159">
        <f t="shared" si="297"/>
        <v>9.6164383561643838</v>
      </c>
      <c r="X997" s="159">
        <f t="shared" si="298"/>
        <v>0</v>
      </c>
      <c r="Y997" s="160" t="str">
        <f t="shared" si="299"/>
        <v/>
      </c>
      <c r="Z997" s="161" t="str">
        <f t="shared" si="300"/>
        <v/>
      </c>
      <c r="AA997" s="161" t="str">
        <f t="shared" si="301"/>
        <v>No</v>
      </c>
      <c r="AB997" s="162" t="str">
        <f t="shared" si="302"/>
        <v/>
      </c>
      <c r="AC997" s="162" t="str">
        <f t="shared" si="303"/>
        <v/>
      </c>
    </row>
    <row r="998" spans="1:29" ht="14">
      <c r="A998" s="62">
        <v>996</v>
      </c>
      <c r="B998" s="10">
        <v>8</v>
      </c>
      <c r="C998" s="14">
        <v>41455</v>
      </c>
      <c r="D998" s="15" t="s">
        <v>237</v>
      </c>
      <c r="E998" s="15" t="s">
        <v>367</v>
      </c>
      <c r="F998" s="15" t="s">
        <v>367</v>
      </c>
      <c r="G998" s="23" t="s">
        <v>229</v>
      </c>
      <c r="H998" s="17" t="s">
        <v>230</v>
      </c>
      <c r="I998" s="66">
        <v>60</v>
      </c>
      <c r="J998" s="12">
        <f>VLOOKUP(G998,'Default Parameters'!$A$10:$C$12,3,FALSE)</f>
        <v>5</v>
      </c>
      <c r="K998" s="63">
        <f t="shared" si="285"/>
        <v>41577</v>
      </c>
      <c r="L998" s="64">
        <f t="shared" si="286"/>
        <v>2013</v>
      </c>
      <c r="M998" s="64">
        <f t="shared" si="287"/>
        <v>10</v>
      </c>
      <c r="N998" s="63">
        <f t="shared" si="288"/>
        <v>43402</v>
      </c>
      <c r="O998" s="154">
        <f t="shared" si="289"/>
        <v>42948</v>
      </c>
      <c r="P998" s="155">
        <f t="shared" si="290"/>
        <v>43312</v>
      </c>
      <c r="Q998" s="155" t="str">
        <f t="shared" si="291"/>
        <v>Yes</v>
      </c>
      <c r="R998" s="156">
        <f t="shared" si="292"/>
        <v>25.150684931506849</v>
      </c>
      <c r="S998" s="156">
        <f t="shared" si="293"/>
        <v>34.849315068493148</v>
      </c>
      <c r="T998" s="157">
        <f t="shared" si="294"/>
        <v>43313</v>
      </c>
      <c r="U998" s="158">
        <f t="shared" si="295"/>
        <v>43402</v>
      </c>
      <c r="V998" s="158" t="str">
        <f t="shared" si="296"/>
        <v>Yes</v>
      </c>
      <c r="W998" s="159">
        <f t="shared" si="297"/>
        <v>14.794520547945206</v>
      </c>
      <c r="X998" s="159">
        <f t="shared" si="298"/>
        <v>0</v>
      </c>
      <c r="Y998" s="160" t="str">
        <f t="shared" si="299"/>
        <v/>
      </c>
      <c r="Z998" s="161" t="str">
        <f t="shared" si="300"/>
        <v/>
      </c>
      <c r="AA998" s="161" t="str">
        <f t="shared" si="301"/>
        <v>No</v>
      </c>
      <c r="AB998" s="162" t="str">
        <f t="shared" si="302"/>
        <v/>
      </c>
      <c r="AC998" s="162" t="str">
        <f t="shared" si="303"/>
        <v/>
      </c>
    </row>
    <row r="999" spans="1:29" ht="14">
      <c r="A999" s="62">
        <v>997</v>
      </c>
      <c r="B999" s="10">
        <v>8</v>
      </c>
      <c r="C999" s="14">
        <v>41455</v>
      </c>
      <c r="D999" s="15" t="s">
        <v>239</v>
      </c>
      <c r="E999" s="15" t="s">
        <v>367</v>
      </c>
      <c r="F999" s="15" t="s">
        <v>367</v>
      </c>
      <c r="G999" s="23" t="s">
        <v>229</v>
      </c>
      <c r="H999" s="19" t="s">
        <v>243</v>
      </c>
      <c r="I999" s="66">
        <v>2000</v>
      </c>
      <c r="J999" s="12">
        <f>VLOOKUP(G999,'Default Parameters'!$A$10:$C$12,3,FALSE)</f>
        <v>5</v>
      </c>
      <c r="K999" s="63">
        <f t="shared" si="285"/>
        <v>41577</v>
      </c>
      <c r="L999" s="64">
        <f t="shared" si="286"/>
        <v>2013</v>
      </c>
      <c r="M999" s="64">
        <f t="shared" si="287"/>
        <v>10</v>
      </c>
      <c r="N999" s="63">
        <f t="shared" si="288"/>
        <v>43402</v>
      </c>
      <c r="O999" s="154">
        <f t="shared" si="289"/>
        <v>42948</v>
      </c>
      <c r="P999" s="155">
        <f t="shared" si="290"/>
        <v>43312</v>
      </c>
      <c r="Q999" s="155" t="str">
        <f t="shared" si="291"/>
        <v>Yes</v>
      </c>
      <c r="R999" s="156">
        <f t="shared" si="292"/>
        <v>838.35616438356169</v>
      </c>
      <c r="S999" s="156">
        <f t="shared" si="293"/>
        <v>1161.6438356164383</v>
      </c>
      <c r="T999" s="157">
        <f t="shared" si="294"/>
        <v>43313</v>
      </c>
      <c r="U999" s="158">
        <f t="shared" si="295"/>
        <v>43402</v>
      </c>
      <c r="V999" s="158" t="str">
        <f t="shared" si="296"/>
        <v>Yes</v>
      </c>
      <c r="W999" s="159">
        <f t="shared" si="297"/>
        <v>493.15068493150687</v>
      </c>
      <c r="X999" s="159">
        <f t="shared" si="298"/>
        <v>0</v>
      </c>
      <c r="Y999" s="160" t="str">
        <f t="shared" si="299"/>
        <v/>
      </c>
      <c r="Z999" s="161" t="str">
        <f t="shared" si="300"/>
        <v/>
      </c>
      <c r="AA999" s="161" t="str">
        <f t="shared" si="301"/>
        <v>No</v>
      </c>
      <c r="AB999" s="162" t="str">
        <f t="shared" si="302"/>
        <v/>
      </c>
      <c r="AC999" s="162" t="str">
        <f t="shared" si="303"/>
        <v/>
      </c>
    </row>
    <row r="1000" spans="1:29" ht="14">
      <c r="A1000" s="62">
        <v>998</v>
      </c>
      <c r="B1000" s="10">
        <v>8</v>
      </c>
      <c r="C1000" s="14">
        <v>41455</v>
      </c>
      <c r="D1000" s="15" t="s">
        <v>205</v>
      </c>
      <c r="E1000" s="65" t="s">
        <v>8</v>
      </c>
      <c r="F1000" s="15" t="s">
        <v>8</v>
      </c>
      <c r="G1000" s="23" t="s">
        <v>203</v>
      </c>
      <c r="H1000" s="17" t="s">
        <v>182</v>
      </c>
      <c r="I1000" s="66">
        <v>2</v>
      </c>
      <c r="J1000" s="12">
        <f>VLOOKUP(G1000,'Default Parameters'!$A$10:$C$12,3,FALSE)</f>
        <v>5</v>
      </c>
      <c r="K1000" s="63">
        <f t="shared" si="285"/>
        <v>41577</v>
      </c>
      <c r="L1000" s="64">
        <f t="shared" si="286"/>
        <v>2013</v>
      </c>
      <c r="M1000" s="64">
        <f t="shared" si="287"/>
        <v>10</v>
      </c>
      <c r="N1000" s="63">
        <f t="shared" si="288"/>
        <v>43402</v>
      </c>
      <c r="O1000" s="154">
        <f t="shared" si="289"/>
        <v>42948</v>
      </c>
      <c r="P1000" s="155">
        <f t="shared" si="290"/>
        <v>43312</v>
      </c>
      <c r="Q1000" s="155" t="str">
        <f t="shared" si="291"/>
        <v>Yes</v>
      </c>
      <c r="R1000" s="156">
        <f t="shared" si="292"/>
        <v>0.83835616438356164</v>
      </c>
      <c r="S1000" s="156">
        <f t="shared" si="293"/>
        <v>1.1616438356164382</v>
      </c>
      <c r="T1000" s="157">
        <f t="shared" si="294"/>
        <v>43313</v>
      </c>
      <c r="U1000" s="158">
        <f t="shared" si="295"/>
        <v>43402</v>
      </c>
      <c r="V1000" s="158" t="str">
        <f t="shared" si="296"/>
        <v>Yes</v>
      </c>
      <c r="W1000" s="159">
        <f t="shared" si="297"/>
        <v>0.49315068493150682</v>
      </c>
      <c r="X1000" s="159">
        <f t="shared" si="298"/>
        <v>0</v>
      </c>
      <c r="Y1000" s="160" t="str">
        <f t="shared" si="299"/>
        <v/>
      </c>
      <c r="Z1000" s="161" t="str">
        <f t="shared" si="300"/>
        <v/>
      </c>
      <c r="AA1000" s="161" t="str">
        <f t="shared" si="301"/>
        <v>No</v>
      </c>
      <c r="AB1000" s="162" t="str">
        <f t="shared" si="302"/>
        <v/>
      </c>
      <c r="AC1000" s="162" t="str">
        <f t="shared" si="303"/>
        <v/>
      </c>
    </row>
    <row r="1001" spans="1:29" ht="14">
      <c r="A1001" s="62">
        <v>999</v>
      </c>
      <c r="B1001" s="10">
        <v>8</v>
      </c>
      <c r="C1001" s="14">
        <v>41455</v>
      </c>
      <c r="D1001" s="15" t="s">
        <v>74</v>
      </c>
      <c r="E1001" s="65" t="s">
        <v>9</v>
      </c>
      <c r="F1001" s="15" t="s">
        <v>9</v>
      </c>
      <c r="G1001" s="23" t="s">
        <v>229</v>
      </c>
      <c r="H1001" s="19" t="s">
        <v>243</v>
      </c>
      <c r="I1001" s="66">
        <v>1000</v>
      </c>
      <c r="J1001" s="12">
        <f>VLOOKUP(G1001,'Default Parameters'!$A$10:$C$12,3,FALSE)</f>
        <v>5</v>
      </c>
      <c r="K1001" s="63">
        <f t="shared" si="285"/>
        <v>41577</v>
      </c>
      <c r="L1001" s="64">
        <f t="shared" si="286"/>
        <v>2013</v>
      </c>
      <c r="M1001" s="64">
        <f t="shared" si="287"/>
        <v>10</v>
      </c>
      <c r="N1001" s="63">
        <f t="shared" si="288"/>
        <v>43402</v>
      </c>
      <c r="O1001" s="154">
        <f t="shared" si="289"/>
        <v>42948</v>
      </c>
      <c r="P1001" s="155">
        <f t="shared" si="290"/>
        <v>43312</v>
      </c>
      <c r="Q1001" s="155" t="str">
        <f t="shared" si="291"/>
        <v>Yes</v>
      </c>
      <c r="R1001" s="156">
        <f t="shared" si="292"/>
        <v>419.17808219178085</v>
      </c>
      <c r="S1001" s="156">
        <f t="shared" si="293"/>
        <v>580.82191780821915</v>
      </c>
      <c r="T1001" s="157">
        <f t="shared" si="294"/>
        <v>43313</v>
      </c>
      <c r="U1001" s="158">
        <f t="shared" si="295"/>
        <v>43402</v>
      </c>
      <c r="V1001" s="158" t="str">
        <f t="shared" si="296"/>
        <v>Yes</v>
      </c>
      <c r="W1001" s="159">
        <f t="shared" si="297"/>
        <v>246.57534246575344</v>
      </c>
      <c r="X1001" s="159">
        <f t="shared" si="298"/>
        <v>0</v>
      </c>
      <c r="Y1001" s="160" t="str">
        <f t="shared" si="299"/>
        <v/>
      </c>
      <c r="Z1001" s="161" t="str">
        <f t="shared" si="300"/>
        <v/>
      </c>
      <c r="AA1001" s="161" t="str">
        <f t="shared" si="301"/>
        <v>No</v>
      </c>
      <c r="AB1001" s="162" t="str">
        <f t="shared" si="302"/>
        <v/>
      </c>
      <c r="AC1001" s="162" t="str">
        <f t="shared" si="303"/>
        <v/>
      </c>
    </row>
    <row r="1002" spans="1:29" ht="14">
      <c r="A1002" s="62">
        <v>1000</v>
      </c>
      <c r="B1002" s="10">
        <v>8</v>
      </c>
      <c r="C1002" s="14">
        <v>41456</v>
      </c>
      <c r="D1002" s="15" t="s">
        <v>232</v>
      </c>
      <c r="E1002" s="15" t="s">
        <v>30</v>
      </c>
      <c r="F1002" s="15" t="s">
        <v>30</v>
      </c>
      <c r="G1002" s="23" t="s">
        <v>229</v>
      </c>
      <c r="H1002" s="19" t="s">
        <v>230</v>
      </c>
      <c r="I1002" s="66">
        <v>2</v>
      </c>
      <c r="J1002" s="12">
        <f>VLOOKUP(G1002,'Default Parameters'!$A$10:$C$12,3,FALSE)</f>
        <v>5</v>
      </c>
      <c r="K1002" s="63">
        <f t="shared" si="285"/>
        <v>41579</v>
      </c>
      <c r="L1002" s="64">
        <f t="shared" si="286"/>
        <v>2013</v>
      </c>
      <c r="M1002" s="64">
        <f t="shared" si="287"/>
        <v>11</v>
      </c>
      <c r="N1002" s="63">
        <f t="shared" si="288"/>
        <v>43404</v>
      </c>
      <c r="O1002" s="154">
        <f t="shared" si="289"/>
        <v>42948</v>
      </c>
      <c r="P1002" s="155">
        <f t="shared" si="290"/>
        <v>43312</v>
      </c>
      <c r="Q1002" s="155" t="str">
        <f t="shared" si="291"/>
        <v>Yes</v>
      </c>
      <c r="R1002" s="156">
        <f t="shared" si="292"/>
        <v>0.83835616438356164</v>
      </c>
      <c r="S1002" s="156">
        <f t="shared" si="293"/>
        <v>1.1616438356164382</v>
      </c>
      <c r="T1002" s="157">
        <f t="shared" si="294"/>
        <v>43313</v>
      </c>
      <c r="U1002" s="158">
        <f t="shared" si="295"/>
        <v>43404</v>
      </c>
      <c r="V1002" s="158" t="str">
        <f t="shared" si="296"/>
        <v>Yes</v>
      </c>
      <c r="W1002" s="159">
        <f t="shared" si="297"/>
        <v>0.50410958904109593</v>
      </c>
      <c r="X1002" s="159">
        <f t="shared" si="298"/>
        <v>0</v>
      </c>
      <c r="Y1002" s="160" t="str">
        <f t="shared" si="299"/>
        <v/>
      </c>
      <c r="Z1002" s="161" t="str">
        <f t="shared" si="300"/>
        <v/>
      </c>
      <c r="AA1002" s="161" t="str">
        <f t="shared" si="301"/>
        <v>No</v>
      </c>
      <c r="AB1002" s="162" t="str">
        <f t="shared" si="302"/>
        <v/>
      </c>
      <c r="AC1002" s="162" t="str">
        <f t="shared" si="303"/>
        <v/>
      </c>
    </row>
    <row r="1003" spans="1:29" ht="14">
      <c r="A1003" s="62">
        <v>1001</v>
      </c>
      <c r="B1003" s="10">
        <v>8</v>
      </c>
      <c r="C1003" s="14">
        <v>41457</v>
      </c>
      <c r="D1003" s="15" t="s">
        <v>237</v>
      </c>
      <c r="E1003" s="15" t="s">
        <v>367</v>
      </c>
      <c r="F1003" s="15" t="s">
        <v>367</v>
      </c>
      <c r="G1003" s="23" t="s">
        <v>229</v>
      </c>
      <c r="H1003" s="17" t="s">
        <v>230</v>
      </c>
      <c r="I1003" s="66">
        <v>17</v>
      </c>
      <c r="J1003" s="12">
        <f>VLOOKUP(G1003,'Default Parameters'!$A$10:$C$12,3,FALSE)</f>
        <v>5</v>
      </c>
      <c r="K1003" s="63">
        <f t="shared" si="285"/>
        <v>41580</v>
      </c>
      <c r="L1003" s="64">
        <f t="shared" si="286"/>
        <v>2013</v>
      </c>
      <c r="M1003" s="64">
        <f t="shared" si="287"/>
        <v>11</v>
      </c>
      <c r="N1003" s="63">
        <f t="shared" si="288"/>
        <v>43405</v>
      </c>
      <c r="O1003" s="154">
        <f t="shared" si="289"/>
        <v>42948</v>
      </c>
      <c r="P1003" s="155">
        <f t="shared" si="290"/>
        <v>43312</v>
      </c>
      <c r="Q1003" s="155" t="str">
        <f t="shared" si="291"/>
        <v>Yes</v>
      </c>
      <c r="R1003" s="156">
        <f t="shared" si="292"/>
        <v>7.1260273972602741</v>
      </c>
      <c r="S1003" s="156">
        <f t="shared" si="293"/>
        <v>9.8739726027397268</v>
      </c>
      <c r="T1003" s="157">
        <f t="shared" si="294"/>
        <v>43313</v>
      </c>
      <c r="U1003" s="158">
        <f t="shared" si="295"/>
        <v>43405</v>
      </c>
      <c r="V1003" s="158" t="str">
        <f t="shared" si="296"/>
        <v>Yes</v>
      </c>
      <c r="W1003" s="159">
        <f t="shared" si="297"/>
        <v>4.3315068493150681</v>
      </c>
      <c r="X1003" s="159">
        <f t="shared" si="298"/>
        <v>0</v>
      </c>
      <c r="Y1003" s="160" t="str">
        <f t="shared" si="299"/>
        <v/>
      </c>
      <c r="Z1003" s="161" t="str">
        <f t="shared" si="300"/>
        <v/>
      </c>
      <c r="AA1003" s="161" t="str">
        <f t="shared" si="301"/>
        <v>No</v>
      </c>
      <c r="AB1003" s="162" t="str">
        <f t="shared" si="302"/>
        <v/>
      </c>
      <c r="AC1003" s="162" t="str">
        <f t="shared" si="303"/>
        <v/>
      </c>
    </row>
    <row r="1004" spans="1:29" ht="14">
      <c r="A1004" s="62">
        <v>1002</v>
      </c>
      <c r="B1004" s="10">
        <v>8</v>
      </c>
      <c r="C1004" s="14">
        <v>41457</v>
      </c>
      <c r="D1004" s="15" t="s">
        <v>237</v>
      </c>
      <c r="E1004" s="15" t="s">
        <v>367</v>
      </c>
      <c r="F1004" s="15" t="s">
        <v>367</v>
      </c>
      <c r="G1004" s="23" t="s">
        <v>229</v>
      </c>
      <c r="H1004" s="17" t="s">
        <v>230</v>
      </c>
      <c r="I1004" s="66">
        <v>20</v>
      </c>
      <c r="J1004" s="12">
        <f>VLOOKUP(G1004,'Default Parameters'!$A$10:$C$12,3,FALSE)</f>
        <v>5</v>
      </c>
      <c r="K1004" s="63">
        <f t="shared" si="285"/>
        <v>41580</v>
      </c>
      <c r="L1004" s="64">
        <f t="shared" si="286"/>
        <v>2013</v>
      </c>
      <c r="M1004" s="64">
        <f t="shared" si="287"/>
        <v>11</v>
      </c>
      <c r="N1004" s="63">
        <f t="shared" si="288"/>
        <v>43405</v>
      </c>
      <c r="O1004" s="154">
        <f t="shared" si="289"/>
        <v>42948</v>
      </c>
      <c r="P1004" s="155">
        <f t="shared" si="290"/>
        <v>43312</v>
      </c>
      <c r="Q1004" s="155" t="str">
        <f t="shared" si="291"/>
        <v>Yes</v>
      </c>
      <c r="R1004" s="156">
        <f t="shared" si="292"/>
        <v>8.3835616438356162</v>
      </c>
      <c r="S1004" s="156">
        <f t="shared" si="293"/>
        <v>11.616438356164384</v>
      </c>
      <c r="T1004" s="157">
        <f t="shared" si="294"/>
        <v>43313</v>
      </c>
      <c r="U1004" s="158">
        <f t="shared" si="295"/>
        <v>43405</v>
      </c>
      <c r="V1004" s="158" t="str">
        <f t="shared" si="296"/>
        <v>Yes</v>
      </c>
      <c r="W1004" s="159">
        <f t="shared" si="297"/>
        <v>5.095890410958904</v>
      </c>
      <c r="X1004" s="159">
        <f t="shared" si="298"/>
        <v>0</v>
      </c>
      <c r="Y1004" s="160" t="str">
        <f t="shared" si="299"/>
        <v/>
      </c>
      <c r="Z1004" s="161" t="str">
        <f t="shared" si="300"/>
        <v/>
      </c>
      <c r="AA1004" s="161" t="str">
        <f t="shared" si="301"/>
        <v>No</v>
      </c>
      <c r="AB1004" s="162" t="str">
        <f t="shared" si="302"/>
        <v/>
      </c>
      <c r="AC1004" s="162" t="str">
        <f t="shared" si="303"/>
        <v/>
      </c>
    </row>
    <row r="1005" spans="1:29" ht="14">
      <c r="A1005" s="62">
        <v>1003</v>
      </c>
      <c r="B1005" s="10">
        <v>8</v>
      </c>
      <c r="C1005" s="14">
        <v>41461</v>
      </c>
      <c r="D1005" s="15" t="s">
        <v>237</v>
      </c>
      <c r="E1005" s="15" t="s">
        <v>367</v>
      </c>
      <c r="F1005" s="15" t="s">
        <v>367</v>
      </c>
      <c r="G1005" s="23" t="s">
        <v>229</v>
      </c>
      <c r="H1005" s="17" t="s">
        <v>230</v>
      </c>
      <c r="I1005" s="66">
        <v>2</v>
      </c>
      <c r="J1005" s="12">
        <f>VLOOKUP(G1005,'Default Parameters'!$A$10:$C$12,3,FALSE)</f>
        <v>5</v>
      </c>
      <c r="K1005" s="63">
        <f t="shared" si="285"/>
        <v>41584</v>
      </c>
      <c r="L1005" s="64">
        <f t="shared" si="286"/>
        <v>2013</v>
      </c>
      <c r="M1005" s="64">
        <f t="shared" si="287"/>
        <v>11</v>
      </c>
      <c r="N1005" s="63">
        <f t="shared" si="288"/>
        <v>43409</v>
      </c>
      <c r="O1005" s="154">
        <f t="shared" si="289"/>
        <v>42948</v>
      </c>
      <c r="P1005" s="155">
        <f t="shared" si="290"/>
        <v>43312</v>
      </c>
      <c r="Q1005" s="155" t="str">
        <f t="shared" si="291"/>
        <v>Yes</v>
      </c>
      <c r="R1005" s="156">
        <f t="shared" si="292"/>
        <v>0.83835616438356164</v>
      </c>
      <c r="S1005" s="156">
        <f t="shared" si="293"/>
        <v>1.1616438356164382</v>
      </c>
      <c r="T1005" s="157">
        <f t="shared" si="294"/>
        <v>43313</v>
      </c>
      <c r="U1005" s="158">
        <f t="shared" si="295"/>
        <v>43409</v>
      </c>
      <c r="V1005" s="158" t="str">
        <f t="shared" si="296"/>
        <v>Yes</v>
      </c>
      <c r="W1005" s="159">
        <f t="shared" si="297"/>
        <v>0.53150684931506853</v>
      </c>
      <c r="X1005" s="159">
        <f t="shared" si="298"/>
        <v>0</v>
      </c>
      <c r="Y1005" s="160" t="str">
        <f t="shared" si="299"/>
        <v/>
      </c>
      <c r="Z1005" s="161" t="str">
        <f t="shared" si="300"/>
        <v/>
      </c>
      <c r="AA1005" s="161" t="str">
        <f t="shared" si="301"/>
        <v>No</v>
      </c>
      <c r="AB1005" s="162" t="str">
        <f t="shared" si="302"/>
        <v/>
      </c>
      <c r="AC1005" s="162" t="str">
        <f t="shared" si="303"/>
        <v/>
      </c>
    </row>
    <row r="1006" spans="1:29" ht="14">
      <c r="A1006" s="62">
        <v>1004</v>
      </c>
      <c r="B1006" s="10">
        <v>8</v>
      </c>
      <c r="C1006" s="14">
        <v>41461</v>
      </c>
      <c r="D1006" s="15" t="s">
        <v>237</v>
      </c>
      <c r="E1006" s="15" t="s">
        <v>367</v>
      </c>
      <c r="F1006" s="15" t="s">
        <v>367</v>
      </c>
      <c r="G1006" s="23" t="s">
        <v>229</v>
      </c>
      <c r="H1006" s="17" t="s">
        <v>230</v>
      </c>
      <c r="I1006" s="66">
        <v>10</v>
      </c>
      <c r="J1006" s="12">
        <f>VLOOKUP(G1006,'Default Parameters'!$A$10:$C$12,3,FALSE)</f>
        <v>5</v>
      </c>
      <c r="K1006" s="63">
        <f t="shared" si="285"/>
        <v>41584</v>
      </c>
      <c r="L1006" s="64">
        <f t="shared" si="286"/>
        <v>2013</v>
      </c>
      <c r="M1006" s="64">
        <f t="shared" si="287"/>
        <v>11</v>
      </c>
      <c r="N1006" s="63">
        <f t="shared" si="288"/>
        <v>43409</v>
      </c>
      <c r="O1006" s="154">
        <f t="shared" si="289"/>
        <v>42948</v>
      </c>
      <c r="P1006" s="155">
        <f t="shared" si="290"/>
        <v>43312</v>
      </c>
      <c r="Q1006" s="155" t="str">
        <f t="shared" si="291"/>
        <v>Yes</v>
      </c>
      <c r="R1006" s="156">
        <f t="shared" si="292"/>
        <v>4.1917808219178081</v>
      </c>
      <c r="S1006" s="156">
        <f t="shared" si="293"/>
        <v>5.8082191780821919</v>
      </c>
      <c r="T1006" s="157">
        <f t="shared" si="294"/>
        <v>43313</v>
      </c>
      <c r="U1006" s="158">
        <f t="shared" si="295"/>
        <v>43409</v>
      </c>
      <c r="V1006" s="158" t="str">
        <f t="shared" si="296"/>
        <v>Yes</v>
      </c>
      <c r="W1006" s="159">
        <f t="shared" si="297"/>
        <v>2.6575342465753424</v>
      </c>
      <c r="X1006" s="159">
        <f t="shared" si="298"/>
        <v>0</v>
      </c>
      <c r="Y1006" s="160" t="str">
        <f t="shared" si="299"/>
        <v/>
      </c>
      <c r="Z1006" s="161" t="str">
        <f t="shared" si="300"/>
        <v/>
      </c>
      <c r="AA1006" s="161" t="str">
        <f t="shared" si="301"/>
        <v>No</v>
      </c>
      <c r="AB1006" s="162" t="str">
        <f t="shared" si="302"/>
        <v/>
      </c>
      <c r="AC1006" s="162" t="str">
        <f t="shared" si="303"/>
        <v/>
      </c>
    </row>
    <row r="1007" spans="1:29" ht="14" customHeight="1">
      <c r="A1007" s="62">
        <v>1005</v>
      </c>
      <c r="B1007" s="10">
        <v>8</v>
      </c>
      <c r="C1007" s="14">
        <v>41461</v>
      </c>
      <c r="D1007" s="15" t="s">
        <v>237</v>
      </c>
      <c r="E1007" s="15" t="s">
        <v>367</v>
      </c>
      <c r="F1007" s="15" t="s">
        <v>367</v>
      </c>
      <c r="G1007" s="23" t="s">
        <v>229</v>
      </c>
      <c r="H1007" s="17" t="s">
        <v>230</v>
      </c>
      <c r="I1007" s="66">
        <v>12</v>
      </c>
      <c r="J1007" s="12">
        <f>VLOOKUP(G1007,'Default Parameters'!$A$10:$C$12,3,FALSE)</f>
        <v>5</v>
      </c>
      <c r="K1007" s="63">
        <f t="shared" si="285"/>
        <v>41584</v>
      </c>
      <c r="L1007" s="64">
        <f t="shared" si="286"/>
        <v>2013</v>
      </c>
      <c r="M1007" s="64">
        <f t="shared" si="287"/>
        <v>11</v>
      </c>
      <c r="N1007" s="63">
        <f t="shared" si="288"/>
        <v>43409</v>
      </c>
      <c r="O1007" s="154">
        <f t="shared" si="289"/>
        <v>42948</v>
      </c>
      <c r="P1007" s="155">
        <f t="shared" si="290"/>
        <v>43312</v>
      </c>
      <c r="Q1007" s="155" t="str">
        <f t="shared" si="291"/>
        <v>Yes</v>
      </c>
      <c r="R1007" s="156">
        <f t="shared" si="292"/>
        <v>5.0301369863013701</v>
      </c>
      <c r="S1007" s="156">
        <f t="shared" si="293"/>
        <v>6.9698630136986299</v>
      </c>
      <c r="T1007" s="157">
        <f t="shared" si="294"/>
        <v>43313</v>
      </c>
      <c r="U1007" s="158">
        <f t="shared" si="295"/>
        <v>43409</v>
      </c>
      <c r="V1007" s="158" t="str">
        <f t="shared" si="296"/>
        <v>Yes</v>
      </c>
      <c r="W1007" s="159">
        <f t="shared" si="297"/>
        <v>3.1890410958904107</v>
      </c>
      <c r="X1007" s="159">
        <f t="shared" si="298"/>
        <v>0</v>
      </c>
      <c r="Y1007" s="160" t="str">
        <f t="shared" si="299"/>
        <v/>
      </c>
      <c r="Z1007" s="161" t="str">
        <f t="shared" si="300"/>
        <v/>
      </c>
      <c r="AA1007" s="161" t="str">
        <f t="shared" si="301"/>
        <v>No</v>
      </c>
      <c r="AB1007" s="162" t="str">
        <f t="shared" si="302"/>
        <v/>
      </c>
      <c r="AC1007" s="162" t="str">
        <f t="shared" si="303"/>
        <v/>
      </c>
    </row>
    <row r="1008" spans="1:29" ht="14" customHeight="1">
      <c r="A1008" s="62">
        <v>1006</v>
      </c>
      <c r="B1008" s="10">
        <v>8</v>
      </c>
      <c r="C1008" s="14">
        <v>41461</v>
      </c>
      <c r="D1008" s="15" t="s">
        <v>237</v>
      </c>
      <c r="E1008" s="15" t="s">
        <v>367</v>
      </c>
      <c r="F1008" s="15" t="s">
        <v>367</v>
      </c>
      <c r="G1008" s="23" t="s">
        <v>229</v>
      </c>
      <c r="H1008" s="17" t="s">
        <v>230</v>
      </c>
      <c r="I1008" s="66">
        <v>14</v>
      </c>
      <c r="J1008" s="12">
        <f>VLOOKUP(G1008,'Default Parameters'!$A$10:$C$12,3,FALSE)</f>
        <v>5</v>
      </c>
      <c r="K1008" s="63">
        <f t="shared" si="285"/>
        <v>41584</v>
      </c>
      <c r="L1008" s="64">
        <f t="shared" si="286"/>
        <v>2013</v>
      </c>
      <c r="M1008" s="64">
        <f t="shared" si="287"/>
        <v>11</v>
      </c>
      <c r="N1008" s="63">
        <f t="shared" si="288"/>
        <v>43409</v>
      </c>
      <c r="O1008" s="154">
        <f t="shared" si="289"/>
        <v>42948</v>
      </c>
      <c r="P1008" s="155">
        <f t="shared" si="290"/>
        <v>43312</v>
      </c>
      <c r="Q1008" s="155" t="str">
        <f t="shared" si="291"/>
        <v>Yes</v>
      </c>
      <c r="R1008" s="156">
        <f t="shared" si="292"/>
        <v>5.8684931506849312</v>
      </c>
      <c r="S1008" s="156">
        <f t="shared" si="293"/>
        <v>8.131506849315068</v>
      </c>
      <c r="T1008" s="157">
        <f t="shared" si="294"/>
        <v>43313</v>
      </c>
      <c r="U1008" s="158">
        <f t="shared" si="295"/>
        <v>43409</v>
      </c>
      <c r="V1008" s="158" t="str">
        <f t="shared" si="296"/>
        <v>Yes</v>
      </c>
      <c r="W1008" s="159">
        <f t="shared" si="297"/>
        <v>3.7205479452054795</v>
      </c>
      <c r="X1008" s="159">
        <f t="shared" si="298"/>
        <v>0</v>
      </c>
      <c r="Y1008" s="160" t="str">
        <f t="shared" si="299"/>
        <v/>
      </c>
      <c r="Z1008" s="161" t="str">
        <f t="shared" si="300"/>
        <v/>
      </c>
      <c r="AA1008" s="161" t="str">
        <f t="shared" si="301"/>
        <v>No</v>
      </c>
      <c r="AB1008" s="162" t="str">
        <f t="shared" si="302"/>
        <v/>
      </c>
      <c r="AC1008" s="162" t="str">
        <f t="shared" si="303"/>
        <v/>
      </c>
    </row>
    <row r="1009" spans="1:29" ht="14" customHeight="1">
      <c r="A1009" s="62">
        <v>1007</v>
      </c>
      <c r="B1009" s="10">
        <v>8</v>
      </c>
      <c r="C1009" s="14">
        <v>41461</v>
      </c>
      <c r="D1009" s="15" t="s">
        <v>237</v>
      </c>
      <c r="E1009" s="15" t="s">
        <v>367</v>
      </c>
      <c r="F1009" s="15" t="s">
        <v>367</v>
      </c>
      <c r="G1009" s="23" t="s">
        <v>229</v>
      </c>
      <c r="H1009" s="17" t="s">
        <v>230</v>
      </c>
      <c r="I1009" s="66">
        <v>15</v>
      </c>
      <c r="J1009" s="12">
        <f>VLOOKUP(G1009,'Default Parameters'!$A$10:$C$12,3,FALSE)</f>
        <v>5</v>
      </c>
      <c r="K1009" s="63">
        <f t="shared" si="285"/>
        <v>41584</v>
      </c>
      <c r="L1009" s="64">
        <f t="shared" si="286"/>
        <v>2013</v>
      </c>
      <c r="M1009" s="64">
        <f t="shared" si="287"/>
        <v>11</v>
      </c>
      <c r="N1009" s="63">
        <f t="shared" si="288"/>
        <v>43409</v>
      </c>
      <c r="O1009" s="154">
        <f t="shared" si="289"/>
        <v>42948</v>
      </c>
      <c r="P1009" s="155">
        <f t="shared" si="290"/>
        <v>43312</v>
      </c>
      <c r="Q1009" s="155" t="str">
        <f t="shared" si="291"/>
        <v>Yes</v>
      </c>
      <c r="R1009" s="156">
        <f t="shared" si="292"/>
        <v>6.2876712328767121</v>
      </c>
      <c r="S1009" s="156">
        <f t="shared" si="293"/>
        <v>8.712328767123287</v>
      </c>
      <c r="T1009" s="157">
        <f t="shared" si="294"/>
        <v>43313</v>
      </c>
      <c r="U1009" s="158">
        <f t="shared" si="295"/>
        <v>43409</v>
      </c>
      <c r="V1009" s="158" t="str">
        <f t="shared" si="296"/>
        <v>Yes</v>
      </c>
      <c r="W1009" s="159">
        <f t="shared" si="297"/>
        <v>3.9863013698630136</v>
      </c>
      <c r="X1009" s="159">
        <f t="shared" si="298"/>
        <v>0</v>
      </c>
      <c r="Y1009" s="160" t="str">
        <f t="shared" si="299"/>
        <v/>
      </c>
      <c r="Z1009" s="161" t="str">
        <f t="shared" si="300"/>
        <v/>
      </c>
      <c r="AA1009" s="161" t="str">
        <f t="shared" si="301"/>
        <v>No</v>
      </c>
      <c r="AB1009" s="162" t="str">
        <f t="shared" si="302"/>
        <v/>
      </c>
      <c r="AC1009" s="162" t="str">
        <f t="shared" si="303"/>
        <v/>
      </c>
    </row>
    <row r="1010" spans="1:29" ht="14" customHeight="1">
      <c r="A1010" s="62">
        <v>1008</v>
      </c>
      <c r="B1010" s="10">
        <v>8</v>
      </c>
      <c r="C1010" s="14">
        <v>41461</v>
      </c>
      <c r="D1010" s="15" t="s">
        <v>237</v>
      </c>
      <c r="E1010" s="15" t="s">
        <v>367</v>
      </c>
      <c r="F1010" s="15" t="s">
        <v>367</v>
      </c>
      <c r="G1010" s="23" t="s">
        <v>229</v>
      </c>
      <c r="H1010" s="17" t="s">
        <v>230</v>
      </c>
      <c r="I1010" s="66">
        <v>20</v>
      </c>
      <c r="J1010" s="12">
        <f>VLOOKUP(G1010,'Default Parameters'!$A$10:$C$12,3,FALSE)</f>
        <v>5</v>
      </c>
      <c r="K1010" s="63">
        <f t="shared" si="285"/>
        <v>41584</v>
      </c>
      <c r="L1010" s="64">
        <f t="shared" si="286"/>
        <v>2013</v>
      </c>
      <c r="M1010" s="64">
        <f t="shared" si="287"/>
        <v>11</v>
      </c>
      <c r="N1010" s="63">
        <f t="shared" si="288"/>
        <v>43409</v>
      </c>
      <c r="O1010" s="154">
        <f t="shared" si="289"/>
        <v>42948</v>
      </c>
      <c r="P1010" s="155">
        <f t="shared" si="290"/>
        <v>43312</v>
      </c>
      <c r="Q1010" s="155" t="str">
        <f t="shared" si="291"/>
        <v>Yes</v>
      </c>
      <c r="R1010" s="156">
        <f t="shared" si="292"/>
        <v>8.3835616438356162</v>
      </c>
      <c r="S1010" s="156">
        <f t="shared" si="293"/>
        <v>11.616438356164384</v>
      </c>
      <c r="T1010" s="157">
        <f t="shared" si="294"/>
        <v>43313</v>
      </c>
      <c r="U1010" s="158">
        <f t="shared" si="295"/>
        <v>43409</v>
      </c>
      <c r="V1010" s="158" t="str">
        <f t="shared" si="296"/>
        <v>Yes</v>
      </c>
      <c r="W1010" s="159">
        <f t="shared" si="297"/>
        <v>5.3150684931506849</v>
      </c>
      <c r="X1010" s="159">
        <f t="shared" si="298"/>
        <v>0</v>
      </c>
      <c r="Y1010" s="160" t="str">
        <f t="shared" si="299"/>
        <v/>
      </c>
      <c r="Z1010" s="161" t="str">
        <f t="shared" si="300"/>
        <v/>
      </c>
      <c r="AA1010" s="161" t="str">
        <f t="shared" si="301"/>
        <v>No</v>
      </c>
      <c r="AB1010" s="162" t="str">
        <f t="shared" si="302"/>
        <v/>
      </c>
      <c r="AC1010" s="162" t="str">
        <f t="shared" si="303"/>
        <v/>
      </c>
    </row>
    <row r="1011" spans="1:29" ht="14" customHeight="1">
      <c r="A1011" s="62">
        <v>1009</v>
      </c>
      <c r="B1011" s="10">
        <v>8</v>
      </c>
      <c r="C1011" s="14">
        <v>41461</v>
      </c>
      <c r="D1011" s="15" t="s">
        <v>237</v>
      </c>
      <c r="E1011" s="15" t="s">
        <v>367</v>
      </c>
      <c r="F1011" s="15" t="s">
        <v>367</v>
      </c>
      <c r="G1011" s="23" t="s">
        <v>229</v>
      </c>
      <c r="H1011" s="17" t="s">
        <v>230</v>
      </c>
      <c r="I1011" s="66">
        <v>26</v>
      </c>
      <c r="J1011" s="12">
        <f>VLOOKUP(G1011,'Default Parameters'!$A$10:$C$12,3,FALSE)</f>
        <v>5</v>
      </c>
      <c r="K1011" s="63">
        <f t="shared" si="285"/>
        <v>41584</v>
      </c>
      <c r="L1011" s="64">
        <f t="shared" si="286"/>
        <v>2013</v>
      </c>
      <c r="M1011" s="64">
        <f t="shared" si="287"/>
        <v>11</v>
      </c>
      <c r="N1011" s="63">
        <f t="shared" si="288"/>
        <v>43409</v>
      </c>
      <c r="O1011" s="154">
        <f t="shared" si="289"/>
        <v>42948</v>
      </c>
      <c r="P1011" s="155">
        <f t="shared" si="290"/>
        <v>43312</v>
      </c>
      <c r="Q1011" s="155" t="str">
        <f t="shared" si="291"/>
        <v>Yes</v>
      </c>
      <c r="R1011" s="156">
        <f t="shared" si="292"/>
        <v>10.898630136986302</v>
      </c>
      <c r="S1011" s="156">
        <f t="shared" si="293"/>
        <v>15.101369863013698</v>
      </c>
      <c r="T1011" s="157">
        <f t="shared" si="294"/>
        <v>43313</v>
      </c>
      <c r="U1011" s="158">
        <f t="shared" si="295"/>
        <v>43409</v>
      </c>
      <c r="V1011" s="158" t="str">
        <f t="shared" si="296"/>
        <v>Yes</v>
      </c>
      <c r="W1011" s="159">
        <f t="shared" si="297"/>
        <v>6.9095890410958907</v>
      </c>
      <c r="X1011" s="159">
        <f t="shared" si="298"/>
        <v>0</v>
      </c>
      <c r="Y1011" s="160" t="str">
        <f t="shared" si="299"/>
        <v/>
      </c>
      <c r="Z1011" s="161" t="str">
        <f t="shared" si="300"/>
        <v/>
      </c>
      <c r="AA1011" s="161" t="str">
        <f t="shared" si="301"/>
        <v>No</v>
      </c>
      <c r="AB1011" s="162" t="str">
        <f t="shared" si="302"/>
        <v/>
      </c>
      <c r="AC1011" s="162" t="str">
        <f t="shared" si="303"/>
        <v/>
      </c>
    </row>
    <row r="1012" spans="1:29" ht="14">
      <c r="A1012" s="62">
        <v>1010</v>
      </c>
      <c r="B1012" s="10">
        <v>8</v>
      </c>
      <c r="C1012" s="14">
        <v>41461</v>
      </c>
      <c r="D1012" s="15" t="s">
        <v>237</v>
      </c>
      <c r="E1012" s="15" t="s">
        <v>367</v>
      </c>
      <c r="F1012" s="15" t="s">
        <v>367</v>
      </c>
      <c r="G1012" s="23" t="s">
        <v>229</v>
      </c>
      <c r="H1012" s="17" t="s">
        <v>230</v>
      </c>
      <c r="I1012" s="66">
        <v>44</v>
      </c>
      <c r="J1012" s="12">
        <f>VLOOKUP(G1012,'Default Parameters'!$A$10:$C$12,3,FALSE)</f>
        <v>5</v>
      </c>
      <c r="K1012" s="63">
        <f t="shared" si="285"/>
        <v>41584</v>
      </c>
      <c r="L1012" s="64">
        <f t="shared" si="286"/>
        <v>2013</v>
      </c>
      <c r="M1012" s="64">
        <f t="shared" si="287"/>
        <v>11</v>
      </c>
      <c r="N1012" s="63">
        <f t="shared" si="288"/>
        <v>43409</v>
      </c>
      <c r="O1012" s="154">
        <f t="shared" si="289"/>
        <v>42948</v>
      </c>
      <c r="P1012" s="155">
        <f t="shared" si="290"/>
        <v>43312</v>
      </c>
      <c r="Q1012" s="155" t="str">
        <f t="shared" si="291"/>
        <v>Yes</v>
      </c>
      <c r="R1012" s="156">
        <f t="shared" si="292"/>
        <v>18.443835616438356</v>
      </c>
      <c r="S1012" s="156">
        <f t="shared" si="293"/>
        <v>25.556164383561644</v>
      </c>
      <c r="T1012" s="157">
        <f t="shared" si="294"/>
        <v>43313</v>
      </c>
      <c r="U1012" s="158">
        <f t="shared" si="295"/>
        <v>43409</v>
      </c>
      <c r="V1012" s="158" t="str">
        <f t="shared" si="296"/>
        <v>Yes</v>
      </c>
      <c r="W1012" s="159">
        <f t="shared" si="297"/>
        <v>11.693150684931506</v>
      </c>
      <c r="X1012" s="159">
        <f t="shared" si="298"/>
        <v>0</v>
      </c>
      <c r="Y1012" s="160" t="str">
        <f t="shared" si="299"/>
        <v/>
      </c>
      <c r="Z1012" s="161" t="str">
        <f t="shared" si="300"/>
        <v/>
      </c>
      <c r="AA1012" s="161" t="str">
        <f t="shared" si="301"/>
        <v>No</v>
      </c>
      <c r="AB1012" s="162" t="str">
        <f t="shared" si="302"/>
        <v/>
      </c>
      <c r="AC1012" s="162" t="str">
        <f t="shared" si="303"/>
        <v/>
      </c>
    </row>
    <row r="1013" spans="1:29" ht="14">
      <c r="A1013" s="62">
        <v>1011</v>
      </c>
      <c r="B1013" s="10">
        <v>8</v>
      </c>
      <c r="C1013" s="14">
        <v>41461</v>
      </c>
      <c r="D1013" s="15" t="s">
        <v>237</v>
      </c>
      <c r="E1013" s="15" t="s">
        <v>367</v>
      </c>
      <c r="F1013" s="15" t="s">
        <v>367</v>
      </c>
      <c r="G1013" s="23" t="s">
        <v>229</v>
      </c>
      <c r="H1013" s="17" t="s">
        <v>230</v>
      </c>
      <c r="I1013" s="66">
        <v>69</v>
      </c>
      <c r="J1013" s="12">
        <f>VLOOKUP(G1013,'Default Parameters'!$A$10:$C$12,3,FALSE)</f>
        <v>5</v>
      </c>
      <c r="K1013" s="63">
        <f t="shared" si="285"/>
        <v>41584</v>
      </c>
      <c r="L1013" s="64">
        <f t="shared" si="286"/>
        <v>2013</v>
      </c>
      <c r="M1013" s="64">
        <f t="shared" si="287"/>
        <v>11</v>
      </c>
      <c r="N1013" s="63">
        <f t="shared" si="288"/>
        <v>43409</v>
      </c>
      <c r="O1013" s="154">
        <f t="shared" si="289"/>
        <v>42948</v>
      </c>
      <c r="P1013" s="155">
        <f t="shared" si="290"/>
        <v>43312</v>
      </c>
      <c r="Q1013" s="155" t="str">
        <f t="shared" si="291"/>
        <v>Yes</v>
      </c>
      <c r="R1013" s="156">
        <f t="shared" si="292"/>
        <v>28.923287671232877</v>
      </c>
      <c r="S1013" s="156">
        <f t="shared" si="293"/>
        <v>40.076712328767123</v>
      </c>
      <c r="T1013" s="157">
        <f t="shared" si="294"/>
        <v>43313</v>
      </c>
      <c r="U1013" s="158">
        <f t="shared" si="295"/>
        <v>43409</v>
      </c>
      <c r="V1013" s="158" t="str">
        <f t="shared" si="296"/>
        <v>Yes</v>
      </c>
      <c r="W1013" s="159">
        <f t="shared" si="297"/>
        <v>18.336986301369862</v>
      </c>
      <c r="X1013" s="159">
        <f t="shared" si="298"/>
        <v>0</v>
      </c>
      <c r="Y1013" s="160" t="str">
        <f t="shared" si="299"/>
        <v/>
      </c>
      <c r="Z1013" s="161" t="str">
        <f t="shared" si="300"/>
        <v/>
      </c>
      <c r="AA1013" s="161" t="str">
        <f t="shared" si="301"/>
        <v>No</v>
      </c>
      <c r="AB1013" s="162" t="str">
        <f t="shared" si="302"/>
        <v/>
      </c>
      <c r="AC1013" s="162" t="str">
        <f t="shared" si="303"/>
        <v/>
      </c>
    </row>
    <row r="1014" spans="1:29" ht="14">
      <c r="A1014" s="62">
        <v>1012</v>
      </c>
      <c r="B1014" s="10">
        <v>8</v>
      </c>
      <c r="C1014" s="14">
        <v>41464</v>
      </c>
      <c r="D1014" s="15" t="s">
        <v>244</v>
      </c>
      <c r="E1014" s="65" t="s">
        <v>9</v>
      </c>
      <c r="F1014" s="15" t="s">
        <v>9</v>
      </c>
      <c r="G1014" s="23" t="s">
        <v>16</v>
      </c>
      <c r="H1014" s="17" t="s">
        <v>219</v>
      </c>
      <c r="I1014" s="66">
        <v>4</v>
      </c>
      <c r="J1014" s="12">
        <f>VLOOKUP(G1014,'Default Parameters'!$A$10:$C$12,3,FALSE)</f>
        <v>5</v>
      </c>
      <c r="K1014" s="63">
        <f t="shared" si="285"/>
        <v>41587</v>
      </c>
      <c r="L1014" s="64">
        <f t="shared" si="286"/>
        <v>2013</v>
      </c>
      <c r="M1014" s="64">
        <f t="shared" si="287"/>
        <v>11</v>
      </c>
      <c r="N1014" s="63">
        <f t="shared" si="288"/>
        <v>43412</v>
      </c>
      <c r="O1014" s="154">
        <f t="shared" si="289"/>
        <v>42948</v>
      </c>
      <c r="P1014" s="155">
        <f t="shared" si="290"/>
        <v>43312</v>
      </c>
      <c r="Q1014" s="155" t="str">
        <f t="shared" si="291"/>
        <v>Yes</v>
      </c>
      <c r="R1014" s="156">
        <f t="shared" si="292"/>
        <v>1.6767123287671233</v>
      </c>
      <c r="S1014" s="156">
        <f t="shared" si="293"/>
        <v>2.3232876712328765</v>
      </c>
      <c r="T1014" s="157">
        <f t="shared" si="294"/>
        <v>43313</v>
      </c>
      <c r="U1014" s="158">
        <f t="shared" si="295"/>
        <v>43412</v>
      </c>
      <c r="V1014" s="158" t="str">
        <f t="shared" si="296"/>
        <v>Yes</v>
      </c>
      <c r="W1014" s="159">
        <f t="shared" si="297"/>
        <v>1.095890410958904</v>
      </c>
      <c r="X1014" s="159">
        <f t="shared" si="298"/>
        <v>0</v>
      </c>
      <c r="Y1014" s="160" t="str">
        <f t="shared" si="299"/>
        <v/>
      </c>
      <c r="Z1014" s="161" t="str">
        <f t="shared" si="300"/>
        <v/>
      </c>
      <c r="AA1014" s="161" t="str">
        <f t="shared" si="301"/>
        <v>No</v>
      </c>
      <c r="AB1014" s="162" t="str">
        <f t="shared" si="302"/>
        <v/>
      </c>
      <c r="AC1014" s="162" t="str">
        <f t="shared" si="303"/>
        <v/>
      </c>
    </row>
    <row r="1015" spans="1:29" ht="14">
      <c r="A1015" s="62">
        <v>1013</v>
      </c>
      <c r="B1015" s="10">
        <v>8</v>
      </c>
      <c r="C1015" s="14">
        <v>41465</v>
      </c>
      <c r="D1015" s="15" t="s">
        <v>245</v>
      </c>
      <c r="E1015" s="15" t="s">
        <v>368</v>
      </c>
      <c r="F1015" s="15" t="s">
        <v>368</v>
      </c>
      <c r="G1015" s="23" t="s">
        <v>16</v>
      </c>
      <c r="H1015" s="17" t="s">
        <v>219</v>
      </c>
      <c r="I1015" s="66">
        <v>3</v>
      </c>
      <c r="J1015" s="12">
        <f>VLOOKUP(G1015,'Default Parameters'!$A$10:$C$12,3,FALSE)</f>
        <v>5</v>
      </c>
      <c r="K1015" s="63">
        <f t="shared" si="285"/>
        <v>41588</v>
      </c>
      <c r="L1015" s="64">
        <f t="shared" si="286"/>
        <v>2013</v>
      </c>
      <c r="M1015" s="64">
        <f t="shared" si="287"/>
        <v>11</v>
      </c>
      <c r="N1015" s="63">
        <f t="shared" si="288"/>
        <v>43413</v>
      </c>
      <c r="O1015" s="154">
        <f t="shared" si="289"/>
        <v>42948</v>
      </c>
      <c r="P1015" s="155">
        <f t="shared" si="290"/>
        <v>43312</v>
      </c>
      <c r="Q1015" s="155" t="str">
        <f t="shared" si="291"/>
        <v>Yes</v>
      </c>
      <c r="R1015" s="156">
        <f t="shared" si="292"/>
        <v>1.2575342465753425</v>
      </c>
      <c r="S1015" s="156">
        <f t="shared" si="293"/>
        <v>1.7424657534246575</v>
      </c>
      <c r="T1015" s="157">
        <f t="shared" si="294"/>
        <v>43313</v>
      </c>
      <c r="U1015" s="158">
        <f t="shared" si="295"/>
        <v>43413</v>
      </c>
      <c r="V1015" s="158" t="str">
        <f t="shared" si="296"/>
        <v>Yes</v>
      </c>
      <c r="W1015" s="159">
        <f t="shared" si="297"/>
        <v>0.83013698630136989</v>
      </c>
      <c r="X1015" s="159">
        <f t="shared" si="298"/>
        <v>0</v>
      </c>
      <c r="Y1015" s="160" t="str">
        <f t="shared" si="299"/>
        <v/>
      </c>
      <c r="Z1015" s="161" t="str">
        <f t="shared" si="300"/>
        <v/>
      </c>
      <c r="AA1015" s="161" t="str">
        <f t="shared" si="301"/>
        <v>No</v>
      </c>
      <c r="AB1015" s="162" t="str">
        <f t="shared" si="302"/>
        <v/>
      </c>
      <c r="AC1015" s="162" t="str">
        <f t="shared" si="303"/>
        <v/>
      </c>
    </row>
    <row r="1016" spans="1:29" ht="14">
      <c r="A1016" s="62">
        <v>1014</v>
      </c>
      <c r="B1016" s="10">
        <v>8</v>
      </c>
      <c r="C1016" s="14">
        <v>41465</v>
      </c>
      <c r="D1016" s="15" t="s">
        <v>237</v>
      </c>
      <c r="E1016" s="15" t="s">
        <v>367</v>
      </c>
      <c r="F1016" s="15" t="s">
        <v>367</v>
      </c>
      <c r="G1016" s="23" t="s">
        <v>229</v>
      </c>
      <c r="H1016" s="17" t="s">
        <v>243</v>
      </c>
      <c r="I1016" s="66">
        <v>13</v>
      </c>
      <c r="J1016" s="12">
        <f>VLOOKUP(G1016,'Default Parameters'!$A$10:$C$12,3,FALSE)</f>
        <v>5</v>
      </c>
      <c r="K1016" s="63">
        <f t="shared" si="285"/>
        <v>41588</v>
      </c>
      <c r="L1016" s="64">
        <f t="shared" si="286"/>
        <v>2013</v>
      </c>
      <c r="M1016" s="64">
        <f t="shared" si="287"/>
        <v>11</v>
      </c>
      <c r="N1016" s="63">
        <f t="shared" si="288"/>
        <v>43413</v>
      </c>
      <c r="O1016" s="154">
        <f t="shared" si="289"/>
        <v>42948</v>
      </c>
      <c r="P1016" s="155">
        <f t="shared" si="290"/>
        <v>43312</v>
      </c>
      <c r="Q1016" s="155" t="str">
        <f t="shared" si="291"/>
        <v>Yes</v>
      </c>
      <c r="R1016" s="156">
        <f t="shared" si="292"/>
        <v>5.4493150684931511</v>
      </c>
      <c r="S1016" s="156">
        <f t="shared" si="293"/>
        <v>7.5506849315068489</v>
      </c>
      <c r="T1016" s="157">
        <f t="shared" si="294"/>
        <v>43313</v>
      </c>
      <c r="U1016" s="158">
        <f t="shared" si="295"/>
        <v>43413</v>
      </c>
      <c r="V1016" s="158" t="str">
        <f t="shared" si="296"/>
        <v>Yes</v>
      </c>
      <c r="W1016" s="159">
        <f t="shared" si="297"/>
        <v>3.5972602739726027</v>
      </c>
      <c r="X1016" s="159">
        <f t="shared" si="298"/>
        <v>0</v>
      </c>
      <c r="Y1016" s="160" t="str">
        <f t="shared" si="299"/>
        <v/>
      </c>
      <c r="Z1016" s="161" t="str">
        <f t="shared" si="300"/>
        <v/>
      </c>
      <c r="AA1016" s="161" t="str">
        <f t="shared" si="301"/>
        <v>No</v>
      </c>
      <c r="AB1016" s="162" t="str">
        <f t="shared" si="302"/>
        <v/>
      </c>
      <c r="AC1016" s="162" t="str">
        <f t="shared" si="303"/>
        <v/>
      </c>
    </row>
    <row r="1017" spans="1:29" ht="14">
      <c r="A1017" s="62">
        <v>1015</v>
      </c>
      <c r="B1017" s="10">
        <v>8</v>
      </c>
      <c r="C1017" s="14">
        <v>41465</v>
      </c>
      <c r="D1017" s="15" t="s">
        <v>237</v>
      </c>
      <c r="E1017" s="15" t="s">
        <v>367</v>
      </c>
      <c r="F1017" s="15" t="s">
        <v>367</v>
      </c>
      <c r="G1017" s="23" t="s">
        <v>229</v>
      </c>
      <c r="H1017" s="17" t="s">
        <v>243</v>
      </c>
      <c r="I1017" s="66">
        <v>15</v>
      </c>
      <c r="J1017" s="12">
        <f>VLOOKUP(G1017,'Default Parameters'!$A$10:$C$12,3,FALSE)</f>
        <v>5</v>
      </c>
      <c r="K1017" s="63">
        <f t="shared" si="285"/>
        <v>41588</v>
      </c>
      <c r="L1017" s="64">
        <f t="shared" si="286"/>
        <v>2013</v>
      </c>
      <c r="M1017" s="64">
        <f t="shared" si="287"/>
        <v>11</v>
      </c>
      <c r="N1017" s="63">
        <f t="shared" si="288"/>
        <v>43413</v>
      </c>
      <c r="O1017" s="154">
        <f t="shared" si="289"/>
        <v>42948</v>
      </c>
      <c r="P1017" s="155">
        <f t="shared" si="290"/>
        <v>43312</v>
      </c>
      <c r="Q1017" s="155" t="str">
        <f t="shared" si="291"/>
        <v>Yes</v>
      </c>
      <c r="R1017" s="156">
        <f t="shared" si="292"/>
        <v>6.2876712328767121</v>
      </c>
      <c r="S1017" s="156">
        <f t="shared" si="293"/>
        <v>8.712328767123287</v>
      </c>
      <c r="T1017" s="157">
        <f t="shared" si="294"/>
        <v>43313</v>
      </c>
      <c r="U1017" s="158">
        <f t="shared" si="295"/>
        <v>43413</v>
      </c>
      <c r="V1017" s="158" t="str">
        <f t="shared" si="296"/>
        <v>Yes</v>
      </c>
      <c r="W1017" s="159">
        <f t="shared" si="297"/>
        <v>4.1506849315068495</v>
      </c>
      <c r="X1017" s="159">
        <f t="shared" si="298"/>
        <v>0</v>
      </c>
      <c r="Y1017" s="160" t="str">
        <f t="shared" si="299"/>
        <v/>
      </c>
      <c r="Z1017" s="161" t="str">
        <f t="shared" si="300"/>
        <v/>
      </c>
      <c r="AA1017" s="161" t="str">
        <f t="shared" si="301"/>
        <v>No</v>
      </c>
      <c r="AB1017" s="162" t="str">
        <f t="shared" si="302"/>
        <v/>
      </c>
      <c r="AC1017" s="162" t="str">
        <f t="shared" si="303"/>
        <v/>
      </c>
    </row>
    <row r="1018" spans="1:29" ht="14">
      <c r="A1018" s="62">
        <v>1016</v>
      </c>
      <c r="B1018" s="10">
        <v>8</v>
      </c>
      <c r="C1018" s="14">
        <v>41465</v>
      </c>
      <c r="D1018" s="15" t="s">
        <v>237</v>
      </c>
      <c r="E1018" s="15" t="s">
        <v>367</v>
      </c>
      <c r="F1018" s="15" t="s">
        <v>367</v>
      </c>
      <c r="G1018" s="23" t="s">
        <v>229</v>
      </c>
      <c r="H1018" s="17" t="s">
        <v>243</v>
      </c>
      <c r="I1018" s="66">
        <v>24</v>
      </c>
      <c r="J1018" s="12">
        <f>VLOOKUP(G1018,'Default Parameters'!$A$10:$C$12,3,FALSE)</f>
        <v>5</v>
      </c>
      <c r="K1018" s="63">
        <f t="shared" si="285"/>
        <v>41588</v>
      </c>
      <c r="L1018" s="64">
        <f t="shared" si="286"/>
        <v>2013</v>
      </c>
      <c r="M1018" s="64">
        <f t="shared" si="287"/>
        <v>11</v>
      </c>
      <c r="N1018" s="63">
        <f t="shared" si="288"/>
        <v>43413</v>
      </c>
      <c r="O1018" s="154">
        <f t="shared" si="289"/>
        <v>42948</v>
      </c>
      <c r="P1018" s="155">
        <f t="shared" si="290"/>
        <v>43312</v>
      </c>
      <c r="Q1018" s="155" t="str">
        <f t="shared" si="291"/>
        <v>Yes</v>
      </c>
      <c r="R1018" s="156">
        <f t="shared" si="292"/>
        <v>10.06027397260274</v>
      </c>
      <c r="S1018" s="156">
        <f t="shared" si="293"/>
        <v>13.93972602739726</v>
      </c>
      <c r="T1018" s="157">
        <f t="shared" si="294"/>
        <v>43313</v>
      </c>
      <c r="U1018" s="158">
        <f t="shared" si="295"/>
        <v>43413</v>
      </c>
      <c r="V1018" s="158" t="str">
        <f t="shared" si="296"/>
        <v>Yes</v>
      </c>
      <c r="W1018" s="159">
        <f t="shared" si="297"/>
        <v>6.6410958904109592</v>
      </c>
      <c r="X1018" s="159">
        <f t="shared" si="298"/>
        <v>0</v>
      </c>
      <c r="Y1018" s="160" t="str">
        <f t="shared" si="299"/>
        <v/>
      </c>
      <c r="Z1018" s="161" t="str">
        <f t="shared" si="300"/>
        <v/>
      </c>
      <c r="AA1018" s="161" t="str">
        <f t="shared" si="301"/>
        <v>No</v>
      </c>
      <c r="AB1018" s="162" t="str">
        <f t="shared" si="302"/>
        <v/>
      </c>
      <c r="AC1018" s="162" t="str">
        <f t="shared" si="303"/>
        <v/>
      </c>
    </row>
    <row r="1019" spans="1:29" ht="14">
      <c r="A1019" s="62">
        <v>1017</v>
      </c>
      <c r="B1019" s="10">
        <v>8</v>
      </c>
      <c r="C1019" s="14">
        <v>41465</v>
      </c>
      <c r="D1019" s="15" t="s">
        <v>237</v>
      </c>
      <c r="E1019" s="15" t="s">
        <v>367</v>
      </c>
      <c r="F1019" s="15" t="s">
        <v>367</v>
      </c>
      <c r="G1019" s="23" t="s">
        <v>229</v>
      </c>
      <c r="H1019" s="17" t="s">
        <v>243</v>
      </c>
      <c r="I1019" s="66">
        <v>25</v>
      </c>
      <c r="J1019" s="12">
        <f>VLOOKUP(G1019,'Default Parameters'!$A$10:$C$12,3,FALSE)</f>
        <v>5</v>
      </c>
      <c r="K1019" s="63">
        <f t="shared" si="285"/>
        <v>41588</v>
      </c>
      <c r="L1019" s="64">
        <f t="shared" si="286"/>
        <v>2013</v>
      </c>
      <c r="M1019" s="64">
        <f t="shared" si="287"/>
        <v>11</v>
      </c>
      <c r="N1019" s="63">
        <f t="shared" si="288"/>
        <v>43413</v>
      </c>
      <c r="O1019" s="154">
        <f t="shared" si="289"/>
        <v>42948</v>
      </c>
      <c r="P1019" s="155">
        <f t="shared" si="290"/>
        <v>43312</v>
      </c>
      <c r="Q1019" s="155" t="str">
        <f t="shared" si="291"/>
        <v>Yes</v>
      </c>
      <c r="R1019" s="156">
        <f t="shared" si="292"/>
        <v>10.479452054794521</v>
      </c>
      <c r="S1019" s="156">
        <f t="shared" si="293"/>
        <v>14.520547945205479</v>
      </c>
      <c r="T1019" s="157">
        <f t="shared" si="294"/>
        <v>43313</v>
      </c>
      <c r="U1019" s="158">
        <f t="shared" si="295"/>
        <v>43413</v>
      </c>
      <c r="V1019" s="158" t="str">
        <f t="shared" si="296"/>
        <v>Yes</v>
      </c>
      <c r="W1019" s="159">
        <f t="shared" si="297"/>
        <v>6.9178082191780819</v>
      </c>
      <c r="X1019" s="159">
        <f t="shared" si="298"/>
        <v>0</v>
      </c>
      <c r="Y1019" s="160" t="str">
        <f t="shared" si="299"/>
        <v/>
      </c>
      <c r="Z1019" s="161" t="str">
        <f t="shared" si="300"/>
        <v/>
      </c>
      <c r="AA1019" s="161" t="str">
        <f t="shared" si="301"/>
        <v>No</v>
      </c>
      <c r="AB1019" s="162" t="str">
        <f t="shared" si="302"/>
        <v/>
      </c>
      <c r="AC1019" s="162" t="str">
        <f t="shared" si="303"/>
        <v/>
      </c>
    </row>
    <row r="1020" spans="1:29" ht="14">
      <c r="A1020" s="62">
        <v>1018</v>
      </c>
      <c r="B1020" s="10">
        <v>8</v>
      </c>
      <c r="C1020" s="14">
        <v>41465</v>
      </c>
      <c r="D1020" s="15" t="s">
        <v>237</v>
      </c>
      <c r="E1020" s="15" t="s">
        <v>367</v>
      </c>
      <c r="F1020" s="15" t="s">
        <v>367</v>
      </c>
      <c r="G1020" s="23" t="s">
        <v>229</v>
      </c>
      <c r="H1020" s="17" t="s">
        <v>243</v>
      </c>
      <c r="I1020" s="66">
        <v>25</v>
      </c>
      <c r="J1020" s="12">
        <f>VLOOKUP(G1020,'Default Parameters'!$A$10:$C$12,3,FALSE)</f>
        <v>5</v>
      </c>
      <c r="K1020" s="63">
        <f t="shared" si="285"/>
        <v>41588</v>
      </c>
      <c r="L1020" s="64">
        <f t="shared" si="286"/>
        <v>2013</v>
      </c>
      <c r="M1020" s="64">
        <f t="shared" si="287"/>
        <v>11</v>
      </c>
      <c r="N1020" s="63">
        <f t="shared" si="288"/>
        <v>43413</v>
      </c>
      <c r="O1020" s="154">
        <f t="shared" si="289"/>
        <v>42948</v>
      </c>
      <c r="P1020" s="155">
        <f t="shared" si="290"/>
        <v>43312</v>
      </c>
      <c r="Q1020" s="155" t="str">
        <f t="shared" si="291"/>
        <v>Yes</v>
      </c>
      <c r="R1020" s="156">
        <f t="shared" si="292"/>
        <v>10.479452054794521</v>
      </c>
      <c r="S1020" s="156">
        <f t="shared" si="293"/>
        <v>14.520547945205479</v>
      </c>
      <c r="T1020" s="157">
        <f t="shared" si="294"/>
        <v>43313</v>
      </c>
      <c r="U1020" s="158">
        <f t="shared" si="295"/>
        <v>43413</v>
      </c>
      <c r="V1020" s="158" t="str">
        <f t="shared" si="296"/>
        <v>Yes</v>
      </c>
      <c r="W1020" s="159">
        <f t="shared" si="297"/>
        <v>6.9178082191780819</v>
      </c>
      <c r="X1020" s="159">
        <f t="shared" si="298"/>
        <v>0</v>
      </c>
      <c r="Y1020" s="160" t="str">
        <f t="shared" si="299"/>
        <v/>
      </c>
      <c r="Z1020" s="161" t="str">
        <f t="shared" si="300"/>
        <v/>
      </c>
      <c r="AA1020" s="161" t="str">
        <f t="shared" si="301"/>
        <v>No</v>
      </c>
      <c r="AB1020" s="162" t="str">
        <f t="shared" si="302"/>
        <v/>
      </c>
      <c r="AC1020" s="162" t="str">
        <f t="shared" si="303"/>
        <v/>
      </c>
    </row>
    <row r="1021" spans="1:29" ht="14">
      <c r="A1021" s="62">
        <v>1019</v>
      </c>
      <c r="B1021" s="10">
        <v>8</v>
      </c>
      <c r="C1021" s="14">
        <v>41465</v>
      </c>
      <c r="D1021" s="15" t="s">
        <v>237</v>
      </c>
      <c r="E1021" s="15" t="s">
        <v>367</v>
      </c>
      <c r="F1021" s="15" t="s">
        <v>367</v>
      </c>
      <c r="G1021" s="23" t="s">
        <v>229</v>
      </c>
      <c r="H1021" s="17" t="s">
        <v>243</v>
      </c>
      <c r="I1021" s="66">
        <v>39</v>
      </c>
      <c r="J1021" s="12">
        <f>VLOOKUP(G1021,'Default Parameters'!$A$10:$C$12,3,FALSE)</f>
        <v>5</v>
      </c>
      <c r="K1021" s="63">
        <f t="shared" si="285"/>
        <v>41588</v>
      </c>
      <c r="L1021" s="64">
        <f t="shared" si="286"/>
        <v>2013</v>
      </c>
      <c r="M1021" s="64">
        <f t="shared" si="287"/>
        <v>11</v>
      </c>
      <c r="N1021" s="63">
        <f t="shared" si="288"/>
        <v>43413</v>
      </c>
      <c r="O1021" s="154">
        <f t="shared" si="289"/>
        <v>42948</v>
      </c>
      <c r="P1021" s="155">
        <f t="shared" si="290"/>
        <v>43312</v>
      </c>
      <c r="Q1021" s="155" t="str">
        <f t="shared" si="291"/>
        <v>Yes</v>
      </c>
      <c r="R1021" s="156">
        <f t="shared" si="292"/>
        <v>16.347945205479451</v>
      </c>
      <c r="S1021" s="156">
        <f t="shared" si="293"/>
        <v>22.652054794520549</v>
      </c>
      <c r="T1021" s="157">
        <f t="shared" si="294"/>
        <v>43313</v>
      </c>
      <c r="U1021" s="158">
        <f t="shared" si="295"/>
        <v>43413</v>
      </c>
      <c r="V1021" s="158" t="str">
        <f t="shared" si="296"/>
        <v>Yes</v>
      </c>
      <c r="W1021" s="159">
        <f t="shared" si="297"/>
        <v>10.791780821917808</v>
      </c>
      <c r="X1021" s="159">
        <f t="shared" si="298"/>
        <v>0</v>
      </c>
      <c r="Y1021" s="160" t="str">
        <f t="shared" si="299"/>
        <v/>
      </c>
      <c r="Z1021" s="161" t="str">
        <f t="shared" si="300"/>
        <v/>
      </c>
      <c r="AA1021" s="161" t="str">
        <f t="shared" si="301"/>
        <v>No</v>
      </c>
      <c r="AB1021" s="162" t="str">
        <f t="shared" si="302"/>
        <v/>
      </c>
      <c r="AC1021" s="162" t="str">
        <f t="shared" si="303"/>
        <v/>
      </c>
    </row>
    <row r="1022" spans="1:29" ht="14">
      <c r="A1022" s="62">
        <v>1020</v>
      </c>
      <c r="B1022" s="10">
        <v>8</v>
      </c>
      <c r="C1022" s="14">
        <v>41465</v>
      </c>
      <c r="D1022" s="15" t="s">
        <v>237</v>
      </c>
      <c r="E1022" s="15" t="s">
        <v>367</v>
      </c>
      <c r="F1022" s="15" t="s">
        <v>367</v>
      </c>
      <c r="G1022" s="23" t="s">
        <v>229</v>
      </c>
      <c r="H1022" s="17" t="s">
        <v>243</v>
      </c>
      <c r="I1022" s="66">
        <v>40</v>
      </c>
      <c r="J1022" s="12">
        <f>VLOOKUP(G1022,'Default Parameters'!$A$10:$C$12,3,FALSE)</f>
        <v>5</v>
      </c>
      <c r="K1022" s="63">
        <f t="shared" si="285"/>
        <v>41588</v>
      </c>
      <c r="L1022" s="64">
        <f t="shared" si="286"/>
        <v>2013</v>
      </c>
      <c r="M1022" s="64">
        <f t="shared" si="287"/>
        <v>11</v>
      </c>
      <c r="N1022" s="63">
        <f t="shared" si="288"/>
        <v>43413</v>
      </c>
      <c r="O1022" s="154">
        <f t="shared" si="289"/>
        <v>42948</v>
      </c>
      <c r="P1022" s="155">
        <f t="shared" si="290"/>
        <v>43312</v>
      </c>
      <c r="Q1022" s="155" t="str">
        <f t="shared" si="291"/>
        <v>Yes</v>
      </c>
      <c r="R1022" s="156">
        <f t="shared" si="292"/>
        <v>16.767123287671232</v>
      </c>
      <c r="S1022" s="156">
        <f t="shared" si="293"/>
        <v>23.232876712328768</v>
      </c>
      <c r="T1022" s="157">
        <f t="shared" si="294"/>
        <v>43313</v>
      </c>
      <c r="U1022" s="158">
        <f t="shared" si="295"/>
        <v>43413</v>
      </c>
      <c r="V1022" s="158" t="str">
        <f t="shared" si="296"/>
        <v>Yes</v>
      </c>
      <c r="W1022" s="159">
        <f t="shared" si="297"/>
        <v>11.068493150684931</v>
      </c>
      <c r="X1022" s="159">
        <f t="shared" si="298"/>
        <v>0</v>
      </c>
      <c r="Y1022" s="160" t="str">
        <f t="shared" si="299"/>
        <v/>
      </c>
      <c r="Z1022" s="161" t="str">
        <f t="shared" si="300"/>
        <v/>
      </c>
      <c r="AA1022" s="161" t="str">
        <f t="shared" si="301"/>
        <v>No</v>
      </c>
      <c r="AB1022" s="162" t="str">
        <f t="shared" si="302"/>
        <v/>
      </c>
      <c r="AC1022" s="162" t="str">
        <f t="shared" si="303"/>
        <v/>
      </c>
    </row>
    <row r="1023" spans="1:29" ht="14">
      <c r="A1023" s="62">
        <v>1021</v>
      </c>
      <c r="B1023" s="10">
        <v>8</v>
      </c>
      <c r="C1023" s="14">
        <v>41466</v>
      </c>
      <c r="D1023" s="15" t="s">
        <v>246</v>
      </c>
      <c r="E1023" s="65" t="s">
        <v>8</v>
      </c>
      <c r="F1023" s="15" t="s">
        <v>8</v>
      </c>
      <c r="G1023" s="23" t="s">
        <v>16</v>
      </c>
      <c r="H1023" s="17" t="s">
        <v>73</v>
      </c>
      <c r="I1023" s="66">
        <v>1</v>
      </c>
      <c r="J1023" s="12">
        <f>VLOOKUP(G1023,'Default Parameters'!$A$10:$C$12,3,FALSE)</f>
        <v>5</v>
      </c>
      <c r="K1023" s="63">
        <f t="shared" si="285"/>
        <v>41589</v>
      </c>
      <c r="L1023" s="64">
        <f t="shared" si="286"/>
        <v>2013</v>
      </c>
      <c r="M1023" s="64">
        <f t="shared" si="287"/>
        <v>11</v>
      </c>
      <c r="N1023" s="63">
        <f t="shared" si="288"/>
        <v>43414</v>
      </c>
      <c r="O1023" s="154">
        <f t="shared" si="289"/>
        <v>42948</v>
      </c>
      <c r="P1023" s="155">
        <f t="shared" si="290"/>
        <v>43312</v>
      </c>
      <c r="Q1023" s="155" t="str">
        <f t="shared" si="291"/>
        <v>Yes</v>
      </c>
      <c r="R1023" s="156">
        <f t="shared" si="292"/>
        <v>0.41917808219178082</v>
      </c>
      <c r="S1023" s="156">
        <f t="shared" si="293"/>
        <v>0.58082191780821912</v>
      </c>
      <c r="T1023" s="157">
        <f t="shared" si="294"/>
        <v>43313</v>
      </c>
      <c r="U1023" s="158">
        <f t="shared" si="295"/>
        <v>43414</v>
      </c>
      <c r="V1023" s="158" t="str">
        <f t="shared" si="296"/>
        <v>Yes</v>
      </c>
      <c r="W1023" s="159">
        <f t="shared" si="297"/>
        <v>0.27945205479452057</v>
      </c>
      <c r="X1023" s="159">
        <f t="shared" si="298"/>
        <v>0</v>
      </c>
      <c r="Y1023" s="160" t="str">
        <f t="shared" si="299"/>
        <v/>
      </c>
      <c r="Z1023" s="161" t="str">
        <f t="shared" si="300"/>
        <v/>
      </c>
      <c r="AA1023" s="161" t="str">
        <f t="shared" si="301"/>
        <v>No</v>
      </c>
      <c r="AB1023" s="162" t="str">
        <f t="shared" si="302"/>
        <v/>
      </c>
      <c r="AC1023" s="162" t="str">
        <f t="shared" si="303"/>
        <v/>
      </c>
    </row>
    <row r="1024" spans="1:29" ht="14">
      <c r="A1024" s="62">
        <v>1022</v>
      </c>
      <c r="B1024" s="10">
        <v>8</v>
      </c>
      <c r="C1024" s="14">
        <v>41466</v>
      </c>
      <c r="D1024" s="15" t="s">
        <v>237</v>
      </c>
      <c r="E1024" s="15" t="s">
        <v>11</v>
      </c>
      <c r="F1024" s="15" t="s">
        <v>11</v>
      </c>
      <c r="G1024" s="23" t="s">
        <v>229</v>
      </c>
      <c r="H1024" s="17" t="s">
        <v>243</v>
      </c>
      <c r="I1024" s="66">
        <v>1</v>
      </c>
      <c r="J1024" s="12">
        <f>VLOOKUP(G1024,'Default Parameters'!$A$10:$C$12,3,FALSE)</f>
        <v>5</v>
      </c>
      <c r="K1024" s="63">
        <f t="shared" si="285"/>
        <v>41589</v>
      </c>
      <c r="L1024" s="64">
        <f t="shared" si="286"/>
        <v>2013</v>
      </c>
      <c r="M1024" s="64">
        <f t="shared" si="287"/>
        <v>11</v>
      </c>
      <c r="N1024" s="63">
        <f t="shared" si="288"/>
        <v>43414</v>
      </c>
      <c r="O1024" s="154">
        <f t="shared" si="289"/>
        <v>42948</v>
      </c>
      <c r="P1024" s="155">
        <f t="shared" si="290"/>
        <v>43312</v>
      </c>
      <c r="Q1024" s="155" t="str">
        <f t="shared" si="291"/>
        <v>Yes</v>
      </c>
      <c r="R1024" s="156">
        <f t="shared" si="292"/>
        <v>0.41917808219178082</v>
      </c>
      <c r="S1024" s="156">
        <f t="shared" si="293"/>
        <v>0.58082191780821912</v>
      </c>
      <c r="T1024" s="157">
        <f t="shared" si="294"/>
        <v>43313</v>
      </c>
      <c r="U1024" s="158">
        <f t="shared" si="295"/>
        <v>43414</v>
      </c>
      <c r="V1024" s="158" t="str">
        <f t="shared" si="296"/>
        <v>Yes</v>
      </c>
      <c r="W1024" s="159">
        <f t="shared" si="297"/>
        <v>0.27945205479452057</v>
      </c>
      <c r="X1024" s="159">
        <f t="shared" si="298"/>
        <v>0</v>
      </c>
      <c r="Y1024" s="160" t="str">
        <f t="shared" si="299"/>
        <v/>
      </c>
      <c r="Z1024" s="161" t="str">
        <f t="shared" si="300"/>
        <v/>
      </c>
      <c r="AA1024" s="161" t="str">
        <f t="shared" si="301"/>
        <v>No</v>
      </c>
      <c r="AB1024" s="162" t="str">
        <f t="shared" si="302"/>
        <v/>
      </c>
      <c r="AC1024" s="162" t="str">
        <f t="shared" si="303"/>
        <v/>
      </c>
    </row>
    <row r="1025" spans="1:29" ht="14">
      <c r="A1025" s="62">
        <v>1023</v>
      </c>
      <c r="B1025" s="10">
        <v>8</v>
      </c>
      <c r="C1025" s="14">
        <v>41466</v>
      </c>
      <c r="D1025" s="15" t="s">
        <v>237</v>
      </c>
      <c r="E1025" s="15" t="s">
        <v>11</v>
      </c>
      <c r="F1025" s="15" t="s">
        <v>11</v>
      </c>
      <c r="G1025" s="23" t="s">
        <v>229</v>
      </c>
      <c r="H1025" s="17" t="s">
        <v>243</v>
      </c>
      <c r="I1025" s="66">
        <v>1</v>
      </c>
      <c r="J1025" s="12">
        <f>VLOOKUP(G1025,'Default Parameters'!$A$10:$C$12,3,FALSE)</f>
        <v>5</v>
      </c>
      <c r="K1025" s="63">
        <f t="shared" si="285"/>
        <v>41589</v>
      </c>
      <c r="L1025" s="64">
        <f t="shared" si="286"/>
        <v>2013</v>
      </c>
      <c r="M1025" s="64">
        <f t="shared" si="287"/>
        <v>11</v>
      </c>
      <c r="N1025" s="63">
        <f t="shared" si="288"/>
        <v>43414</v>
      </c>
      <c r="O1025" s="154">
        <f t="shared" si="289"/>
        <v>42948</v>
      </c>
      <c r="P1025" s="155">
        <f t="shared" si="290"/>
        <v>43312</v>
      </c>
      <c r="Q1025" s="155" t="str">
        <f t="shared" si="291"/>
        <v>Yes</v>
      </c>
      <c r="R1025" s="156">
        <f t="shared" si="292"/>
        <v>0.41917808219178082</v>
      </c>
      <c r="S1025" s="156">
        <f t="shared" si="293"/>
        <v>0.58082191780821912</v>
      </c>
      <c r="T1025" s="157">
        <f t="shared" si="294"/>
        <v>43313</v>
      </c>
      <c r="U1025" s="158">
        <f t="shared" si="295"/>
        <v>43414</v>
      </c>
      <c r="V1025" s="158" t="str">
        <f t="shared" si="296"/>
        <v>Yes</v>
      </c>
      <c r="W1025" s="159">
        <f t="shared" si="297"/>
        <v>0.27945205479452057</v>
      </c>
      <c r="X1025" s="159">
        <f t="shared" si="298"/>
        <v>0</v>
      </c>
      <c r="Y1025" s="160" t="str">
        <f t="shared" si="299"/>
        <v/>
      </c>
      <c r="Z1025" s="161" t="str">
        <f t="shared" si="300"/>
        <v/>
      </c>
      <c r="AA1025" s="161" t="str">
        <f t="shared" si="301"/>
        <v>No</v>
      </c>
      <c r="AB1025" s="162" t="str">
        <f t="shared" si="302"/>
        <v/>
      </c>
      <c r="AC1025" s="162" t="str">
        <f t="shared" si="303"/>
        <v/>
      </c>
    </row>
    <row r="1026" spans="1:29" ht="14" customHeight="1">
      <c r="A1026" s="62">
        <v>1024</v>
      </c>
      <c r="B1026" s="10">
        <v>8</v>
      </c>
      <c r="C1026" s="14">
        <v>41466</v>
      </c>
      <c r="D1026" s="15" t="s">
        <v>237</v>
      </c>
      <c r="E1026" s="15" t="s">
        <v>11</v>
      </c>
      <c r="F1026" s="15" t="s">
        <v>11</v>
      </c>
      <c r="G1026" s="23" t="s">
        <v>229</v>
      </c>
      <c r="H1026" s="17" t="s">
        <v>243</v>
      </c>
      <c r="I1026" s="66">
        <v>1</v>
      </c>
      <c r="J1026" s="12">
        <f>VLOOKUP(G1026,'Default Parameters'!$A$10:$C$12,3,FALSE)</f>
        <v>5</v>
      </c>
      <c r="K1026" s="63">
        <f t="shared" si="285"/>
        <v>41589</v>
      </c>
      <c r="L1026" s="64">
        <f t="shared" si="286"/>
        <v>2013</v>
      </c>
      <c r="M1026" s="64">
        <f t="shared" si="287"/>
        <v>11</v>
      </c>
      <c r="N1026" s="63">
        <f t="shared" si="288"/>
        <v>43414</v>
      </c>
      <c r="O1026" s="154">
        <f t="shared" si="289"/>
        <v>42948</v>
      </c>
      <c r="P1026" s="155">
        <f t="shared" si="290"/>
        <v>43312</v>
      </c>
      <c r="Q1026" s="155" t="str">
        <f t="shared" si="291"/>
        <v>Yes</v>
      </c>
      <c r="R1026" s="156">
        <f t="shared" si="292"/>
        <v>0.41917808219178082</v>
      </c>
      <c r="S1026" s="156">
        <f t="shared" si="293"/>
        <v>0.58082191780821912</v>
      </c>
      <c r="T1026" s="157">
        <f t="shared" si="294"/>
        <v>43313</v>
      </c>
      <c r="U1026" s="158">
        <f t="shared" si="295"/>
        <v>43414</v>
      </c>
      <c r="V1026" s="158" t="str">
        <f t="shared" si="296"/>
        <v>Yes</v>
      </c>
      <c r="W1026" s="159">
        <f t="shared" si="297"/>
        <v>0.27945205479452057</v>
      </c>
      <c r="X1026" s="159">
        <f t="shared" si="298"/>
        <v>0</v>
      </c>
      <c r="Y1026" s="160" t="str">
        <f t="shared" si="299"/>
        <v/>
      </c>
      <c r="Z1026" s="161" t="str">
        <f t="shared" si="300"/>
        <v/>
      </c>
      <c r="AA1026" s="161" t="str">
        <f t="shared" si="301"/>
        <v>No</v>
      </c>
      <c r="AB1026" s="162" t="str">
        <f t="shared" si="302"/>
        <v/>
      </c>
      <c r="AC1026" s="162" t="str">
        <f t="shared" si="303"/>
        <v/>
      </c>
    </row>
    <row r="1027" spans="1:29" ht="14" customHeight="1">
      <c r="A1027" s="62">
        <v>1025</v>
      </c>
      <c r="B1027" s="10">
        <v>8</v>
      </c>
      <c r="C1027" s="14">
        <v>41466</v>
      </c>
      <c r="D1027" s="15" t="s">
        <v>237</v>
      </c>
      <c r="E1027" s="15" t="s">
        <v>11</v>
      </c>
      <c r="F1027" s="15" t="s">
        <v>11</v>
      </c>
      <c r="G1027" s="23" t="s">
        <v>229</v>
      </c>
      <c r="H1027" s="17" t="s">
        <v>243</v>
      </c>
      <c r="I1027" s="66">
        <v>1</v>
      </c>
      <c r="J1027" s="12">
        <f>VLOOKUP(G1027,'Default Parameters'!$A$10:$C$12,3,FALSE)</f>
        <v>5</v>
      </c>
      <c r="K1027" s="63">
        <f t="shared" ref="K1027:K1090" si="304">EDATE(C1027,4)</f>
        <v>41589</v>
      </c>
      <c r="L1027" s="64">
        <f t="shared" ref="L1027:L1090" si="305">YEAR(K1027)</f>
        <v>2013</v>
      </c>
      <c r="M1027" s="64">
        <f t="shared" ref="M1027:M1090" si="306">MONTH(K1027)</f>
        <v>11</v>
      </c>
      <c r="N1027" s="63">
        <f t="shared" ref="N1027:N1090" si="307">EDATE(K1027,J1027*12)-1</f>
        <v>43414</v>
      </c>
      <c r="O1027" s="154">
        <f t="shared" ref="O1027:O1090" si="308">IF($N1027&lt;$AG$10,"",MAX($K1027,$AG$10,VLOOKUP($B1027,$AF$3:$AG$8,2,FALSE)))</f>
        <v>42948</v>
      </c>
      <c r="P1027" s="155">
        <f t="shared" ref="P1027:P1090" si="309">IF(O1027="","",MIN($N1027,$AG$13,VLOOKUP($B1027,$AF$3:$AH$8,3,FALSE)))</f>
        <v>43312</v>
      </c>
      <c r="Q1027" s="155" t="str">
        <f t="shared" ref="Q1027:Q1090" si="310">IF(SUM(R1027:S1027)&gt;0,"Yes","No")</f>
        <v>Yes</v>
      </c>
      <c r="R1027" s="156">
        <f t="shared" ref="R1027:R1090" si="311">IF(O1027="","",MAX(MIN($AG$11,P1027)-MAX($AG$10,O1027)+1,0)*$I1027/365)</f>
        <v>0.41917808219178082</v>
      </c>
      <c r="S1027" s="156">
        <f t="shared" ref="S1027:S1090" si="312">IF(O1027="","",MAX(MIN($AG$13,P1027)-MAX($AG$12,O1027)+1,0)*$I1027/365)</f>
        <v>0.58082191780821912</v>
      </c>
      <c r="T1027" s="157">
        <f t="shared" si="294"/>
        <v>43313</v>
      </c>
      <c r="U1027" s="158">
        <f t="shared" si="295"/>
        <v>43414</v>
      </c>
      <c r="V1027" s="158" t="str">
        <f t="shared" si="296"/>
        <v>Yes</v>
      </c>
      <c r="W1027" s="159">
        <f t="shared" si="297"/>
        <v>0.27945205479452057</v>
      </c>
      <c r="X1027" s="159">
        <f t="shared" si="298"/>
        <v>0</v>
      </c>
      <c r="Y1027" s="160" t="str">
        <f t="shared" si="299"/>
        <v/>
      </c>
      <c r="Z1027" s="161" t="str">
        <f t="shared" si="300"/>
        <v/>
      </c>
      <c r="AA1027" s="161" t="str">
        <f t="shared" si="301"/>
        <v>No</v>
      </c>
      <c r="AB1027" s="162" t="str">
        <f t="shared" si="302"/>
        <v/>
      </c>
      <c r="AC1027" s="162" t="str">
        <f t="shared" si="303"/>
        <v/>
      </c>
    </row>
    <row r="1028" spans="1:29" ht="14" customHeight="1">
      <c r="A1028" s="62">
        <v>1026</v>
      </c>
      <c r="B1028" s="10">
        <v>8</v>
      </c>
      <c r="C1028" s="14">
        <v>41466</v>
      </c>
      <c r="D1028" s="15" t="s">
        <v>237</v>
      </c>
      <c r="E1028" s="15" t="s">
        <v>11</v>
      </c>
      <c r="F1028" s="15" t="s">
        <v>11</v>
      </c>
      <c r="G1028" s="23" t="s">
        <v>229</v>
      </c>
      <c r="H1028" s="17" t="s">
        <v>243</v>
      </c>
      <c r="I1028" s="66">
        <v>1</v>
      </c>
      <c r="J1028" s="12">
        <f>VLOOKUP(G1028,'Default Parameters'!$A$10:$C$12,3,FALSE)</f>
        <v>5</v>
      </c>
      <c r="K1028" s="63">
        <f t="shared" si="304"/>
        <v>41589</v>
      </c>
      <c r="L1028" s="64">
        <f t="shared" si="305"/>
        <v>2013</v>
      </c>
      <c r="M1028" s="64">
        <f t="shared" si="306"/>
        <v>11</v>
      </c>
      <c r="N1028" s="63">
        <f t="shared" si="307"/>
        <v>43414</v>
      </c>
      <c r="O1028" s="154">
        <f t="shared" si="308"/>
        <v>42948</v>
      </c>
      <c r="P1028" s="155">
        <f t="shared" si="309"/>
        <v>43312</v>
      </c>
      <c r="Q1028" s="155" t="str">
        <f t="shared" si="310"/>
        <v>Yes</v>
      </c>
      <c r="R1028" s="156">
        <f t="shared" si="311"/>
        <v>0.41917808219178082</v>
      </c>
      <c r="S1028" s="156">
        <f t="shared" si="312"/>
        <v>0.58082191780821912</v>
      </c>
      <c r="T1028" s="157">
        <f t="shared" ref="T1028:T1091" si="313">IF($N1028&lt;$AG$15,"",MAX($K1028,$AG$15,VLOOKUP($B1028,$AF$3:$AG$8,2,FALSE)))</f>
        <v>43313</v>
      </c>
      <c r="U1028" s="158">
        <f t="shared" ref="U1028:U1091" si="314">IF(T1028="","",MIN($N1028,$AG$18,VLOOKUP($B1028,$AF$3:$AH$8,3,FALSE)))</f>
        <v>43414</v>
      </c>
      <c r="V1028" s="158" t="str">
        <f t="shared" ref="V1028:V1091" si="315">IF(SUM(W1028:X1028)&gt;0,"Yes","No")</f>
        <v>Yes</v>
      </c>
      <c r="W1028" s="159">
        <f t="shared" ref="W1028:W1091" si="316">IF(T1028="","",MAX(MIN($AG$16,U1028)-MAX($AG$15,T1028)+1,0)*$I1028/365)</f>
        <v>0.27945205479452057</v>
      </c>
      <c r="X1028" s="159">
        <f t="shared" ref="X1028:X1091" si="317">IF(T1028="","",MAX(MIN($AG$18,U1028)-MAX($AG$17,T1028)+1,0)*$I1028/365)</f>
        <v>0</v>
      </c>
      <c r="Y1028" s="160" t="str">
        <f t="shared" ref="Y1028:Y1091" si="318">IF($N1028&lt;$AG$20,"",MAX($K1028,$AG$20,VLOOKUP($B1028,$AF$3:$AG$8,2,FALSE)))</f>
        <v/>
      </c>
      <c r="Z1028" s="161" t="str">
        <f t="shared" ref="Z1028:Z1091" si="319">IF(Y1028="","",MIN($N1028,$AG$23,VLOOKUP($B1028,$AF$3:$AH$8,3,FALSE)))</f>
        <v/>
      </c>
      <c r="AA1028" s="161" t="str">
        <f t="shared" ref="AA1028:AA1091" si="320">IF(SUM(AB1028:AC1028)&gt;0,"Yes","No")</f>
        <v>No</v>
      </c>
      <c r="AB1028" s="162" t="str">
        <f t="shared" ref="AB1028:AB1091" si="321">IF(Y1028="","",MAX(MIN($AG$21,Z1028)-MAX($AG$20,Y1028)+1,0)*$I1028/365)</f>
        <v/>
      </c>
      <c r="AC1028" s="162" t="str">
        <f t="shared" ref="AC1028:AC1091" si="322">IF(Y1028="","",MAX(MIN($AG$23,Z1028)-MAX($AG$22,Y1028)+1,0)*$I1028/366)</f>
        <v/>
      </c>
    </row>
    <row r="1029" spans="1:29" ht="14" customHeight="1">
      <c r="A1029" s="62">
        <v>1027</v>
      </c>
      <c r="B1029" s="10">
        <v>8</v>
      </c>
      <c r="C1029" s="14">
        <v>41466</v>
      </c>
      <c r="D1029" s="15" t="s">
        <v>237</v>
      </c>
      <c r="E1029" s="15" t="s">
        <v>11</v>
      </c>
      <c r="F1029" s="15" t="s">
        <v>11</v>
      </c>
      <c r="G1029" s="23" t="s">
        <v>229</v>
      </c>
      <c r="H1029" s="17" t="s">
        <v>243</v>
      </c>
      <c r="I1029" s="66">
        <v>1</v>
      </c>
      <c r="J1029" s="12">
        <f>VLOOKUP(G1029,'Default Parameters'!$A$10:$C$12,3,FALSE)</f>
        <v>5</v>
      </c>
      <c r="K1029" s="63">
        <f t="shared" si="304"/>
        <v>41589</v>
      </c>
      <c r="L1029" s="64">
        <f t="shared" si="305"/>
        <v>2013</v>
      </c>
      <c r="M1029" s="64">
        <f t="shared" si="306"/>
        <v>11</v>
      </c>
      <c r="N1029" s="63">
        <f t="shared" si="307"/>
        <v>43414</v>
      </c>
      <c r="O1029" s="154">
        <f t="shared" si="308"/>
        <v>42948</v>
      </c>
      <c r="P1029" s="155">
        <f t="shared" si="309"/>
        <v>43312</v>
      </c>
      <c r="Q1029" s="155" t="str">
        <f t="shared" si="310"/>
        <v>Yes</v>
      </c>
      <c r="R1029" s="156">
        <f t="shared" si="311"/>
        <v>0.41917808219178082</v>
      </c>
      <c r="S1029" s="156">
        <f t="shared" si="312"/>
        <v>0.58082191780821912</v>
      </c>
      <c r="T1029" s="157">
        <f t="shared" si="313"/>
        <v>43313</v>
      </c>
      <c r="U1029" s="158">
        <f t="shared" si="314"/>
        <v>43414</v>
      </c>
      <c r="V1029" s="158" t="str">
        <f t="shared" si="315"/>
        <v>Yes</v>
      </c>
      <c r="W1029" s="159">
        <f t="shared" si="316"/>
        <v>0.27945205479452057</v>
      </c>
      <c r="X1029" s="159">
        <f t="shared" si="317"/>
        <v>0</v>
      </c>
      <c r="Y1029" s="160" t="str">
        <f t="shared" si="318"/>
        <v/>
      </c>
      <c r="Z1029" s="161" t="str">
        <f t="shared" si="319"/>
        <v/>
      </c>
      <c r="AA1029" s="161" t="str">
        <f t="shared" si="320"/>
        <v>No</v>
      </c>
      <c r="AB1029" s="162" t="str">
        <f t="shared" si="321"/>
        <v/>
      </c>
      <c r="AC1029" s="162" t="str">
        <f t="shared" si="322"/>
        <v/>
      </c>
    </row>
    <row r="1030" spans="1:29" ht="14" customHeight="1">
      <c r="A1030" s="62">
        <v>1028</v>
      </c>
      <c r="B1030" s="10">
        <v>8</v>
      </c>
      <c r="C1030" s="14">
        <v>41466</v>
      </c>
      <c r="D1030" s="15" t="s">
        <v>237</v>
      </c>
      <c r="E1030" s="15" t="s">
        <v>11</v>
      </c>
      <c r="F1030" s="15" t="s">
        <v>11</v>
      </c>
      <c r="G1030" s="23" t="s">
        <v>229</v>
      </c>
      <c r="H1030" s="17" t="s">
        <v>243</v>
      </c>
      <c r="I1030" s="66">
        <v>1</v>
      </c>
      <c r="J1030" s="12">
        <f>VLOOKUP(G1030,'Default Parameters'!$A$10:$C$12,3,FALSE)</f>
        <v>5</v>
      </c>
      <c r="K1030" s="63">
        <f t="shared" si="304"/>
        <v>41589</v>
      </c>
      <c r="L1030" s="64">
        <f t="shared" si="305"/>
        <v>2013</v>
      </c>
      <c r="M1030" s="64">
        <f t="shared" si="306"/>
        <v>11</v>
      </c>
      <c r="N1030" s="63">
        <f t="shared" si="307"/>
        <v>43414</v>
      </c>
      <c r="O1030" s="154">
        <f t="shared" si="308"/>
        <v>42948</v>
      </c>
      <c r="P1030" s="155">
        <f t="shared" si="309"/>
        <v>43312</v>
      </c>
      <c r="Q1030" s="155" t="str">
        <f t="shared" si="310"/>
        <v>Yes</v>
      </c>
      <c r="R1030" s="156">
        <f t="shared" si="311"/>
        <v>0.41917808219178082</v>
      </c>
      <c r="S1030" s="156">
        <f t="shared" si="312"/>
        <v>0.58082191780821912</v>
      </c>
      <c r="T1030" s="157">
        <f t="shared" si="313"/>
        <v>43313</v>
      </c>
      <c r="U1030" s="158">
        <f t="shared" si="314"/>
        <v>43414</v>
      </c>
      <c r="V1030" s="158" t="str">
        <f t="shared" si="315"/>
        <v>Yes</v>
      </c>
      <c r="W1030" s="159">
        <f t="shared" si="316"/>
        <v>0.27945205479452057</v>
      </c>
      <c r="X1030" s="159">
        <f t="shared" si="317"/>
        <v>0</v>
      </c>
      <c r="Y1030" s="160" t="str">
        <f t="shared" si="318"/>
        <v/>
      </c>
      <c r="Z1030" s="161" t="str">
        <f t="shared" si="319"/>
        <v/>
      </c>
      <c r="AA1030" s="161" t="str">
        <f t="shared" si="320"/>
        <v>No</v>
      </c>
      <c r="AB1030" s="162" t="str">
        <f t="shared" si="321"/>
        <v/>
      </c>
      <c r="AC1030" s="162" t="str">
        <f t="shared" si="322"/>
        <v/>
      </c>
    </row>
    <row r="1031" spans="1:29" ht="14" customHeight="1">
      <c r="A1031" s="62">
        <v>1029</v>
      </c>
      <c r="B1031" s="10">
        <v>8</v>
      </c>
      <c r="C1031" s="14">
        <v>41466</v>
      </c>
      <c r="D1031" s="15" t="s">
        <v>237</v>
      </c>
      <c r="E1031" s="15" t="s">
        <v>11</v>
      </c>
      <c r="F1031" s="15" t="s">
        <v>11</v>
      </c>
      <c r="G1031" s="23" t="s">
        <v>229</v>
      </c>
      <c r="H1031" s="17" t="s">
        <v>243</v>
      </c>
      <c r="I1031" s="66">
        <v>1</v>
      </c>
      <c r="J1031" s="12">
        <f>VLOOKUP(G1031,'Default Parameters'!$A$10:$C$12,3,FALSE)</f>
        <v>5</v>
      </c>
      <c r="K1031" s="63">
        <f t="shared" si="304"/>
        <v>41589</v>
      </c>
      <c r="L1031" s="64">
        <f t="shared" si="305"/>
        <v>2013</v>
      </c>
      <c r="M1031" s="64">
        <f t="shared" si="306"/>
        <v>11</v>
      </c>
      <c r="N1031" s="63">
        <f t="shared" si="307"/>
        <v>43414</v>
      </c>
      <c r="O1031" s="154">
        <f t="shared" si="308"/>
        <v>42948</v>
      </c>
      <c r="P1031" s="155">
        <f t="shared" si="309"/>
        <v>43312</v>
      </c>
      <c r="Q1031" s="155" t="str">
        <f t="shared" si="310"/>
        <v>Yes</v>
      </c>
      <c r="R1031" s="156">
        <f t="shared" si="311"/>
        <v>0.41917808219178082</v>
      </c>
      <c r="S1031" s="156">
        <f t="shared" si="312"/>
        <v>0.58082191780821912</v>
      </c>
      <c r="T1031" s="157">
        <f t="shared" si="313"/>
        <v>43313</v>
      </c>
      <c r="U1031" s="158">
        <f t="shared" si="314"/>
        <v>43414</v>
      </c>
      <c r="V1031" s="158" t="str">
        <f t="shared" si="315"/>
        <v>Yes</v>
      </c>
      <c r="W1031" s="159">
        <f t="shared" si="316"/>
        <v>0.27945205479452057</v>
      </c>
      <c r="X1031" s="159">
        <f t="shared" si="317"/>
        <v>0</v>
      </c>
      <c r="Y1031" s="160" t="str">
        <f t="shared" si="318"/>
        <v/>
      </c>
      <c r="Z1031" s="161" t="str">
        <f t="shared" si="319"/>
        <v/>
      </c>
      <c r="AA1031" s="161" t="str">
        <f t="shared" si="320"/>
        <v>No</v>
      </c>
      <c r="AB1031" s="162" t="str">
        <f t="shared" si="321"/>
        <v/>
      </c>
      <c r="AC1031" s="162" t="str">
        <f t="shared" si="322"/>
        <v/>
      </c>
    </row>
    <row r="1032" spans="1:29" ht="14" customHeight="1">
      <c r="A1032" s="62">
        <v>1030</v>
      </c>
      <c r="B1032" s="10">
        <v>8</v>
      </c>
      <c r="C1032" s="14">
        <v>41466</v>
      </c>
      <c r="D1032" s="15" t="s">
        <v>237</v>
      </c>
      <c r="E1032" s="15" t="s">
        <v>11</v>
      </c>
      <c r="F1032" s="15" t="s">
        <v>11</v>
      </c>
      <c r="G1032" s="23" t="s">
        <v>229</v>
      </c>
      <c r="H1032" s="17" t="s">
        <v>243</v>
      </c>
      <c r="I1032" s="66">
        <v>1</v>
      </c>
      <c r="J1032" s="12">
        <f>VLOOKUP(G1032,'Default Parameters'!$A$10:$C$12,3,FALSE)</f>
        <v>5</v>
      </c>
      <c r="K1032" s="63">
        <f t="shared" si="304"/>
        <v>41589</v>
      </c>
      <c r="L1032" s="64">
        <f t="shared" si="305"/>
        <v>2013</v>
      </c>
      <c r="M1032" s="64">
        <f t="shared" si="306"/>
        <v>11</v>
      </c>
      <c r="N1032" s="63">
        <f t="shared" si="307"/>
        <v>43414</v>
      </c>
      <c r="O1032" s="154">
        <f t="shared" si="308"/>
        <v>42948</v>
      </c>
      <c r="P1032" s="155">
        <f t="shared" si="309"/>
        <v>43312</v>
      </c>
      <c r="Q1032" s="155" t="str">
        <f t="shared" si="310"/>
        <v>Yes</v>
      </c>
      <c r="R1032" s="156">
        <f t="shared" si="311"/>
        <v>0.41917808219178082</v>
      </c>
      <c r="S1032" s="156">
        <f t="shared" si="312"/>
        <v>0.58082191780821912</v>
      </c>
      <c r="T1032" s="157">
        <f t="shared" si="313"/>
        <v>43313</v>
      </c>
      <c r="U1032" s="158">
        <f t="shared" si="314"/>
        <v>43414</v>
      </c>
      <c r="V1032" s="158" t="str">
        <f t="shared" si="315"/>
        <v>Yes</v>
      </c>
      <c r="W1032" s="159">
        <f t="shared" si="316"/>
        <v>0.27945205479452057</v>
      </c>
      <c r="X1032" s="159">
        <f t="shared" si="317"/>
        <v>0</v>
      </c>
      <c r="Y1032" s="160" t="str">
        <f t="shared" si="318"/>
        <v/>
      </c>
      <c r="Z1032" s="161" t="str">
        <f t="shared" si="319"/>
        <v/>
      </c>
      <c r="AA1032" s="161" t="str">
        <f t="shared" si="320"/>
        <v>No</v>
      </c>
      <c r="AB1032" s="162" t="str">
        <f t="shared" si="321"/>
        <v/>
      </c>
      <c r="AC1032" s="162" t="str">
        <f t="shared" si="322"/>
        <v/>
      </c>
    </row>
    <row r="1033" spans="1:29" ht="14" customHeight="1">
      <c r="A1033" s="62">
        <v>1031</v>
      </c>
      <c r="B1033" s="10">
        <v>8</v>
      </c>
      <c r="C1033" s="14">
        <v>41466</v>
      </c>
      <c r="D1033" s="15" t="s">
        <v>237</v>
      </c>
      <c r="E1033" s="15" t="s">
        <v>11</v>
      </c>
      <c r="F1033" s="15" t="s">
        <v>11</v>
      </c>
      <c r="G1033" s="23" t="s">
        <v>229</v>
      </c>
      <c r="H1033" s="17" t="s">
        <v>243</v>
      </c>
      <c r="I1033" s="66">
        <v>1</v>
      </c>
      <c r="J1033" s="12">
        <f>VLOOKUP(G1033,'Default Parameters'!$A$10:$C$12,3,FALSE)</f>
        <v>5</v>
      </c>
      <c r="K1033" s="63">
        <f t="shared" si="304"/>
        <v>41589</v>
      </c>
      <c r="L1033" s="64">
        <f t="shared" si="305"/>
        <v>2013</v>
      </c>
      <c r="M1033" s="64">
        <f t="shared" si="306"/>
        <v>11</v>
      </c>
      <c r="N1033" s="63">
        <f t="shared" si="307"/>
        <v>43414</v>
      </c>
      <c r="O1033" s="154">
        <f t="shared" si="308"/>
        <v>42948</v>
      </c>
      <c r="P1033" s="155">
        <f t="shared" si="309"/>
        <v>43312</v>
      </c>
      <c r="Q1033" s="155" t="str">
        <f t="shared" si="310"/>
        <v>Yes</v>
      </c>
      <c r="R1033" s="156">
        <f t="shared" si="311"/>
        <v>0.41917808219178082</v>
      </c>
      <c r="S1033" s="156">
        <f t="shared" si="312"/>
        <v>0.58082191780821912</v>
      </c>
      <c r="T1033" s="157">
        <f t="shared" si="313"/>
        <v>43313</v>
      </c>
      <c r="U1033" s="158">
        <f t="shared" si="314"/>
        <v>43414</v>
      </c>
      <c r="V1033" s="158" t="str">
        <f t="shared" si="315"/>
        <v>Yes</v>
      </c>
      <c r="W1033" s="159">
        <f t="shared" si="316"/>
        <v>0.27945205479452057</v>
      </c>
      <c r="X1033" s="159">
        <f t="shared" si="317"/>
        <v>0</v>
      </c>
      <c r="Y1033" s="160" t="str">
        <f t="shared" si="318"/>
        <v/>
      </c>
      <c r="Z1033" s="161" t="str">
        <f t="shared" si="319"/>
        <v/>
      </c>
      <c r="AA1033" s="161" t="str">
        <f t="shared" si="320"/>
        <v>No</v>
      </c>
      <c r="AB1033" s="162" t="str">
        <f t="shared" si="321"/>
        <v/>
      </c>
      <c r="AC1033" s="162" t="str">
        <f t="shared" si="322"/>
        <v/>
      </c>
    </row>
    <row r="1034" spans="1:29" ht="14" customHeight="1">
      <c r="A1034" s="62">
        <v>1032</v>
      </c>
      <c r="B1034" s="10">
        <v>8</v>
      </c>
      <c r="C1034" s="14">
        <v>41466</v>
      </c>
      <c r="D1034" s="15" t="s">
        <v>237</v>
      </c>
      <c r="E1034" s="15" t="s">
        <v>11</v>
      </c>
      <c r="F1034" s="15" t="s">
        <v>11</v>
      </c>
      <c r="G1034" s="23" t="s">
        <v>229</v>
      </c>
      <c r="H1034" s="17" t="s">
        <v>230</v>
      </c>
      <c r="I1034" s="66">
        <v>1</v>
      </c>
      <c r="J1034" s="12">
        <f>VLOOKUP(G1034,'Default Parameters'!$A$10:$C$12,3,FALSE)</f>
        <v>5</v>
      </c>
      <c r="K1034" s="63">
        <f t="shared" si="304"/>
        <v>41589</v>
      </c>
      <c r="L1034" s="64">
        <f t="shared" si="305"/>
        <v>2013</v>
      </c>
      <c r="M1034" s="64">
        <f t="shared" si="306"/>
        <v>11</v>
      </c>
      <c r="N1034" s="63">
        <f t="shared" si="307"/>
        <v>43414</v>
      </c>
      <c r="O1034" s="154">
        <f t="shared" si="308"/>
        <v>42948</v>
      </c>
      <c r="P1034" s="155">
        <f t="shared" si="309"/>
        <v>43312</v>
      </c>
      <c r="Q1034" s="155" t="str">
        <f t="shared" si="310"/>
        <v>Yes</v>
      </c>
      <c r="R1034" s="156">
        <f t="shared" si="311"/>
        <v>0.41917808219178082</v>
      </c>
      <c r="S1034" s="156">
        <f t="shared" si="312"/>
        <v>0.58082191780821912</v>
      </c>
      <c r="T1034" s="157">
        <f t="shared" si="313"/>
        <v>43313</v>
      </c>
      <c r="U1034" s="158">
        <f t="shared" si="314"/>
        <v>43414</v>
      </c>
      <c r="V1034" s="158" t="str">
        <f t="shared" si="315"/>
        <v>Yes</v>
      </c>
      <c r="W1034" s="159">
        <f t="shared" si="316"/>
        <v>0.27945205479452057</v>
      </c>
      <c r="X1034" s="159">
        <f t="shared" si="317"/>
        <v>0</v>
      </c>
      <c r="Y1034" s="160" t="str">
        <f t="shared" si="318"/>
        <v/>
      </c>
      <c r="Z1034" s="161" t="str">
        <f t="shared" si="319"/>
        <v/>
      </c>
      <c r="AA1034" s="161" t="str">
        <f t="shared" si="320"/>
        <v>No</v>
      </c>
      <c r="AB1034" s="162" t="str">
        <f t="shared" si="321"/>
        <v/>
      </c>
      <c r="AC1034" s="162" t="str">
        <f t="shared" si="322"/>
        <v/>
      </c>
    </row>
    <row r="1035" spans="1:29" ht="14" customHeight="1">
      <c r="A1035" s="62">
        <v>1033</v>
      </c>
      <c r="B1035" s="10">
        <v>8</v>
      </c>
      <c r="C1035" s="14">
        <v>41466</v>
      </c>
      <c r="D1035" s="15" t="s">
        <v>237</v>
      </c>
      <c r="E1035" s="15" t="s">
        <v>11</v>
      </c>
      <c r="F1035" s="15" t="s">
        <v>11</v>
      </c>
      <c r="G1035" s="23" t="s">
        <v>229</v>
      </c>
      <c r="H1035" s="17" t="s">
        <v>230</v>
      </c>
      <c r="I1035" s="66">
        <v>1</v>
      </c>
      <c r="J1035" s="12">
        <f>VLOOKUP(G1035,'Default Parameters'!$A$10:$C$12,3,FALSE)</f>
        <v>5</v>
      </c>
      <c r="K1035" s="63">
        <f t="shared" si="304"/>
        <v>41589</v>
      </c>
      <c r="L1035" s="64">
        <f t="shared" si="305"/>
        <v>2013</v>
      </c>
      <c r="M1035" s="64">
        <f t="shared" si="306"/>
        <v>11</v>
      </c>
      <c r="N1035" s="63">
        <f t="shared" si="307"/>
        <v>43414</v>
      </c>
      <c r="O1035" s="154">
        <f t="shared" si="308"/>
        <v>42948</v>
      </c>
      <c r="P1035" s="155">
        <f t="shared" si="309"/>
        <v>43312</v>
      </c>
      <c r="Q1035" s="155" t="str">
        <f t="shared" si="310"/>
        <v>Yes</v>
      </c>
      <c r="R1035" s="156">
        <f t="shared" si="311"/>
        <v>0.41917808219178082</v>
      </c>
      <c r="S1035" s="156">
        <f t="shared" si="312"/>
        <v>0.58082191780821912</v>
      </c>
      <c r="T1035" s="157">
        <f t="shared" si="313"/>
        <v>43313</v>
      </c>
      <c r="U1035" s="158">
        <f t="shared" si="314"/>
        <v>43414</v>
      </c>
      <c r="V1035" s="158" t="str">
        <f t="shared" si="315"/>
        <v>Yes</v>
      </c>
      <c r="W1035" s="159">
        <f t="shared" si="316"/>
        <v>0.27945205479452057</v>
      </c>
      <c r="X1035" s="159">
        <f t="shared" si="317"/>
        <v>0</v>
      </c>
      <c r="Y1035" s="160" t="str">
        <f t="shared" si="318"/>
        <v/>
      </c>
      <c r="Z1035" s="161" t="str">
        <f t="shared" si="319"/>
        <v/>
      </c>
      <c r="AA1035" s="161" t="str">
        <f t="shared" si="320"/>
        <v>No</v>
      </c>
      <c r="AB1035" s="162" t="str">
        <f t="shared" si="321"/>
        <v/>
      </c>
      <c r="AC1035" s="162" t="str">
        <f t="shared" si="322"/>
        <v/>
      </c>
    </row>
    <row r="1036" spans="1:29" ht="14" customHeight="1">
      <c r="A1036" s="62">
        <v>1034</v>
      </c>
      <c r="B1036" s="10">
        <v>8</v>
      </c>
      <c r="C1036" s="14">
        <v>41466</v>
      </c>
      <c r="D1036" s="15" t="s">
        <v>237</v>
      </c>
      <c r="E1036" s="15" t="s">
        <v>11</v>
      </c>
      <c r="F1036" s="15" t="s">
        <v>11</v>
      </c>
      <c r="G1036" s="23" t="s">
        <v>229</v>
      </c>
      <c r="H1036" s="17" t="s">
        <v>243</v>
      </c>
      <c r="I1036" s="66">
        <v>1</v>
      </c>
      <c r="J1036" s="12">
        <f>VLOOKUP(G1036,'Default Parameters'!$A$10:$C$12,3,FALSE)</f>
        <v>5</v>
      </c>
      <c r="K1036" s="63">
        <f t="shared" si="304"/>
        <v>41589</v>
      </c>
      <c r="L1036" s="64">
        <f t="shared" si="305"/>
        <v>2013</v>
      </c>
      <c r="M1036" s="64">
        <f t="shared" si="306"/>
        <v>11</v>
      </c>
      <c r="N1036" s="63">
        <f t="shared" si="307"/>
        <v>43414</v>
      </c>
      <c r="O1036" s="154">
        <f t="shared" si="308"/>
        <v>42948</v>
      </c>
      <c r="P1036" s="155">
        <f t="shared" si="309"/>
        <v>43312</v>
      </c>
      <c r="Q1036" s="155" t="str">
        <f t="shared" si="310"/>
        <v>Yes</v>
      </c>
      <c r="R1036" s="156">
        <f t="shared" si="311"/>
        <v>0.41917808219178082</v>
      </c>
      <c r="S1036" s="156">
        <f t="shared" si="312"/>
        <v>0.58082191780821912</v>
      </c>
      <c r="T1036" s="157">
        <f t="shared" si="313"/>
        <v>43313</v>
      </c>
      <c r="U1036" s="158">
        <f t="shared" si="314"/>
        <v>43414</v>
      </c>
      <c r="V1036" s="158" t="str">
        <f t="shared" si="315"/>
        <v>Yes</v>
      </c>
      <c r="W1036" s="159">
        <f t="shared" si="316"/>
        <v>0.27945205479452057</v>
      </c>
      <c r="X1036" s="159">
        <f t="shared" si="317"/>
        <v>0</v>
      </c>
      <c r="Y1036" s="160" t="str">
        <f t="shared" si="318"/>
        <v/>
      </c>
      <c r="Z1036" s="161" t="str">
        <f t="shared" si="319"/>
        <v/>
      </c>
      <c r="AA1036" s="161" t="str">
        <f t="shared" si="320"/>
        <v>No</v>
      </c>
      <c r="AB1036" s="162" t="str">
        <f t="shared" si="321"/>
        <v/>
      </c>
      <c r="AC1036" s="162" t="str">
        <f t="shared" si="322"/>
        <v/>
      </c>
    </row>
    <row r="1037" spans="1:29" ht="14" customHeight="1">
      <c r="A1037" s="62">
        <v>1035</v>
      </c>
      <c r="B1037" s="10">
        <v>8</v>
      </c>
      <c r="C1037" s="14">
        <v>41467</v>
      </c>
      <c r="D1037" s="15" t="s">
        <v>237</v>
      </c>
      <c r="E1037" s="15" t="s">
        <v>11</v>
      </c>
      <c r="F1037" s="15" t="s">
        <v>11</v>
      </c>
      <c r="G1037" s="23" t="s">
        <v>229</v>
      </c>
      <c r="H1037" s="17" t="s">
        <v>230</v>
      </c>
      <c r="I1037" s="66">
        <v>1</v>
      </c>
      <c r="J1037" s="12">
        <f>VLOOKUP(G1037,'Default Parameters'!$A$10:$C$12,3,FALSE)</f>
        <v>5</v>
      </c>
      <c r="K1037" s="63">
        <f t="shared" si="304"/>
        <v>41590</v>
      </c>
      <c r="L1037" s="64">
        <f t="shared" si="305"/>
        <v>2013</v>
      </c>
      <c r="M1037" s="64">
        <f t="shared" si="306"/>
        <v>11</v>
      </c>
      <c r="N1037" s="63">
        <f t="shared" si="307"/>
        <v>43415</v>
      </c>
      <c r="O1037" s="154">
        <f t="shared" si="308"/>
        <v>42948</v>
      </c>
      <c r="P1037" s="155">
        <f t="shared" si="309"/>
        <v>43312</v>
      </c>
      <c r="Q1037" s="155" t="str">
        <f t="shared" si="310"/>
        <v>Yes</v>
      </c>
      <c r="R1037" s="156">
        <f t="shared" si="311"/>
        <v>0.41917808219178082</v>
      </c>
      <c r="S1037" s="156">
        <f t="shared" si="312"/>
        <v>0.58082191780821912</v>
      </c>
      <c r="T1037" s="157">
        <f t="shared" si="313"/>
        <v>43313</v>
      </c>
      <c r="U1037" s="158">
        <f t="shared" si="314"/>
        <v>43415</v>
      </c>
      <c r="V1037" s="158" t="str">
        <f t="shared" si="315"/>
        <v>Yes</v>
      </c>
      <c r="W1037" s="159">
        <f t="shared" si="316"/>
        <v>0.28219178082191781</v>
      </c>
      <c r="X1037" s="159">
        <f t="shared" si="317"/>
        <v>0</v>
      </c>
      <c r="Y1037" s="160" t="str">
        <f t="shared" si="318"/>
        <v/>
      </c>
      <c r="Z1037" s="161" t="str">
        <f t="shared" si="319"/>
        <v/>
      </c>
      <c r="AA1037" s="161" t="str">
        <f t="shared" si="320"/>
        <v>No</v>
      </c>
      <c r="AB1037" s="162" t="str">
        <f t="shared" si="321"/>
        <v/>
      </c>
      <c r="AC1037" s="162" t="str">
        <f t="shared" si="322"/>
        <v/>
      </c>
    </row>
    <row r="1038" spans="1:29" ht="14" customHeight="1">
      <c r="A1038" s="62">
        <v>1036</v>
      </c>
      <c r="B1038" s="10">
        <v>8</v>
      </c>
      <c r="C1038" s="14">
        <v>41467</v>
      </c>
      <c r="D1038" s="15" t="s">
        <v>237</v>
      </c>
      <c r="E1038" s="15" t="s">
        <v>11</v>
      </c>
      <c r="F1038" s="15" t="s">
        <v>11</v>
      </c>
      <c r="G1038" s="23" t="s">
        <v>229</v>
      </c>
      <c r="H1038" s="17" t="s">
        <v>230</v>
      </c>
      <c r="I1038" s="66">
        <v>1</v>
      </c>
      <c r="J1038" s="12">
        <f>VLOOKUP(G1038,'Default Parameters'!$A$10:$C$12,3,FALSE)</f>
        <v>5</v>
      </c>
      <c r="K1038" s="63">
        <f t="shared" si="304"/>
        <v>41590</v>
      </c>
      <c r="L1038" s="64">
        <f t="shared" si="305"/>
        <v>2013</v>
      </c>
      <c r="M1038" s="64">
        <f t="shared" si="306"/>
        <v>11</v>
      </c>
      <c r="N1038" s="63">
        <f t="shared" si="307"/>
        <v>43415</v>
      </c>
      <c r="O1038" s="154">
        <f t="shared" si="308"/>
        <v>42948</v>
      </c>
      <c r="P1038" s="155">
        <f t="shared" si="309"/>
        <v>43312</v>
      </c>
      <c r="Q1038" s="155" t="str">
        <f t="shared" si="310"/>
        <v>Yes</v>
      </c>
      <c r="R1038" s="156">
        <f t="shared" si="311"/>
        <v>0.41917808219178082</v>
      </c>
      <c r="S1038" s="156">
        <f t="shared" si="312"/>
        <v>0.58082191780821912</v>
      </c>
      <c r="T1038" s="157">
        <f t="shared" si="313"/>
        <v>43313</v>
      </c>
      <c r="U1038" s="158">
        <f t="shared" si="314"/>
        <v>43415</v>
      </c>
      <c r="V1038" s="158" t="str">
        <f t="shared" si="315"/>
        <v>Yes</v>
      </c>
      <c r="W1038" s="159">
        <f t="shared" si="316"/>
        <v>0.28219178082191781</v>
      </c>
      <c r="X1038" s="159">
        <f t="shared" si="317"/>
        <v>0</v>
      </c>
      <c r="Y1038" s="160" t="str">
        <f t="shared" si="318"/>
        <v/>
      </c>
      <c r="Z1038" s="161" t="str">
        <f t="shared" si="319"/>
        <v/>
      </c>
      <c r="AA1038" s="161" t="str">
        <f t="shared" si="320"/>
        <v>No</v>
      </c>
      <c r="AB1038" s="162" t="str">
        <f t="shared" si="321"/>
        <v/>
      </c>
      <c r="AC1038" s="162" t="str">
        <f t="shared" si="322"/>
        <v/>
      </c>
    </row>
    <row r="1039" spans="1:29" ht="14" customHeight="1">
      <c r="A1039" s="62">
        <v>1037</v>
      </c>
      <c r="B1039" s="10">
        <v>8</v>
      </c>
      <c r="C1039" s="14">
        <v>41467</v>
      </c>
      <c r="D1039" s="15" t="s">
        <v>237</v>
      </c>
      <c r="E1039" s="15" t="s">
        <v>11</v>
      </c>
      <c r="F1039" s="15" t="s">
        <v>11</v>
      </c>
      <c r="G1039" s="23" t="s">
        <v>229</v>
      </c>
      <c r="H1039" s="17" t="s">
        <v>230</v>
      </c>
      <c r="I1039" s="66">
        <v>1</v>
      </c>
      <c r="J1039" s="12">
        <f>VLOOKUP(G1039,'Default Parameters'!$A$10:$C$12,3,FALSE)</f>
        <v>5</v>
      </c>
      <c r="K1039" s="63">
        <f t="shared" si="304"/>
        <v>41590</v>
      </c>
      <c r="L1039" s="64">
        <f t="shared" si="305"/>
        <v>2013</v>
      </c>
      <c r="M1039" s="64">
        <f t="shared" si="306"/>
        <v>11</v>
      </c>
      <c r="N1039" s="63">
        <f t="shared" si="307"/>
        <v>43415</v>
      </c>
      <c r="O1039" s="154">
        <f t="shared" si="308"/>
        <v>42948</v>
      </c>
      <c r="P1039" s="155">
        <f t="shared" si="309"/>
        <v>43312</v>
      </c>
      <c r="Q1039" s="155" t="str">
        <f t="shared" si="310"/>
        <v>Yes</v>
      </c>
      <c r="R1039" s="156">
        <f t="shared" si="311"/>
        <v>0.41917808219178082</v>
      </c>
      <c r="S1039" s="156">
        <f t="shared" si="312"/>
        <v>0.58082191780821912</v>
      </c>
      <c r="T1039" s="157">
        <f t="shared" si="313"/>
        <v>43313</v>
      </c>
      <c r="U1039" s="158">
        <f t="shared" si="314"/>
        <v>43415</v>
      </c>
      <c r="V1039" s="158" t="str">
        <f t="shared" si="315"/>
        <v>Yes</v>
      </c>
      <c r="W1039" s="159">
        <f t="shared" si="316"/>
        <v>0.28219178082191781</v>
      </c>
      <c r="X1039" s="159">
        <f t="shared" si="317"/>
        <v>0</v>
      </c>
      <c r="Y1039" s="160" t="str">
        <f t="shared" si="318"/>
        <v/>
      </c>
      <c r="Z1039" s="161" t="str">
        <f t="shared" si="319"/>
        <v/>
      </c>
      <c r="AA1039" s="161" t="str">
        <f t="shared" si="320"/>
        <v>No</v>
      </c>
      <c r="AB1039" s="162" t="str">
        <f t="shared" si="321"/>
        <v/>
      </c>
      <c r="AC1039" s="162" t="str">
        <f t="shared" si="322"/>
        <v/>
      </c>
    </row>
    <row r="1040" spans="1:29" ht="14" customHeight="1">
      <c r="A1040" s="62">
        <v>1038</v>
      </c>
      <c r="B1040" s="10">
        <v>8</v>
      </c>
      <c r="C1040" s="14">
        <v>41467</v>
      </c>
      <c r="D1040" s="15" t="s">
        <v>237</v>
      </c>
      <c r="E1040" s="15" t="s">
        <v>11</v>
      </c>
      <c r="F1040" s="15" t="s">
        <v>11</v>
      </c>
      <c r="G1040" s="23" t="s">
        <v>229</v>
      </c>
      <c r="H1040" s="17" t="s">
        <v>230</v>
      </c>
      <c r="I1040" s="66">
        <v>1</v>
      </c>
      <c r="J1040" s="12">
        <f>VLOOKUP(G1040,'Default Parameters'!$A$10:$C$12,3,FALSE)</f>
        <v>5</v>
      </c>
      <c r="K1040" s="63">
        <f t="shared" si="304"/>
        <v>41590</v>
      </c>
      <c r="L1040" s="64">
        <f t="shared" si="305"/>
        <v>2013</v>
      </c>
      <c r="M1040" s="64">
        <f t="shared" si="306"/>
        <v>11</v>
      </c>
      <c r="N1040" s="63">
        <f t="shared" si="307"/>
        <v>43415</v>
      </c>
      <c r="O1040" s="154">
        <f t="shared" si="308"/>
        <v>42948</v>
      </c>
      <c r="P1040" s="155">
        <f t="shared" si="309"/>
        <v>43312</v>
      </c>
      <c r="Q1040" s="155" t="str">
        <f t="shared" si="310"/>
        <v>Yes</v>
      </c>
      <c r="R1040" s="156">
        <f t="shared" si="311"/>
        <v>0.41917808219178082</v>
      </c>
      <c r="S1040" s="156">
        <f t="shared" si="312"/>
        <v>0.58082191780821912</v>
      </c>
      <c r="T1040" s="157">
        <f t="shared" si="313"/>
        <v>43313</v>
      </c>
      <c r="U1040" s="158">
        <f t="shared" si="314"/>
        <v>43415</v>
      </c>
      <c r="V1040" s="158" t="str">
        <f t="shared" si="315"/>
        <v>Yes</v>
      </c>
      <c r="W1040" s="159">
        <f t="shared" si="316"/>
        <v>0.28219178082191781</v>
      </c>
      <c r="X1040" s="159">
        <f t="shared" si="317"/>
        <v>0</v>
      </c>
      <c r="Y1040" s="160" t="str">
        <f t="shared" si="318"/>
        <v/>
      </c>
      <c r="Z1040" s="161" t="str">
        <f t="shared" si="319"/>
        <v/>
      </c>
      <c r="AA1040" s="161" t="str">
        <f t="shared" si="320"/>
        <v>No</v>
      </c>
      <c r="AB1040" s="162" t="str">
        <f t="shared" si="321"/>
        <v/>
      </c>
      <c r="AC1040" s="162" t="str">
        <f t="shared" si="322"/>
        <v/>
      </c>
    </row>
    <row r="1041" spans="1:29" ht="14" customHeight="1">
      <c r="A1041" s="62">
        <v>1039</v>
      </c>
      <c r="B1041" s="10">
        <v>8</v>
      </c>
      <c r="C1041" s="14">
        <v>41467</v>
      </c>
      <c r="D1041" s="15" t="s">
        <v>237</v>
      </c>
      <c r="E1041" s="15" t="s">
        <v>11</v>
      </c>
      <c r="F1041" s="15" t="s">
        <v>11</v>
      </c>
      <c r="G1041" s="23" t="s">
        <v>229</v>
      </c>
      <c r="H1041" s="17" t="s">
        <v>230</v>
      </c>
      <c r="I1041" s="66">
        <v>1</v>
      </c>
      <c r="J1041" s="12">
        <f>VLOOKUP(G1041,'Default Parameters'!$A$10:$C$12,3,FALSE)</f>
        <v>5</v>
      </c>
      <c r="K1041" s="63">
        <f t="shared" si="304"/>
        <v>41590</v>
      </c>
      <c r="L1041" s="64">
        <f t="shared" si="305"/>
        <v>2013</v>
      </c>
      <c r="M1041" s="64">
        <f t="shared" si="306"/>
        <v>11</v>
      </c>
      <c r="N1041" s="63">
        <f t="shared" si="307"/>
        <v>43415</v>
      </c>
      <c r="O1041" s="154">
        <f t="shared" si="308"/>
        <v>42948</v>
      </c>
      <c r="P1041" s="155">
        <f t="shared" si="309"/>
        <v>43312</v>
      </c>
      <c r="Q1041" s="155" t="str">
        <f t="shared" si="310"/>
        <v>Yes</v>
      </c>
      <c r="R1041" s="156">
        <f t="shared" si="311"/>
        <v>0.41917808219178082</v>
      </c>
      <c r="S1041" s="156">
        <f t="shared" si="312"/>
        <v>0.58082191780821912</v>
      </c>
      <c r="T1041" s="157">
        <f t="shared" si="313"/>
        <v>43313</v>
      </c>
      <c r="U1041" s="158">
        <f t="shared" si="314"/>
        <v>43415</v>
      </c>
      <c r="V1041" s="158" t="str">
        <f t="shared" si="315"/>
        <v>Yes</v>
      </c>
      <c r="W1041" s="159">
        <f t="shared" si="316"/>
        <v>0.28219178082191781</v>
      </c>
      <c r="X1041" s="159">
        <f t="shared" si="317"/>
        <v>0</v>
      </c>
      <c r="Y1041" s="160" t="str">
        <f t="shared" si="318"/>
        <v/>
      </c>
      <c r="Z1041" s="161" t="str">
        <f t="shared" si="319"/>
        <v/>
      </c>
      <c r="AA1041" s="161" t="str">
        <f t="shared" si="320"/>
        <v>No</v>
      </c>
      <c r="AB1041" s="162" t="str">
        <f t="shared" si="321"/>
        <v/>
      </c>
      <c r="AC1041" s="162" t="str">
        <f t="shared" si="322"/>
        <v/>
      </c>
    </row>
    <row r="1042" spans="1:29" ht="14">
      <c r="A1042" s="62">
        <v>1040</v>
      </c>
      <c r="B1042" s="10">
        <v>8</v>
      </c>
      <c r="C1042" s="14">
        <v>41467</v>
      </c>
      <c r="D1042" s="15" t="s">
        <v>237</v>
      </c>
      <c r="E1042" s="15" t="s">
        <v>11</v>
      </c>
      <c r="F1042" s="15" t="s">
        <v>11</v>
      </c>
      <c r="G1042" s="23" t="s">
        <v>229</v>
      </c>
      <c r="H1042" s="17" t="s">
        <v>230</v>
      </c>
      <c r="I1042" s="66">
        <v>1</v>
      </c>
      <c r="J1042" s="12">
        <f>VLOOKUP(G1042,'Default Parameters'!$A$10:$C$12,3,FALSE)</f>
        <v>5</v>
      </c>
      <c r="K1042" s="63">
        <f t="shared" si="304"/>
        <v>41590</v>
      </c>
      <c r="L1042" s="64">
        <f t="shared" si="305"/>
        <v>2013</v>
      </c>
      <c r="M1042" s="64">
        <f t="shared" si="306"/>
        <v>11</v>
      </c>
      <c r="N1042" s="63">
        <f t="shared" si="307"/>
        <v>43415</v>
      </c>
      <c r="O1042" s="154">
        <f t="shared" si="308"/>
        <v>42948</v>
      </c>
      <c r="P1042" s="155">
        <f t="shared" si="309"/>
        <v>43312</v>
      </c>
      <c r="Q1042" s="155" t="str">
        <f t="shared" si="310"/>
        <v>Yes</v>
      </c>
      <c r="R1042" s="156">
        <f t="shared" si="311"/>
        <v>0.41917808219178082</v>
      </c>
      <c r="S1042" s="156">
        <f t="shared" si="312"/>
        <v>0.58082191780821912</v>
      </c>
      <c r="T1042" s="157">
        <f t="shared" si="313"/>
        <v>43313</v>
      </c>
      <c r="U1042" s="158">
        <f t="shared" si="314"/>
        <v>43415</v>
      </c>
      <c r="V1042" s="158" t="str">
        <f t="shared" si="315"/>
        <v>Yes</v>
      </c>
      <c r="W1042" s="159">
        <f t="shared" si="316"/>
        <v>0.28219178082191781</v>
      </c>
      <c r="X1042" s="159">
        <f t="shared" si="317"/>
        <v>0</v>
      </c>
      <c r="Y1042" s="160" t="str">
        <f t="shared" si="318"/>
        <v/>
      </c>
      <c r="Z1042" s="161" t="str">
        <f t="shared" si="319"/>
        <v/>
      </c>
      <c r="AA1042" s="161" t="str">
        <f t="shared" si="320"/>
        <v>No</v>
      </c>
      <c r="AB1042" s="162" t="str">
        <f t="shared" si="321"/>
        <v/>
      </c>
      <c r="AC1042" s="162" t="str">
        <f t="shared" si="322"/>
        <v/>
      </c>
    </row>
    <row r="1043" spans="1:29" ht="14">
      <c r="A1043" s="62">
        <v>1041</v>
      </c>
      <c r="B1043" s="10">
        <v>8</v>
      </c>
      <c r="C1043" s="14">
        <v>41467</v>
      </c>
      <c r="D1043" s="15" t="s">
        <v>237</v>
      </c>
      <c r="E1043" s="15" t="s">
        <v>11</v>
      </c>
      <c r="F1043" s="15" t="s">
        <v>11</v>
      </c>
      <c r="G1043" s="23" t="s">
        <v>229</v>
      </c>
      <c r="H1043" s="17" t="s">
        <v>230</v>
      </c>
      <c r="I1043" s="66">
        <v>1</v>
      </c>
      <c r="J1043" s="12">
        <f>VLOOKUP(G1043,'Default Parameters'!$A$10:$C$12,3,FALSE)</f>
        <v>5</v>
      </c>
      <c r="K1043" s="63">
        <f t="shared" si="304"/>
        <v>41590</v>
      </c>
      <c r="L1043" s="64">
        <f t="shared" si="305"/>
        <v>2013</v>
      </c>
      <c r="M1043" s="64">
        <f t="shared" si="306"/>
        <v>11</v>
      </c>
      <c r="N1043" s="63">
        <f t="shared" si="307"/>
        <v>43415</v>
      </c>
      <c r="O1043" s="154">
        <f t="shared" si="308"/>
        <v>42948</v>
      </c>
      <c r="P1043" s="155">
        <f t="shared" si="309"/>
        <v>43312</v>
      </c>
      <c r="Q1043" s="155" t="str">
        <f t="shared" si="310"/>
        <v>Yes</v>
      </c>
      <c r="R1043" s="156">
        <f t="shared" si="311"/>
        <v>0.41917808219178082</v>
      </c>
      <c r="S1043" s="156">
        <f t="shared" si="312"/>
        <v>0.58082191780821912</v>
      </c>
      <c r="T1043" s="157">
        <f t="shared" si="313"/>
        <v>43313</v>
      </c>
      <c r="U1043" s="158">
        <f t="shared" si="314"/>
        <v>43415</v>
      </c>
      <c r="V1043" s="158" t="str">
        <f t="shared" si="315"/>
        <v>Yes</v>
      </c>
      <c r="W1043" s="159">
        <f t="shared" si="316"/>
        <v>0.28219178082191781</v>
      </c>
      <c r="X1043" s="159">
        <f t="shared" si="317"/>
        <v>0</v>
      </c>
      <c r="Y1043" s="160" t="str">
        <f t="shared" si="318"/>
        <v/>
      </c>
      <c r="Z1043" s="161" t="str">
        <f t="shared" si="319"/>
        <v/>
      </c>
      <c r="AA1043" s="161" t="str">
        <f t="shared" si="320"/>
        <v>No</v>
      </c>
      <c r="AB1043" s="162" t="str">
        <f t="shared" si="321"/>
        <v/>
      </c>
      <c r="AC1043" s="162" t="str">
        <f t="shared" si="322"/>
        <v/>
      </c>
    </row>
    <row r="1044" spans="1:29" ht="14" customHeight="1">
      <c r="A1044" s="62">
        <v>1042</v>
      </c>
      <c r="B1044" s="10">
        <v>8</v>
      </c>
      <c r="C1044" s="14">
        <v>41467</v>
      </c>
      <c r="D1044" s="15" t="s">
        <v>237</v>
      </c>
      <c r="E1044" s="15" t="s">
        <v>11</v>
      </c>
      <c r="F1044" s="15" t="s">
        <v>11</v>
      </c>
      <c r="G1044" s="23" t="s">
        <v>229</v>
      </c>
      <c r="H1044" s="17" t="s">
        <v>230</v>
      </c>
      <c r="I1044" s="66">
        <v>1</v>
      </c>
      <c r="J1044" s="12">
        <f>VLOOKUP(G1044,'Default Parameters'!$A$10:$C$12,3,FALSE)</f>
        <v>5</v>
      </c>
      <c r="K1044" s="63">
        <f t="shared" si="304"/>
        <v>41590</v>
      </c>
      <c r="L1044" s="64">
        <f t="shared" si="305"/>
        <v>2013</v>
      </c>
      <c r="M1044" s="64">
        <f t="shared" si="306"/>
        <v>11</v>
      </c>
      <c r="N1044" s="63">
        <f t="shared" si="307"/>
        <v>43415</v>
      </c>
      <c r="O1044" s="154">
        <f t="shared" si="308"/>
        <v>42948</v>
      </c>
      <c r="P1044" s="155">
        <f t="shared" si="309"/>
        <v>43312</v>
      </c>
      <c r="Q1044" s="155" t="str">
        <f t="shared" si="310"/>
        <v>Yes</v>
      </c>
      <c r="R1044" s="156">
        <f t="shared" si="311"/>
        <v>0.41917808219178082</v>
      </c>
      <c r="S1044" s="156">
        <f t="shared" si="312"/>
        <v>0.58082191780821912</v>
      </c>
      <c r="T1044" s="157">
        <f t="shared" si="313"/>
        <v>43313</v>
      </c>
      <c r="U1044" s="158">
        <f t="shared" si="314"/>
        <v>43415</v>
      </c>
      <c r="V1044" s="158" t="str">
        <f t="shared" si="315"/>
        <v>Yes</v>
      </c>
      <c r="W1044" s="159">
        <f t="shared" si="316"/>
        <v>0.28219178082191781</v>
      </c>
      <c r="X1044" s="159">
        <f t="shared" si="317"/>
        <v>0</v>
      </c>
      <c r="Y1044" s="160" t="str">
        <f t="shared" si="318"/>
        <v/>
      </c>
      <c r="Z1044" s="161" t="str">
        <f t="shared" si="319"/>
        <v/>
      </c>
      <c r="AA1044" s="161" t="str">
        <f t="shared" si="320"/>
        <v>No</v>
      </c>
      <c r="AB1044" s="162" t="str">
        <f t="shared" si="321"/>
        <v/>
      </c>
      <c r="AC1044" s="162" t="str">
        <f t="shared" si="322"/>
        <v/>
      </c>
    </row>
    <row r="1045" spans="1:29" ht="14" customHeight="1">
      <c r="A1045" s="62">
        <v>1043</v>
      </c>
      <c r="B1045" s="10">
        <v>8</v>
      </c>
      <c r="C1045" s="14">
        <v>41467</v>
      </c>
      <c r="D1045" s="15" t="s">
        <v>237</v>
      </c>
      <c r="E1045" s="15" t="s">
        <v>11</v>
      </c>
      <c r="F1045" s="15" t="s">
        <v>11</v>
      </c>
      <c r="G1045" s="23" t="s">
        <v>229</v>
      </c>
      <c r="H1045" s="17" t="s">
        <v>230</v>
      </c>
      <c r="I1045" s="66">
        <v>1</v>
      </c>
      <c r="J1045" s="12">
        <f>VLOOKUP(G1045,'Default Parameters'!$A$10:$C$12,3,FALSE)</f>
        <v>5</v>
      </c>
      <c r="K1045" s="63">
        <f t="shared" si="304"/>
        <v>41590</v>
      </c>
      <c r="L1045" s="64">
        <f t="shared" si="305"/>
        <v>2013</v>
      </c>
      <c r="M1045" s="64">
        <f t="shared" si="306"/>
        <v>11</v>
      </c>
      <c r="N1045" s="63">
        <f t="shared" si="307"/>
        <v>43415</v>
      </c>
      <c r="O1045" s="154">
        <f t="shared" si="308"/>
        <v>42948</v>
      </c>
      <c r="P1045" s="155">
        <f t="shared" si="309"/>
        <v>43312</v>
      </c>
      <c r="Q1045" s="155" t="str">
        <f t="shared" si="310"/>
        <v>Yes</v>
      </c>
      <c r="R1045" s="156">
        <f t="shared" si="311"/>
        <v>0.41917808219178082</v>
      </c>
      <c r="S1045" s="156">
        <f t="shared" si="312"/>
        <v>0.58082191780821912</v>
      </c>
      <c r="T1045" s="157">
        <f t="shared" si="313"/>
        <v>43313</v>
      </c>
      <c r="U1045" s="158">
        <f t="shared" si="314"/>
        <v>43415</v>
      </c>
      <c r="V1045" s="158" t="str">
        <f t="shared" si="315"/>
        <v>Yes</v>
      </c>
      <c r="W1045" s="159">
        <f t="shared" si="316"/>
        <v>0.28219178082191781</v>
      </c>
      <c r="X1045" s="159">
        <f t="shared" si="317"/>
        <v>0</v>
      </c>
      <c r="Y1045" s="160" t="str">
        <f t="shared" si="318"/>
        <v/>
      </c>
      <c r="Z1045" s="161" t="str">
        <f t="shared" si="319"/>
        <v/>
      </c>
      <c r="AA1045" s="161" t="str">
        <f t="shared" si="320"/>
        <v>No</v>
      </c>
      <c r="AB1045" s="162" t="str">
        <f t="shared" si="321"/>
        <v/>
      </c>
      <c r="AC1045" s="162" t="str">
        <f t="shared" si="322"/>
        <v/>
      </c>
    </row>
    <row r="1046" spans="1:29" ht="14" customHeight="1">
      <c r="A1046" s="62">
        <v>1044</v>
      </c>
      <c r="B1046" s="10">
        <v>8</v>
      </c>
      <c r="C1046" s="14">
        <v>41467</v>
      </c>
      <c r="D1046" s="15" t="s">
        <v>237</v>
      </c>
      <c r="E1046" s="15" t="s">
        <v>11</v>
      </c>
      <c r="F1046" s="15" t="s">
        <v>11</v>
      </c>
      <c r="G1046" s="23" t="s">
        <v>229</v>
      </c>
      <c r="H1046" s="17" t="s">
        <v>230</v>
      </c>
      <c r="I1046" s="66">
        <v>1</v>
      </c>
      <c r="J1046" s="12">
        <f>VLOOKUP(G1046,'Default Parameters'!$A$10:$C$12,3,FALSE)</f>
        <v>5</v>
      </c>
      <c r="K1046" s="63">
        <f t="shared" si="304"/>
        <v>41590</v>
      </c>
      <c r="L1046" s="64">
        <f t="shared" si="305"/>
        <v>2013</v>
      </c>
      <c r="M1046" s="64">
        <f t="shared" si="306"/>
        <v>11</v>
      </c>
      <c r="N1046" s="63">
        <f t="shared" si="307"/>
        <v>43415</v>
      </c>
      <c r="O1046" s="154">
        <f t="shared" si="308"/>
        <v>42948</v>
      </c>
      <c r="P1046" s="155">
        <f t="shared" si="309"/>
        <v>43312</v>
      </c>
      <c r="Q1046" s="155" t="str">
        <f t="shared" si="310"/>
        <v>Yes</v>
      </c>
      <c r="R1046" s="156">
        <f t="shared" si="311"/>
        <v>0.41917808219178082</v>
      </c>
      <c r="S1046" s="156">
        <f t="shared" si="312"/>
        <v>0.58082191780821912</v>
      </c>
      <c r="T1046" s="157">
        <f t="shared" si="313"/>
        <v>43313</v>
      </c>
      <c r="U1046" s="158">
        <f t="shared" si="314"/>
        <v>43415</v>
      </c>
      <c r="V1046" s="158" t="str">
        <f t="shared" si="315"/>
        <v>Yes</v>
      </c>
      <c r="W1046" s="159">
        <f t="shared" si="316"/>
        <v>0.28219178082191781</v>
      </c>
      <c r="X1046" s="159">
        <f t="shared" si="317"/>
        <v>0</v>
      </c>
      <c r="Y1046" s="160" t="str">
        <f t="shared" si="318"/>
        <v/>
      </c>
      <c r="Z1046" s="161" t="str">
        <f t="shared" si="319"/>
        <v/>
      </c>
      <c r="AA1046" s="161" t="str">
        <f t="shared" si="320"/>
        <v>No</v>
      </c>
      <c r="AB1046" s="162" t="str">
        <f t="shared" si="321"/>
        <v/>
      </c>
      <c r="AC1046" s="162" t="str">
        <f t="shared" si="322"/>
        <v/>
      </c>
    </row>
    <row r="1047" spans="1:29" ht="14" customHeight="1">
      <c r="A1047" s="62">
        <v>1045</v>
      </c>
      <c r="B1047" s="10">
        <v>8</v>
      </c>
      <c r="C1047" s="14">
        <v>41467</v>
      </c>
      <c r="D1047" s="15" t="s">
        <v>237</v>
      </c>
      <c r="E1047" s="15" t="s">
        <v>11</v>
      </c>
      <c r="F1047" s="15" t="s">
        <v>11</v>
      </c>
      <c r="G1047" s="23" t="s">
        <v>229</v>
      </c>
      <c r="H1047" s="17" t="s">
        <v>230</v>
      </c>
      <c r="I1047" s="66">
        <v>1</v>
      </c>
      <c r="J1047" s="12">
        <f>VLOOKUP(G1047,'Default Parameters'!$A$10:$C$12,3,FALSE)</f>
        <v>5</v>
      </c>
      <c r="K1047" s="63">
        <f t="shared" si="304"/>
        <v>41590</v>
      </c>
      <c r="L1047" s="64">
        <f t="shared" si="305"/>
        <v>2013</v>
      </c>
      <c r="M1047" s="64">
        <f t="shared" si="306"/>
        <v>11</v>
      </c>
      <c r="N1047" s="63">
        <f t="shared" si="307"/>
        <v>43415</v>
      </c>
      <c r="O1047" s="154">
        <f t="shared" si="308"/>
        <v>42948</v>
      </c>
      <c r="P1047" s="155">
        <f t="shared" si="309"/>
        <v>43312</v>
      </c>
      <c r="Q1047" s="155" t="str">
        <f t="shared" si="310"/>
        <v>Yes</v>
      </c>
      <c r="R1047" s="156">
        <f t="shared" si="311"/>
        <v>0.41917808219178082</v>
      </c>
      <c r="S1047" s="156">
        <f t="shared" si="312"/>
        <v>0.58082191780821912</v>
      </c>
      <c r="T1047" s="157">
        <f t="shared" si="313"/>
        <v>43313</v>
      </c>
      <c r="U1047" s="158">
        <f t="shared" si="314"/>
        <v>43415</v>
      </c>
      <c r="V1047" s="158" t="str">
        <f t="shared" si="315"/>
        <v>Yes</v>
      </c>
      <c r="W1047" s="159">
        <f t="shared" si="316"/>
        <v>0.28219178082191781</v>
      </c>
      <c r="X1047" s="159">
        <f t="shared" si="317"/>
        <v>0</v>
      </c>
      <c r="Y1047" s="160" t="str">
        <f t="shared" si="318"/>
        <v/>
      </c>
      <c r="Z1047" s="161" t="str">
        <f t="shared" si="319"/>
        <v/>
      </c>
      <c r="AA1047" s="161" t="str">
        <f t="shared" si="320"/>
        <v>No</v>
      </c>
      <c r="AB1047" s="162" t="str">
        <f t="shared" si="321"/>
        <v/>
      </c>
      <c r="AC1047" s="162" t="str">
        <f t="shared" si="322"/>
        <v/>
      </c>
    </row>
    <row r="1048" spans="1:29" ht="14" customHeight="1">
      <c r="A1048" s="62">
        <v>1046</v>
      </c>
      <c r="B1048" s="10">
        <v>8</v>
      </c>
      <c r="C1048" s="14">
        <v>41467</v>
      </c>
      <c r="D1048" s="15" t="s">
        <v>237</v>
      </c>
      <c r="E1048" s="15" t="s">
        <v>11</v>
      </c>
      <c r="F1048" s="15" t="s">
        <v>11</v>
      </c>
      <c r="G1048" s="23" t="s">
        <v>229</v>
      </c>
      <c r="H1048" s="17" t="s">
        <v>230</v>
      </c>
      <c r="I1048" s="66">
        <v>1</v>
      </c>
      <c r="J1048" s="12">
        <f>VLOOKUP(G1048,'Default Parameters'!$A$10:$C$12,3,FALSE)</f>
        <v>5</v>
      </c>
      <c r="K1048" s="63">
        <f t="shared" si="304"/>
        <v>41590</v>
      </c>
      <c r="L1048" s="64">
        <f t="shared" si="305"/>
        <v>2013</v>
      </c>
      <c r="M1048" s="64">
        <f t="shared" si="306"/>
        <v>11</v>
      </c>
      <c r="N1048" s="63">
        <f t="shared" si="307"/>
        <v>43415</v>
      </c>
      <c r="O1048" s="154">
        <f t="shared" si="308"/>
        <v>42948</v>
      </c>
      <c r="P1048" s="155">
        <f t="shared" si="309"/>
        <v>43312</v>
      </c>
      <c r="Q1048" s="155" t="str">
        <f t="shared" si="310"/>
        <v>Yes</v>
      </c>
      <c r="R1048" s="156">
        <f t="shared" si="311"/>
        <v>0.41917808219178082</v>
      </c>
      <c r="S1048" s="156">
        <f t="shared" si="312"/>
        <v>0.58082191780821912</v>
      </c>
      <c r="T1048" s="157">
        <f t="shared" si="313"/>
        <v>43313</v>
      </c>
      <c r="U1048" s="158">
        <f t="shared" si="314"/>
        <v>43415</v>
      </c>
      <c r="V1048" s="158" t="str">
        <f t="shared" si="315"/>
        <v>Yes</v>
      </c>
      <c r="W1048" s="159">
        <f t="shared" si="316"/>
        <v>0.28219178082191781</v>
      </c>
      <c r="X1048" s="159">
        <f t="shared" si="317"/>
        <v>0</v>
      </c>
      <c r="Y1048" s="160" t="str">
        <f t="shared" si="318"/>
        <v/>
      </c>
      <c r="Z1048" s="161" t="str">
        <f t="shared" si="319"/>
        <v/>
      </c>
      <c r="AA1048" s="161" t="str">
        <f t="shared" si="320"/>
        <v>No</v>
      </c>
      <c r="AB1048" s="162" t="str">
        <f t="shared" si="321"/>
        <v/>
      </c>
      <c r="AC1048" s="162" t="str">
        <f t="shared" si="322"/>
        <v/>
      </c>
    </row>
    <row r="1049" spans="1:29" ht="14" customHeight="1">
      <c r="A1049" s="62">
        <v>1047</v>
      </c>
      <c r="B1049" s="10">
        <v>8</v>
      </c>
      <c r="C1049" s="14">
        <v>41467</v>
      </c>
      <c r="D1049" s="15" t="s">
        <v>237</v>
      </c>
      <c r="E1049" s="15" t="s">
        <v>11</v>
      </c>
      <c r="F1049" s="15" t="s">
        <v>11</v>
      </c>
      <c r="G1049" s="23" t="s">
        <v>229</v>
      </c>
      <c r="H1049" s="17" t="s">
        <v>230</v>
      </c>
      <c r="I1049" s="66">
        <v>1</v>
      </c>
      <c r="J1049" s="12">
        <f>VLOOKUP(G1049,'Default Parameters'!$A$10:$C$12,3,FALSE)</f>
        <v>5</v>
      </c>
      <c r="K1049" s="63">
        <f t="shared" si="304"/>
        <v>41590</v>
      </c>
      <c r="L1049" s="64">
        <f t="shared" si="305"/>
        <v>2013</v>
      </c>
      <c r="M1049" s="64">
        <f t="shared" si="306"/>
        <v>11</v>
      </c>
      <c r="N1049" s="63">
        <f t="shared" si="307"/>
        <v>43415</v>
      </c>
      <c r="O1049" s="154">
        <f t="shared" si="308"/>
        <v>42948</v>
      </c>
      <c r="P1049" s="155">
        <f t="shared" si="309"/>
        <v>43312</v>
      </c>
      <c r="Q1049" s="155" t="str">
        <f t="shared" si="310"/>
        <v>Yes</v>
      </c>
      <c r="R1049" s="156">
        <f t="shared" si="311"/>
        <v>0.41917808219178082</v>
      </c>
      <c r="S1049" s="156">
        <f t="shared" si="312"/>
        <v>0.58082191780821912</v>
      </c>
      <c r="T1049" s="157">
        <f t="shared" si="313"/>
        <v>43313</v>
      </c>
      <c r="U1049" s="158">
        <f t="shared" si="314"/>
        <v>43415</v>
      </c>
      <c r="V1049" s="158" t="str">
        <f t="shared" si="315"/>
        <v>Yes</v>
      </c>
      <c r="W1049" s="159">
        <f t="shared" si="316"/>
        <v>0.28219178082191781</v>
      </c>
      <c r="X1049" s="159">
        <f t="shared" si="317"/>
        <v>0</v>
      </c>
      <c r="Y1049" s="160" t="str">
        <f t="shared" si="318"/>
        <v/>
      </c>
      <c r="Z1049" s="161" t="str">
        <f t="shared" si="319"/>
        <v/>
      </c>
      <c r="AA1049" s="161" t="str">
        <f t="shared" si="320"/>
        <v>No</v>
      </c>
      <c r="AB1049" s="162" t="str">
        <f t="shared" si="321"/>
        <v/>
      </c>
      <c r="AC1049" s="162" t="str">
        <f t="shared" si="322"/>
        <v/>
      </c>
    </row>
    <row r="1050" spans="1:29" ht="14" customHeight="1">
      <c r="A1050" s="62">
        <v>1048</v>
      </c>
      <c r="B1050" s="10">
        <v>8</v>
      </c>
      <c r="C1050" s="14">
        <v>41467</v>
      </c>
      <c r="D1050" s="15" t="s">
        <v>237</v>
      </c>
      <c r="E1050" s="15" t="s">
        <v>11</v>
      </c>
      <c r="F1050" s="15" t="s">
        <v>11</v>
      </c>
      <c r="G1050" s="23" t="s">
        <v>229</v>
      </c>
      <c r="H1050" s="17" t="s">
        <v>230</v>
      </c>
      <c r="I1050" s="66">
        <v>1</v>
      </c>
      <c r="J1050" s="12">
        <f>VLOOKUP(G1050,'Default Parameters'!$A$10:$C$12,3,FALSE)</f>
        <v>5</v>
      </c>
      <c r="K1050" s="63">
        <f t="shared" si="304"/>
        <v>41590</v>
      </c>
      <c r="L1050" s="64">
        <f t="shared" si="305"/>
        <v>2013</v>
      </c>
      <c r="M1050" s="64">
        <f t="shared" si="306"/>
        <v>11</v>
      </c>
      <c r="N1050" s="63">
        <f t="shared" si="307"/>
        <v>43415</v>
      </c>
      <c r="O1050" s="154">
        <f t="shared" si="308"/>
        <v>42948</v>
      </c>
      <c r="P1050" s="155">
        <f t="shared" si="309"/>
        <v>43312</v>
      </c>
      <c r="Q1050" s="155" t="str">
        <f t="shared" si="310"/>
        <v>Yes</v>
      </c>
      <c r="R1050" s="156">
        <f t="shared" si="311"/>
        <v>0.41917808219178082</v>
      </c>
      <c r="S1050" s="156">
        <f t="shared" si="312"/>
        <v>0.58082191780821912</v>
      </c>
      <c r="T1050" s="157">
        <f t="shared" si="313"/>
        <v>43313</v>
      </c>
      <c r="U1050" s="158">
        <f t="shared" si="314"/>
        <v>43415</v>
      </c>
      <c r="V1050" s="158" t="str">
        <f t="shared" si="315"/>
        <v>Yes</v>
      </c>
      <c r="W1050" s="159">
        <f t="shared" si="316"/>
        <v>0.28219178082191781</v>
      </c>
      <c r="X1050" s="159">
        <f t="shared" si="317"/>
        <v>0</v>
      </c>
      <c r="Y1050" s="160" t="str">
        <f t="shared" si="318"/>
        <v/>
      </c>
      <c r="Z1050" s="161" t="str">
        <f t="shared" si="319"/>
        <v/>
      </c>
      <c r="AA1050" s="161" t="str">
        <f t="shared" si="320"/>
        <v>No</v>
      </c>
      <c r="AB1050" s="162" t="str">
        <f t="shared" si="321"/>
        <v/>
      </c>
      <c r="AC1050" s="162" t="str">
        <f t="shared" si="322"/>
        <v/>
      </c>
    </row>
    <row r="1051" spans="1:29" ht="14" customHeight="1">
      <c r="A1051" s="62">
        <v>1049</v>
      </c>
      <c r="B1051" s="10">
        <v>8</v>
      </c>
      <c r="C1051" s="14">
        <v>41467</v>
      </c>
      <c r="D1051" s="15" t="s">
        <v>74</v>
      </c>
      <c r="E1051" s="65" t="s">
        <v>9</v>
      </c>
      <c r="F1051" s="15" t="s">
        <v>9</v>
      </c>
      <c r="G1051" s="23" t="s">
        <v>229</v>
      </c>
      <c r="H1051" s="17" t="s">
        <v>247</v>
      </c>
      <c r="I1051" s="66">
        <v>853</v>
      </c>
      <c r="J1051" s="12">
        <f>VLOOKUP(G1051,'Default Parameters'!$A$10:$C$12,3,FALSE)</f>
        <v>5</v>
      </c>
      <c r="K1051" s="63">
        <f t="shared" si="304"/>
        <v>41590</v>
      </c>
      <c r="L1051" s="64">
        <f t="shared" si="305"/>
        <v>2013</v>
      </c>
      <c r="M1051" s="64">
        <f t="shared" si="306"/>
        <v>11</v>
      </c>
      <c r="N1051" s="63">
        <f t="shared" si="307"/>
        <v>43415</v>
      </c>
      <c r="O1051" s="154">
        <f t="shared" si="308"/>
        <v>42948</v>
      </c>
      <c r="P1051" s="155">
        <f t="shared" si="309"/>
        <v>43312</v>
      </c>
      <c r="Q1051" s="155" t="str">
        <f t="shared" si="310"/>
        <v>Yes</v>
      </c>
      <c r="R1051" s="156">
        <f t="shared" si="311"/>
        <v>357.55890410958904</v>
      </c>
      <c r="S1051" s="156">
        <f t="shared" si="312"/>
        <v>495.44109589041096</v>
      </c>
      <c r="T1051" s="157">
        <f t="shared" si="313"/>
        <v>43313</v>
      </c>
      <c r="U1051" s="158">
        <f t="shared" si="314"/>
        <v>43415</v>
      </c>
      <c r="V1051" s="158" t="str">
        <f t="shared" si="315"/>
        <v>Yes</v>
      </c>
      <c r="W1051" s="159">
        <f t="shared" si="316"/>
        <v>240.70958904109588</v>
      </c>
      <c r="X1051" s="159">
        <f t="shared" si="317"/>
        <v>0</v>
      </c>
      <c r="Y1051" s="160" t="str">
        <f t="shared" si="318"/>
        <v/>
      </c>
      <c r="Z1051" s="161" t="str">
        <f t="shared" si="319"/>
        <v/>
      </c>
      <c r="AA1051" s="161" t="str">
        <f t="shared" si="320"/>
        <v>No</v>
      </c>
      <c r="AB1051" s="162" t="str">
        <f t="shared" si="321"/>
        <v/>
      </c>
      <c r="AC1051" s="162" t="str">
        <f t="shared" si="322"/>
        <v/>
      </c>
    </row>
    <row r="1052" spans="1:29" ht="14" customHeight="1">
      <c r="A1052" s="62">
        <v>1050</v>
      </c>
      <c r="B1052" s="10">
        <v>8</v>
      </c>
      <c r="C1052" s="14">
        <v>41470</v>
      </c>
      <c r="D1052" s="15" t="s">
        <v>248</v>
      </c>
      <c r="E1052" s="65" t="s">
        <v>8</v>
      </c>
      <c r="F1052" s="15" t="s">
        <v>8</v>
      </c>
      <c r="G1052" s="23" t="s">
        <v>203</v>
      </c>
      <c r="H1052" s="17" t="s">
        <v>182</v>
      </c>
      <c r="I1052" s="66">
        <v>1</v>
      </c>
      <c r="J1052" s="12">
        <f>VLOOKUP(G1052,'Default Parameters'!$A$10:$C$12,3,FALSE)</f>
        <v>5</v>
      </c>
      <c r="K1052" s="63">
        <f t="shared" si="304"/>
        <v>41593</v>
      </c>
      <c r="L1052" s="64">
        <f t="shared" si="305"/>
        <v>2013</v>
      </c>
      <c r="M1052" s="64">
        <f t="shared" si="306"/>
        <v>11</v>
      </c>
      <c r="N1052" s="63">
        <f t="shared" si="307"/>
        <v>43418</v>
      </c>
      <c r="O1052" s="154">
        <f t="shared" si="308"/>
        <v>42948</v>
      </c>
      <c r="P1052" s="155">
        <f t="shared" si="309"/>
        <v>43312</v>
      </c>
      <c r="Q1052" s="155" t="str">
        <f t="shared" si="310"/>
        <v>Yes</v>
      </c>
      <c r="R1052" s="156">
        <f t="shared" si="311"/>
        <v>0.41917808219178082</v>
      </c>
      <c r="S1052" s="156">
        <f t="shared" si="312"/>
        <v>0.58082191780821912</v>
      </c>
      <c r="T1052" s="157">
        <f t="shared" si="313"/>
        <v>43313</v>
      </c>
      <c r="U1052" s="158">
        <f t="shared" si="314"/>
        <v>43418</v>
      </c>
      <c r="V1052" s="158" t="str">
        <f t="shared" si="315"/>
        <v>Yes</v>
      </c>
      <c r="W1052" s="159">
        <f t="shared" si="316"/>
        <v>0.29041095890410956</v>
      </c>
      <c r="X1052" s="159">
        <f t="shared" si="317"/>
        <v>0</v>
      </c>
      <c r="Y1052" s="160" t="str">
        <f t="shared" si="318"/>
        <v/>
      </c>
      <c r="Z1052" s="161" t="str">
        <f t="shared" si="319"/>
        <v/>
      </c>
      <c r="AA1052" s="161" t="str">
        <f t="shared" si="320"/>
        <v>No</v>
      </c>
      <c r="AB1052" s="162" t="str">
        <f t="shared" si="321"/>
        <v/>
      </c>
      <c r="AC1052" s="162" t="str">
        <f t="shared" si="322"/>
        <v/>
      </c>
    </row>
    <row r="1053" spans="1:29" ht="14" customHeight="1">
      <c r="A1053" s="62">
        <v>1051</v>
      </c>
      <c r="B1053" s="10">
        <v>8</v>
      </c>
      <c r="C1053" s="14">
        <v>41470</v>
      </c>
      <c r="D1053" s="15" t="s">
        <v>250</v>
      </c>
      <c r="E1053" s="15" t="s">
        <v>11</v>
      </c>
      <c r="F1053" s="15" t="s">
        <v>11</v>
      </c>
      <c r="G1053" s="23" t="s">
        <v>229</v>
      </c>
      <c r="H1053" s="17" t="s">
        <v>243</v>
      </c>
      <c r="I1053" s="66">
        <v>2</v>
      </c>
      <c r="J1053" s="12">
        <f>VLOOKUP(G1053,'Default Parameters'!$A$10:$C$12,3,FALSE)</f>
        <v>5</v>
      </c>
      <c r="K1053" s="63">
        <f t="shared" si="304"/>
        <v>41593</v>
      </c>
      <c r="L1053" s="64">
        <f t="shared" si="305"/>
        <v>2013</v>
      </c>
      <c r="M1053" s="64">
        <f t="shared" si="306"/>
        <v>11</v>
      </c>
      <c r="N1053" s="63">
        <f t="shared" si="307"/>
        <v>43418</v>
      </c>
      <c r="O1053" s="154">
        <f t="shared" si="308"/>
        <v>42948</v>
      </c>
      <c r="P1053" s="155">
        <f t="shared" si="309"/>
        <v>43312</v>
      </c>
      <c r="Q1053" s="155" t="str">
        <f t="shared" si="310"/>
        <v>Yes</v>
      </c>
      <c r="R1053" s="156">
        <f t="shared" si="311"/>
        <v>0.83835616438356164</v>
      </c>
      <c r="S1053" s="156">
        <f t="shared" si="312"/>
        <v>1.1616438356164382</v>
      </c>
      <c r="T1053" s="157">
        <f t="shared" si="313"/>
        <v>43313</v>
      </c>
      <c r="U1053" s="158">
        <f t="shared" si="314"/>
        <v>43418</v>
      </c>
      <c r="V1053" s="158" t="str">
        <f t="shared" si="315"/>
        <v>Yes</v>
      </c>
      <c r="W1053" s="159">
        <f t="shared" si="316"/>
        <v>0.58082191780821912</v>
      </c>
      <c r="X1053" s="159">
        <f t="shared" si="317"/>
        <v>0</v>
      </c>
      <c r="Y1053" s="160" t="str">
        <f t="shared" si="318"/>
        <v/>
      </c>
      <c r="Z1053" s="161" t="str">
        <f t="shared" si="319"/>
        <v/>
      </c>
      <c r="AA1053" s="161" t="str">
        <f t="shared" si="320"/>
        <v>No</v>
      </c>
      <c r="AB1053" s="162" t="str">
        <f t="shared" si="321"/>
        <v/>
      </c>
      <c r="AC1053" s="162" t="str">
        <f t="shared" si="322"/>
        <v/>
      </c>
    </row>
    <row r="1054" spans="1:29" ht="14">
      <c r="A1054" s="62">
        <v>1052</v>
      </c>
      <c r="B1054" s="10">
        <v>8</v>
      </c>
      <c r="C1054" s="14">
        <v>41470</v>
      </c>
      <c r="D1054" s="15" t="s">
        <v>249</v>
      </c>
      <c r="E1054" s="15" t="s">
        <v>11</v>
      </c>
      <c r="F1054" s="15" t="s">
        <v>11</v>
      </c>
      <c r="G1054" s="23" t="s">
        <v>229</v>
      </c>
      <c r="H1054" s="17" t="s">
        <v>243</v>
      </c>
      <c r="I1054" s="66">
        <v>5</v>
      </c>
      <c r="J1054" s="12">
        <f>VLOOKUP(G1054,'Default Parameters'!$A$10:$C$12,3,FALSE)</f>
        <v>5</v>
      </c>
      <c r="K1054" s="63">
        <f t="shared" si="304"/>
        <v>41593</v>
      </c>
      <c r="L1054" s="64">
        <f t="shared" si="305"/>
        <v>2013</v>
      </c>
      <c r="M1054" s="64">
        <f t="shared" si="306"/>
        <v>11</v>
      </c>
      <c r="N1054" s="63">
        <f t="shared" si="307"/>
        <v>43418</v>
      </c>
      <c r="O1054" s="154">
        <f t="shared" si="308"/>
        <v>42948</v>
      </c>
      <c r="P1054" s="155">
        <f t="shared" si="309"/>
        <v>43312</v>
      </c>
      <c r="Q1054" s="155" t="str">
        <f t="shared" si="310"/>
        <v>Yes</v>
      </c>
      <c r="R1054" s="156">
        <f t="shared" si="311"/>
        <v>2.095890410958904</v>
      </c>
      <c r="S1054" s="156">
        <f t="shared" si="312"/>
        <v>2.904109589041096</v>
      </c>
      <c r="T1054" s="157">
        <f t="shared" si="313"/>
        <v>43313</v>
      </c>
      <c r="U1054" s="158">
        <f t="shared" si="314"/>
        <v>43418</v>
      </c>
      <c r="V1054" s="158" t="str">
        <f t="shared" si="315"/>
        <v>Yes</v>
      </c>
      <c r="W1054" s="159">
        <f t="shared" si="316"/>
        <v>1.452054794520548</v>
      </c>
      <c r="X1054" s="159">
        <f t="shared" si="317"/>
        <v>0</v>
      </c>
      <c r="Y1054" s="160" t="str">
        <f t="shared" si="318"/>
        <v/>
      </c>
      <c r="Z1054" s="161" t="str">
        <f t="shared" si="319"/>
        <v/>
      </c>
      <c r="AA1054" s="161" t="str">
        <f t="shared" si="320"/>
        <v>No</v>
      </c>
      <c r="AB1054" s="162" t="str">
        <f t="shared" si="321"/>
        <v/>
      </c>
      <c r="AC1054" s="162" t="str">
        <f t="shared" si="322"/>
        <v/>
      </c>
    </row>
    <row r="1055" spans="1:29" ht="14">
      <c r="A1055" s="62">
        <v>1053</v>
      </c>
      <c r="B1055" s="10">
        <v>8</v>
      </c>
      <c r="C1055" s="14">
        <v>41471</v>
      </c>
      <c r="D1055" s="15" t="s">
        <v>237</v>
      </c>
      <c r="E1055" s="15" t="s">
        <v>367</v>
      </c>
      <c r="F1055" s="15" t="s">
        <v>367</v>
      </c>
      <c r="G1055" s="23" t="s">
        <v>229</v>
      </c>
      <c r="H1055" s="17" t="s">
        <v>243</v>
      </c>
      <c r="I1055" s="66">
        <v>10</v>
      </c>
      <c r="J1055" s="12">
        <f>VLOOKUP(G1055,'Default Parameters'!$A$10:$C$12,3,FALSE)</f>
        <v>5</v>
      </c>
      <c r="K1055" s="63">
        <f t="shared" si="304"/>
        <v>41594</v>
      </c>
      <c r="L1055" s="64">
        <f t="shared" si="305"/>
        <v>2013</v>
      </c>
      <c r="M1055" s="64">
        <f t="shared" si="306"/>
        <v>11</v>
      </c>
      <c r="N1055" s="63">
        <f t="shared" si="307"/>
        <v>43419</v>
      </c>
      <c r="O1055" s="154">
        <f t="shared" si="308"/>
        <v>42948</v>
      </c>
      <c r="P1055" s="155">
        <f t="shared" si="309"/>
        <v>43312</v>
      </c>
      <c r="Q1055" s="155" t="str">
        <f t="shared" si="310"/>
        <v>Yes</v>
      </c>
      <c r="R1055" s="156">
        <f t="shared" si="311"/>
        <v>4.1917808219178081</v>
      </c>
      <c r="S1055" s="156">
        <f t="shared" si="312"/>
        <v>5.8082191780821919</v>
      </c>
      <c r="T1055" s="157">
        <f t="shared" si="313"/>
        <v>43313</v>
      </c>
      <c r="U1055" s="158">
        <f t="shared" si="314"/>
        <v>43419</v>
      </c>
      <c r="V1055" s="158" t="str">
        <f t="shared" si="315"/>
        <v>Yes</v>
      </c>
      <c r="W1055" s="159">
        <f t="shared" si="316"/>
        <v>2.9315068493150687</v>
      </c>
      <c r="X1055" s="159">
        <f t="shared" si="317"/>
        <v>0</v>
      </c>
      <c r="Y1055" s="160" t="str">
        <f t="shared" si="318"/>
        <v/>
      </c>
      <c r="Z1055" s="161" t="str">
        <f t="shared" si="319"/>
        <v/>
      </c>
      <c r="AA1055" s="161" t="str">
        <f t="shared" si="320"/>
        <v>No</v>
      </c>
      <c r="AB1055" s="162" t="str">
        <f t="shared" si="321"/>
        <v/>
      </c>
      <c r="AC1055" s="162" t="str">
        <f t="shared" si="322"/>
        <v/>
      </c>
    </row>
    <row r="1056" spans="1:29" ht="14">
      <c r="A1056" s="62">
        <v>1054</v>
      </c>
      <c r="B1056" s="10">
        <v>8</v>
      </c>
      <c r="C1056" s="14">
        <v>41471</v>
      </c>
      <c r="D1056" s="15" t="s">
        <v>237</v>
      </c>
      <c r="E1056" s="15" t="s">
        <v>367</v>
      </c>
      <c r="F1056" s="15" t="s">
        <v>367</v>
      </c>
      <c r="G1056" s="23" t="s">
        <v>229</v>
      </c>
      <c r="H1056" s="17" t="s">
        <v>243</v>
      </c>
      <c r="I1056" s="66">
        <v>10</v>
      </c>
      <c r="J1056" s="12">
        <f>VLOOKUP(G1056,'Default Parameters'!$A$10:$C$12,3,FALSE)</f>
        <v>5</v>
      </c>
      <c r="K1056" s="63">
        <f t="shared" si="304"/>
        <v>41594</v>
      </c>
      <c r="L1056" s="64">
        <f t="shared" si="305"/>
        <v>2013</v>
      </c>
      <c r="M1056" s="64">
        <f t="shared" si="306"/>
        <v>11</v>
      </c>
      <c r="N1056" s="63">
        <f t="shared" si="307"/>
        <v>43419</v>
      </c>
      <c r="O1056" s="154">
        <f t="shared" si="308"/>
        <v>42948</v>
      </c>
      <c r="P1056" s="155">
        <f t="shared" si="309"/>
        <v>43312</v>
      </c>
      <c r="Q1056" s="155" t="str">
        <f t="shared" si="310"/>
        <v>Yes</v>
      </c>
      <c r="R1056" s="156">
        <f t="shared" si="311"/>
        <v>4.1917808219178081</v>
      </c>
      <c r="S1056" s="156">
        <f t="shared" si="312"/>
        <v>5.8082191780821919</v>
      </c>
      <c r="T1056" s="157">
        <f t="shared" si="313"/>
        <v>43313</v>
      </c>
      <c r="U1056" s="158">
        <f t="shared" si="314"/>
        <v>43419</v>
      </c>
      <c r="V1056" s="158" t="str">
        <f t="shared" si="315"/>
        <v>Yes</v>
      </c>
      <c r="W1056" s="159">
        <f t="shared" si="316"/>
        <v>2.9315068493150687</v>
      </c>
      <c r="X1056" s="159">
        <f t="shared" si="317"/>
        <v>0</v>
      </c>
      <c r="Y1056" s="160" t="str">
        <f t="shared" si="318"/>
        <v/>
      </c>
      <c r="Z1056" s="161" t="str">
        <f t="shared" si="319"/>
        <v/>
      </c>
      <c r="AA1056" s="161" t="str">
        <f t="shared" si="320"/>
        <v>No</v>
      </c>
      <c r="AB1056" s="162" t="str">
        <f t="shared" si="321"/>
        <v/>
      </c>
      <c r="AC1056" s="162" t="str">
        <f t="shared" si="322"/>
        <v/>
      </c>
    </row>
    <row r="1057" spans="1:29" ht="14">
      <c r="A1057" s="62">
        <v>1055</v>
      </c>
      <c r="B1057" s="10">
        <v>8</v>
      </c>
      <c r="C1057" s="14">
        <v>41471</v>
      </c>
      <c r="D1057" s="15" t="s">
        <v>237</v>
      </c>
      <c r="E1057" s="15" t="s">
        <v>367</v>
      </c>
      <c r="F1057" s="15" t="s">
        <v>367</v>
      </c>
      <c r="G1057" s="23" t="s">
        <v>229</v>
      </c>
      <c r="H1057" s="17" t="s">
        <v>243</v>
      </c>
      <c r="I1057" s="66">
        <v>10</v>
      </c>
      <c r="J1057" s="12">
        <f>VLOOKUP(G1057,'Default Parameters'!$A$10:$C$12,3,FALSE)</f>
        <v>5</v>
      </c>
      <c r="K1057" s="63">
        <f t="shared" si="304"/>
        <v>41594</v>
      </c>
      <c r="L1057" s="64">
        <f t="shared" si="305"/>
        <v>2013</v>
      </c>
      <c r="M1057" s="64">
        <f t="shared" si="306"/>
        <v>11</v>
      </c>
      <c r="N1057" s="63">
        <f t="shared" si="307"/>
        <v>43419</v>
      </c>
      <c r="O1057" s="154">
        <f t="shared" si="308"/>
        <v>42948</v>
      </c>
      <c r="P1057" s="155">
        <f t="shared" si="309"/>
        <v>43312</v>
      </c>
      <c r="Q1057" s="155" t="str">
        <f t="shared" si="310"/>
        <v>Yes</v>
      </c>
      <c r="R1057" s="156">
        <f t="shared" si="311"/>
        <v>4.1917808219178081</v>
      </c>
      <c r="S1057" s="156">
        <f t="shared" si="312"/>
        <v>5.8082191780821919</v>
      </c>
      <c r="T1057" s="157">
        <f t="shared" si="313"/>
        <v>43313</v>
      </c>
      <c r="U1057" s="158">
        <f t="shared" si="314"/>
        <v>43419</v>
      </c>
      <c r="V1057" s="158" t="str">
        <f t="shared" si="315"/>
        <v>Yes</v>
      </c>
      <c r="W1057" s="159">
        <f t="shared" si="316"/>
        <v>2.9315068493150687</v>
      </c>
      <c r="X1057" s="159">
        <f t="shared" si="317"/>
        <v>0</v>
      </c>
      <c r="Y1057" s="160" t="str">
        <f t="shared" si="318"/>
        <v/>
      </c>
      <c r="Z1057" s="161" t="str">
        <f t="shared" si="319"/>
        <v/>
      </c>
      <c r="AA1057" s="161" t="str">
        <f t="shared" si="320"/>
        <v>No</v>
      </c>
      <c r="AB1057" s="162" t="str">
        <f t="shared" si="321"/>
        <v/>
      </c>
      <c r="AC1057" s="162" t="str">
        <f t="shared" si="322"/>
        <v/>
      </c>
    </row>
    <row r="1058" spans="1:29" ht="14">
      <c r="A1058" s="62">
        <v>1056</v>
      </c>
      <c r="B1058" s="10">
        <v>8</v>
      </c>
      <c r="C1058" s="14">
        <v>41471</v>
      </c>
      <c r="D1058" s="15" t="s">
        <v>237</v>
      </c>
      <c r="E1058" s="15" t="s">
        <v>367</v>
      </c>
      <c r="F1058" s="15" t="s">
        <v>367</v>
      </c>
      <c r="G1058" s="23" t="s">
        <v>229</v>
      </c>
      <c r="H1058" s="17" t="s">
        <v>243</v>
      </c>
      <c r="I1058" s="66">
        <v>10</v>
      </c>
      <c r="J1058" s="12">
        <f>VLOOKUP(G1058,'Default Parameters'!$A$10:$C$12,3,FALSE)</f>
        <v>5</v>
      </c>
      <c r="K1058" s="63">
        <f t="shared" si="304"/>
        <v>41594</v>
      </c>
      <c r="L1058" s="64">
        <f t="shared" si="305"/>
        <v>2013</v>
      </c>
      <c r="M1058" s="64">
        <f t="shared" si="306"/>
        <v>11</v>
      </c>
      <c r="N1058" s="63">
        <f t="shared" si="307"/>
        <v>43419</v>
      </c>
      <c r="O1058" s="154">
        <f t="shared" si="308"/>
        <v>42948</v>
      </c>
      <c r="P1058" s="155">
        <f t="shared" si="309"/>
        <v>43312</v>
      </c>
      <c r="Q1058" s="155" t="str">
        <f t="shared" si="310"/>
        <v>Yes</v>
      </c>
      <c r="R1058" s="156">
        <f t="shared" si="311"/>
        <v>4.1917808219178081</v>
      </c>
      <c r="S1058" s="156">
        <f t="shared" si="312"/>
        <v>5.8082191780821919</v>
      </c>
      <c r="T1058" s="157">
        <f t="shared" si="313"/>
        <v>43313</v>
      </c>
      <c r="U1058" s="158">
        <f t="shared" si="314"/>
        <v>43419</v>
      </c>
      <c r="V1058" s="158" t="str">
        <f t="shared" si="315"/>
        <v>Yes</v>
      </c>
      <c r="W1058" s="159">
        <f t="shared" si="316"/>
        <v>2.9315068493150687</v>
      </c>
      <c r="X1058" s="159">
        <f t="shared" si="317"/>
        <v>0</v>
      </c>
      <c r="Y1058" s="160" t="str">
        <f t="shared" si="318"/>
        <v/>
      </c>
      <c r="Z1058" s="161" t="str">
        <f t="shared" si="319"/>
        <v/>
      </c>
      <c r="AA1058" s="161" t="str">
        <f t="shared" si="320"/>
        <v>No</v>
      </c>
      <c r="AB1058" s="162" t="str">
        <f t="shared" si="321"/>
        <v/>
      </c>
      <c r="AC1058" s="162" t="str">
        <f t="shared" si="322"/>
        <v/>
      </c>
    </row>
    <row r="1059" spans="1:29" ht="14">
      <c r="A1059" s="62">
        <v>1057</v>
      </c>
      <c r="B1059" s="10">
        <v>8</v>
      </c>
      <c r="C1059" s="14">
        <v>41471</v>
      </c>
      <c r="D1059" s="15" t="s">
        <v>237</v>
      </c>
      <c r="E1059" s="15" t="s">
        <v>367</v>
      </c>
      <c r="F1059" s="15" t="s">
        <v>367</v>
      </c>
      <c r="G1059" s="23" t="s">
        <v>229</v>
      </c>
      <c r="H1059" s="17" t="s">
        <v>243</v>
      </c>
      <c r="I1059" s="66">
        <v>10</v>
      </c>
      <c r="J1059" s="12">
        <f>VLOOKUP(G1059,'Default Parameters'!$A$10:$C$12,3,FALSE)</f>
        <v>5</v>
      </c>
      <c r="K1059" s="63">
        <f t="shared" si="304"/>
        <v>41594</v>
      </c>
      <c r="L1059" s="64">
        <f t="shared" si="305"/>
        <v>2013</v>
      </c>
      <c r="M1059" s="64">
        <f t="shared" si="306"/>
        <v>11</v>
      </c>
      <c r="N1059" s="63">
        <f t="shared" si="307"/>
        <v>43419</v>
      </c>
      <c r="O1059" s="154">
        <f t="shared" si="308"/>
        <v>42948</v>
      </c>
      <c r="P1059" s="155">
        <f t="shared" si="309"/>
        <v>43312</v>
      </c>
      <c r="Q1059" s="155" t="str">
        <f t="shared" si="310"/>
        <v>Yes</v>
      </c>
      <c r="R1059" s="156">
        <f t="shared" si="311"/>
        <v>4.1917808219178081</v>
      </c>
      <c r="S1059" s="156">
        <f t="shared" si="312"/>
        <v>5.8082191780821919</v>
      </c>
      <c r="T1059" s="157">
        <f t="shared" si="313"/>
        <v>43313</v>
      </c>
      <c r="U1059" s="158">
        <f t="shared" si="314"/>
        <v>43419</v>
      </c>
      <c r="V1059" s="158" t="str">
        <f t="shared" si="315"/>
        <v>Yes</v>
      </c>
      <c r="W1059" s="159">
        <f t="shared" si="316"/>
        <v>2.9315068493150687</v>
      </c>
      <c r="X1059" s="159">
        <f t="shared" si="317"/>
        <v>0</v>
      </c>
      <c r="Y1059" s="160" t="str">
        <f t="shared" si="318"/>
        <v/>
      </c>
      <c r="Z1059" s="161" t="str">
        <f t="shared" si="319"/>
        <v/>
      </c>
      <c r="AA1059" s="161" t="str">
        <f t="shared" si="320"/>
        <v>No</v>
      </c>
      <c r="AB1059" s="162" t="str">
        <f t="shared" si="321"/>
        <v/>
      </c>
      <c r="AC1059" s="162" t="str">
        <f t="shared" si="322"/>
        <v/>
      </c>
    </row>
    <row r="1060" spans="1:29" ht="14">
      <c r="A1060" s="62">
        <v>1058</v>
      </c>
      <c r="B1060" s="10">
        <v>8</v>
      </c>
      <c r="C1060" s="14">
        <v>41471</v>
      </c>
      <c r="D1060" s="15" t="s">
        <v>237</v>
      </c>
      <c r="E1060" s="15" t="s">
        <v>367</v>
      </c>
      <c r="F1060" s="15" t="s">
        <v>367</v>
      </c>
      <c r="G1060" s="23" t="s">
        <v>229</v>
      </c>
      <c r="H1060" s="17" t="s">
        <v>243</v>
      </c>
      <c r="I1060" s="66">
        <v>10</v>
      </c>
      <c r="J1060" s="12">
        <f>VLOOKUP(G1060,'Default Parameters'!$A$10:$C$12,3,FALSE)</f>
        <v>5</v>
      </c>
      <c r="K1060" s="63">
        <f t="shared" si="304"/>
        <v>41594</v>
      </c>
      <c r="L1060" s="64">
        <f t="shared" si="305"/>
        <v>2013</v>
      </c>
      <c r="M1060" s="64">
        <f t="shared" si="306"/>
        <v>11</v>
      </c>
      <c r="N1060" s="63">
        <f t="shared" si="307"/>
        <v>43419</v>
      </c>
      <c r="O1060" s="154">
        <f t="shared" si="308"/>
        <v>42948</v>
      </c>
      <c r="P1060" s="155">
        <f t="shared" si="309"/>
        <v>43312</v>
      </c>
      <c r="Q1060" s="155" t="str">
        <f t="shared" si="310"/>
        <v>Yes</v>
      </c>
      <c r="R1060" s="156">
        <f t="shared" si="311"/>
        <v>4.1917808219178081</v>
      </c>
      <c r="S1060" s="156">
        <f t="shared" si="312"/>
        <v>5.8082191780821919</v>
      </c>
      <c r="T1060" s="157">
        <f t="shared" si="313"/>
        <v>43313</v>
      </c>
      <c r="U1060" s="158">
        <f t="shared" si="314"/>
        <v>43419</v>
      </c>
      <c r="V1060" s="158" t="str">
        <f t="shared" si="315"/>
        <v>Yes</v>
      </c>
      <c r="W1060" s="159">
        <f t="shared" si="316"/>
        <v>2.9315068493150687</v>
      </c>
      <c r="X1060" s="159">
        <f t="shared" si="317"/>
        <v>0</v>
      </c>
      <c r="Y1060" s="160" t="str">
        <f t="shared" si="318"/>
        <v/>
      </c>
      <c r="Z1060" s="161" t="str">
        <f t="shared" si="319"/>
        <v/>
      </c>
      <c r="AA1060" s="161" t="str">
        <f t="shared" si="320"/>
        <v>No</v>
      </c>
      <c r="AB1060" s="162" t="str">
        <f t="shared" si="321"/>
        <v/>
      </c>
      <c r="AC1060" s="162" t="str">
        <f t="shared" si="322"/>
        <v/>
      </c>
    </row>
    <row r="1061" spans="1:29" ht="14">
      <c r="A1061" s="62">
        <v>1059</v>
      </c>
      <c r="B1061" s="10">
        <v>8</v>
      </c>
      <c r="C1061" s="14">
        <v>41471</v>
      </c>
      <c r="D1061" s="15" t="s">
        <v>237</v>
      </c>
      <c r="E1061" s="15" t="s">
        <v>367</v>
      </c>
      <c r="F1061" s="15" t="s">
        <v>367</v>
      </c>
      <c r="G1061" s="23" t="s">
        <v>229</v>
      </c>
      <c r="H1061" s="17" t="s">
        <v>243</v>
      </c>
      <c r="I1061" s="66">
        <v>15</v>
      </c>
      <c r="J1061" s="12">
        <f>VLOOKUP(G1061,'Default Parameters'!$A$10:$C$12,3,FALSE)</f>
        <v>5</v>
      </c>
      <c r="K1061" s="63">
        <f t="shared" si="304"/>
        <v>41594</v>
      </c>
      <c r="L1061" s="64">
        <f t="shared" si="305"/>
        <v>2013</v>
      </c>
      <c r="M1061" s="64">
        <f t="shared" si="306"/>
        <v>11</v>
      </c>
      <c r="N1061" s="63">
        <f t="shared" si="307"/>
        <v>43419</v>
      </c>
      <c r="O1061" s="154">
        <f t="shared" si="308"/>
        <v>42948</v>
      </c>
      <c r="P1061" s="155">
        <f t="shared" si="309"/>
        <v>43312</v>
      </c>
      <c r="Q1061" s="155" t="str">
        <f t="shared" si="310"/>
        <v>Yes</v>
      </c>
      <c r="R1061" s="156">
        <f t="shared" si="311"/>
        <v>6.2876712328767121</v>
      </c>
      <c r="S1061" s="156">
        <f t="shared" si="312"/>
        <v>8.712328767123287</v>
      </c>
      <c r="T1061" s="157">
        <f t="shared" si="313"/>
        <v>43313</v>
      </c>
      <c r="U1061" s="158">
        <f t="shared" si="314"/>
        <v>43419</v>
      </c>
      <c r="V1061" s="158" t="str">
        <f t="shared" si="315"/>
        <v>Yes</v>
      </c>
      <c r="W1061" s="159">
        <f t="shared" si="316"/>
        <v>4.397260273972603</v>
      </c>
      <c r="X1061" s="159">
        <f t="shared" si="317"/>
        <v>0</v>
      </c>
      <c r="Y1061" s="160" t="str">
        <f t="shared" si="318"/>
        <v/>
      </c>
      <c r="Z1061" s="161" t="str">
        <f t="shared" si="319"/>
        <v/>
      </c>
      <c r="AA1061" s="161" t="str">
        <f t="shared" si="320"/>
        <v>No</v>
      </c>
      <c r="AB1061" s="162" t="str">
        <f t="shared" si="321"/>
        <v/>
      </c>
      <c r="AC1061" s="162" t="str">
        <f t="shared" si="322"/>
        <v/>
      </c>
    </row>
    <row r="1062" spans="1:29" ht="14">
      <c r="A1062" s="62">
        <v>1060</v>
      </c>
      <c r="B1062" s="10">
        <v>8</v>
      </c>
      <c r="C1062" s="14">
        <v>41471</v>
      </c>
      <c r="D1062" s="15" t="s">
        <v>237</v>
      </c>
      <c r="E1062" s="15" t="s">
        <v>367</v>
      </c>
      <c r="F1062" s="15" t="s">
        <v>367</v>
      </c>
      <c r="G1062" s="23" t="s">
        <v>229</v>
      </c>
      <c r="H1062" s="17" t="s">
        <v>243</v>
      </c>
      <c r="I1062" s="66">
        <v>18</v>
      </c>
      <c r="J1062" s="12">
        <f>VLOOKUP(G1062,'Default Parameters'!$A$10:$C$12,3,FALSE)</f>
        <v>5</v>
      </c>
      <c r="K1062" s="63">
        <f t="shared" si="304"/>
        <v>41594</v>
      </c>
      <c r="L1062" s="64">
        <f t="shared" si="305"/>
        <v>2013</v>
      </c>
      <c r="M1062" s="64">
        <f t="shared" si="306"/>
        <v>11</v>
      </c>
      <c r="N1062" s="63">
        <f t="shared" si="307"/>
        <v>43419</v>
      </c>
      <c r="O1062" s="154">
        <f t="shared" si="308"/>
        <v>42948</v>
      </c>
      <c r="P1062" s="155">
        <f t="shared" si="309"/>
        <v>43312</v>
      </c>
      <c r="Q1062" s="155" t="str">
        <f t="shared" si="310"/>
        <v>Yes</v>
      </c>
      <c r="R1062" s="156">
        <f t="shared" si="311"/>
        <v>7.5452054794520551</v>
      </c>
      <c r="S1062" s="156">
        <f t="shared" si="312"/>
        <v>10.454794520547946</v>
      </c>
      <c r="T1062" s="157">
        <f t="shared" si="313"/>
        <v>43313</v>
      </c>
      <c r="U1062" s="158">
        <f t="shared" si="314"/>
        <v>43419</v>
      </c>
      <c r="V1062" s="158" t="str">
        <f t="shared" si="315"/>
        <v>Yes</v>
      </c>
      <c r="W1062" s="159">
        <f t="shared" si="316"/>
        <v>5.2767123287671236</v>
      </c>
      <c r="X1062" s="159">
        <f t="shared" si="317"/>
        <v>0</v>
      </c>
      <c r="Y1062" s="160" t="str">
        <f t="shared" si="318"/>
        <v/>
      </c>
      <c r="Z1062" s="161" t="str">
        <f t="shared" si="319"/>
        <v/>
      </c>
      <c r="AA1062" s="161" t="str">
        <f t="shared" si="320"/>
        <v>No</v>
      </c>
      <c r="AB1062" s="162" t="str">
        <f t="shared" si="321"/>
        <v/>
      </c>
      <c r="AC1062" s="162" t="str">
        <f t="shared" si="322"/>
        <v/>
      </c>
    </row>
    <row r="1063" spans="1:29" ht="14">
      <c r="A1063" s="62">
        <v>1061</v>
      </c>
      <c r="B1063" s="10">
        <v>8</v>
      </c>
      <c r="C1063" s="14">
        <v>41471</v>
      </c>
      <c r="D1063" s="15" t="s">
        <v>237</v>
      </c>
      <c r="E1063" s="15" t="s">
        <v>367</v>
      </c>
      <c r="F1063" s="15" t="s">
        <v>367</v>
      </c>
      <c r="G1063" s="23" t="s">
        <v>229</v>
      </c>
      <c r="H1063" s="17" t="s">
        <v>243</v>
      </c>
      <c r="I1063" s="66">
        <v>20</v>
      </c>
      <c r="J1063" s="12">
        <f>VLOOKUP(G1063,'Default Parameters'!$A$10:$C$12,3,FALSE)</f>
        <v>5</v>
      </c>
      <c r="K1063" s="63">
        <f t="shared" si="304"/>
        <v>41594</v>
      </c>
      <c r="L1063" s="64">
        <f t="shared" si="305"/>
        <v>2013</v>
      </c>
      <c r="M1063" s="64">
        <f t="shared" si="306"/>
        <v>11</v>
      </c>
      <c r="N1063" s="63">
        <f t="shared" si="307"/>
        <v>43419</v>
      </c>
      <c r="O1063" s="154">
        <f t="shared" si="308"/>
        <v>42948</v>
      </c>
      <c r="P1063" s="155">
        <f t="shared" si="309"/>
        <v>43312</v>
      </c>
      <c r="Q1063" s="155" t="str">
        <f t="shared" si="310"/>
        <v>Yes</v>
      </c>
      <c r="R1063" s="156">
        <f t="shared" si="311"/>
        <v>8.3835616438356162</v>
      </c>
      <c r="S1063" s="156">
        <f t="shared" si="312"/>
        <v>11.616438356164384</v>
      </c>
      <c r="T1063" s="157">
        <f t="shared" si="313"/>
        <v>43313</v>
      </c>
      <c r="U1063" s="158">
        <f t="shared" si="314"/>
        <v>43419</v>
      </c>
      <c r="V1063" s="158" t="str">
        <f t="shared" si="315"/>
        <v>Yes</v>
      </c>
      <c r="W1063" s="159">
        <f t="shared" si="316"/>
        <v>5.8630136986301373</v>
      </c>
      <c r="X1063" s="159">
        <f t="shared" si="317"/>
        <v>0</v>
      </c>
      <c r="Y1063" s="160" t="str">
        <f t="shared" si="318"/>
        <v/>
      </c>
      <c r="Z1063" s="161" t="str">
        <f t="shared" si="319"/>
        <v/>
      </c>
      <c r="AA1063" s="161" t="str">
        <f t="shared" si="320"/>
        <v>No</v>
      </c>
      <c r="AB1063" s="162" t="str">
        <f t="shared" si="321"/>
        <v/>
      </c>
      <c r="AC1063" s="162" t="str">
        <f t="shared" si="322"/>
        <v/>
      </c>
    </row>
    <row r="1064" spans="1:29" ht="14">
      <c r="A1064" s="62">
        <v>1062</v>
      </c>
      <c r="B1064" s="10">
        <v>8</v>
      </c>
      <c r="C1064" s="14">
        <v>41471</v>
      </c>
      <c r="D1064" s="15" t="s">
        <v>237</v>
      </c>
      <c r="E1064" s="15" t="s">
        <v>367</v>
      </c>
      <c r="F1064" s="15" t="s">
        <v>367</v>
      </c>
      <c r="G1064" s="23" t="s">
        <v>229</v>
      </c>
      <c r="H1064" s="17" t="s">
        <v>243</v>
      </c>
      <c r="I1064" s="66">
        <v>20</v>
      </c>
      <c r="J1064" s="12">
        <f>VLOOKUP(G1064,'Default Parameters'!$A$10:$C$12,3,FALSE)</f>
        <v>5</v>
      </c>
      <c r="K1064" s="63">
        <f t="shared" si="304"/>
        <v>41594</v>
      </c>
      <c r="L1064" s="64">
        <f t="shared" si="305"/>
        <v>2013</v>
      </c>
      <c r="M1064" s="64">
        <f t="shared" si="306"/>
        <v>11</v>
      </c>
      <c r="N1064" s="63">
        <f t="shared" si="307"/>
        <v>43419</v>
      </c>
      <c r="O1064" s="154">
        <f t="shared" si="308"/>
        <v>42948</v>
      </c>
      <c r="P1064" s="155">
        <f t="shared" si="309"/>
        <v>43312</v>
      </c>
      <c r="Q1064" s="155" t="str">
        <f t="shared" si="310"/>
        <v>Yes</v>
      </c>
      <c r="R1064" s="156">
        <f t="shared" si="311"/>
        <v>8.3835616438356162</v>
      </c>
      <c r="S1064" s="156">
        <f t="shared" si="312"/>
        <v>11.616438356164384</v>
      </c>
      <c r="T1064" s="157">
        <f t="shared" si="313"/>
        <v>43313</v>
      </c>
      <c r="U1064" s="158">
        <f t="shared" si="314"/>
        <v>43419</v>
      </c>
      <c r="V1064" s="158" t="str">
        <f t="shared" si="315"/>
        <v>Yes</v>
      </c>
      <c r="W1064" s="159">
        <f t="shared" si="316"/>
        <v>5.8630136986301373</v>
      </c>
      <c r="X1064" s="159">
        <f t="shared" si="317"/>
        <v>0</v>
      </c>
      <c r="Y1064" s="160" t="str">
        <f t="shared" si="318"/>
        <v/>
      </c>
      <c r="Z1064" s="161" t="str">
        <f t="shared" si="319"/>
        <v/>
      </c>
      <c r="AA1064" s="161" t="str">
        <f t="shared" si="320"/>
        <v>No</v>
      </c>
      <c r="AB1064" s="162" t="str">
        <f t="shared" si="321"/>
        <v/>
      </c>
      <c r="AC1064" s="162" t="str">
        <f t="shared" si="322"/>
        <v/>
      </c>
    </row>
    <row r="1065" spans="1:29" ht="14">
      <c r="A1065" s="62">
        <v>1063</v>
      </c>
      <c r="B1065" s="10">
        <v>8</v>
      </c>
      <c r="C1065" s="14">
        <v>41471</v>
      </c>
      <c r="D1065" s="15" t="s">
        <v>237</v>
      </c>
      <c r="E1065" s="15" t="s">
        <v>367</v>
      </c>
      <c r="F1065" s="15" t="s">
        <v>367</v>
      </c>
      <c r="G1065" s="23" t="s">
        <v>229</v>
      </c>
      <c r="H1065" s="17" t="s">
        <v>243</v>
      </c>
      <c r="I1065" s="66">
        <v>30</v>
      </c>
      <c r="J1065" s="12">
        <f>VLOOKUP(G1065,'Default Parameters'!$A$10:$C$12,3,FALSE)</f>
        <v>5</v>
      </c>
      <c r="K1065" s="63">
        <f t="shared" si="304"/>
        <v>41594</v>
      </c>
      <c r="L1065" s="64">
        <f t="shared" si="305"/>
        <v>2013</v>
      </c>
      <c r="M1065" s="64">
        <f t="shared" si="306"/>
        <v>11</v>
      </c>
      <c r="N1065" s="63">
        <f t="shared" si="307"/>
        <v>43419</v>
      </c>
      <c r="O1065" s="154">
        <f t="shared" si="308"/>
        <v>42948</v>
      </c>
      <c r="P1065" s="155">
        <f t="shared" si="309"/>
        <v>43312</v>
      </c>
      <c r="Q1065" s="155" t="str">
        <f t="shared" si="310"/>
        <v>Yes</v>
      </c>
      <c r="R1065" s="156">
        <f t="shared" si="311"/>
        <v>12.575342465753424</v>
      </c>
      <c r="S1065" s="156">
        <f t="shared" si="312"/>
        <v>17.424657534246574</v>
      </c>
      <c r="T1065" s="157">
        <f t="shared" si="313"/>
        <v>43313</v>
      </c>
      <c r="U1065" s="158">
        <f t="shared" si="314"/>
        <v>43419</v>
      </c>
      <c r="V1065" s="158" t="str">
        <f t="shared" si="315"/>
        <v>Yes</v>
      </c>
      <c r="W1065" s="159">
        <f t="shared" si="316"/>
        <v>8.794520547945206</v>
      </c>
      <c r="X1065" s="159">
        <f t="shared" si="317"/>
        <v>0</v>
      </c>
      <c r="Y1065" s="160" t="str">
        <f t="shared" si="318"/>
        <v/>
      </c>
      <c r="Z1065" s="161" t="str">
        <f t="shared" si="319"/>
        <v/>
      </c>
      <c r="AA1065" s="161" t="str">
        <f t="shared" si="320"/>
        <v>No</v>
      </c>
      <c r="AB1065" s="162" t="str">
        <f t="shared" si="321"/>
        <v/>
      </c>
      <c r="AC1065" s="162" t="str">
        <f t="shared" si="322"/>
        <v/>
      </c>
    </row>
    <row r="1066" spans="1:29" ht="14">
      <c r="A1066" s="62">
        <v>1064</v>
      </c>
      <c r="B1066" s="10">
        <v>8</v>
      </c>
      <c r="C1066" s="14">
        <v>41471</v>
      </c>
      <c r="D1066" s="15" t="s">
        <v>251</v>
      </c>
      <c r="E1066" s="15" t="s">
        <v>374</v>
      </c>
      <c r="F1066" s="15" t="s">
        <v>374</v>
      </c>
      <c r="G1066" s="23" t="s">
        <v>229</v>
      </c>
      <c r="H1066" s="17" t="s">
        <v>247</v>
      </c>
      <c r="I1066" s="66">
        <v>25</v>
      </c>
      <c r="J1066" s="12">
        <f>VLOOKUP(G1066,'Default Parameters'!$A$10:$C$12,3,FALSE)</f>
        <v>5</v>
      </c>
      <c r="K1066" s="63">
        <f t="shared" si="304"/>
        <v>41594</v>
      </c>
      <c r="L1066" s="64">
        <f t="shared" si="305"/>
        <v>2013</v>
      </c>
      <c r="M1066" s="64">
        <f t="shared" si="306"/>
        <v>11</v>
      </c>
      <c r="N1066" s="63">
        <f t="shared" si="307"/>
        <v>43419</v>
      </c>
      <c r="O1066" s="154">
        <f t="shared" si="308"/>
        <v>42948</v>
      </c>
      <c r="P1066" s="155">
        <f t="shared" si="309"/>
        <v>43312</v>
      </c>
      <c r="Q1066" s="155" t="str">
        <f t="shared" si="310"/>
        <v>Yes</v>
      </c>
      <c r="R1066" s="156">
        <f t="shared" si="311"/>
        <v>10.479452054794521</v>
      </c>
      <c r="S1066" s="156">
        <f t="shared" si="312"/>
        <v>14.520547945205479</v>
      </c>
      <c r="T1066" s="157">
        <f t="shared" si="313"/>
        <v>43313</v>
      </c>
      <c r="U1066" s="158">
        <f t="shared" si="314"/>
        <v>43419</v>
      </c>
      <c r="V1066" s="158" t="str">
        <f t="shared" si="315"/>
        <v>Yes</v>
      </c>
      <c r="W1066" s="159">
        <f t="shared" si="316"/>
        <v>7.3287671232876717</v>
      </c>
      <c r="X1066" s="159">
        <f t="shared" si="317"/>
        <v>0</v>
      </c>
      <c r="Y1066" s="160" t="str">
        <f t="shared" si="318"/>
        <v/>
      </c>
      <c r="Z1066" s="161" t="str">
        <f t="shared" si="319"/>
        <v/>
      </c>
      <c r="AA1066" s="161" t="str">
        <f t="shared" si="320"/>
        <v>No</v>
      </c>
      <c r="AB1066" s="162" t="str">
        <f t="shared" si="321"/>
        <v/>
      </c>
      <c r="AC1066" s="162" t="str">
        <f t="shared" si="322"/>
        <v/>
      </c>
    </row>
    <row r="1067" spans="1:29" ht="14">
      <c r="A1067" s="62">
        <v>1065</v>
      </c>
      <c r="B1067" s="10">
        <v>8</v>
      </c>
      <c r="C1067" s="14">
        <v>41471</v>
      </c>
      <c r="D1067" s="15" t="s">
        <v>251</v>
      </c>
      <c r="E1067" s="15" t="s">
        <v>374</v>
      </c>
      <c r="F1067" s="15" t="s">
        <v>374</v>
      </c>
      <c r="G1067" s="23" t="s">
        <v>229</v>
      </c>
      <c r="H1067" s="17" t="s">
        <v>247</v>
      </c>
      <c r="I1067" s="66">
        <v>25</v>
      </c>
      <c r="J1067" s="12">
        <f>VLOOKUP(G1067,'Default Parameters'!$A$10:$C$12,3,FALSE)</f>
        <v>5</v>
      </c>
      <c r="K1067" s="63">
        <f t="shared" si="304"/>
        <v>41594</v>
      </c>
      <c r="L1067" s="64">
        <f t="shared" si="305"/>
        <v>2013</v>
      </c>
      <c r="M1067" s="64">
        <f t="shared" si="306"/>
        <v>11</v>
      </c>
      <c r="N1067" s="63">
        <f t="shared" si="307"/>
        <v>43419</v>
      </c>
      <c r="O1067" s="154">
        <f t="shared" si="308"/>
        <v>42948</v>
      </c>
      <c r="P1067" s="155">
        <f t="shared" si="309"/>
        <v>43312</v>
      </c>
      <c r="Q1067" s="155" t="str">
        <f t="shared" si="310"/>
        <v>Yes</v>
      </c>
      <c r="R1067" s="156">
        <f t="shared" si="311"/>
        <v>10.479452054794521</v>
      </c>
      <c r="S1067" s="156">
        <f t="shared" si="312"/>
        <v>14.520547945205479</v>
      </c>
      <c r="T1067" s="157">
        <f t="shared" si="313"/>
        <v>43313</v>
      </c>
      <c r="U1067" s="158">
        <f t="shared" si="314"/>
        <v>43419</v>
      </c>
      <c r="V1067" s="158" t="str">
        <f t="shared" si="315"/>
        <v>Yes</v>
      </c>
      <c r="W1067" s="159">
        <f t="shared" si="316"/>
        <v>7.3287671232876717</v>
      </c>
      <c r="X1067" s="159">
        <f t="shared" si="317"/>
        <v>0</v>
      </c>
      <c r="Y1067" s="160" t="str">
        <f t="shared" si="318"/>
        <v/>
      </c>
      <c r="Z1067" s="161" t="str">
        <f t="shared" si="319"/>
        <v/>
      </c>
      <c r="AA1067" s="161" t="str">
        <f t="shared" si="320"/>
        <v>No</v>
      </c>
      <c r="AB1067" s="162" t="str">
        <f t="shared" si="321"/>
        <v/>
      </c>
      <c r="AC1067" s="162" t="str">
        <f t="shared" si="322"/>
        <v/>
      </c>
    </row>
    <row r="1068" spans="1:29" ht="14">
      <c r="A1068" s="62">
        <v>1066</v>
      </c>
      <c r="B1068" s="10">
        <v>8</v>
      </c>
      <c r="C1068" s="14">
        <v>41471</v>
      </c>
      <c r="D1068" s="15" t="s">
        <v>251</v>
      </c>
      <c r="E1068" s="15" t="s">
        <v>374</v>
      </c>
      <c r="F1068" s="15" t="s">
        <v>374</v>
      </c>
      <c r="G1068" s="23" t="s">
        <v>229</v>
      </c>
      <c r="H1068" s="17" t="s">
        <v>247</v>
      </c>
      <c r="I1068" s="66">
        <v>25</v>
      </c>
      <c r="J1068" s="12">
        <f>VLOOKUP(G1068,'Default Parameters'!$A$10:$C$12,3,FALSE)</f>
        <v>5</v>
      </c>
      <c r="K1068" s="63">
        <f t="shared" si="304"/>
        <v>41594</v>
      </c>
      <c r="L1068" s="64">
        <f t="shared" si="305"/>
        <v>2013</v>
      </c>
      <c r="M1068" s="64">
        <f t="shared" si="306"/>
        <v>11</v>
      </c>
      <c r="N1068" s="63">
        <f t="shared" si="307"/>
        <v>43419</v>
      </c>
      <c r="O1068" s="154">
        <f t="shared" si="308"/>
        <v>42948</v>
      </c>
      <c r="P1068" s="155">
        <f t="shared" si="309"/>
        <v>43312</v>
      </c>
      <c r="Q1068" s="155" t="str">
        <f t="shared" si="310"/>
        <v>Yes</v>
      </c>
      <c r="R1068" s="156">
        <f t="shared" si="311"/>
        <v>10.479452054794521</v>
      </c>
      <c r="S1068" s="156">
        <f t="shared" si="312"/>
        <v>14.520547945205479</v>
      </c>
      <c r="T1068" s="157">
        <f t="shared" si="313"/>
        <v>43313</v>
      </c>
      <c r="U1068" s="158">
        <f t="shared" si="314"/>
        <v>43419</v>
      </c>
      <c r="V1068" s="158" t="str">
        <f t="shared" si="315"/>
        <v>Yes</v>
      </c>
      <c r="W1068" s="159">
        <f t="shared" si="316"/>
        <v>7.3287671232876717</v>
      </c>
      <c r="X1068" s="159">
        <f t="shared" si="317"/>
        <v>0</v>
      </c>
      <c r="Y1068" s="160" t="str">
        <f t="shared" si="318"/>
        <v/>
      </c>
      <c r="Z1068" s="161" t="str">
        <f t="shared" si="319"/>
        <v/>
      </c>
      <c r="AA1068" s="161" t="str">
        <f t="shared" si="320"/>
        <v>No</v>
      </c>
      <c r="AB1068" s="162" t="str">
        <f t="shared" si="321"/>
        <v/>
      </c>
      <c r="AC1068" s="162" t="str">
        <f t="shared" si="322"/>
        <v/>
      </c>
    </row>
    <row r="1069" spans="1:29" ht="14">
      <c r="A1069" s="62">
        <v>1067</v>
      </c>
      <c r="B1069" s="10">
        <v>8</v>
      </c>
      <c r="C1069" s="14">
        <v>41471</v>
      </c>
      <c r="D1069" s="15" t="s">
        <v>251</v>
      </c>
      <c r="E1069" s="15" t="s">
        <v>374</v>
      </c>
      <c r="F1069" s="15" t="s">
        <v>374</v>
      </c>
      <c r="G1069" s="23" t="s">
        <v>229</v>
      </c>
      <c r="H1069" s="17" t="s">
        <v>247</v>
      </c>
      <c r="I1069" s="66">
        <v>25</v>
      </c>
      <c r="J1069" s="12">
        <f>VLOOKUP(G1069,'Default Parameters'!$A$10:$C$12,3,FALSE)</f>
        <v>5</v>
      </c>
      <c r="K1069" s="63">
        <f t="shared" si="304"/>
        <v>41594</v>
      </c>
      <c r="L1069" s="64">
        <f t="shared" si="305"/>
        <v>2013</v>
      </c>
      <c r="M1069" s="64">
        <f t="shared" si="306"/>
        <v>11</v>
      </c>
      <c r="N1069" s="63">
        <f t="shared" si="307"/>
        <v>43419</v>
      </c>
      <c r="O1069" s="154">
        <f t="shared" si="308"/>
        <v>42948</v>
      </c>
      <c r="P1069" s="155">
        <f t="shared" si="309"/>
        <v>43312</v>
      </c>
      <c r="Q1069" s="155" t="str">
        <f t="shared" si="310"/>
        <v>Yes</v>
      </c>
      <c r="R1069" s="156">
        <f t="shared" si="311"/>
        <v>10.479452054794521</v>
      </c>
      <c r="S1069" s="156">
        <f t="shared" si="312"/>
        <v>14.520547945205479</v>
      </c>
      <c r="T1069" s="157">
        <f t="shared" si="313"/>
        <v>43313</v>
      </c>
      <c r="U1069" s="158">
        <f t="shared" si="314"/>
        <v>43419</v>
      </c>
      <c r="V1069" s="158" t="str">
        <f t="shared" si="315"/>
        <v>Yes</v>
      </c>
      <c r="W1069" s="159">
        <f t="shared" si="316"/>
        <v>7.3287671232876717</v>
      </c>
      <c r="X1069" s="159">
        <f t="shared" si="317"/>
        <v>0</v>
      </c>
      <c r="Y1069" s="160" t="str">
        <f t="shared" si="318"/>
        <v/>
      </c>
      <c r="Z1069" s="161" t="str">
        <f t="shared" si="319"/>
        <v/>
      </c>
      <c r="AA1069" s="161" t="str">
        <f t="shared" si="320"/>
        <v>No</v>
      </c>
      <c r="AB1069" s="162" t="str">
        <f t="shared" si="321"/>
        <v/>
      </c>
      <c r="AC1069" s="162" t="str">
        <f t="shared" si="322"/>
        <v/>
      </c>
    </row>
    <row r="1070" spans="1:29" ht="14">
      <c r="A1070" s="62">
        <v>1068</v>
      </c>
      <c r="B1070" s="10">
        <v>8</v>
      </c>
      <c r="C1070" s="14">
        <v>41471</v>
      </c>
      <c r="D1070" s="15" t="s">
        <v>251</v>
      </c>
      <c r="E1070" s="15" t="s">
        <v>374</v>
      </c>
      <c r="F1070" s="15" t="s">
        <v>374</v>
      </c>
      <c r="G1070" s="23" t="s">
        <v>229</v>
      </c>
      <c r="H1070" s="17" t="s">
        <v>247</v>
      </c>
      <c r="I1070" s="66">
        <v>25</v>
      </c>
      <c r="J1070" s="12">
        <f>VLOOKUP(G1070,'Default Parameters'!$A$10:$C$12,3,FALSE)</f>
        <v>5</v>
      </c>
      <c r="K1070" s="63">
        <f t="shared" si="304"/>
        <v>41594</v>
      </c>
      <c r="L1070" s="64">
        <f t="shared" si="305"/>
        <v>2013</v>
      </c>
      <c r="M1070" s="64">
        <f t="shared" si="306"/>
        <v>11</v>
      </c>
      <c r="N1070" s="63">
        <f t="shared" si="307"/>
        <v>43419</v>
      </c>
      <c r="O1070" s="154">
        <f t="shared" si="308"/>
        <v>42948</v>
      </c>
      <c r="P1070" s="155">
        <f t="shared" si="309"/>
        <v>43312</v>
      </c>
      <c r="Q1070" s="155" t="str">
        <f t="shared" si="310"/>
        <v>Yes</v>
      </c>
      <c r="R1070" s="156">
        <f t="shared" si="311"/>
        <v>10.479452054794521</v>
      </c>
      <c r="S1070" s="156">
        <f t="shared" si="312"/>
        <v>14.520547945205479</v>
      </c>
      <c r="T1070" s="157">
        <f t="shared" si="313"/>
        <v>43313</v>
      </c>
      <c r="U1070" s="158">
        <f t="shared" si="314"/>
        <v>43419</v>
      </c>
      <c r="V1070" s="158" t="str">
        <f t="shared" si="315"/>
        <v>Yes</v>
      </c>
      <c r="W1070" s="159">
        <f t="shared" si="316"/>
        <v>7.3287671232876717</v>
      </c>
      <c r="X1070" s="159">
        <f t="shared" si="317"/>
        <v>0</v>
      </c>
      <c r="Y1070" s="160" t="str">
        <f t="shared" si="318"/>
        <v/>
      </c>
      <c r="Z1070" s="161" t="str">
        <f t="shared" si="319"/>
        <v/>
      </c>
      <c r="AA1070" s="161" t="str">
        <f t="shared" si="320"/>
        <v>No</v>
      </c>
      <c r="AB1070" s="162" t="str">
        <f t="shared" si="321"/>
        <v/>
      </c>
      <c r="AC1070" s="162" t="str">
        <f t="shared" si="322"/>
        <v/>
      </c>
    </row>
    <row r="1071" spans="1:29" ht="14">
      <c r="A1071" s="62">
        <v>1069</v>
      </c>
      <c r="B1071" s="10">
        <v>8</v>
      </c>
      <c r="C1071" s="14">
        <v>41471</v>
      </c>
      <c r="D1071" s="15" t="s">
        <v>251</v>
      </c>
      <c r="E1071" s="15" t="s">
        <v>374</v>
      </c>
      <c r="F1071" s="15" t="s">
        <v>374</v>
      </c>
      <c r="G1071" s="23" t="s">
        <v>229</v>
      </c>
      <c r="H1071" s="17" t="s">
        <v>247</v>
      </c>
      <c r="I1071" s="66">
        <v>30</v>
      </c>
      <c r="J1071" s="12">
        <f>VLOOKUP(G1071,'Default Parameters'!$A$10:$C$12,3,FALSE)</f>
        <v>5</v>
      </c>
      <c r="K1071" s="63">
        <f t="shared" si="304"/>
        <v>41594</v>
      </c>
      <c r="L1071" s="64">
        <f t="shared" si="305"/>
        <v>2013</v>
      </c>
      <c r="M1071" s="64">
        <f t="shared" si="306"/>
        <v>11</v>
      </c>
      <c r="N1071" s="63">
        <f t="shared" si="307"/>
        <v>43419</v>
      </c>
      <c r="O1071" s="154">
        <f t="shared" si="308"/>
        <v>42948</v>
      </c>
      <c r="P1071" s="155">
        <f t="shared" si="309"/>
        <v>43312</v>
      </c>
      <c r="Q1071" s="155" t="str">
        <f t="shared" si="310"/>
        <v>Yes</v>
      </c>
      <c r="R1071" s="156">
        <f t="shared" si="311"/>
        <v>12.575342465753424</v>
      </c>
      <c r="S1071" s="156">
        <f t="shared" si="312"/>
        <v>17.424657534246574</v>
      </c>
      <c r="T1071" s="157">
        <f t="shared" si="313"/>
        <v>43313</v>
      </c>
      <c r="U1071" s="158">
        <f t="shared" si="314"/>
        <v>43419</v>
      </c>
      <c r="V1071" s="158" t="str">
        <f t="shared" si="315"/>
        <v>Yes</v>
      </c>
      <c r="W1071" s="159">
        <f t="shared" si="316"/>
        <v>8.794520547945206</v>
      </c>
      <c r="X1071" s="159">
        <f t="shared" si="317"/>
        <v>0</v>
      </c>
      <c r="Y1071" s="160" t="str">
        <f t="shared" si="318"/>
        <v/>
      </c>
      <c r="Z1071" s="161" t="str">
        <f t="shared" si="319"/>
        <v/>
      </c>
      <c r="AA1071" s="161" t="str">
        <f t="shared" si="320"/>
        <v>No</v>
      </c>
      <c r="AB1071" s="162" t="str">
        <f t="shared" si="321"/>
        <v/>
      </c>
      <c r="AC1071" s="162" t="str">
        <f t="shared" si="322"/>
        <v/>
      </c>
    </row>
    <row r="1072" spans="1:29" ht="14">
      <c r="A1072" s="62">
        <v>1070</v>
      </c>
      <c r="B1072" s="10">
        <v>8</v>
      </c>
      <c r="C1072" s="14">
        <v>41471</v>
      </c>
      <c r="D1072" s="15" t="s">
        <v>251</v>
      </c>
      <c r="E1072" s="15" t="s">
        <v>374</v>
      </c>
      <c r="F1072" s="15" t="s">
        <v>374</v>
      </c>
      <c r="G1072" s="23" t="s">
        <v>229</v>
      </c>
      <c r="H1072" s="17" t="s">
        <v>247</v>
      </c>
      <c r="I1072" s="66">
        <v>30</v>
      </c>
      <c r="J1072" s="12">
        <f>VLOOKUP(G1072,'Default Parameters'!$A$10:$C$12,3,FALSE)</f>
        <v>5</v>
      </c>
      <c r="K1072" s="63">
        <f t="shared" si="304"/>
        <v>41594</v>
      </c>
      <c r="L1072" s="64">
        <f t="shared" si="305"/>
        <v>2013</v>
      </c>
      <c r="M1072" s="64">
        <f t="shared" si="306"/>
        <v>11</v>
      </c>
      <c r="N1072" s="63">
        <f t="shared" si="307"/>
        <v>43419</v>
      </c>
      <c r="O1072" s="154">
        <f t="shared" si="308"/>
        <v>42948</v>
      </c>
      <c r="P1072" s="155">
        <f t="shared" si="309"/>
        <v>43312</v>
      </c>
      <c r="Q1072" s="155" t="str">
        <f t="shared" si="310"/>
        <v>Yes</v>
      </c>
      <c r="R1072" s="156">
        <f t="shared" si="311"/>
        <v>12.575342465753424</v>
      </c>
      <c r="S1072" s="156">
        <f t="shared" si="312"/>
        <v>17.424657534246574</v>
      </c>
      <c r="T1072" s="157">
        <f t="shared" si="313"/>
        <v>43313</v>
      </c>
      <c r="U1072" s="158">
        <f t="shared" si="314"/>
        <v>43419</v>
      </c>
      <c r="V1072" s="158" t="str">
        <f t="shared" si="315"/>
        <v>Yes</v>
      </c>
      <c r="W1072" s="159">
        <f t="shared" si="316"/>
        <v>8.794520547945206</v>
      </c>
      <c r="X1072" s="159">
        <f t="shared" si="317"/>
        <v>0</v>
      </c>
      <c r="Y1072" s="160" t="str">
        <f t="shared" si="318"/>
        <v/>
      </c>
      <c r="Z1072" s="161" t="str">
        <f t="shared" si="319"/>
        <v/>
      </c>
      <c r="AA1072" s="161" t="str">
        <f t="shared" si="320"/>
        <v>No</v>
      </c>
      <c r="AB1072" s="162" t="str">
        <f t="shared" si="321"/>
        <v/>
      </c>
      <c r="AC1072" s="162" t="str">
        <f t="shared" si="322"/>
        <v/>
      </c>
    </row>
    <row r="1073" spans="1:29" ht="14">
      <c r="A1073" s="62">
        <v>1071</v>
      </c>
      <c r="B1073" s="10">
        <v>8</v>
      </c>
      <c r="C1073" s="14">
        <v>41471</v>
      </c>
      <c r="D1073" s="15" t="s">
        <v>251</v>
      </c>
      <c r="E1073" s="15" t="s">
        <v>374</v>
      </c>
      <c r="F1073" s="15" t="s">
        <v>374</v>
      </c>
      <c r="G1073" s="23" t="s">
        <v>229</v>
      </c>
      <c r="H1073" s="17" t="s">
        <v>247</v>
      </c>
      <c r="I1073" s="66">
        <v>30</v>
      </c>
      <c r="J1073" s="12">
        <f>VLOOKUP(G1073,'Default Parameters'!$A$10:$C$12,3,FALSE)</f>
        <v>5</v>
      </c>
      <c r="K1073" s="63">
        <f t="shared" si="304"/>
        <v>41594</v>
      </c>
      <c r="L1073" s="64">
        <f t="shared" si="305"/>
        <v>2013</v>
      </c>
      <c r="M1073" s="64">
        <f t="shared" si="306"/>
        <v>11</v>
      </c>
      <c r="N1073" s="63">
        <f t="shared" si="307"/>
        <v>43419</v>
      </c>
      <c r="O1073" s="154">
        <f t="shared" si="308"/>
        <v>42948</v>
      </c>
      <c r="P1073" s="155">
        <f t="shared" si="309"/>
        <v>43312</v>
      </c>
      <c r="Q1073" s="155" t="str">
        <f t="shared" si="310"/>
        <v>Yes</v>
      </c>
      <c r="R1073" s="156">
        <f t="shared" si="311"/>
        <v>12.575342465753424</v>
      </c>
      <c r="S1073" s="156">
        <f t="shared" si="312"/>
        <v>17.424657534246574</v>
      </c>
      <c r="T1073" s="157">
        <f t="shared" si="313"/>
        <v>43313</v>
      </c>
      <c r="U1073" s="158">
        <f t="shared" si="314"/>
        <v>43419</v>
      </c>
      <c r="V1073" s="158" t="str">
        <f t="shared" si="315"/>
        <v>Yes</v>
      </c>
      <c r="W1073" s="159">
        <f t="shared" si="316"/>
        <v>8.794520547945206</v>
      </c>
      <c r="X1073" s="159">
        <f t="shared" si="317"/>
        <v>0</v>
      </c>
      <c r="Y1073" s="160" t="str">
        <f t="shared" si="318"/>
        <v/>
      </c>
      <c r="Z1073" s="161" t="str">
        <f t="shared" si="319"/>
        <v/>
      </c>
      <c r="AA1073" s="161" t="str">
        <f t="shared" si="320"/>
        <v>No</v>
      </c>
      <c r="AB1073" s="162" t="str">
        <f t="shared" si="321"/>
        <v/>
      </c>
      <c r="AC1073" s="162" t="str">
        <f t="shared" si="322"/>
        <v/>
      </c>
    </row>
    <row r="1074" spans="1:29" ht="14">
      <c r="A1074" s="62">
        <v>1072</v>
      </c>
      <c r="B1074" s="10">
        <v>8</v>
      </c>
      <c r="C1074" s="14">
        <v>41471</v>
      </c>
      <c r="D1074" s="15" t="s">
        <v>251</v>
      </c>
      <c r="E1074" s="15" t="s">
        <v>374</v>
      </c>
      <c r="F1074" s="15" t="s">
        <v>374</v>
      </c>
      <c r="G1074" s="23" t="s">
        <v>229</v>
      </c>
      <c r="H1074" s="17" t="s">
        <v>247</v>
      </c>
      <c r="I1074" s="66">
        <v>50</v>
      </c>
      <c r="J1074" s="12">
        <f>VLOOKUP(G1074,'Default Parameters'!$A$10:$C$12,3,FALSE)</f>
        <v>5</v>
      </c>
      <c r="K1074" s="63">
        <f t="shared" si="304"/>
        <v>41594</v>
      </c>
      <c r="L1074" s="64">
        <f t="shared" si="305"/>
        <v>2013</v>
      </c>
      <c r="M1074" s="64">
        <f t="shared" si="306"/>
        <v>11</v>
      </c>
      <c r="N1074" s="63">
        <f t="shared" si="307"/>
        <v>43419</v>
      </c>
      <c r="O1074" s="154">
        <f t="shared" si="308"/>
        <v>42948</v>
      </c>
      <c r="P1074" s="155">
        <f t="shared" si="309"/>
        <v>43312</v>
      </c>
      <c r="Q1074" s="155" t="str">
        <f t="shared" si="310"/>
        <v>Yes</v>
      </c>
      <c r="R1074" s="156">
        <f t="shared" si="311"/>
        <v>20.958904109589042</v>
      </c>
      <c r="S1074" s="156">
        <f t="shared" si="312"/>
        <v>29.041095890410958</v>
      </c>
      <c r="T1074" s="157">
        <f t="shared" si="313"/>
        <v>43313</v>
      </c>
      <c r="U1074" s="158">
        <f t="shared" si="314"/>
        <v>43419</v>
      </c>
      <c r="V1074" s="158" t="str">
        <f t="shared" si="315"/>
        <v>Yes</v>
      </c>
      <c r="W1074" s="159">
        <f t="shared" si="316"/>
        <v>14.657534246575343</v>
      </c>
      <c r="X1074" s="159">
        <f t="shared" si="317"/>
        <v>0</v>
      </c>
      <c r="Y1074" s="160" t="str">
        <f t="shared" si="318"/>
        <v/>
      </c>
      <c r="Z1074" s="161" t="str">
        <f t="shared" si="319"/>
        <v/>
      </c>
      <c r="AA1074" s="161" t="str">
        <f t="shared" si="320"/>
        <v>No</v>
      </c>
      <c r="AB1074" s="162" t="str">
        <f t="shared" si="321"/>
        <v/>
      </c>
      <c r="AC1074" s="162" t="str">
        <f t="shared" si="322"/>
        <v/>
      </c>
    </row>
    <row r="1075" spans="1:29" ht="14">
      <c r="A1075" s="62">
        <v>1073</v>
      </c>
      <c r="B1075" s="10">
        <v>8</v>
      </c>
      <c r="C1075" s="14">
        <v>41471</v>
      </c>
      <c r="D1075" s="15" t="s">
        <v>251</v>
      </c>
      <c r="E1075" s="15" t="s">
        <v>374</v>
      </c>
      <c r="F1075" s="15" t="s">
        <v>374</v>
      </c>
      <c r="G1075" s="23" t="s">
        <v>229</v>
      </c>
      <c r="H1075" s="17" t="s">
        <v>247</v>
      </c>
      <c r="I1075" s="66">
        <v>50</v>
      </c>
      <c r="J1075" s="12">
        <f>VLOOKUP(G1075,'Default Parameters'!$A$10:$C$12,3,FALSE)</f>
        <v>5</v>
      </c>
      <c r="K1075" s="63">
        <f t="shared" si="304"/>
        <v>41594</v>
      </c>
      <c r="L1075" s="64">
        <f t="shared" si="305"/>
        <v>2013</v>
      </c>
      <c r="M1075" s="64">
        <f t="shared" si="306"/>
        <v>11</v>
      </c>
      <c r="N1075" s="63">
        <f t="shared" si="307"/>
        <v>43419</v>
      </c>
      <c r="O1075" s="154">
        <f t="shared" si="308"/>
        <v>42948</v>
      </c>
      <c r="P1075" s="155">
        <f t="shared" si="309"/>
        <v>43312</v>
      </c>
      <c r="Q1075" s="155" t="str">
        <f t="shared" si="310"/>
        <v>Yes</v>
      </c>
      <c r="R1075" s="156">
        <f t="shared" si="311"/>
        <v>20.958904109589042</v>
      </c>
      <c r="S1075" s="156">
        <f t="shared" si="312"/>
        <v>29.041095890410958</v>
      </c>
      <c r="T1075" s="157">
        <f t="shared" si="313"/>
        <v>43313</v>
      </c>
      <c r="U1075" s="158">
        <f t="shared" si="314"/>
        <v>43419</v>
      </c>
      <c r="V1075" s="158" t="str">
        <f t="shared" si="315"/>
        <v>Yes</v>
      </c>
      <c r="W1075" s="159">
        <f t="shared" si="316"/>
        <v>14.657534246575343</v>
      </c>
      <c r="X1075" s="159">
        <f t="shared" si="317"/>
        <v>0</v>
      </c>
      <c r="Y1075" s="160" t="str">
        <f t="shared" si="318"/>
        <v/>
      </c>
      <c r="Z1075" s="161" t="str">
        <f t="shared" si="319"/>
        <v/>
      </c>
      <c r="AA1075" s="161" t="str">
        <f t="shared" si="320"/>
        <v>No</v>
      </c>
      <c r="AB1075" s="162" t="str">
        <f t="shared" si="321"/>
        <v/>
      </c>
      <c r="AC1075" s="162" t="str">
        <f t="shared" si="322"/>
        <v/>
      </c>
    </row>
    <row r="1076" spans="1:29" ht="14">
      <c r="A1076" s="62">
        <v>1074</v>
      </c>
      <c r="B1076" s="10">
        <v>8</v>
      </c>
      <c r="C1076" s="14">
        <v>41471</v>
      </c>
      <c r="D1076" s="15" t="s">
        <v>251</v>
      </c>
      <c r="E1076" s="15" t="s">
        <v>374</v>
      </c>
      <c r="F1076" s="15" t="s">
        <v>374</v>
      </c>
      <c r="G1076" s="23" t="s">
        <v>229</v>
      </c>
      <c r="H1076" s="17" t="s">
        <v>247</v>
      </c>
      <c r="I1076" s="66">
        <v>50</v>
      </c>
      <c r="J1076" s="12">
        <f>VLOOKUP(G1076,'Default Parameters'!$A$10:$C$12,3,FALSE)</f>
        <v>5</v>
      </c>
      <c r="K1076" s="63">
        <f t="shared" si="304"/>
        <v>41594</v>
      </c>
      <c r="L1076" s="64">
        <f t="shared" si="305"/>
        <v>2013</v>
      </c>
      <c r="M1076" s="64">
        <f t="shared" si="306"/>
        <v>11</v>
      </c>
      <c r="N1076" s="63">
        <f t="shared" si="307"/>
        <v>43419</v>
      </c>
      <c r="O1076" s="154">
        <f t="shared" si="308"/>
        <v>42948</v>
      </c>
      <c r="P1076" s="155">
        <f t="shared" si="309"/>
        <v>43312</v>
      </c>
      <c r="Q1076" s="155" t="str">
        <f t="shared" si="310"/>
        <v>Yes</v>
      </c>
      <c r="R1076" s="156">
        <f t="shared" si="311"/>
        <v>20.958904109589042</v>
      </c>
      <c r="S1076" s="156">
        <f t="shared" si="312"/>
        <v>29.041095890410958</v>
      </c>
      <c r="T1076" s="157">
        <f t="shared" si="313"/>
        <v>43313</v>
      </c>
      <c r="U1076" s="158">
        <f t="shared" si="314"/>
        <v>43419</v>
      </c>
      <c r="V1076" s="158" t="str">
        <f t="shared" si="315"/>
        <v>Yes</v>
      </c>
      <c r="W1076" s="159">
        <f t="shared" si="316"/>
        <v>14.657534246575343</v>
      </c>
      <c r="X1076" s="159">
        <f t="shared" si="317"/>
        <v>0</v>
      </c>
      <c r="Y1076" s="160" t="str">
        <f t="shared" si="318"/>
        <v/>
      </c>
      <c r="Z1076" s="161" t="str">
        <f t="shared" si="319"/>
        <v/>
      </c>
      <c r="AA1076" s="161" t="str">
        <f t="shared" si="320"/>
        <v>No</v>
      </c>
      <c r="AB1076" s="162" t="str">
        <f t="shared" si="321"/>
        <v/>
      </c>
      <c r="AC1076" s="162" t="str">
        <f t="shared" si="322"/>
        <v/>
      </c>
    </row>
    <row r="1077" spans="1:29" ht="14">
      <c r="A1077" s="62">
        <v>1075</v>
      </c>
      <c r="B1077" s="10">
        <v>8</v>
      </c>
      <c r="C1077" s="14">
        <v>41471</v>
      </c>
      <c r="D1077" s="15" t="s">
        <v>251</v>
      </c>
      <c r="E1077" s="15" t="s">
        <v>374</v>
      </c>
      <c r="F1077" s="15" t="s">
        <v>374</v>
      </c>
      <c r="G1077" s="23" t="s">
        <v>229</v>
      </c>
      <c r="H1077" s="17" t="s">
        <v>247</v>
      </c>
      <c r="I1077" s="66">
        <v>50</v>
      </c>
      <c r="J1077" s="12">
        <f>VLOOKUP(G1077,'Default Parameters'!$A$10:$C$12,3,FALSE)</f>
        <v>5</v>
      </c>
      <c r="K1077" s="63">
        <f t="shared" si="304"/>
        <v>41594</v>
      </c>
      <c r="L1077" s="64">
        <f t="shared" si="305"/>
        <v>2013</v>
      </c>
      <c r="M1077" s="64">
        <f t="shared" si="306"/>
        <v>11</v>
      </c>
      <c r="N1077" s="63">
        <f t="shared" si="307"/>
        <v>43419</v>
      </c>
      <c r="O1077" s="154">
        <f t="shared" si="308"/>
        <v>42948</v>
      </c>
      <c r="P1077" s="155">
        <f t="shared" si="309"/>
        <v>43312</v>
      </c>
      <c r="Q1077" s="155" t="str">
        <f t="shared" si="310"/>
        <v>Yes</v>
      </c>
      <c r="R1077" s="156">
        <f t="shared" si="311"/>
        <v>20.958904109589042</v>
      </c>
      <c r="S1077" s="156">
        <f t="shared" si="312"/>
        <v>29.041095890410958</v>
      </c>
      <c r="T1077" s="157">
        <f t="shared" si="313"/>
        <v>43313</v>
      </c>
      <c r="U1077" s="158">
        <f t="shared" si="314"/>
        <v>43419</v>
      </c>
      <c r="V1077" s="158" t="str">
        <f t="shared" si="315"/>
        <v>Yes</v>
      </c>
      <c r="W1077" s="159">
        <f t="shared" si="316"/>
        <v>14.657534246575343</v>
      </c>
      <c r="X1077" s="159">
        <f t="shared" si="317"/>
        <v>0</v>
      </c>
      <c r="Y1077" s="160" t="str">
        <f t="shared" si="318"/>
        <v/>
      </c>
      <c r="Z1077" s="161" t="str">
        <f t="shared" si="319"/>
        <v/>
      </c>
      <c r="AA1077" s="161" t="str">
        <f t="shared" si="320"/>
        <v>No</v>
      </c>
      <c r="AB1077" s="162" t="str">
        <f t="shared" si="321"/>
        <v/>
      </c>
      <c r="AC1077" s="162" t="str">
        <f t="shared" si="322"/>
        <v/>
      </c>
    </row>
    <row r="1078" spans="1:29" ht="14">
      <c r="A1078" s="62">
        <v>1076</v>
      </c>
      <c r="B1078" s="10">
        <v>8</v>
      </c>
      <c r="C1078" s="14">
        <v>41471</v>
      </c>
      <c r="D1078" s="15" t="s">
        <v>251</v>
      </c>
      <c r="E1078" s="15" t="s">
        <v>374</v>
      </c>
      <c r="F1078" s="15" t="s">
        <v>374</v>
      </c>
      <c r="G1078" s="23" t="s">
        <v>229</v>
      </c>
      <c r="H1078" s="17" t="s">
        <v>247</v>
      </c>
      <c r="I1078" s="66">
        <v>60</v>
      </c>
      <c r="J1078" s="12">
        <f>VLOOKUP(G1078,'Default Parameters'!$A$10:$C$12,3,FALSE)</f>
        <v>5</v>
      </c>
      <c r="K1078" s="63">
        <f t="shared" si="304"/>
        <v>41594</v>
      </c>
      <c r="L1078" s="64">
        <f t="shared" si="305"/>
        <v>2013</v>
      </c>
      <c r="M1078" s="64">
        <f t="shared" si="306"/>
        <v>11</v>
      </c>
      <c r="N1078" s="63">
        <f t="shared" si="307"/>
        <v>43419</v>
      </c>
      <c r="O1078" s="154">
        <f t="shared" si="308"/>
        <v>42948</v>
      </c>
      <c r="P1078" s="155">
        <f t="shared" si="309"/>
        <v>43312</v>
      </c>
      <c r="Q1078" s="155" t="str">
        <f t="shared" si="310"/>
        <v>Yes</v>
      </c>
      <c r="R1078" s="156">
        <f t="shared" si="311"/>
        <v>25.150684931506849</v>
      </c>
      <c r="S1078" s="156">
        <f t="shared" si="312"/>
        <v>34.849315068493148</v>
      </c>
      <c r="T1078" s="157">
        <f t="shared" si="313"/>
        <v>43313</v>
      </c>
      <c r="U1078" s="158">
        <f t="shared" si="314"/>
        <v>43419</v>
      </c>
      <c r="V1078" s="158" t="str">
        <f t="shared" si="315"/>
        <v>Yes</v>
      </c>
      <c r="W1078" s="159">
        <f t="shared" si="316"/>
        <v>17.589041095890412</v>
      </c>
      <c r="X1078" s="159">
        <f t="shared" si="317"/>
        <v>0</v>
      </c>
      <c r="Y1078" s="160" t="str">
        <f t="shared" si="318"/>
        <v/>
      </c>
      <c r="Z1078" s="161" t="str">
        <f t="shared" si="319"/>
        <v/>
      </c>
      <c r="AA1078" s="161" t="str">
        <f t="shared" si="320"/>
        <v>No</v>
      </c>
      <c r="AB1078" s="162" t="str">
        <f t="shared" si="321"/>
        <v/>
      </c>
      <c r="AC1078" s="162" t="str">
        <f t="shared" si="322"/>
        <v/>
      </c>
    </row>
    <row r="1079" spans="1:29" ht="14">
      <c r="A1079" s="62">
        <v>1077</v>
      </c>
      <c r="B1079" s="10">
        <v>8</v>
      </c>
      <c r="C1079" s="14">
        <v>41473</v>
      </c>
      <c r="D1079" s="15" t="s">
        <v>252</v>
      </c>
      <c r="E1079" s="15" t="s">
        <v>368</v>
      </c>
      <c r="F1079" s="15" t="s">
        <v>368</v>
      </c>
      <c r="G1079" s="23" t="s">
        <v>203</v>
      </c>
      <c r="H1079" s="18" t="s">
        <v>182</v>
      </c>
      <c r="I1079" s="67">
        <v>25</v>
      </c>
      <c r="J1079" s="12">
        <f>VLOOKUP(G1079,'Default Parameters'!$A$10:$C$12,3,FALSE)</f>
        <v>5</v>
      </c>
      <c r="K1079" s="63">
        <f t="shared" si="304"/>
        <v>41596</v>
      </c>
      <c r="L1079" s="64">
        <f t="shared" si="305"/>
        <v>2013</v>
      </c>
      <c r="M1079" s="64">
        <f t="shared" si="306"/>
        <v>11</v>
      </c>
      <c r="N1079" s="63">
        <f t="shared" si="307"/>
        <v>43421</v>
      </c>
      <c r="O1079" s="154">
        <f t="shared" si="308"/>
        <v>42948</v>
      </c>
      <c r="P1079" s="155">
        <f t="shared" si="309"/>
        <v>43312</v>
      </c>
      <c r="Q1079" s="155" t="str">
        <f t="shared" si="310"/>
        <v>Yes</v>
      </c>
      <c r="R1079" s="156">
        <f t="shared" si="311"/>
        <v>10.479452054794521</v>
      </c>
      <c r="S1079" s="156">
        <f t="shared" si="312"/>
        <v>14.520547945205479</v>
      </c>
      <c r="T1079" s="157">
        <f t="shared" si="313"/>
        <v>43313</v>
      </c>
      <c r="U1079" s="158">
        <f t="shared" si="314"/>
        <v>43421</v>
      </c>
      <c r="V1079" s="158" t="str">
        <f t="shared" si="315"/>
        <v>Yes</v>
      </c>
      <c r="W1079" s="159">
        <f t="shared" si="316"/>
        <v>7.4657534246575343</v>
      </c>
      <c r="X1079" s="159">
        <f t="shared" si="317"/>
        <v>0</v>
      </c>
      <c r="Y1079" s="160" t="str">
        <f t="shared" si="318"/>
        <v/>
      </c>
      <c r="Z1079" s="161" t="str">
        <f t="shared" si="319"/>
        <v/>
      </c>
      <c r="AA1079" s="161" t="str">
        <f t="shared" si="320"/>
        <v>No</v>
      </c>
      <c r="AB1079" s="162" t="str">
        <f t="shared" si="321"/>
        <v/>
      </c>
      <c r="AC1079" s="162" t="str">
        <f t="shared" si="322"/>
        <v/>
      </c>
    </row>
    <row r="1080" spans="1:29" ht="14">
      <c r="A1080" s="62">
        <v>1078</v>
      </c>
      <c r="B1080" s="10">
        <v>8</v>
      </c>
      <c r="C1080" s="14">
        <v>41473</v>
      </c>
      <c r="D1080" s="15" t="s">
        <v>237</v>
      </c>
      <c r="E1080" s="15" t="s">
        <v>367</v>
      </c>
      <c r="F1080" s="15" t="s">
        <v>367</v>
      </c>
      <c r="G1080" s="23" t="s">
        <v>229</v>
      </c>
      <c r="H1080" s="17" t="s">
        <v>247</v>
      </c>
      <c r="I1080" s="66">
        <v>17</v>
      </c>
      <c r="J1080" s="12">
        <f>VLOOKUP(G1080,'Default Parameters'!$A$10:$C$12,3,FALSE)</f>
        <v>5</v>
      </c>
      <c r="K1080" s="63">
        <f t="shared" si="304"/>
        <v>41596</v>
      </c>
      <c r="L1080" s="64">
        <f t="shared" si="305"/>
        <v>2013</v>
      </c>
      <c r="M1080" s="64">
        <f t="shared" si="306"/>
        <v>11</v>
      </c>
      <c r="N1080" s="63">
        <f t="shared" si="307"/>
        <v>43421</v>
      </c>
      <c r="O1080" s="154">
        <f t="shared" si="308"/>
        <v>42948</v>
      </c>
      <c r="P1080" s="155">
        <f t="shared" si="309"/>
        <v>43312</v>
      </c>
      <c r="Q1080" s="155" t="str">
        <f t="shared" si="310"/>
        <v>Yes</v>
      </c>
      <c r="R1080" s="156">
        <f t="shared" si="311"/>
        <v>7.1260273972602741</v>
      </c>
      <c r="S1080" s="156">
        <f t="shared" si="312"/>
        <v>9.8739726027397268</v>
      </c>
      <c r="T1080" s="157">
        <f t="shared" si="313"/>
        <v>43313</v>
      </c>
      <c r="U1080" s="158">
        <f t="shared" si="314"/>
        <v>43421</v>
      </c>
      <c r="V1080" s="158" t="str">
        <f t="shared" si="315"/>
        <v>Yes</v>
      </c>
      <c r="W1080" s="159">
        <f t="shared" si="316"/>
        <v>5.0767123287671234</v>
      </c>
      <c r="X1080" s="159">
        <f t="shared" si="317"/>
        <v>0</v>
      </c>
      <c r="Y1080" s="160" t="str">
        <f t="shared" si="318"/>
        <v/>
      </c>
      <c r="Z1080" s="161" t="str">
        <f t="shared" si="319"/>
        <v/>
      </c>
      <c r="AA1080" s="161" t="str">
        <f t="shared" si="320"/>
        <v>No</v>
      </c>
      <c r="AB1080" s="162" t="str">
        <f t="shared" si="321"/>
        <v/>
      </c>
      <c r="AC1080" s="162" t="str">
        <f t="shared" si="322"/>
        <v/>
      </c>
    </row>
    <row r="1081" spans="1:29" ht="14">
      <c r="A1081" s="62">
        <v>1079</v>
      </c>
      <c r="B1081" s="10">
        <v>8</v>
      </c>
      <c r="C1081" s="14">
        <v>41473</v>
      </c>
      <c r="D1081" s="15" t="s">
        <v>237</v>
      </c>
      <c r="E1081" s="15" t="s">
        <v>367</v>
      </c>
      <c r="F1081" s="15" t="s">
        <v>367</v>
      </c>
      <c r="G1081" s="23" t="s">
        <v>229</v>
      </c>
      <c r="H1081" s="17" t="s">
        <v>247</v>
      </c>
      <c r="I1081" s="66">
        <v>61</v>
      </c>
      <c r="J1081" s="12">
        <f>VLOOKUP(G1081,'Default Parameters'!$A$10:$C$12,3,FALSE)</f>
        <v>5</v>
      </c>
      <c r="K1081" s="63">
        <f t="shared" si="304"/>
        <v>41596</v>
      </c>
      <c r="L1081" s="64">
        <f t="shared" si="305"/>
        <v>2013</v>
      </c>
      <c r="M1081" s="64">
        <f t="shared" si="306"/>
        <v>11</v>
      </c>
      <c r="N1081" s="63">
        <f t="shared" si="307"/>
        <v>43421</v>
      </c>
      <c r="O1081" s="154">
        <f t="shared" si="308"/>
        <v>42948</v>
      </c>
      <c r="P1081" s="155">
        <f t="shared" si="309"/>
        <v>43312</v>
      </c>
      <c r="Q1081" s="155" t="str">
        <f t="shared" si="310"/>
        <v>Yes</v>
      </c>
      <c r="R1081" s="156">
        <f t="shared" si="311"/>
        <v>25.56986301369863</v>
      </c>
      <c r="S1081" s="156">
        <f t="shared" si="312"/>
        <v>35.43013698630137</v>
      </c>
      <c r="T1081" s="157">
        <f t="shared" si="313"/>
        <v>43313</v>
      </c>
      <c r="U1081" s="158">
        <f t="shared" si="314"/>
        <v>43421</v>
      </c>
      <c r="V1081" s="158" t="str">
        <f t="shared" si="315"/>
        <v>Yes</v>
      </c>
      <c r="W1081" s="159">
        <f t="shared" si="316"/>
        <v>18.216438356164385</v>
      </c>
      <c r="X1081" s="159">
        <f t="shared" si="317"/>
        <v>0</v>
      </c>
      <c r="Y1081" s="160" t="str">
        <f t="shared" si="318"/>
        <v/>
      </c>
      <c r="Z1081" s="161" t="str">
        <f t="shared" si="319"/>
        <v/>
      </c>
      <c r="AA1081" s="161" t="str">
        <f t="shared" si="320"/>
        <v>No</v>
      </c>
      <c r="AB1081" s="162" t="str">
        <f t="shared" si="321"/>
        <v/>
      </c>
      <c r="AC1081" s="162" t="str">
        <f t="shared" si="322"/>
        <v/>
      </c>
    </row>
    <row r="1082" spans="1:29" ht="14">
      <c r="A1082" s="62">
        <v>1080</v>
      </c>
      <c r="B1082" s="10">
        <v>8</v>
      </c>
      <c r="C1082" s="14">
        <v>41474</v>
      </c>
      <c r="D1082" s="15" t="s">
        <v>237</v>
      </c>
      <c r="E1082" s="15" t="s">
        <v>367</v>
      </c>
      <c r="F1082" s="15" t="s">
        <v>367</v>
      </c>
      <c r="G1082" s="23" t="s">
        <v>229</v>
      </c>
      <c r="H1082" s="17" t="s">
        <v>247</v>
      </c>
      <c r="I1082" s="66">
        <v>11</v>
      </c>
      <c r="J1082" s="12">
        <f>VLOOKUP(G1082,'Default Parameters'!$A$10:$C$12,3,FALSE)</f>
        <v>5</v>
      </c>
      <c r="K1082" s="63">
        <f t="shared" si="304"/>
        <v>41597</v>
      </c>
      <c r="L1082" s="64">
        <f t="shared" si="305"/>
        <v>2013</v>
      </c>
      <c r="M1082" s="64">
        <f t="shared" si="306"/>
        <v>11</v>
      </c>
      <c r="N1082" s="63">
        <f t="shared" si="307"/>
        <v>43422</v>
      </c>
      <c r="O1082" s="154">
        <f t="shared" si="308"/>
        <v>42948</v>
      </c>
      <c r="P1082" s="155">
        <f t="shared" si="309"/>
        <v>43312</v>
      </c>
      <c r="Q1082" s="155" t="str">
        <f t="shared" si="310"/>
        <v>Yes</v>
      </c>
      <c r="R1082" s="156">
        <f t="shared" si="311"/>
        <v>4.6109589041095891</v>
      </c>
      <c r="S1082" s="156">
        <f t="shared" si="312"/>
        <v>6.3890410958904109</v>
      </c>
      <c r="T1082" s="157">
        <f t="shared" si="313"/>
        <v>43313</v>
      </c>
      <c r="U1082" s="158">
        <f t="shared" si="314"/>
        <v>43422</v>
      </c>
      <c r="V1082" s="158" t="str">
        <f t="shared" si="315"/>
        <v>Yes</v>
      </c>
      <c r="W1082" s="159">
        <f t="shared" si="316"/>
        <v>3.3150684931506849</v>
      </c>
      <c r="X1082" s="159">
        <f t="shared" si="317"/>
        <v>0</v>
      </c>
      <c r="Y1082" s="160" t="str">
        <f t="shared" si="318"/>
        <v/>
      </c>
      <c r="Z1082" s="161" t="str">
        <f t="shared" si="319"/>
        <v/>
      </c>
      <c r="AA1082" s="161" t="str">
        <f t="shared" si="320"/>
        <v>No</v>
      </c>
      <c r="AB1082" s="162" t="str">
        <f t="shared" si="321"/>
        <v/>
      </c>
      <c r="AC1082" s="162" t="str">
        <f t="shared" si="322"/>
        <v/>
      </c>
    </row>
    <row r="1083" spans="1:29" ht="14">
      <c r="A1083" s="62">
        <v>1081</v>
      </c>
      <c r="B1083" s="10">
        <v>8</v>
      </c>
      <c r="C1083" s="14">
        <v>41474</v>
      </c>
      <c r="D1083" s="15" t="s">
        <v>237</v>
      </c>
      <c r="E1083" s="15" t="s">
        <v>367</v>
      </c>
      <c r="F1083" s="15" t="s">
        <v>367</v>
      </c>
      <c r="G1083" s="23" t="s">
        <v>229</v>
      </c>
      <c r="H1083" s="17" t="s">
        <v>247</v>
      </c>
      <c r="I1083" s="66">
        <v>13</v>
      </c>
      <c r="J1083" s="12">
        <f>VLOOKUP(G1083,'Default Parameters'!$A$10:$C$12,3,FALSE)</f>
        <v>5</v>
      </c>
      <c r="K1083" s="63">
        <f t="shared" si="304"/>
        <v>41597</v>
      </c>
      <c r="L1083" s="64">
        <f t="shared" si="305"/>
        <v>2013</v>
      </c>
      <c r="M1083" s="64">
        <f t="shared" si="306"/>
        <v>11</v>
      </c>
      <c r="N1083" s="63">
        <f t="shared" si="307"/>
        <v>43422</v>
      </c>
      <c r="O1083" s="154">
        <f t="shared" si="308"/>
        <v>42948</v>
      </c>
      <c r="P1083" s="155">
        <f t="shared" si="309"/>
        <v>43312</v>
      </c>
      <c r="Q1083" s="155" t="str">
        <f t="shared" si="310"/>
        <v>Yes</v>
      </c>
      <c r="R1083" s="156">
        <f t="shared" si="311"/>
        <v>5.4493150684931511</v>
      </c>
      <c r="S1083" s="156">
        <f t="shared" si="312"/>
        <v>7.5506849315068489</v>
      </c>
      <c r="T1083" s="157">
        <f t="shared" si="313"/>
        <v>43313</v>
      </c>
      <c r="U1083" s="158">
        <f t="shared" si="314"/>
        <v>43422</v>
      </c>
      <c r="V1083" s="158" t="str">
        <f t="shared" si="315"/>
        <v>Yes</v>
      </c>
      <c r="W1083" s="159">
        <f t="shared" si="316"/>
        <v>3.9178082191780823</v>
      </c>
      <c r="X1083" s="159">
        <f t="shared" si="317"/>
        <v>0</v>
      </c>
      <c r="Y1083" s="160" t="str">
        <f t="shared" si="318"/>
        <v/>
      </c>
      <c r="Z1083" s="161" t="str">
        <f t="shared" si="319"/>
        <v/>
      </c>
      <c r="AA1083" s="161" t="str">
        <f t="shared" si="320"/>
        <v>No</v>
      </c>
      <c r="AB1083" s="162" t="str">
        <f t="shared" si="321"/>
        <v/>
      </c>
      <c r="AC1083" s="162" t="str">
        <f t="shared" si="322"/>
        <v/>
      </c>
    </row>
    <row r="1084" spans="1:29" ht="14">
      <c r="A1084" s="62">
        <v>1082</v>
      </c>
      <c r="B1084" s="10">
        <v>8</v>
      </c>
      <c r="C1084" s="14">
        <v>41474</v>
      </c>
      <c r="D1084" s="15" t="s">
        <v>237</v>
      </c>
      <c r="E1084" s="15" t="s">
        <v>367</v>
      </c>
      <c r="F1084" s="15" t="s">
        <v>367</v>
      </c>
      <c r="G1084" s="23" t="s">
        <v>229</v>
      </c>
      <c r="H1084" s="17" t="s">
        <v>247</v>
      </c>
      <c r="I1084" s="66">
        <v>19</v>
      </c>
      <c r="J1084" s="12">
        <f>VLOOKUP(G1084,'Default Parameters'!$A$10:$C$12,3,FALSE)</f>
        <v>5</v>
      </c>
      <c r="K1084" s="63">
        <f t="shared" si="304"/>
        <v>41597</v>
      </c>
      <c r="L1084" s="64">
        <f t="shared" si="305"/>
        <v>2013</v>
      </c>
      <c r="M1084" s="64">
        <f t="shared" si="306"/>
        <v>11</v>
      </c>
      <c r="N1084" s="63">
        <f t="shared" si="307"/>
        <v>43422</v>
      </c>
      <c r="O1084" s="154">
        <f t="shared" si="308"/>
        <v>42948</v>
      </c>
      <c r="P1084" s="155">
        <f t="shared" si="309"/>
        <v>43312</v>
      </c>
      <c r="Q1084" s="155" t="str">
        <f t="shared" si="310"/>
        <v>Yes</v>
      </c>
      <c r="R1084" s="156">
        <f t="shared" si="311"/>
        <v>7.9643835616438352</v>
      </c>
      <c r="S1084" s="156">
        <f t="shared" si="312"/>
        <v>11.035616438356165</v>
      </c>
      <c r="T1084" s="157">
        <f t="shared" si="313"/>
        <v>43313</v>
      </c>
      <c r="U1084" s="158">
        <f t="shared" si="314"/>
        <v>43422</v>
      </c>
      <c r="V1084" s="158" t="str">
        <f t="shared" si="315"/>
        <v>Yes</v>
      </c>
      <c r="W1084" s="159">
        <f t="shared" si="316"/>
        <v>5.7260273972602738</v>
      </c>
      <c r="X1084" s="159">
        <f t="shared" si="317"/>
        <v>0</v>
      </c>
      <c r="Y1084" s="160" t="str">
        <f t="shared" si="318"/>
        <v/>
      </c>
      <c r="Z1084" s="161" t="str">
        <f t="shared" si="319"/>
        <v/>
      </c>
      <c r="AA1084" s="161" t="str">
        <f t="shared" si="320"/>
        <v>No</v>
      </c>
      <c r="AB1084" s="162" t="str">
        <f t="shared" si="321"/>
        <v/>
      </c>
      <c r="AC1084" s="162" t="str">
        <f t="shared" si="322"/>
        <v/>
      </c>
    </row>
    <row r="1085" spans="1:29" ht="14">
      <c r="A1085" s="62">
        <v>1083</v>
      </c>
      <c r="B1085" s="10">
        <v>8</v>
      </c>
      <c r="C1085" s="14">
        <v>41474</v>
      </c>
      <c r="D1085" s="15" t="s">
        <v>237</v>
      </c>
      <c r="E1085" s="15" t="s">
        <v>367</v>
      </c>
      <c r="F1085" s="15" t="s">
        <v>367</v>
      </c>
      <c r="G1085" s="23" t="s">
        <v>229</v>
      </c>
      <c r="H1085" s="17" t="s">
        <v>247</v>
      </c>
      <c r="I1085" s="66">
        <v>30</v>
      </c>
      <c r="J1085" s="12">
        <f>VLOOKUP(G1085,'Default Parameters'!$A$10:$C$12,3,FALSE)</f>
        <v>5</v>
      </c>
      <c r="K1085" s="63">
        <f t="shared" si="304"/>
        <v>41597</v>
      </c>
      <c r="L1085" s="64">
        <f t="shared" si="305"/>
        <v>2013</v>
      </c>
      <c r="M1085" s="64">
        <f t="shared" si="306"/>
        <v>11</v>
      </c>
      <c r="N1085" s="63">
        <f t="shared" si="307"/>
        <v>43422</v>
      </c>
      <c r="O1085" s="154">
        <f t="shared" si="308"/>
        <v>42948</v>
      </c>
      <c r="P1085" s="155">
        <f t="shared" si="309"/>
        <v>43312</v>
      </c>
      <c r="Q1085" s="155" t="str">
        <f t="shared" si="310"/>
        <v>Yes</v>
      </c>
      <c r="R1085" s="156">
        <f t="shared" si="311"/>
        <v>12.575342465753424</v>
      </c>
      <c r="S1085" s="156">
        <f t="shared" si="312"/>
        <v>17.424657534246574</v>
      </c>
      <c r="T1085" s="157">
        <f t="shared" si="313"/>
        <v>43313</v>
      </c>
      <c r="U1085" s="158">
        <f t="shared" si="314"/>
        <v>43422</v>
      </c>
      <c r="V1085" s="158" t="str">
        <f t="shared" si="315"/>
        <v>Yes</v>
      </c>
      <c r="W1085" s="159">
        <f t="shared" si="316"/>
        <v>9.0410958904109595</v>
      </c>
      <c r="X1085" s="159">
        <f t="shared" si="317"/>
        <v>0</v>
      </c>
      <c r="Y1085" s="160" t="str">
        <f t="shared" si="318"/>
        <v/>
      </c>
      <c r="Z1085" s="161" t="str">
        <f t="shared" si="319"/>
        <v/>
      </c>
      <c r="AA1085" s="161" t="str">
        <f t="shared" si="320"/>
        <v>No</v>
      </c>
      <c r="AB1085" s="162" t="str">
        <f t="shared" si="321"/>
        <v/>
      </c>
      <c r="AC1085" s="162" t="str">
        <f t="shared" si="322"/>
        <v/>
      </c>
    </row>
    <row r="1086" spans="1:29" ht="14">
      <c r="A1086" s="62">
        <v>1084</v>
      </c>
      <c r="B1086" s="10">
        <v>8</v>
      </c>
      <c r="C1086" s="14">
        <v>41474</v>
      </c>
      <c r="D1086" s="15" t="s">
        <v>158</v>
      </c>
      <c r="E1086" s="15" t="s">
        <v>10</v>
      </c>
      <c r="F1086" s="15" t="s">
        <v>10</v>
      </c>
      <c r="G1086" s="23" t="s">
        <v>16</v>
      </c>
      <c r="H1086" s="17" t="s">
        <v>33</v>
      </c>
      <c r="I1086" s="66">
        <v>5</v>
      </c>
      <c r="J1086" s="12">
        <f>VLOOKUP(G1086,'Default Parameters'!$A$10:$C$12,3,FALSE)</f>
        <v>5</v>
      </c>
      <c r="K1086" s="63">
        <f t="shared" si="304"/>
        <v>41597</v>
      </c>
      <c r="L1086" s="64">
        <f t="shared" si="305"/>
        <v>2013</v>
      </c>
      <c r="M1086" s="64">
        <f t="shared" si="306"/>
        <v>11</v>
      </c>
      <c r="N1086" s="63">
        <f t="shared" si="307"/>
        <v>43422</v>
      </c>
      <c r="O1086" s="154">
        <f t="shared" si="308"/>
        <v>42948</v>
      </c>
      <c r="P1086" s="155">
        <f t="shared" si="309"/>
        <v>43312</v>
      </c>
      <c r="Q1086" s="155" t="str">
        <f t="shared" si="310"/>
        <v>Yes</v>
      </c>
      <c r="R1086" s="156">
        <f t="shared" si="311"/>
        <v>2.095890410958904</v>
      </c>
      <c r="S1086" s="156">
        <f t="shared" si="312"/>
        <v>2.904109589041096</v>
      </c>
      <c r="T1086" s="157">
        <f t="shared" si="313"/>
        <v>43313</v>
      </c>
      <c r="U1086" s="158">
        <f t="shared" si="314"/>
        <v>43422</v>
      </c>
      <c r="V1086" s="158" t="str">
        <f t="shared" si="315"/>
        <v>Yes</v>
      </c>
      <c r="W1086" s="159">
        <f t="shared" si="316"/>
        <v>1.5068493150684932</v>
      </c>
      <c r="X1086" s="159">
        <f t="shared" si="317"/>
        <v>0</v>
      </c>
      <c r="Y1086" s="160" t="str">
        <f t="shared" si="318"/>
        <v/>
      </c>
      <c r="Z1086" s="161" t="str">
        <f t="shared" si="319"/>
        <v/>
      </c>
      <c r="AA1086" s="161" t="str">
        <f t="shared" si="320"/>
        <v>No</v>
      </c>
      <c r="AB1086" s="162" t="str">
        <f t="shared" si="321"/>
        <v/>
      </c>
      <c r="AC1086" s="162" t="str">
        <f t="shared" si="322"/>
        <v/>
      </c>
    </row>
    <row r="1087" spans="1:29" ht="14">
      <c r="A1087" s="62">
        <v>1085</v>
      </c>
      <c r="B1087" s="10">
        <v>8</v>
      </c>
      <c r="C1087" s="14">
        <v>41474</v>
      </c>
      <c r="D1087" s="15" t="s">
        <v>158</v>
      </c>
      <c r="E1087" s="15" t="s">
        <v>10</v>
      </c>
      <c r="F1087" s="15" t="s">
        <v>10</v>
      </c>
      <c r="G1087" s="23" t="s">
        <v>203</v>
      </c>
      <c r="H1087" s="17" t="s">
        <v>253</v>
      </c>
      <c r="I1087" s="66">
        <v>10</v>
      </c>
      <c r="J1087" s="12">
        <f>VLOOKUP(G1087,'Default Parameters'!$A$10:$C$12,3,FALSE)</f>
        <v>5</v>
      </c>
      <c r="K1087" s="63">
        <f t="shared" si="304"/>
        <v>41597</v>
      </c>
      <c r="L1087" s="64">
        <f t="shared" si="305"/>
        <v>2013</v>
      </c>
      <c r="M1087" s="64">
        <f t="shared" si="306"/>
        <v>11</v>
      </c>
      <c r="N1087" s="63">
        <f t="shared" si="307"/>
        <v>43422</v>
      </c>
      <c r="O1087" s="154">
        <f t="shared" si="308"/>
        <v>42948</v>
      </c>
      <c r="P1087" s="155">
        <f t="shared" si="309"/>
        <v>43312</v>
      </c>
      <c r="Q1087" s="155" t="str">
        <f t="shared" si="310"/>
        <v>Yes</v>
      </c>
      <c r="R1087" s="156">
        <f t="shared" si="311"/>
        <v>4.1917808219178081</v>
      </c>
      <c r="S1087" s="156">
        <f t="shared" si="312"/>
        <v>5.8082191780821919</v>
      </c>
      <c r="T1087" s="157">
        <f t="shared" si="313"/>
        <v>43313</v>
      </c>
      <c r="U1087" s="158">
        <f t="shared" si="314"/>
        <v>43422</v>
      </c>
      <c r="V1087" s="158" t="str">
        <f t="shared" si="315"/>
        <v>Yes</v>
      </c>
      <c r="W1087" s="159">
        <f t="shared" si="316"/>
        <v>3.0136986301369864</v>
      </c>
      <c r="X1087" s="159">
        <f t="shared" si="317"/>
        <v>0</v>
      </c>
      <c r="Y1087" s="160" t="str">
        <f t="shared" si="318"/>
        <v/>
      </c>
      <c r="Z1087" s="161" t="str">
        <f t="shared" si="319"/>
        <v/>
      </c>
      <c r="AA1087" s="161" t="str">
        <f t="shared" si="320"/>
        <v>No</v>
      </c>
      <c r="AB1087" s="162" t="str">
        <f t="shared" si="321"/>
        <v/>
      </c>
      <c r="AC1087" s="162" t="str">
        <f t="shared" si="322"/>
        <v/>
      </c>
    </row>
    <row r="1088" spans="1:29" ht="14">
      <c r="A1088" s="62">
        <v>1086</v>
      </c>
      <c r="B1088" s="10">
        <v>8</v>
      </c>
      <c r="C1088" s="14">
        <v>41478</v>
      </c>
      <c r="D1088" s="15" t="s">
        <v>237</v>
      </c>
      <c r="E1088" s="15" t="s">
        <v>367</v>
      </c>
      <c r="F1088" s="15" t="s">
        <v>367</v>
      </c>
      <c r="G1088" s="23" t="s">
        <v>229</v>
      </c>
      <c r="H1088" s="17" t="s">
        <v>247</v>
      </c>
      <c r="I1088" s="66">
        <v>8</v>
      </c>
      <c r="J1088" s="12">
        <f>VLOOKUP(G1088,'Default Parameters'!$A$10:$C$12,3,FALSE)</f>
        <v>5</v>
      </c>
      <c r="K1088" s="63">
        <f t="shared" si="304"/>
        <v>41601</v>
      </c>
      <c r="L1088" s="64">
        <f t="shared" si="305"/>
        <v>2013</v>
      </c>
      <c r="M1088" s="64">
        <f t="shared" si="306"/>
        <v>11</v>
      </c>
      <c r="N1088" s="63">
        <f t="shared" si="307"/>
        <v>43426</v>
      </c>
      <c r="O1088" s="154">
        <f t="shared" si="308"/>
        <v>42948</v>
      </c>
      <c r="P1088" s="155">
        <f t="shared" si="309"/>
        <v>43312</v>
      </c>
      <c r="Q1088" s="155" t="str">
        <f t="shared" si="310"/>
        <v>Yes</v>
      </c>
      <c r="R1088" s="156">
        <f t="shared" si="311"/>
        <v>3.3534246575342466</v>
      </c>
      <c r="S1088" s="156">
        <f t="shared" si="312"/>
        <v>4.646575342465753</v>
      </c>
      <c r="T1088" s="157">
        <f t="shared" si="313"/>
        <v>43313</v>
      </c>
      <c r="U1088" s="158">
        <f t="shared" si="314"/>
        <v>43426</v>
      </c>
      <c r="V1088" s="158" t="str">
        <f t="shared" si="315"/>
        <v>Yes</v>
      </c>
      <c r="W1088" s="159">
        <f t="shared" si="316"/>
        <v>2.4986301369863013</v>
      </c>
      <c r="X1088" s="159">
        <f t="shared" si="317"/>
        <v>0</v>
      </c>
      <c r="Y1088" s="160" t="str">
        <f t="shared" si="318"/>
        <v/>
      </c>
      <c r="Z1088" s="161" t="str">
        <f t="shared" si="319"/>
        <v/>
      </c>
      <c r="AA1088" s="161" t="str">
        <f t="shared" si="320"/>
        <v>No</v>
      </c>
      <c r="AB1088" s="162" t="str">
        <f t="shared" si="321"/>
        <v/>
      </c>
      <c r="AC1088" s="162" t="str">
        <f t="shared" si="322"/>
        <v/>
      </c>
    </row>
    <row r="1089" spans="1:29" ht="14">
      <c r="A1089" s="62">
        <v>1087</v>
      </c>
      <c r="B1089" s="10">
        <v>8</v>
      </c>
      <c r="C1089" s="14">
        <v>41478</v>
      </c>
      <c r="D1089" s="15" t="s">
        <v>237</v>
      </c>
      <c r="E1089" s="15" t="s">
        <v>367</v>
      </c>
      <c r="F1089" s="15" t="s">
        <v>367</v>
      </c>
      <c r="G1089" s="23" t="s">
        <v>229</v>
      </c>
      <c r="H1089" s="17" t="s">
        <v>247</v>
      </c>
      <c r="I1089" s="66">
        <v>9</v>
      </c>
      <c r="J1089" s="12">
        <f>VLOOKUP(G1089,'Default Parameters'!$A$10:$C$12,3,FALSE)</f>
        <v>5</v>
      </c>
      <c r="K1089" s="63">
        <f t="shared" si="304"/>
        <v>41601</v>
      </c>
      <c r="L1089" s="64">
        <f t="shared" si="305"/>
        <v>2013</v>
      </c>
      <c r="M1089" s="64">
        <f t="shared" si="306"/>
        <v>11</v>
      </c>
      <c r="N1089" s="63">
        <f t="shared" si="307"/>
        <v>43426</v>
      </c>
      <c r="O1089" s="154">
        <f t="shared" si="308"/>
        <v>42948</v>
      </c>
      <c r="P1089" s="155">
        <f t="shared" si="309"/>
        <v>43312</v>
      </c>
      <c r="Q1089" s="155" t="str">
        <f t="shared" si="310"/>
        <v>Yes</v>
      </c>
      <c r="R1089" s="156">
        <f t="shared" si="311"/>
        <v>3.7726027397260276</v>
      </c>
      <c r="S1089" s="156">
        <f t="shared" si="312"/>
        <v>5.2273972602739729</v>
      </c>
      <c r="T1089" s="157">
        <f t="shared" si="313"/>
        <v>43313</v>
      </c>
      <c r="U1089" s="158">
        <f t="shared" si="314"/>
        <v>43426</v>
      </c>
      <c r="V1089" s="158" t="str">
        <f t="shared" si="315"/>
        <v>Yes</v>
      </c>
      <c r="W1089" s="159">
        <f t="shared" si="316"/>
        <v>2.8109589041095893</v>
      </c>
      <c r="X1089" s="159">
        <f t="shared" si="317"/>
        <v>0</v>
      </c>
      <c r="Y1089" s="160" t="str">
        <f t="shared" si="318"/>
        <v/>
      </c>
      <c r="Z1089" s="161" t="str">
        <f t="shared" si="319"/>
        <v/>
      </c>
      <c r="AA1089" s="161" t="str">
        <f t="shared" si="320"/>
        <v>No</v>
      </c>
      <c r="AB1089" s="162" t="str">
        <f t="shared" si="321"/>
        <v/>
      </c>
      <c r="AC1089" s="162" t="str">
        <f t="shared" si="322"/>
        <v/>
      </c>
    </row>
    <row r="1090" spans="1:29" ht="14">
      <c r="A1090" s="62">
        <v>1088</v>
      </c>
      <c r="B1090" s="10">
        <v>8</v>
      </c>
      <c r="C1090" s="14">
        <v>41478</v>
      </c>
      <c r="D1090" s="15" t="s">
        <v>237</v>
      </c>
      <c r="E1090" s="15" t="s">
        <v>367</v>
      </c>
      <c r="F1090" s="15" t="s">
        <v>367</v>
      </c>
      <c r="G1090" s="23" t="s">
        <v>229</v>
      </c>
      <c r="H1090" s="17" t="s">
        <v>247</v>
      </c>
      <c r="I1090" s="66">
        <v>20</v>
      </c>
      <c r="J1090" s="12">
        <f>VLOOKUP(G1090,'Default Parameters'!$A$10:$C$12,3,FALSE)</f>
        <v>5</v>
      </c>
      <c r="K1090" s="63">
        <f t="shared" si="304"/>
        <v>41601</v>
      </c>
      <c r="L1090" s="64">
        <f t="shared" si="305"/>
        <v>2013</v>
      </c>
      <c r="M1090" s="64">
        <f t="shared" si="306"/>
        <v>11</v>
      </c>
      <c r="N1090" s="63">
        <f t="shared" si="307"/>
        <v>43426</v>
      </c>
      <c r="O1090" s="154">
        <f t="shared" si="308"/>
        <v>42948</v>
      </c>
      <c r="P1090" s="155">
        <f t="shared" si="309"/>
        <v>43312</v>
      </c>
      <c r="Q1090" s="155" t="str">
        <f t="shared" si="310"/>
        <v>Yes</v>
      </c>
      <c r="R1090" s="156">
        <f t="shared" si="311"/>
        <v>8.3835616438356162</v>
      </c>
      <c r="S1090" s="156">
        <f t="shared" si="312"/>
        <v>11.616438356164384</v>
      </c>
      <c r="T1090" s="157">
        <f t="shared" si="313"/>
        <v>43313</v>
      </c>
      <c r="U1090" s="158">
        <f t="shared" si="314"/>
        <v>43426</v>
      </c>
      <c r="V1090" s="158" t="str">
        <f t="shared" si="315"/>
        <v>Yes</v>
      </c>
      <c r="W1090" s="159">
        <f t="shared" si="316"/>
        <v>6.2465753424657535</v>
      </c>
      <c r="X1090" s="159">
        <f t="shared" si="317"/>
        <v>0</v>
      </c>
      <c r="Y1090" s="160" t="str">
        <f t="shared" si="318"/>
        <v/>
      </c>
      <c r="Z1090" s="161" t="str">
        <f t="shared" si="319"/>
        <v/>
      </c>
      <c r="AA1090" s="161" t="str">
        <f t="shared" si="320"/>
        <v>No</v>
      </c>
      <c r="AB1090" s="162" t="str">
        <f t="shared" si="321"/>
        <v/>
      </c>
      <c r="AC1090" s="162" t="str">
        <f t="shared" si="322"/>
        <v/>
      </c>
    </row>
    <row r="1091" spans="1:29" ht="14">
      <c r="A1091" s="62">
        <v>1089</v>
      </c>
      <c r="B1091" s="10">
        <v>8</v>
      </c>
      <c r="C1091" s="14">
        <v>41478</v>
      </c>
      <c r="D1091" s="15" t="s">
        <v>237</v>
      </c>
      <c r="E1091" s="15" t="s">
        <v>367</v>
      </c>
      <c r="F1091" s="15" t="s">
        <v>367</v>
      </c>
      <c r="G1091" s="23" t="s">
        <v>229</v>
      </c>
      <c r="H1091" s="17" t="s">
        <v>247</v>
      </c>
      <c r="I1091" s="66">
        <v>20</v>
      </c>
      <c r="J1091" s="12">
        <f>VLOOKUP(G1091,'Default Parameters'!$A$10:$C$12,3,FALSE)</f>
        <v>5</v>
      </c>
      <c r="K1091" s="63">
        <f t="shared" ref="K1091:K1154" si="323">EDATE(C1091,4)</f>
        <v>41601</v>
      </c>
      <c r="L1091" s="64">
        <f t="shared" ref="L1091:L1154" si="324">YEAR(K1091)</f>
        <v>2013</v>
      </c>
      <c r="M1091" s="64">
        <f t="shared" ref="M1091:M1154" si="325">MONTH(K1091)</f>
        <v>11</v>
      </c>
      <c r="N1091" s="63">
        <f t="shared" ref="N1091:N1154" si="326">EDATE(K1091,J1091*12)-1</f>
        <v>43426</v>
      </c>
      <c r="O1091" s="154">
        <f t="shared" ref="O1091:O1154" si="327">IF($N1091&lt;$AG$10,"",MAX($K1091,$AG$10,VLOOKUP($B1091,$AF$3:$AG$8,2,FALSE)))</f>
        <v>42948</v>
      </c>
      <c r="P1091" s="155">
        <f t="shared" ref="P1091:P1154" si="328">IF(O1091="","",MIN($N1091,$AG$13,VLOOKUP($B1091,$AF$3:$AH$8,3,FALSE)))</f>
        <v>43312</v>
      </c>
      <c r="Q1091" s="155" t="str">
        <f t="shared" ref="Q1091:Q1154" si="329">IF(SUM(R1091:S1091)&gt;0,"Yes","No")</f>
        <v>Yes</v>
      </c>
      <c r="R1091" s="156">
        <f t="shared" ref="R1091:R1154" si="330">IF(O1091="","",MAX(MIN($AG$11,P1091)-MAX($AG$10,O1091)+1,0)*$I1091/365)</f>
        <v>8.3835616438356162</v>
      </c>
      <c r="S1091" s="156">
        <f t="shared" ref="S1091:S1154" si="331">IF(O1091="","",MAX(MIN($AG$13,P1091)-MAX($AG$12,O1091)+1,0)*$I1091/365)</f>
        <v>11.616438356164384</v>
      </c>
      <c r="T1091" s="157">
        <f t="shared" si="313"/>
        <v>43313</v>
      </c>
      <c r="U1091" s="158">
        <f t="shared" si="314"/>
        <v>43426</v>
      </c>
      <c r="V1091" s="158" t="str">
        <f t="shared" si="315"/>
        <v>Yes</v>
      </c>
      <c r="W1091" s="159">
        <f t="shared" si="316"/>
        <v>6.2465753424657535</v>
      </c>
      <c r="X1091" s="159">
        <f t="shared" si="317"/>
        <v>0</v>
      </c>
      <c r="Y1091" s="160" t="str">
        <f t="shared" si="318"/>
        <v/>
      </c>
      <c r="Z1091" s="161" t="str">
        <f t="shared" si="319"/>
        <v/>
      </c>
      <c r="AA1091" s="161" t="str">
        <f t="shared" si="320"/>
        <v>No</v>
      </c>
      <c r="AB1091" s="162" t="str">
        <f t="shared" si="321"/>
        <v/>
      </c>
      <c r="AC1091" s="162" t="str">
        <f t="shared" si="322"/>
        <v/>
      </c>
    </row>
    <row r="1092" spans="1:29" ht="14">
      <c r="A1092" s="62">
        <v>1090</v>
      </c>
      <c r="B1092" s="10">
        <v>8</v>
      </c>
      <c r="C1092" s="14">
        <v>41478</v>
      </c>
      <c r="D1092" s="15" t="s">
        <v>237</v>
      </c>
      <c r="E1092" s="15" t="s">
        <v>367</v>
      </c>
      <c r="F1092" s="15" t="s">
        <v>367</v>
      </c>
      <c r="G1092" s="23" t="s">
        <v>229</v>
      </c>
      <c r="H1092" s="17" t="s">
        <v>247</v>
      </c>
      <c r="I1092" s="66">
        <v>25</v>
      </c>
      <c r="J1092" s="12">
        <f>VLOOKUP(G1092,'Default Parameters'!$A$10:$C$12,3,FALSE)</f>
        <v>5</v>
      </c>
      <c r="K1092" s="63">
        <f t="shared" si="323"/>
        <v>41601</v>
      </c>
      <c r="L1092" s="64">
        <f t="shared" si="324"/>
        <v>2013</v>
      </c>
      <c r="M1092" s="64">
        <f t="shared" si="325"/>
        <v>11</v>
      </c>
      <c r="N1092" s="63">
        <f t="shared" si="326"/>
        <v>43426</v>
      </c>
      <c r="O1092" s="154">
        <f t="shared" si="327"/>
        <v>42948</v>
      </c>
      <c r="P1092" s="155">
        <f t="shared" si="328"/>
        <v>43312</v>
      </c>
      <c r="Q1092" s="155" t="str">
        <f t="shared" si="329"/>
        <v>Yes</v>
      </c>
      <c r="R1092" s="156">
        <f t="shared" si="330"/>
        <v>10.479452054794521</v>
      </c>
      <c r="S1092" s="156">
        <f t="shared" si="331"/>
        <v>14.520547945205479</v>
      </c>
      <c r="T1092" s="157">
        <f t="shared" ref="T1092:T1155" si="332">IF($N1092&lt;$AG$15,"",MAX($K1092,$AG$15,VLOOKUP($B1092,$AF$3:$AG$8,2,FALSE)))</f>
        <v>43313</v>
      </c>
      <c r="U1092" s="158">
        <f t="shared" ref="U1092:U1155" si="333">IF(T1092="","",MIN($N1092,$AG$18,VLOOKUP($B1092,$AF$3:$AH$8,3,FALSE)))</f>
        <v>43426</v>
      </c>
      <c r="V1092" s="158" t="str">
        <f t="shared" ref="V1092:V1155" si="334">IF(SUM(W1092:X1092)&gt;0,"Yes","No")</f>
        <v>Yes</v>
      </c>
      <c r="W1092" s="159">
        <f t="shared" ref="W1092:W1155" si="335">IF(T1092="","",MAX(MIN($AG$16,U1092)-MAX($AG$15,T1092)+1,0)*$I1092/365)</f>
        <v>7.8082191780821919</v>
      </c>
      <c r="X1092" s="159">
        <f t="shared" ref="X1092:X1155" si="336">IF(T1092="","",MAX(MIN($AG$18,U1092)-MAX($AG$17,T1092)+1,0)*$I1092/365)</f>
        <v>0</v>
      </c>
      <c r="Y1092" s="160" t="str">
        <f t="shared" ref="Y1092:Y1155" si="337">IF($N1092&lt;$AG$20,"",MAX($K1092,$AG$20,VLOOKUP($B1092,$AF$3:$AG$8,2,FALSE)))</f>
        <v/>
      </c>
      <c r="Z1092" s="161" t="str">
        <f t="shared" ref="Z1092:Z1155" si="338">IF(Y1092="","",MIN($N1092,$AG$23,VLOOKUP($B1092,$AF$3:$AH$8,3,FALSE)))</f>
        <v/>
      </c>
      <c r="AA1092" s="161" t="str">
        <f t="shared" ref="AA1092:AA1155" si="339">IF(SUM(AB1092:AC1092)&gt;0,"Yes","No")</f>
        <v>No</v>
      </c>
      <c r="AB1092" s="162" t="str">
        <f t="shared" ref="AB1092:AB1155" si="340">IF(Y1092="","",MAX(MIN($AG$21,Z1092)-MAX($AG$20,Y1092)+1,0)*$I1092/365)</f>
        <v/>
      </c>
      <c r="AC1092" s="162" t="str">
        <f t="shared" ref="AC1092:AC1155" si="341">IF(Y1092="","",MAX(MIN($AG$23,Z1092)-MAX($AG$22,Y1092)+1,0)*$I1092/366)</f>
        <v/>
      </c>
    </row>
    <row r="1093" spans="1:29" ht="14">
      <c r="A1093" s="62">
        <v>1091</v>
      </c>
      <c r="B1093" s="10">
        <v>8</v>
      </c>
      <c r="C1093" s="14">
        <v>41478</v>
      </c>
      <c r="D1093" s="15" t="s">
        <v>237</v>
      </c>
      <c r="E1093" s="15" t="s">
        <v>367</v>
      </c>
      <c r="F1093" s="15" t="s">
        <v>367</v>
      </c>
      <c r="G1093" s="23" t="s">
        <v>229</v>
      </c>
      <c r="H1093" s="17" t="s">
        <v>247</v>
      </c>
      <c r="I1093" s="66">
        <v>35</v>
      </c>
      <c r="J1093" s="12">
        <f>VLOOKUP(G1093,'Default Parameters'!$A$10:$C$12,3,FALSE)</f>
        <v>5</v>
      </c>
      <c r="K1093" s="63">
        <f t="shared" si="323"/>
        <v>41601</v>
      </c>
      <c r="L1093" s="64">
        <f t="shared" si="324"/>
        <v>2013</v>
      </c>
      <c r="M1093" s="64">
        <f t="shared" si="325"/>
        <v>11</v>
      </c>
      <c r="N1093" s="63">
        <f t="shared" si="326"/>
        <v>43426</v>
      </c>
      <c r="O1093" s="154">
        <f t="shared" si="327"/>
        <v>42948</v>
      </c>
      <c r="P1093" s="155">
        <f t="shared" si="328"/>
        <v>43312</v>
      </c>
      <c r="Q1093" s="155" t="str">
        <f t="shared" si="329"/>
        <v>Yes</v>
      </c>
      <c r="R1093" s="156">
        <f t="shared" si="330"/>
        <v>14.671232876712329</v>
      </c>
      <c r="S1093" s="156">
        <f t="shared" si="331"/>
        <v>20.328767123287673</v>
      </c>
      <c r="T1093" s="157">
        <f t="shared" si="332"/>
        <v>43313</v>
      </c>
      <c r="U1093" s="158">
        <f t="shared" si="333"/>
        <v>43426</v>
      </c>
      <c r="V1093" s="158" t="str">
        <f t="shared" si="334"/>
        <v>Yes</v>
      </c>
      <c r="W1093" s="159">
        <f t="shared" si="335"/>
        <v>10.931506849315069</v>
      </c>
      <c r="X1093" s="159">
        <f t="shared" si="336"/>
        <v>0</v>
      </c>
      <c r="Y1093" s="160" t="str">
        <f t="shared" si="337"/>
        <v/>
      </c>
      <c r="Z1093" s="161" t="str">
        <f t="shared" si="338"/>
        <v/>
      </c>
      <c r="AA1093" s="161" t="str">
        <f t="shared" si="339"/>
        <v>No</v>
      </c>
      <c r="AB1093" s="162" t="str">
        <f t="shared" si="340"/>
        <v/>
      </c>
      <c r="AC1093" s="162" t="str">
        <f t="shared" si="341"/>
        <v/>
      </c>
    </row>
    <row r="1094" spans="1:29" ht="14">
      <c r="A1094" s="62">
        <v>1092</v>
      </c>
      <c r="B1094" s="10">
        <v>8</v>
      </c>
      <c r="C1094" s="14">
        <v>41480</v>
      </c>
      <c r="D1094" s="15" t="s">
        <v>237</v>
      </c>
      <c r="E1094" s="15" t="s">
        <v>367</v>
      </c>
      <c r="F1094" s="15" t="s">
        <v>367</v>
      </c>
      <c r="G1094" s="23" t="s">
        <v>229</v>
      </c>
      <c r="H1094" s="17" t="s">
        <v>247</v>
      </c>
      <c r="I1094" s="66">
        <v>9</v>
      </c>
      <c r="J1094" s="12">
        <f>VLOOKUP(G1094,'Default Parameters'!$A$10:$C$12,3,FALSE)</f>
        <v>5</v>
      </c>
      <c r="K1094" s="63">
        <f t="shared" si="323"/>
        <v>41603</v>
      </c>
      <c r="L1094" s="64">
        <f t="shared" si="324"/>
        <v>2013</v>
      </c>
      <c r="M1094" s="64">
        <f t="shared" si="325"/>
        <v>11</v>
      </c>
      <c r="N1094" s="63">
        <f t="shared" si="326"/>
        <v>43428</v>
      </c>
      <c r="O1094" s="154">
        <f t="shared" si="327"/>
        <v>42948</v>
      </c>
      <c r="P1094" s="155">
        <f t="shared" si="328"/>
        <v>43312</v>
      </c>
      <c r="Q1094" s="155" t="str">
        <f t="shared" si="329"/>
        <v>Yes</v>
      </c>
      <c r="R1094" s="156">
        <f t="shared" si="330"/>
        <v>3.7726027397260276</v>
      </c>
      <c r="S1094" s="156">
        <f t="shared" si="331"/>
        <v>5.2273972602739729</v>
      </c>
      <c r="T1094" s="157">
        <f t="shared" si="332"/>
        <v>43313</v>
      </c>
      <c r="U1094" s="158">
        <f t="shared" si="333"/>
        <v>43428</v>
      </c>
      <c r="V1094" s="158" t="str">
        <f t="shared" si="334"/>
        <v>Yes</v>
      </c>
      <c r="W1094" s="159">
        <f t="shared" si="335"/>
        <v>2.8602739726027395</v>
      </c>
      <c r="X1094" s="159">
        <f t="shared" si="336"/>
        <v>0</v>
      </c>
      <c r="Y1094" s="160" t="str">
        <f t="shared" si="337"/>
        <v/>
      </c>
      <c r="Z1094" s="161" t="str">
        <f t="shared" si="338"/>
        <v/>
      </c>
      <c r="AA1094" s="161" t="str">
        <f t="shared" si="339"/>
        <v>No</v>
      </c>
      <c r="AB1094" s="162" t="str">
        <f t="shared" si="340"/>
        <v/>
      </c>
      <c r="AC1094" s="162" t="str">
        <f t="shared" si="341"/>
        <v/>
      </c>
    </row>
    <row r="1095" spans="1:29" ht="14">
      <c r="A1095" s="62">
        <v>1093</v>
      </c>
      <c r="B1095" s="10">
        <v>8</v>
      </c>
      <c r="C1095" s="14">
        <v>41480</v>
      </c>
      <c r="D1095" s="15" t="s">
        <v>237</v>
      </c>
      <c r="E1095" s="15" t="s">
        <v>367</v>
      </c>
      <c r="F1095" s="15" t="s">
        <v>367</v>
      </c>
      <c r="G1095" s="23" t="s">
        <v>229</v>
      </c>
      <c r="H1095" s="17" t="s">
        <v>247</v>
      </c>
      <c r="I1095" s="66">
        <v>11</v>
      </c>
      <c r="J1095" s="12">
        <f>VLOOKUP(G1095,'Default Parameters'!$A$10:$C$12,3,FALSE)</f>
        <v>5</v>
      </c>
      <c r="K1095" s="63">
        <f t="shared" si="323"/>
        <v>41603</v>
      </c>
      <c r="L1095" s="64">
        <f t="shared" si="324"/>
        <v>2013</v>
      </c>
      <c r="M1095" s="64">
        <f t="shared" si="325"/>
        <v>11</v>
      </c>
      <c r="N1095" s="63">
        <f t="shared" si="326"/>
        <v>43428</v>
      </c>
      <c r="O1095" s="154">
        <f t="shared" si="327"/>
        <v>42948</v>
      </c>
      <c r="P1095" s="155">
        <f t="shared" si="328"/>
        <v>43312</v>
      </c>
      <c r="Q1095" s="155" t="str">
        <f t="shared" si="329"/>
        <v>Yes</v>
      </c>
      <c r="R1095" s="156">
        <f t="shared" si="330"/>
        <v>4.6109589041095891</v>
      </c>
      <c r="S1095" s="156">
        <f t="shared" si="331"/>
        <v>6.3890410958904109</v>
      </c>
      <c r="T1095" s="157">
        <f t="shared" si="332"/>
        <v>43313</v>
      </c>
      <c r="U1095" s="158">
        <f t="shared" si="333"/>
        <v>43428</v>
      </c>
      <c r="V1095" s="158" t="str">
        <f t="shared" si="334"/>
        <v>Yes</v>
      </c>
      <c r="W1095" s="159">
        <f t="shared" si="335"/>
        <v>3.495890410958904</v>
      </c>
      <c r="X1095" s="159">
        <f t="shared" si="336"/>
        <v>0</v>
      </c>
      <c r="Y1095" s="160" t="str">
        <f t="shared" si="337"/>
        <v/>
      </c>
      <c r="Z1095" s="161" t="str">
        <f t="shared" si="338"/>
        <v/>
      </c>
      <c r="AA1095" s="161" t="str">
        <f t="shared" si="339"/>
        <v>No</v>
      </c>
      <c r="AB1095" s="162" t="str">
        <f t="shared" si="340"/>
        <v/>
      </c>
      <c r="AC1095" s="162" t="str">
        <f t="shared" si="341"/>
        <v/>
      </c>
    </row>
    <row r="1096" spans="1:29" ht="14">
      <c r="A1096" s="62">
        <v>1094</v>
      </c>
      <c r="B1096" s="10">
        <v>8</v>
      </c>
      <c r="C1096" s="14">
        <v>41480</v>
      </c>
      <c r="D1096" s="15" t="s">
        <v>237</v>
      </c>
      <c r="E1096" s="15" t="s">
        <v>367</v>
      </c>
      <c r="F1096" s="15" t="s">
        <v>367</v>
      </c>
      <c r="G1096" s="23" t="s">
        <v>229</v>
      </c>
      <c r="H1096" s="17" t="s">
        <v>247</v>
      </c>
      <c r="I1096" s="66">
        <v>20</v>
      </c>
      <c r="J1096" s="12">
        <f>VLOOKUP(G1096,'Default Parameters'!$A$10:$C$12,3,FALSE)</f>
        <v>5</v>
      </c>
      <c r="K1096" s="63">
        <f t="shared" si="323"/>
        <v>41603</v>
      </c>
      <c r="L1096" s="64">
        <f t="shared" si="324"/>
        <v>2013</v>
      </c>
      <c r="M1096" s="64">
        <f t="shared" si="325"/>
        <v>11</v>
      </c>
      <c r="N1096" s="63">
        <f t="shared" si="326"/>
        <v>43428</v>
      </c>
      <c r="O1096" s="154">
        <f t="shared" si="327"/>
        <v>42948</v>
      </c>
      <c r="P1096" s="155">
        <f t="shared" si="328"/>
        <v>43312</v>
      </c>
      <c r="Q1096" s="155" t="str">
        <f t="shared" si="329"/>
        <v>Yes</v>
      </c>
      <c r="R1096" s="156">
        <f t="shared" si="330"/>
        <v>8.3835616438356162</v>
      </c>
      <c r="S1096" s="156">
        <f t="shared" si="331"/>
        <v>11.616438356164384</v>
      </c>
      <c r="T1096" s="157">
        <f t="shared" si="332"/>
        <v>43313</v>
      </c>
      <c r="U1096" s="158">
        <f t="shared" si="333"/>
        <v>43428</v>
      </c>
      <c r="V1096" s="158" t="str">
        <f t="shared" si="334"/>
        <v>Yes</v>
      </c>
      <c r="W1096" s="159">
        <f t="shared" si="335"/>
        <v>6.3561643835616435</v>
      </c>
      <c r="X1096" s="159">
        <f t="shared" si="336"/>
        <v>0</v>
      </c>
      <c r="Y1096" s="160" t="str">
        <f t="shared" si="337"/>
        <v/>
      </c>
      <c r="Z1096" s="161" t="str">
        <f t="shared" si="338"/>
        <v/>
      </c>
      <c r="AA1096" s="161" t="str">
        <f t="shared" si="339"/>
        <v>No</v>
      </c>
      <c r="AB1096" s="162" t="str">
        <f t="shared" si="340"/>
        <v/>
      </c>
      <c r="AC1096" s="162" t="str">
        <f t="shared" si="341"/>
        <v/>
      </c>
    </row>
    <row r="1097" spans="1:29" ht="14">
      <c r="A1097" s="62">
        <v>1095</v>
      </c>
      <c r="B1097" s="10">
        <v>8</v>
      </c>
      <c r="C1097" s="14">
        <v>41480</v>
      </c>
      <c r="D1097" s="15" t="s">
        <v>237</v>
      </c>
      <c r="E1097" s="15" t="s">
        <v>367</v>
      </c>
      <c r="F1097" s="15" t="s">
        <v>367</v>
      </c>
      <c r="G1097" s="23" t="s">
        <v>229</v>
      </c>
      <c r="H1097" s="17" t="s">
        <v>247</v>
      </c>
      <c r="I1097" s="66">
        <v>25</v>
      </c>
      <c r="J1097" s="12">
        <f>VLOOKUP(G1097,'Default Parameters'!$A$10:$C$12,3,FALSE)</f>
        <v>5</v>
      </c>
      <c r="K1097" s="63">
        <f t="shared" si="323"/>
        <v>41603</v>
      </c>
      <c r="L1097" s="64">
        <f t="shared" si="324"/>
        <v>2013</v>
      </c>
      <c r="M1097" s="64">
        <f t="shared" si="325"/>
        <v>11</v>
      </c>
      <c r="N1097" s="63">
        <f t="shared" si="326"/>
        <v>43428</v>
      </c>
      <c r="O1097" s="154">
        <f t="shared" si="327"/>
        <v>42948</v>
      </c>
      <c r="P1097" s="155">
        <f t="shared" si="328"/>
        <v>43312</v>
      </c>
      <c r="Q1097" s="155" t="str">
        <f t="shared" si="329"/>
        <v>Yes</v>
      </c>
      <c r="R1097" s="156">
        <f t="shared" si="330"/>
        <v>10.479452054794521</v>
      </c>
      <c r="S1097" s="156">
        <f t="shared" si="331"/>
        <v>14.520547945205479</v>
      </c>
      <c r="T1097" s="157">
        <f t="shared" si="332"/>
        <v>43313</v>
      </c>
      <c r="U1097" s="158">
        <f t="shared" si="333"/>
        <v>43428</v>
      </c>
      <c r="V1097" s="158" t="str">
        <f t="shared" si="334"/>
        <v>Yes</v>
      </c>
      <c r="W1097" s="159">
        <f t="shared" si="335"/>
        <v>7.9452054794520546</v>
      </c>
      <c r="X1097" s="159">
        <f t="shared" si="336"/>
        <v>0</v>
      </c>
      <c r="Y1097" s="160" t="str">
        <f t="shared" si="337"/>
        <v/>
      </c>
      <c r="Z1097" s="161" t="str">
        <f t="shared" si="338"/>
        <v/>
      </c>
      <c r="AA1097" s="161" t="str">
        <f t="shared" si="339"/>
        <v>No</v>
      </c>
      <c r="AB1097" s="162" t="str">
        <f t="shared" si="340"/>
        <v/>
      </c>
      <c r="AC1097" s="162" t="str">
        <f t="shared" si="341"/>
        <v/>
      </c>
    </row>
    <row r="1098" spans="1:29" ht="14">
      <c r="A1098" s="62">
        <v>1096</v>
      </c>
      <c r="B1098" s="10">
        <v>8</v>
      </c>
      <c r="C1098" s="14">
        <v>41480</v>
      </c>
      <c r="D1098" s="15" t="s">
        <v>237</v>
      </c>
      <c r="E1098" s="15" t="s">
        <v>367</v>
      </c>
      <c r="F1098" s="15" t="s">
        <v>367</v>
      </c>
      <c r="G1098" s="23" t="s">
        <v>229</v>
      </c>
      <c r="H1098" s="17" t="s">
        <v>247</v>
      </c>
      <c r="I1098" s="66">
        <v>35</v>
      </c>
      <c r="J1098" s="12">
        <f>VLOOKUP(G1098,'Default Parameters'!$A$10:$C$12,3,FALSE)</f>
        <v>5</v>
      </c>
      <c r="K1098" s="63">
        <f t="shared" si="323"/>
        <v>41603</v>
      </c>
      <c r="L1098" s="64">
        <f t="shared" si="324"/>
        <v>2013</v>
      </c>
      <c r="M1098" s="64">
        <f t="shared" si="325"/>
        <v>11</v>
      </c>
      <c r="N1098" s="63">
        <f t="shared" si="326"/>
        <v>43428</v>
      </c>
      <c r="O1098" s="154">
        <f t="shared" si="327"/>
        <v>42948</v>
      </c>
      <c r="P1098" s="155">
        <f t="shared" si="328"/>
        <v>43312</v>
      </c>
      <c r="Q1098" s="155" t="str">
        <f t="shared" si="329"/>
        <v>Yes</v>
      </c>
      <c r="R1098" s="156">
        <f t="shared" si="330"/>
        <v>14.671232876712329</v>
      </c>
      <c r="S1098" s="156">
        <f t="shared" si="331"/>
        <v>20.328767123287673</v>
      </c>
      <c r="T1098" s="157">
        <f t="shared" si="332"/>
        <v>43313</v>
      </c>
      <c r="U1098" s="158">
        <f t="shared" si="333"/>
        <v>43428</v>
      </c>
      <c r="V1098" s="158" t="str">
        <f t="shared" si="334"/>
        <v>Yes</v>
      </c>
      <c r="W1098" s="159">
        <f t="shared" si="335"/>
        <v>11.123287671232877</v>
      </c>
      <c r="X1098" s="159">
        <f t="shared" si="336"/>
        <v>0</v>
      </c>
      <c r="Y1098" s="160" t="str">
        <f t="shared" si="337"/>
        <v/>
      </c>
      <c r="Z1098" s="161" t="str">
        <f t="shared" si="338"/>
        <v/>
      </c>
      <c r="AA1098" s="161" t="str">
        <f t="shared" si="339"/>
        <v>No</v>
      </c>
      <c r="AB1098" s="162" t="str">
        <f t="shared" si="340"/>
        <v/>
      </c>
      <c r="AC1098" s="162" t="str">
        <f t="shared" si="341"/>
        <v/>
      </c>
    </row>
    <row r="1099" spans="1:29" ht="14">
      <c r="A1099" s="62">
        <v>1097</v>
      </c>
      <c r="B1099" s="10">
        <v>8</v>
      </c>
      <c r="C1099" s="14">
        <v>41480</v>
      </c>
      <c r="D1099" s="15" t="s">
        <v>237</v>
      </c>
      <c r="E1099" s="15" t="s">
        <v>367</v>
      </c>
      <c r="F1099" s="15" t="s">
        <v>367</v>
      </c>
      <c r="G1099" s="23" t="s">
        <v>229</v>
      </c>
      <c r="H1099" s="17" t="s">
        <v>247</v>
      </c>
      <c r="I1099" s="66">
        <v>55</v>
      </c>
      <c r="J1099" s="12">
        <f>VLOOKUP(G1099,'Default Parameters'!$A$10:$C$12,3,FALSE)</f>
        <v>5</v>
      </c>
      <c r="K1099" s="63">
        <f t="shared" si="323"/>
        <v>41603</v>
      </c>
      <c r="L1099" s="64">
        <f t="shared" si="324"/>
        <v>2013</v>
      </c>
      <c r="M1099" s="64">
        <f t="shared" si="325"/>
        <v>11</v>
      </c>
      <c r="N1099" s="63">
        <f t="shared" si="326"/>
        <v>43428</v>
      </c>
      <c r="O1099" s="154">
        <f t="shared" si="327"/>
        <v>42948</v>
      </c>
      <c r="P1099" s="155">
        <f t="shared" si="328"/>
        <v>43312</v>
      </c>
      <c r="Q1099" s="155" t="str">
        <f t="shared" si="329"/>
        <v>Yes</v>
      </c>
      <c r="R1099" s="156">
        <f t="shared" si="330"/>
        <v>23.054794520547944</v>
      </c>
      <c r="S1099" s="156">
        <f t="shared" si="331"/>
        <v>31.945205479452056</v>
      </c>
      <c r="T1099" s="157">
        <f t="shared" si="332"/>
        <v>43313</v>
      </c>
      <c r="U1099" s="158">
        <f t="shared" si="333"/>
        <v>43428</v>
      </c>
      <c r="V1099" s="158" t="str">
        <f t="shared" si="334"/>
        <v>Yes</v>
      </c>
      <c r="W1099" s="159">
        <f t="shared" si="335"/>
        <v>17.479452054794521</v>
      </c>
      <c r="X1099" s="159">
        <f t="shared" si="336"/>
        <v>0</v>
      </c>
      <c r="Y1099" s="160" t="str">
        <f t="shared" si="337"/>
        <v/>
      </c>
      <c r="Z1099" s="161" t="str">
        <f t="shared" si="338"/>
        <v/>
      </c>
      <c r="AA1099" s="161" t="str">
        <f t="shared" si="339"/>
        <v>No</v>
      </c>
      <c r="AB1099" s="162" t="str">
        <f t="shared" si="340"/>
        <v/>
      </c>
      <c r="AC1099" s="162" t="str">
        <f t="shared" si="341"/>
        <v/>
      </c>
    </row>
    <row r="1100" spans="1:29" ht="14">
      <c r="A1100" s="62">
        <v>1098</v>
      </c>
      <c r="B1100" s="10">
        <v>8</v>
      </c>
      <c r="C1100" s="14">
        <v>41481</v>
      </c>
      <c r="D1100" s="15" t="s">
        <v>237</v>
      </c>
      <c r="E1100" s="15" t="s">
        <v>367</v>
      </c>
      <c r="F1100" s="15" t="s">
        <v>367</v>
      </c>
      <c r="G1100" s="23" t="s">
        <v>229</v>
      </c>
      <c r="H1100" s="17" t="s">
        <v>247</v>
      </c>
      <c r="I1100" s="66">
        <v>20</v>
      </c>
      <c r="J1100" s="12">
        <f>VLOOKUP(G1100,'Default Parameters'!$A$10:$C$12,3,FALSE)</f>
        <v>5</v>
      </c>
      <c r="K1100" s="63">
        <f t="shared" si="323"/>
        <v>41604</v>
      </c>
      <c r="L1100" s="64">
        <f t="shared" si="324"/>
        <v>2013</v>
      </c>
      <c r="M1100" s="64">
        <f t="shared" si="325"/>
        <v>11</v>
      </c>
      <c r="N1100" s="63">
        <f t="shared" si="326"/>
        <v>43429</v>
      </c>
      <c r="O1100" s="154">
        <f t="shared" si="327"/>
        <v>42948</v>
      </c>
      <c r="P1100" s="155">
        <f t="shared" si="328"/>
        <v>43312</v>
      </c>
      <c r="Q1100" s="155" t="str">
        <f t="shared" si="329"/>
        <v>Yes</v>
      </c>
      <c r="R1100" s="156">
        <f t="shared" si="330"/>
        <v>8.3835616438356162</v>
      </c>
      <c r="S1100" s="156">
        <f t="shared" si="331"/>
        <v>11.616438356164384</v>
      </c>
      <c r="T1100" s="157">
        <f t="shared" si="332"/>
        <v>43313</v>
      </c>
      <c r="U1100" s="158">
        <f t="shared" si="333"/>
        <v>43429</v>
      </c>
      <c r="V1100" s="158" t="str">
        <f t="shared" si="334"/>
        <v>Yes</v>
      </c>
      <c r="W1100" s="159">
        <f t="shared" si="335"/>
        <v>6.4109589041095889</v>
      </c>
      <c r="X1100" s="159">
        <f t="shared" si="336"/>
        <v>0</v>
      </c>
      <c r="Y1100" s="160" t="str">
        <f t="shared" si="337"/>
        <v/>
      </c>
      <c r="Z1100" s="161" t="str">
        <f t="shared" si="338"/>
        <v/>
      </c>
      <c r="AA1100" s="161" t="str">
        <f t="shared" si="339"/>
        <v>No</v>
      </c>
      <c r="AB1100" s="162" t="str">
        <f t="shared" si="340"/>
        <v/>
      </c>
      <c r="AC1100" s="162" t="str">
        <f t="shared" si="341"/>
        <v/>
      </c>
    </row>
    <row r="1101" spans="1:29" ht="14">
      <c r="A1101" s="62">
        <v>1099</v>
      </c>
      <c r="B1101" s="10">
        <v>8</v>
      </c>
      <c r="C1101" s="14">
        <v>41481</v>
      </c>
      <c r="D1101" s="15" t="s">
        <v>237</v>
      </c>
      <c r="E1101" s="15" t="s">
        <v>11</v>
      </c>
      <c r="F1101" s="15" t="s">
        <v>11</v>
      </c>
      <c r="G1101" s="23" t="s">
        <v>229</v>
      </c>
      <c r="H1101" s="17" t="s">
        <v>247</v>
      </c>
      <c r="I1101" s="66">
        <v>5</v>
      </c>
      <c r="J1101" s="12">
        <f>VLOOKUP(G1101,'Default Parameters'!$A$10:$C$12,3,FALSE)</f>
        <v>5</v>
      </c>
      <c r="K1101" s="63">
        <f t="shared" si="323"/>
        <v>41604</v>
      </c>
      <c r="L1101" s="64">
        <f t="shared" si="324"/>
        <v>2013</v>
      </c>
      <c r="M1101" s="64">
        <f t="shared" si="325"/>
        <v>11</v>
      </c>
      <c r="N1101" s="63">
        <f t="shared" si="326"/>
        <v>43429</v>
      </c>
      <c r="O1101" s="154">
        <f t="shared" si="327"/>
        <v>42948</v>
      </c>
      <c r="P1101" s="155">
        <f t="shared" si="328"/>
        <v>43312</v>
      </c>
      <c r="Q1101" s="155" t="str">
        <f t="shared" si="329"/>
        <v>Yes</v>
      </c>
      <c r="R1101" s="156">
        <f t="shared" si="330"/>
        <v>2.095890410958904</v>
      </c>
      <c r="S1101" s="156">
        <f t="shared" si="331"/>
        <v>2.904109589041096</v>
      </c>
      <c r="T1101" s="157">
        <f t="shared" si="332"/>
        <v>43313</v>
      </c>
      <c r="U1101" s="158">
        <f t="shared" si="333"/>
        <v>43429</v>
      </c>
      <c r="V1101" s="158" t="str">
        <f t="shared" si="334"/>
        <v>Yes</v>
      </c>
      <c r="W1101" s="159">
        <f t="shared" si="335"/>
        <v>1.6027397260273972</v>
      </c>
      <c r="X1101" s="159">
        <f t="shared" si="336"/>
        <v>0</v>
      </c>
      <c r="Y1101" s="160" t="str">
        <f t="shared" si="337"/>
        <v/>
      </c>
      <c r="Z1101" s="161" t="str">
        <f t="shared" si="338"/>
        <v/>
      </c>
      <c r="AA1101" s="161" t="str">
        <f t="shared" si="339"/>
        <v>No</v>
      </c>
      <c r="AB1101" s="162" t="str">
        <f t="shared" si="340"/>
        <v/>
      </c>
      <c r="AC1101" s="162" t="str">
        <f t="shared" si="341"/>
        <v/>
      </c>
    </row>
    <row r="1102" spans="1:29" ht="14">
      <c r="A1102" s="62">
        <v>1100</v>
      </c>
      <c r="B1102" s="10">
        <v>8</v>
      </c>
      <c r="C1102" s="14">
        <v>41484</v>
      </c>
      <c r="D1102" s="15" t="s">
        <v>237</v>
      </c>
      <c r="E1102" s="15" t="s">
        <v>367</v>
      </c>
      <c r="F1102" s="15" t="s">
        <v>367</v>
      </c>
      <c r="G1102" s="23" t="s">
        <v>229</v>
      </c>
      <c r="H1102" s="17" t="s">
        <v>247</v>
      </c>
      <c r="I1102" s="66">
        <v>1</v>
      </c>
      <c r="J1102" s="12">
        <f>VLOOKUP(G1102,'Default Parameters'!$A$10:$C$12,3,FALSE)</f>
        <v>5</v>
      </c>
      <c r="K1102" s="63">
        <f t="shared" si="323"/>
        <v>41607</v>
      </c>
      <c r="L1102" s="64">
        <f t="shared" si="324"/>
        <v>2013</v>
      </c>
      <c r="M1102" s="64">
        <f t="shared" si="325"/>
        <v>11</v>
      </c>
      <c r="N1102" s="63">
        <f t="shared" si="326"/>
        <v>43432</v>
      </c>
      <c r="O1102" s="154">
        <f t="shared" si="327"/>
        <v>42948</v>
      </c>
      <c r="P1102" s="155">
        <f t="shared" si="328"/>
        <v>43312</v>
      </c>
      <c r="Q1102" s="155" t="str">
        <f t="shared" si="329"/>
        <v>Yes</v>
      </c>
      <c r="R1102" s="156">
        <f t="shared" si="330"/>
        <v>0.41917808219178082</v>
      </c>
      <c r="S1102" s="156">
        <f t="shared" si="331"/>
        <v>0.58082191780821912</v>
      </c>
      <c r="T1102" s="157">
        <f t="shared" si="332"/>
        <v>43313</v>
      </c>
      <c r="U1102" s="158">
        <f t="shared" si="333"/>
        <v>43432</v>
      </c>
      <c r="V1102" s="158" t="str">
        <f t="shared" si="334"/>
        <v>Yes</v>
      </c>
      <c r="W1102" s="159">
        <f t="shared" si="335"/>
        <v>0.32876712328767121</v>
      </c>
      <c r="X1102" s="159">
        <f t="shared" si="336"/>
        <v>0</v>
      </c>
      <c r="Y1102" s="160" t="str">
        <f t="shared" si="337"/>
        <v/>
      </c>
      <c r="Z1102" s="161" t="str">
        <f t="shared" si="338"/>
        <v/>
      </c>
      <c r="AA1102" s="161" t="str">
        <f t="shared" si="339"/>
        <v>No</v>
      </c>
      <c r="AB1102" s="162" t="str">
        <f t="shared" si="340"/>
        <v/>
      </c>
      <c r="AC1102" s="162" t="str">
        <f t="shared" si="341"/>
        <v/>
      </c>
    </row>
    <row r="1103" spans="1:29" ht="14">
      <c r="A1103" s="62">
        <v>1101</v>
      </c>
      <c r="B1103" s="10">
        <v>8</v>
      </c>
      <c r="C1103" s="14">
        <v>41484</v>
      </c>
      <c r="D1103" s="15" t="s">
        <v>237</v>
      </c>
      <c r="E1103" s="15" t="s">
        <v>367</v>
      </c>
      <c r="F1103" s="15" t="s">
        <v>367</v>
      </c>
      <c r="G1103" s="23" t="s">
        <v>229</v>
      </c>
      <c r="H1103" s="17" t="s">
        <v>247</v>
      </c>
      <c r="I1103" s="66">
        <v>1</v>
      </c>
      <c r="J1103" s="12">
        <f>VLOOKUP(G1103,'Default Parameters'!$A$10:$C$12,3,FALSE)</f>
        <v>5</v>
      </c>
      <c r="K1103" s="63">
        <f t="shared" si="323"/>
        <v>41607</v>
      </c>
      <c r="L1103" s="64">
        <f t="shared" si="324"/>
        <v>2013</v>
      </c>
      <c r="M1103" s="64">
        <f t="shared" si="325"/>
        <v>11</v>
      </c>
      <c r="N1103" s="63">
        <f t="shared" si="326"/>
        <v>43432</v>
      </c>
      <c r="O1103" s="154">
        <f t="shared" si="327"/>
        <v>42948</v>
      </c>
      <c r="P1103" s="155">
        <f t="shared" si="328"/>
        <v>43312</v>
      </c>
      <c r="Q1103" s="155" t="str">
        <f t="shared" si="329"/>
        <v>Yes</v>
      </c>
      <c r="R1103" s="156">
        <f t="shared" si="330"/>
        <v>0.41917808219178082</v>
      </c>
      <c r="S1103" s="156">
        <f t="shared" si="331"/>
        <v>0.58082191780821912</v>
      </c>
      <c r="T1103" s="157">
        <f t="shared" si="332"/>
        <v>43313</v>
      </c>
      <c r="U1103" s="158">
        <f t="shared" si="333"/>
        <v>43432</v>
      </c>
      <c r="V1103" s="158" t="str">
        <f t="shared" si="334"/>
        <v>Yes</v>
      </c>
      <c r="W1103" s="159">
        <f t="shared" si="335"/>
        <v>0.32876712328767121</v>
      </c>
      <c r="X1103" s="159">
        <f t="shared" si="336"/>
        <v>0</v>
      </c>
      <c r="Y1103" s="160" t="str">
        <f t="shared" si="337"/>
        <v/>
      </c>
      <c r="Z1103" s="161" t="str">
        <f t="shared" si="338"/>
        <v/>
      </c>
      <c r="AA1103" s="161" t="str">
        <f t="shared" si="339"/>
        <v>No</v>
      </c>
      <c r="AB1103" s="162" t="str">
        <f t="shared" si="340"/>
        <v/>
      </c>
      <c r="AC1103" s="162" t="str">
        <f t="shared" si="341"/>
        <v/>
      </c>
    </row>
    <row r="1104" spans="1:29" ht="14">
      <c r="A1104" s="62">
        <v>1102</v>
      </c>
      <c r="B1104" s="10">
        <v>8</v>
      </c>
      <c r="C1104" s="14">
        <v>41484</v>
      </c>
      <c r="D1104" s="15" t="s">
        <v>237</v>
      </c>
      <c r="E1104" s="15" t="s">
        <v>367</v>
      </c>
      <c r="F1104" s="15" t="s">
        <v>367</v>
      </c>
      <c r="G1104" s="23" t="s">
        <v>229</v>
      </c>
      <c r="H1104" s="17" t="s">
        <v>247</v>
      </c>
      <c r="I1104" s="66">
        <v>1</v>
      </c>
      <c r="J1104" s="12">
        <f>VLOOKUP(G1104,'Default Parameters'!$A$10:$C$12,3,FALSE)</f>
        <v>5</v>
      </c>
      <c r="K1104" s="63">
        <f t="shared" si="323"/>
        <v>41607</v>
      </c>
      <c r="L1104" s="64">
        <f t="shared" si="324"/>
        <v>2013</v>
      </c>
      <c r="M1104" s="64">
        <f t="shared" si="325"/>
        <v>11</v>
      </c>
      <c r="N1104" s="63">
        <f t="shared" si="326"/>
        <v>43432</v>
      </c>
      <c r="O1104" s="154">
        <f t="shared" si="327"/>
        <v>42948</v>
      </c>
      <c r="P1104" s="155">
        <f t="shared" si="328"/>
        <v>43312</v>
      </c>
      <c r="Q1104" s="155" t="str">
        <f t="shared" si="329"/>
        <v>Yes</v>
      </c>
      <c r="R1104" s="156">
        <f t="shared" si="330"/>
        <v>0.41917808219178082</v>
      </c>
      <c r="S1104" s="156">
        <f t="shared" si="331"/>
        <v>0.58082191780821912</v>
      </c>
      <c r="T1104" s="157">
        <f t="shared" si="332"/>
        <v>43313</v>
      </c>
      <c r="U1104" s="158">
        <f t="shared" si="333"/>
        <v>43432</v>
      </c>
      <c r="V1104" s="158" t="str">
        <f t="shared" si="334"/>
        <v>Yes</v>
      </c>
      <c r="W1104" s="159">
        <f t="shared" si="335"/>
        <v>0.32876712328767121</v>
      </c>
      <c r="X1104" s="159">
        <f t="shared" si="336"/>
        <v>0</v>
      </c>
      <c r="Y1104" s="160" t="str">
        <f t="shared" si="337"/>
        <v/>
      </c>
      <c r="Z1104" s="161" t="str">
        <f t="shared" si="338"/>
        <v/>
      </c>
      <c r="AA1104" s="161" t="str">
        <f t="shared" si="339"/>
        <v>No</v>
      </c>
      <c r="AB1104" s="162" t="str">
        <f t="shared" si="340"/>
        <v/>
      </c>
      <c r="AC1104" s="162" t="str">
        <f t="shared" si="341"/>
        <v/>
      </c>
    </row>
    <row r="1105" spans="1:29" ht="14">
      <c r="A1105" s="62">
        <v>1103</v>
      </c>
      <c r="B1105" s="10">
        <v>8</v>
      </c>
      <c r="C1105" s="14">
        <v>41484</v>
      </c>
      <c r="D1105" s="15" t="s">
        <v>237</v>
      </c>
      <c r="E1105" s="15" t="s">
        <v>367</v>
      </c>
      <c r="F1105" s="15" t="s">
        <v>367</v>
      </c>
      <c r="G1105" s="23" t="s">
        <v>229</v>
      </c>
      <c r="H1105" s="17" t="s">
        <v>247</v>
      </c>
      <c r="I1105" s="66">
        <v>1</v>
      </c>
      <c r="J1105" s="12">
        <f>VLOOKUP(G1105,'Default Parameters'!$A$10:$C$12,3,FALSE)</f>
        <v>5</v>
      </c>
      <c r="K1105" s="63">
        <f t="shared" si="323"/>
        <v>41607</v>
      </c>
      <c r="L1105" s="64">
        <f t="shared" si="324"/>
        <v>2013</v>
      </c>
      <c r="M1105" s="64">
        <f t="shared" si="325"/>
        <v>11</v>
      </c>
      <c r="N1105" s="63">
        <f t="shared" si="326"/>
        <v>43432</v>
      </c>
      <c r="O1105" s="154">
        <f t="shared" si="327"/>
        <v>42948</v>
      </c>
      <c r="P1105" s="155">
        <f t="shared" si="328"/>
        <v>43312</v>
      </c>
      <c r="Q1105" s="155" t="str">
        <f t="shared" si="329"/>
        <v>Yes</v>
      </c>
      <c r="R1105" s="156">
        <f t="shared" si="330"/>
        <v>0.41917808219178082</v>
      </c>
      <c r="S1105" s="156">
        <f t="shared" si="331"/>
        <v>0.58082191780821912</v>
      </c>
      <c r="T1105" s="157">
        <f t="shared" si="332"/>
        <v>43313</v>
      </c>
      <c r="U1105" s="158">
        <f t="shared" si="333"/>
        <v>43432</v>
      </c>
      <c r="V1105" s="158" t="str">
        <f t="shared" si="334"/>
        <v>Yes</v>
      </c>
      <c r="W1105" s="159">
        <f t="shared" si="335"/>
        <v>0.32876712328767121</v>
      </c>
      <c r="X1105" s="159">
        <f t="shared" si="336"/>
        <v>0</v>
      </c>
      <c r="Y1105" s="160" t="str">
        <f t="shared" si="337"/>
        <v/>
      </c>
      <c r="Z1105" s="161" t="str">
        <f t="shared" si="338"/>
        <v/>
      </c>
      <c r="AA1105" s="161" t="str">
        <f t="shared" si="339"/>
        <v>No</v>
      </c>
      <c r="AB1105" s="162" t="str">
        <f t="shared" si="340"/>
        <v/>
      </c>
      <c r="AC1105" s="162" t="str">
        <f t="shared" si="341"/>
        <v/>
      </c>
    </row>
    <row r="1106" spans="1:29" ht="14">
      <c r="A1106" s="62">
        <v>1104</v>
      </c>
      <c r="B1106" s="10">
        <v>8</v>
      </c>
      <c r="C1106" s="14">
        <v>41484</v>
      </c>
      <c r="D1106" s="15" t="s">
        <v>237</v>
      </c>
      <c r="E1106" s="15" t="s">
        <v>367</v>
      </c>
      <c r="F1106" s="15" t="s">
        <v>367</v>
      </c>
      <c r="G1106" s="23" t="s">
        <v>229</v>
      </c>
      <c r="H1106" s="17" t="s">
        <v>247</v>
      </c>
      <c r="I1106" s="66">
        <v>1</v>
      </c>
      <c r="J1106" s="12">
        <f>VLOOKUP(G1106,'Default Parameters'!$A$10:$C$12,3,FALSE)</f>
        <v>5</v>
      </c>
      <c r="K1106" s="63">
        <f t="shared" si="323"/>
        <v>41607</v>
      </c>
      <c r="L1106" s="64">
        <f t="shared" si="324"/>
        <v>2013</v>
      </c>
      <c r="M1106" s="64">
        <f t="shared" si="325"/>
        <v>11</v>
      </c>
      <c r="N1106" s="63">
        <f t="shared" si="326"/>
        <v>43432</v>
      </c>
      <c r="O1106" s="154">
        <f t="shared" si="327"/>
        <v>42948</v>
      </c>
      <c r="P1106" s="155">
        <f t="shared" si="328"/>
        <v>43312</v>
      </c>
      <c r="Q1106" s="155" t="str">
        <f t="shared" si="329"/>
        <v>Yes</v>
      </c>
      <c r="R1106" s="156">
        <f t="shared" si="330"/>
        <v>0.41917808219178082</v>
      </c>
      <c r="S1106" s="156">
        <f t="shared" si="331"/>
        <v>0.58082191780821912</v>
      </c>
      <c r="T1106" s="157">
        <f t="shared" si="332"/>
        <v>43313</v>
      </c>
      <c r="U1106" s="158">
        <f t="shared" si="333"/>
        <v>43432</v>
      </c>
      <c r="V1106" s="158" t="str">
        <f t="shared" si="334"/>
        <v>Yes</v>
      </c>
      <c r="W1106" s="159">
        <f t="shared" si="335"/>
        <v>0.32876712328767121</v>
      </c>
      <c r="X1106" s="159">
        <f t="shared" si="336"/>
        <v>0</v>
      </c>
      <c r="Y1106" s="160" t="str">
        <f t="shared" si="337"/>
        <v/>
      </c>
      <c r="Z1106" s="161" t="str">
        <f t="shared" si="338"/>
        <v/>
      </c>
      <c r="AA1106" s="161" t="str">
        <f t="shared" si="339"/>
        <v>No</v>
      </c>
      <c r="AB1106" s="162" t="str">
        <f t="shared" si="340"/>
        <v/>
      </c>
      <c r="AC1106" s="162" t="str">
        <f t="shared" si="341"/>
        <v/>
      </c>
    </row>
    <row r="1107" spans="1:29" ht="14">
      <c r="A1107" s="62">
        <v>1105</v>
      </c>
      <c r="B1107" s="10">
        <v>8</v>
      </c>
      <c r="C1107" s="14">
        <v>41484</v>
      </c>
      <c r="D1107" s="15" t="s">
        <v>237</v>
      </c>
      <c r="E1107" s="15" t="s">
        <v>367</v>
      </c>
      <c r="F1107" s="15" t="s">
        <v>367</v>
      </c>
      <c r="G1107" s="23" t="s">
        <v>229</v>
      </c>
      <c r="H1107" s="17" t="s">
        <v>247</v>
      </c>
      <c r="I1107" s="66">
        <v>1</v>
      </c>
      <c r="J1107" s="12">
        <f>VLOOKUP(G1107,'Default Parameters'!$A$10:$C$12,3,FALSE)</f>
        <v>5</v>
      </c>
      <c r="K1107" s="63">
        <f t="shared" si="323"/>
        <v>41607</v>
      </c>
      <c r="L1107" s="64">
        <f t="shared" si="324"/>
        <v>2013</v>
      </c>
      <c r="M1107" s="64">
        <f t="shared" si="325"/>
        <v>11</v>
      </c>
      <c r="N1107" s="63">
        <f t="shared" si="326"/>
        <v>43432</v>
      </c>
      <c r="O1107" s="154">
        <f t="shared" si="327"/>
        <v>42948</v>
      </c>
      <c r="P1107" s="155">
        <f t="shared" si="328"/>
        <v>43312</v>
      </c>
      <c r="Q1107" s="155" t="str">
        <f t="shared" si="329"/>
        <v>Yes</v>
      </c>
      <c r="R1107" s="156">
        <f t="shared" si="330"/>
        <v>0.41917808219178082</v>
      </c>
      <c r="S1107" s="156">
        <f t="shared" si="331"/>
        <v>0.58082191780821912</v>
      </c>
      <c r="T1107" s="157">
        <f t="shared" si="332"/>
        <v>43313</v>
      </c>
      <c r="U1107" s="158">
        <f t="shared" si="333"/>
        <v>43432</v>
      </c>
      <c r="V1107" s="158" t="str">
        <f t="shared" si="334"/>
        <v>Yes</v>
      </c>
      <c r="W1107" s="159">
        <f t="shared" si="335"/>
        <v>0.32876712328767121</v>
      </c>
      <c r="X1107" s="159">
        <f t="shared" si="336"/>
        <v>0</v>
      </c>
      <c r="Y1107" s="160" t="str">
        <f t="shared" si="337"/>
        <v/>
      </c>
      <c r="Z1107" s="161" t="str">
        <f t="shared" si="338"/>
        <v/>
      </c>
      <c r="AA1107" s="161" t="str">
        <f t="shared" si="339"/>
        <v>No</v>
      </c>
      <c r="AB1107" s="162" t="str">
        <f t="shared" si="340"/>
        <v/>
      </c>
      <c r="AC1107" s="162" t="str">
        <f t="shared" si="341"/>
        <v/>
      </c>
    </row>
    <row r="1108" spans="1:29" ht="14">
      <c r="A1108" s="62">
        <v>1106</v>
      </c>
      <c r="B1108" s="10">
        <v>8</v>
      </c>
      <c r="C1108" s="14">
        <v>41484</v>
      </c>
      <c r="D1108" s="15" t="s">
        <v>237</v>
      </c>
      <c r="E1108" s="15" t="s">
        <v>367</v>
      </c>
      <c r="F1108" s="15" t="s">
        <v>367</v>
      </c>
      <c r="G1108" s="23" t="s">
        <v>229</v>
      </c>
      <c r="H1108" s="17" t="s">
        <v>247</v>
      </c>
      <c r="I1108" s="66">
        <v>1</v>
      </c>
      <c r="J1108" s="12">
        <f>VLOOKUP(G1108,'Default Parameters'!$A$10:$C$12,3,FALSE)</f>
        <v>5</v>
      </c>
      <c r="K1108" s="63">
        <f t="shared" si="323"/>
        <v>41607</v>
      </c>
      <c r="L1108" s="64">
        <f t="shared" si="324"/>
        <v>2013</v>
      </c>
      <c r="M1108" s="64">
        <f t="shared" si="325"/>
        <v>11</v>
      </c>
      <c r="N1108" s="63">
        <f t="shared" si="326"/>
        <v>43432</v>
      </c>
      <c r="O1108" s="154">
        <f t="shared" si="327"/>
        <v>42948</v>
      </c>
      <c r="P1108" s="155">
        <f t="shared" si="328"/>
        <v>43312</v>
      </c>
      <c r="Q1108" s="155" t="str">
        <f t="shared" si="329"/>
        <v>Yes</v>
      </c>
      <c r="R1108" s="156">
        <f t="shared" si="330"/>
        <v>0.41917808219178082</v>
      </c>
      <c r="S1108" s="156">
        <f t="shared" si="331"/>
        <v>0.58082191780821912</v>
      </c>
      <c r="T1108" s="157">
        <f t="shared" si="332"/>
        <v>43313</v>
      </c>
      <c r="U1108" s="158">
        <f t="shared" si="333"/>
        <v>43432</v>
      </c>
      <c r="V1108" s="158" t="str">
        <f t="shared" si="334"/>
        <v>Yes</v>
      </c>
      <c r="W1108" s="159">
        <f t="shared" si="335"/>
        <v>0.32876712328767121</v>
      </c>
      <c r="X1108" s="159">
        <f t="shared" si="336"/>
        <v>0</v>
      </c>
      <c r="Y1108" s="160" t="str">
        <f t="shared" si="337"/>
        <v/>
      </c>
      <c r="Z1108" s="161" t="str">
        <f t="shared" si="338"/>
        <v/>
      </c>
      <c r="AA1108" s="161" t="str">
        <f t="shared" si="339"/>
        <v>No</v>
      </c>
      <c r="AB1108" s="162" t="str">
        <f t="shared" si="340"/>
        <v/>
      </c>
      <c r="AC1108" s="162" t="str">
        <f t="shared" si="341"/>
        <v/>
      </c>
    </row>
    <row r="1109" spans="1:29" ht="14">
      <c r="A1109" s="62">
        <v>1107</v>
      </c>
      <c r="B1109" s="10">
        <v>8</v>
      </c>
      <c r="C1109" s="14">
        <v>41484</v>
      </c>
      <c r="D1109" s="15" t="s">
        <v>237</v>
      </c>
      <c r="E1109" s="15" t="s">
        <v>367</v>
      </c>
      <c r="F1109" s="15" t="s">
        <v>367</v>
      </c>
      <c r="G1109" s="23" t="s">
        <v>229</v>
      </c>
      <c r="H1109" s="17" t="s">
        <v>247</v>
      </c>
      <c r="I1109" s="66">
        <v>1</v>
      </c>
      <c r="J1109" s="12">
        <f>VLOOKUP(G1109,'Default Parameters'!$A$10:$C$12,3,FALSE)</f>
        <v>5</v>
      </c>
      <c r="K1109" s="63">
        <f t="shared" si="323"/>
        <v>41607</v>
      </c>
      <c r="L1109" s="64">
        <f t="shared" si="324"/>
        <v>2013</v>
      </c>
      <c r="M1109" s="64">
        <f t="shared" si="325"/>
        <v>11</v>
      </c>
      <c r="N1109" s="63">
        <f t="shared" si="326"/>
        <v>43432</v>
      </c>
      <c r="O1109" s="154">
        <f t="shared" si="327"/>
        <v>42948</v>
      </c>
      <c r="P1109" s="155">
        <f t="shared" si="328"/>
        <v>43312</v>
      </c>
      <c r="Q1109" s="155" t="str">
        <f t="shared" si="329"/>
        <v>Yes</v>
      </c>
      <c r="R1109" s="156">
        <f t="shared" si="330"/>
        <v>0.41917808219178082</v>
      </c>
      <c r="S1109" s="156">
        <f t="shared" si="331"/>
        <v>0.58082191780821912</v>
      </c>
      <c r="T1109" s="157">
        <f t="shared" si="332"/>
        <v>43313</v>
      </c>
      <c r="U1109" s="158">
        <f t="shared" si="333"/>
        <v>43432</v>
      </c>
      <c r="V1109" s="158" t="str">
        <f t="shared" si="334"/>
        <v>Yes</v>
      </c>
      <c r="W1109" s="159">
        <f t="shared" si="335"/>
        <v>0.32876712328767121</v>
      </c>
      <c r="X1109" s="159">
        <f t="shared" si="336"/>
        <v>0</v>
      </c>
      <c r="Y1109" s="160" t="str">
        <f t="shared" si="337"/>
        <v/>
      </c>
      <c r="Z1109" s="161" t="str">
        <f t="shared" si="338"/>
        <v/>
      </c>
      <c r="AA1109" s="161" t="str">
        <f t="shared" si="339"/>
        <v>No</v>
      </c>
      <c r="AB1109" s="162" t="str">
        <f t="shared" si="340"/>
        <v/>
      </c>
      <c r="AC1109" s="162" t="str">
        <f t="shared" si="341"/>
        <v/>
      </c>
    </row>
    <row r="1110" spans="1:29" ht="14">
      <c r="A1110" s="62">
        <v>1108</v>
      </c>
      <c r="B1110" s="10">
        <v>8</v>
      </c>
      <c r="C1110" s="14">
        <v>41484</v>
      </c>
      <c r="D1110" s="15" t="s">
        <v>237</v>
      </c>
      <c r="E1110" s="15" t="s">
        <v>367</v>
      </c>
      <c r="F1110" s="15" t="s">
        <v>367</v>
      </c>
      <c r="G1110" s="23" t="s">
        <v>229</v>
      </c>
      <c r="H1110" s="17" t="s">
        <v>247</v>
      </c>
      <c r="I1110" s="66">
        <v>9</v>
      </c>
      <c r="J1110" s="12">
        <f>VLOOKUP(G1110,'Default Parameters'!$A$10:$C$12,3,FALSE)</f>
        <v>5</v>
      </c>
      <c r="K1110" s="63">
        <f t="shared" si="323"/>
        <v>41607</v>
      </c>
      <c r="L1110" s="64">
        <f t="shared" si="324"/>
        <v>2013</v>
      </c>
      <c r="M1110" s="64">
        <f t="shared" si="325"/>
        <v>11</v>
      </c>
      <c r="N1110" s="63">
        <f t="shared" si="326"/>
        <v>43432</v>
      </c>
      <c r="O1110" s="154">
        <f t="shared" si="327"/>
        <v>42948</v>
      </c>
      <c r="P1110" s="155">
        <f t="shared" si="328"/>
        <v>43312</v>
      </c>
      <c r="Q1110" s="155" t="str">
        <f t="shared" si="329"/>
        <v>Yes</v>
      </c>
      <c r="R1110" s="156">
        <f t="shared" si="330"/>
        <v>3.7726027397260276</v>
      </c>
      <c r="S1110" s="156">
        <f t="shared" si="331"/>
        <v>5.2273972602739729</v>
      </c>
      <c r="T1110" s="157">
        <f t="shared" si="332"/>
        <v>43313</v>
      </c>
      <c r="U1110" s="158">
        <f t="shared" si="333"/>
        <v>43432</v>
      </c>
      <c r="V1110" s="158" t="str">
        <f t="shared" si="334"/>
        <v>Yes</v>
      </c>
      <c r="W1110" s="159">
        <f t="shared" si="335"/>
        <v>2.9589041095890409</v>
      </c>
      <c r="X1110" s="159">
        <f t="shared" si="336"/>
        <v>0</v>
      </c>
      <c r="Y1110" s="160" t="str">
        <f t="shared" si="337"/>
        <v/>
      </c>
      <c r="Z1110" s="161" t="str">
        <f t="shared" si="338"/>
        <v/>
      </c>
      <c r="AA1110" s="161" t="str">
        <f t="shared" si="339"/>
        <v>No</v>
      </c>
      <c r="AB1110" s="162" t="str">
        <f t="shared" si="340"/>
        <v/>
      </c>
      <c r="AC1110" s="162" t="str">
        <f t="shared" si="341"/>
        <v/>
      </c>
    </row>
    <row r="1111" spans="1:29" ht="14">
      <c r="A1111" s="62">
        <v>1109</v>
      </c>
      <c r="B1111" s="10">
        <v>8</v>
      </c>
      <c r="C1111" s="14">
        <v>41484</v>
      </c>
      <c r="D1111" s="15" t="s">
        <v>237</v>
      </c>
      <c r="E1111" s="15" t="s">
        <v>367</v>
      </c>
      <c r="F1111" s="15" t="s">
        <v>367</v>
      </c>
      <c r="G1111" s="23" t="s">
        <v>229</v>
      </c>
      <c r="H1111" s="17" t="s">
        <v>247</v>
      </c>
      <c r="I1111" s="66">
        <v>20</v>
      </c>
      <c r="J1111" s="12">
        <f>VLOOKUP(G1111,'Default Parameters'!$A$10:$C$12,3,FALSE)</f>
        <v>5</v>
      </c>
      <c r="K1111" s="63">
        <f t="shared" si="323"/>
        <v>41607</v>
      </c>
      <c r="L1111" s="64">
        <f t="shared" si="324"/>
        <v>2013</v>
      </c>
      <c r="M1111" s="64">
        <f t="shared" si="325"/>
        <v>11</v>
      </c>
      <c r="N1111" s="63">
        <f t="shared" si="326"/>
        <v>43432</v>
      </c>
      <c r="O1111" s="154">
        <f t="shared" si="327"/>
        <v>42948</v>
      </c>
      <c r="P1111" s="155">
        <f t="shared" si="328"/>
        <v>43312</v>
      </c>
      <c r="Q1111" s="155" t="str">
        <f t="shared" si="329"/>
        <v>Yes</v>
      </c>
      <c r="R1111" s="156">
        <f t="shared" si="330"/>
        <v>8.3835616438356162</v>
      </c>
      <c r="S1111" s="156">
        <f t="shared" si="331"/>
        <v>11.616438356164384</v>
      </c>
      <c r="T1111" s="157">
        <f t="shared" si="332"/>
        <v>43313</v>
      </c>
      <c r="U1111" s="158">
        <f t="shared" si="333"/>
        <v>43432</v>
      </c>
      <c r="V1111" s="158" t="str">
        <f t="shared" si="334"/>
        <v>Yes</v>
      </c>
      <c r="W1111" s="159">
        <f t="shared" si="335"/>
        <v>6.5753424657534243</v>
      </c>
      <c r="X1111" s="159">
        <f t="shared" si="336"/>
        <v>0</v>
      </c>
      <c r="Y1111" s="160" t="str">
        <f t="shared" si="337"/>
        <v/>
      </c>
      <c r="Z1111" s="161" t="str">
        <f t="shared" si="338"/>
        <v/>
      </c>
      <c r="AA1111" s="161" t="str">
        <f t="shared" si="339"/>
        <v>No</v>
      </c>
      <c r="AB1111" s="162" t="str">
        <f t="shared" si="340"/>
        <v/>
      </c>
      <c r="AC1111" s="162" t="str">
        <f t="shared" si="341"/>
        <v/>
      </c>
    </row>
    <row r="1112" spans="1:29" ht="14">
      <c r="A1112" s="62">
        <v>1110</v>
      </c>
      <c r="B1112" s="10">
        <v>8</v>
      </c>
      <c r="C1112" s="14">
        <v>41484</v>
      </c>
      <c r="D1112" s="15" t="s">
        <v>237</v>
      </c>
      <c r="E1112" s="15" t="s">
        <v>11</v>
      </c>
      <c r="F1112" s="15" t="s">
        <v>11</v>
      </c>
      <c r="G1112" s="23" t="s">
        <v>229</v>
      </c>
      <c r="H1112" s="17" t="s">
        <v>247</v>
      </c>
      <c r="I1112" s="66">
        <v>11</v>
      </c>
      <c r="J1112" s="12">
        <f>VLOOKUP(G1112,'Default Parameters'!$A$10:$C$12,3,FALSE)</f>
        <v>5</v>
      </c>
      <c r="K1112" s="63">
        <f t="shared" si="323"/>
        <v>41607</v>
      </c>
      <c r="L1112" s="64">
        <f t="shared" si="324"/>
        <v>2013</v>
      </c>
      <c r="M1112" s="64">
        <f t="shared" si="325"/>
        <v>11</v>
      </c>
      <c r="N1112" s="63">
        <f t="shared" si="326"/>
        <v>43432</v>
      </c>
      <c r="O1112" s="154">
        <f t="shared" si="327"/>
        <v>42948</v>
      </c>
      <c r="P1112" s="155">
        <f t="shared" si="328"/>
        <v>43312</v>
      </c>
      <c r="Q1112" s="155" t="str">
        <f t="shared" si="329"/>
        <v>Yes</v>
      </c>
      <c r="R1112" s="156">
        <f t="shared" si="330"/>
        <v>4.6109589041095891</v>
      </c>
      <c r="S1112" s="156">
        <f t="shared" si="331"/>
        <v>6.3890410958904109</v>
      </c>
      <c r="T1112" s="157">
        <f t="shared" si="332"/>
        <v>43313</v>
      </c>
      <c r="U1112" s="158">
        <f t="shared" si="333"/>
        <v>43432</v>
      </c>
      <c r="V1112" s="158" t="str">
        <f t="shared" si="334"/>
        <v>Yes</v>
      </c>
      <c r="W1112" s="159">
        <f t="shared" si="335"/>
        <v>3.6164383561643834</v>
      </c>
      <c r="X1112" s="159">
        <f t="shared" si="336"/>
        <v>0</v>
      </c>
      <c r="Y1112" s="160" t="str">
        <f t="shared" si="337"/>
        <v/>
      </c>
      <c r="Z1112" s="161" t="str">
        <f t="shared" si="338"/>
        <v/>
      </c>
      <c r="AA1112" s="161" t="str">
        <f t="shared" si="339"/>
        <v>No</v>
      </c>
      <c r="AB1112" s="162" t="str">
        <f t="shared" si="340"/>
        <v/>
      </c>
      <c r="AC1112" s="162" t="str">
        <f t="shared" si="341"/>
        <v/>
      </c>
    </row>
    <row r="1113" spans="1:29" ht="14">
      <c r="A1113" s="62">
        <v>1111</v>
      </c>
      <c r="B1113" s="10">
        <v>8</v>
      </c>
      <c r="C1113" s="14">
        <v>41484</v>
      </c>
      <c r="D1113" s="15" t="s">
        <v>255</v>
      </c>
      <c r="E1113" s="15" t="s">
        <v>30</v>
      </c>
      <c r="F1113" s="15" t="s">
        <v>30</v>
      </c>
      <c r="G1113" s="23" t="s">
        <v>203</v>
      </c>
      <c r="H1113" s="17" t="s">
        <v>182</v>
      </c>
      <c r="I1113" s="66">
        <v>50</v>
      </c>
      <c r="J1113" s="12">
        <f>VLOOKUP(G1113,'Default Parameters'!$A$10:$C$12,3,FALSE)</f>
        <v>5</v>
      </c>
      <c r="K1113" s="63">
        <f t="shared" si="323"/>
        <v>41607</v>
      </c>
      <c r="L1113" s="64">
        <f t="shared" si="324"/>
        <v>2013</v>
      </c>
      <c r="M1113" s="64">
        <f t="shared" si="325"/>
        <v>11</v>
      </c>
      <c r="N1113" s="63">
        <f t="shared" si="326"/>
        <v>43432</v>
      </c>
      <c r="O1113" s="154">
        <f t="shared" si="327"/>
        <v>42948</v>
      </c>
      <c r="P1113" s="155">
        <f t="shared" si="328"/>
        <v>43312</v>
      </c>
      <c r="Q1113" s="155" t="str">
        <f t="shared" si="329"/>
        <v>Yes</v>
      </c>
      <c r="R1113" s="156">
        <f t="shared" si="330"/>
        <v>20.958904109589042</v>
      </c>
      <c r="S1113" s="156">
        <f t="shared" si="331"/>
        <v>29.041095890410958</v>
      </c>
      <c r="T1113" s="157">
        <f t="shared" si="332"/>
        <v>43313</v>
      </c>
      <c r="U1113" s="158">
        <f t="shared" si="333"/>
        <v>43432</v>
      </c>
      <c r="V1113" s="158" t="str">
        <f t="shared" si="334"/>
        <v>Yes</v>
      </c>
      <c r="W1113" s="159">
        <f t="shared" si="335"/>
        <v>16.438356164383563</v>
      </c>
      <c r="X1113" s="159">
        <f t="shared" si="336"/>
        <v>0</v>
      </c>
      <c r="Y1113" s="160" t="str">
        <f t="shared" si="337"/>
        <v/>
      </c>
      <c r="Z1113" s="161" t="str">
        <f t="shared" si="338"/>
        <v/>
      </c>
      <c r="AA1113" s="161" t="str">
        <f t="shared" si="339"/>
        <v>No</v>
      </c>
      <c r="AB1113" s="162" t="str">
        <f t="shared" si="340"/>
        <v/>
      </c>
      <c r="AC1113" s="162" t="str">
        <f t="shared" si="341"/>
        <v/>
      </c>
    </row>
    <row r="1114" spans="1:29" ht="14">
      <c r="A1114" s="62">
        <v>1112</v>
      </c>
      <c r="B1114" s="10">
        <v>8</v>
      </c>
      <c r="C1114" s="14">
        <v>41484</v>
      </c>
      <c r="D1114" s="15" t="s">
        <v>255</v>
      </c>
      <c r="E1114" s="15" t="s">
        <v>30</v>
      </c>
      <c r="F1114" s="15" t="s">
        <v>30</v>
      </c>
      <c r="G1114" s="23" t="s">
        <v>203</v>
      </c>
      <c r="H1114" s="17" t="s">
        <v>182</v>
      </c>
      <c r="I1114" s="66">
        <v>100</v>
      </c>
      <c r="J1114" s="12">
        <f>VLOOKUP(G1114,'Default Parameters'!$A$10:$C$12,3,FALSE)</f>
        <v>5</v>
      </c>
      <c r="K1114" s="63">
        <f t="shared" si="323"/>
        <v>41607</v>
      </c>
      <c r="L1114" s="64">
        <f t="shared" si="324"/>
        <v>2013</v>
      </c>
      <c r="M1114" s="64">
        <f t="shared" si="325"/>
        <v>11</v>
      </c>
      <c r="N1114" s="63">
        <f t="shared" si="326"/>
        <v>43432</v>
      </c>
      <c r="O1114" s="154">
        <f t="shared" si="327"/>
        <v>42948</v>
      </c>
      <c r="P1114" s="155">
        <f t="shared" si="328"/>
        <v>43312</v>
      </c>
      <c r="Q1114" s="155" t="str">
        <f t="shared" si="329"/>
        <v>Yes</v>
      </c>
      <c r="R1114" s="156">
        <f t="shared" si="330"/>
        <v>41.917808219178085</v>
      </c>
      <c r="S1114" s="156">
        <f t="shared" si="331"/>
        <v>58.082191780821915</v>
      </c>
      <c r="T1114" s="157">
        <f t="shared" si="332"/>
        <v>43313</v>
      </c>
      <c r="U1114" s="158">
        <f t="shared" si="333"/>
        <v>43432</v>
      </c>
      <c r="V1114" s="158" t="str">
        <f t="shared" si="334"/>
        <v>Yes</v>
      </c>
      <c r="W1114" s="159">
        <f t="shared" si="335"/>
        <v>32.876712328767127</v>
      </c>
      <c r="X1114" s="159">
        <f t="shared" si="336"/>
        <v>0</v>
      </c>
      <c r="Y1114" s="160" t="str">
        <f t="shared" si="337"/>
        <v/>
      </c>
      <c r="Z1114" s="161" t="str">
        <f t="shared" si="338"/>
        <v/>
      </c>
      <c r="AA1114" s="161" t="str">
        <f t="shared" si="339"/>
        <v>No</v>
      </c>
      <c r="AB1114" s="162" t="str">
        <f t="shared" si="340"/>
        <v/>
      </c>
      <c r="AC1114" s="162" t="str">
        <f t="shared" si="341"/>
        <v/>
      </c>
    </row>
    <row r="1115" spans="1:29" ht="14">
      <c r="A1115" s="62">
        <v>1113</v>
      </c>
      <c r="B1115" s="10">
        <v>8</v>
      </c>
      <c r="C1115" s="14">
        <v>41485</v>
      </c>
      <c r="D1115" s="15" t="s">
        <v>237</v>
      </c>
      <c r="E1115" s="15" t="s">
        <v>367</v>
      </c>
      <c r="F1115" s="15" t="s">
        <v>367</v>
      </c>
      <c r="G1115" s="23" t="s">
        <v>229</v>
      </c>
      <c r="H1115" s="17" t="s">
        <v>247</v>
      </c>
      <c r="I1115" s="66">
        <v>1</v>
      </c>
      <c r="J1115" s="12">
        <f>VLOOKUP(G1115,'Default Parameters'!$A$10:$C$12,3,FALSE)</f>
        <v>5</v>
      </c>
      <c r="K1115" s="63">
        <f t="shared" si="323"/>
        <v>41608</v>
      </c>
      <c r="L1115" s="64">
        <f t="shared" si="324"/>
        <v>2013</v>
      </c>
      <c r="M1115" s="64">
        <f t="shared" si="325"/>
        <v>11</v>
      </c>
      <c r="N1115" s="63">
        <f t="shared" si="326"/>
        <v>43433</v>
      </c>
      <c r="O1115" s="154">
        <f t="shared" si="327"/>
        <v>42948</v>
      </c>
      <c r="P1115" s="155">
        <f t="shared" si="328"/>
        <v>43312</v>
      </c>
      <c r="Q1115" s="155" t="str">
        <f t="shared" si="329"/>
        <v>Yes</v>
      </c>
      <c r="R1115" s="156">
        <f t="shared" si="330"/>
        <v>0.41917808219178082</v>
      </c>
      <c r="S1115" s="156">
        <f t="shared" si="331"/>
        <v>0.58082191780821912</v>
      </c>
      <c r="T1115" s="157">
        <f t="shared" si="332"/>
        <v>43313</v>
      </c>
      <c r="U1115" s="158">
        <f t="shared" si="333"/>
        <v>43433</v>
      </c>
      <c r="V1115" s="158" t="str">
        <f t="shared" si="334"/>
        <v>Yes</v>
      </c>
      <c r="W1115" s="159">
        <f t="shared" si="335"/>
        <v>0.33150684931506852</v>
      </c>
      <c r="X1115" s="159">
        <f t="shared" si="336"/>
        <v>0</v>
      </c>
      <c r="Y1115" s="160" t="str">
        <f t="shared" si="337"/>
        <v/>
      </c>
      <c r="Z1115" s="161" t="str">
        <f t="shared" si="338"/>
        <v/>
      </c>
      <c r="AA1115" s="161" t="str">
        <f t="shared" si="339"/>
        <v>No</v>
      </c>
      <c r="AB1115" s="162" t="str">
        <f t="shared" si="340"/>
        <v/>
      </c>
      <c r="AC1115" s="162" t="str">
        <f t="shared" si="341"/>
        <v/>
      </c>
    </row>
    <row r="1116" spans="1:29" ht="14">
      <c r="A1116" s="62">
        <v>1114</v>
      </c>
      <c r="B1116" s="10">
        <v>8</v>
      </c>
      <c r="C1116" s="14">
        <v>41485</v>
      </c>
      <c r="D1116" s="15" t="s">
        <v>237</v>
      </c>
      <c r="E1116" s="15" t="s">
        <v>367</v>
      </c>
      <c r="F1116" s="15" t="s">
        <v>367</v>
      </c>
      <c r="G1116" s="23" t="s">
        <v>229</v>
      </c>
      <c r="H1116" s="17" t="s">
        <v>247</v>
      </c>
      <c r="I1116" s="66">
        <v>1</v>
      </c>
      <c r="J1116" s="12">
        <f>VLOOKUP(G1116,'Default Parameters'!$A$10:$C$12,3,FALSE)</f>
        <v>5</v>
      </c>
      <c r="K1116" s="63">
        <f t="shared" si="323"/>
        <v>41608</v>
      </c>
      <c r="L1116" s="64">
        <f t="shared" si="324"/>
        <v>2013</v>
      </c>
      <c r="M1116" s="64">
        <f t="shared" si="325"/>
        <v>11</v>
      </c>
      <c r="N1116" s="63">
        <f t="shared" si="326"/>
        <v>43433</v>
      </c>
      <c r="O1116" s="154">
        <f t="shared" si="327"/>
        <v>42948</v>
      </c>
      <c r="P1116" s="155">
        <f t="shared" si="328"/>
        <v>43312</v>
      </c>
      <c r="Q1116" s="155" t="str">
        <f t="shared" si="329"/>
        <v>Yes</v>
      </c>
      <c r="R1116" s="156">
        <f t="shared" si="330"/>
        <v>0.41917808219178082</v>
      </c>
      <c r="S1116" s="156">
        <f t="shared" si="331"/>
        <v>0.58082191780821912</v>
      </c>
      <c r="T1116" s="157">
        <f t="shared" si="332"/>
        <v>43313</v>
      </c>
      <c r="U1116" s="158">
        <f t="shared" si="333"/>
        <v>43433</v>
      </c>
      <c r="V1116" s="158" t="str">
        <f t="shared" si="334"/>
        <v>Yes</v>
      </c>
      <c r="W1116" s="159">
        <f t="shared" si="335"/>
        <v>0.33150684931506852</v>
      </c>
      <c r="X1116" s="159">
        <f t="shared" si="336"/>
        <v>0</v>
      </c>
      <c r="Y1116" s="160" t="str">
        <f t="shared" si="337"/>
        <v/>
      </c>
      <c r="Z1116" s="161" t="str">
        <f t="shared" si="338"/>
        <v/>
      </c>
      <c r="AA1116" s="161" t="str">
        <f t="shared" si="339"/>
        <v>No</v>
      </c>
      <c r="AB1116" s="162" t="str">
        <f t="shared" si="340"/>
        <v/>
      </c>
      <c r="AC1116" s="162" t="str">
        <f t="shared" si="341"/>
        <v/>
      </c>
    </row>
    <row r="1117" spans="1:29" ht="14">
      <c r="A1117" s="62">
        <v>1115</v>
      </c>
      <c r="B1117" s="10">
        <v>8</v>
      </c>
      <c r="C1117" s="14">
        <v>41485</v>
      </c>
      <c r="D1117" s="15" t="s">
        <v>237</v>
      </c>
      <c r="E1117" s="15" t="s">
        <v>367</v>
      </c>
      <c r="F1117" s="15" t="s">
        <v>367</v>
      </c>
      <c r="G1117" s="23" t="s">
        <v>229</v>
      </c>
      <c r="H1117" s="17" t="s">
        <v>247</v>
      </c>
      <c r="I1117" s="66">
        <v>5</v>
      </c>
      <c r="J1117" s="12">
        <f>VLOOKUP(G1117,'Default Parameters'!$A$10:$C$12,3,FALSE)</f>
        <v>5</v>
      </c>
      <c r="K1117" s="63">
        <f t="shared" si="323"/>
        <v>41608</v>
      </c>
      <c r="L1117" s="64">
        <f t="shared" si="324"/>
        <v>2013</v>
      </c>
      <c r="M1117" s="64">
        <f t="shared" si="325"/>
        <v>11</v>
      </c>
      <c r="N1117" s="63">
        <f t="shared" si="326"/>
        <v>43433</v>
      </c>
      <c r="O1117" s="154">
        <f t="shared" si="327"/>
        <v>42948</v>
      </c>
      <c r="P1117" s="155">
        <f t="shared" si="328"/>
        <v>43312</v>
      </c>
      <c r="Q1117" s="155" t="str">
        <f t="shared" si="329"/>
        <v>Yes</v>
      </c>
      <c r="R1117" s="156">
        <f t="shared" si="330"/>
        <v>2.095890410958904</v>
      </c>
      <c r="S1117" s="156">
        <f t="shared" si="331"/>
        <v>2.904109589041096</v>
      </c>
      <c r="T1117" s="157">
        <f t="shared" si="332"/>
        <v>43313</v>
      </c>
      <c r="U1117" s="158">
        <f t="shared" si="333"/>
        <v>43433</v>
      </c>
      <c r="V1117" s="158" t="str">
        <f t="shared" si="334"/>
        <v>Yes</v>
      </c>
      <c r="W1117" s="159">
        <f t="shared" si="335"/>
        <v>1.6575342465753424</v>
      </c>
      <c r="X1117" s="159">
        <f t="shared" si="336"/>
        <v>0</v>
      </c>
      <c r="Y1117" s="160" t="str">
        <f t="shared" si="337"/>
        <v/>
      </c>
      <c r="Z1117" s="161" t="str">
        <f t="shared" si="338"/>
        <v/>
      </c>
      <c r="AA1117" s="161" t="str">
        <f t="shared" si="339"/>
        <v>No</v>
      </c>
      <c r="AB1117" s="162" t="str">
        <f t="shared" si="340"/>
        <v/>
      </c>
      <c r="AC1117" s="162" t="str">
        <f t="shared" si="341"/>
        <v/>
      </c>
    </row>
    <row r="1118" spans="1:29" ht="14">
      <c r="A1118" s="62">
        <v>1116</v>
      </c>
      <c r="B1118" s="10">
        <v>8</v>
      </c>
      <c r="C1118" s="14">
        <v>41485</v>
      </c>
      <c r="D1118" s="15" t="s">
        <v>237</v>
      </c>
      <c r="E1118" s="15" t="s">
        <v>367</v>
      </c>
      <c r="F1118" s="15" t="s">
        <v>367</v>
      </c>
      <c r="G1118" s="23" t="s">
        <v>229</v>
      </c>
      <c r="H1118" s="17" t="s">
        <v>247</v>
      </c>
      <c r="I1118" s="66">
        <v>5</v>
      </c>
      <c r="J1118" s="12">
        <f>VLOOKUP(G1118,'Default Parameters'!$A$10:$C$12,3,FALSE)</f>
        <v>5</v>
      </c>
      <c r="K1118" s="63">
        <f t="shared" si="323"/>
        <v>41608</v>
      </c>
      <c r="L1118" s="64">
        <f t="shared" si="324"/>
        <v>2013</v>
      </c>
      <c r="M1118" s="64">
        <f t="shared" si="325"/>
        <v>11</v>
      </c>
      <c r="N1118" s="63">
        <f t="shared" si="326"/>
        <v>43433</v>
      </c>
      <c r="O1118" s="154">
        <f t="shared" si="327"/>
        <v>42948</v>
      </c>
      <c r="P1118" s="155">
        <f t="shared" si="328"/>
        <v>43312</v>
      </c>
      <c r="Q1118" s="155" t="str">
        <f t="shared" si="329"/>
        <v>Yes</v>
      </c>
      <c r="R1118" s="156">
        <f t="shared" si="330"/>
        <v>2.095890410958904</v>
      </c>
      <c r="S1118" s="156">
        <f t="shared" si="331"/>
        <v>2.904109589041096</v>
      </c>
      <c r="T1118" s="157">
        <f t="shared" si="332"/>
        <v>43313</v>
      </c>
      <c r="U1118" s="158">
        <f t="shared" si="333"/>
        <v>43433</v>
      </c>
      <c r="V1118" s="158" t="str">
        <f t="shared" si="334"/>
        <v>Yes</v>
      </c>
      <c r="W1118" s="159">
        <f t="shared" si="335"/>
        <v>1.6575342465753424</v>
      </c>
      <c r="X1118" s="159">
        <f t="shared" si="336"/>
        <v>0</v>
      </c>
      <c r="Y1118" s="160" t="str">
        <f t="shared" si="337"/>
        <v/>
      </c>
      <c r="Z1118" s="161" t="str">
        <f t="shared" si="338"/>
        <v/>
      </c>
      <c r="AA1118" s="161" t="str">
        <f t="shared" si="339"/>
        <v>No</v>
      </c>
      <c r="AB1118" s="162" t="str">
        <f t="shared" si="340"/>
        <v/>
      </c>
      <c r="AC1118" s="162" t="str">
        <f t="shared" si="341"/>
        <v/>
      </c>
    </row>
    <row r="1119" spans="1:29" ht="14">
      <c r="A1119" s="62">
        <v>1117</v>
      </c>
      <c r="B1119" s="10">
        <v>8</v>
      </c>
      <c r="C1119" s="14">
        <v>41485</v>
      </c>
      <c r="D1119" s="15" t="s">
        <v>237</v>
      </c>
      <c r="E1119" s="15" t="s">
        <v>367</v>
      </c>
      <c r="F1119" s="15" t="s">
        <v>367</v>
      </c>
      <c r="G1119" s="23" t="s">
        <v>229</v>
      </c>
      <c r="H1119" s="17" t="s">
        <v>247</v>
      </c>
      <c r="I1119" s="66">
        <v>8</v>
      </c>
      <c r="J1119" s="12">
        <f>VLOOKUP(G1119,'Default Parameters'!$A$10:$C$12,3,FALSE)</f>
        <v>5</v>
      </c>
      <c r="K1119" s="63">
        <f t="shared" si="323"/>
        <v>41608</v>
      </c>
      <c r="L1119" s="64">
        <f t="shared" si="324"/>
        <v>2013</v>
      </c>
      <c r="M1119" s="64">
        <f t="shared" si="325"/>
        <v>11</v>
      </c>
      <c r="N1119" s="63">
        <f t="shared" si="326"/>
        <v>43433</v>
      </c>
      <c r="O1119" s="154">
        <f t="shared" si="327"/>
        <v>42948</v>
      </c>
      <c r="P1119" s="155">
        <f t="shared" si="328"/>
        <v>43312</v>
      </c>
      <c r="Q1119" s="155" t="str">
        <f t="shared" si="329"/>
        <v>Yes</v>
      </c>
      <c r="R1119" s="156">
        <f t="shared" si="330"/>
        <v>3.3534246575342466</v>
      </c>
      <c r="S1119" s="156">
        <f t="shared" si="331"/>
        <v>4.646575342465753</v>
      </c>
      <c r="T1119" s="157">
        <f t="shared" si="332"/>
        <v>43313</v>
      </c>
      <c r="U1119" s="158">
        <f t="shared" si="333"/>
        <v>43433</v>
      </c>
      <c r="V1119" s="158" t="str">
        <f t="shared" si="334"/>
        <v>Yes</v>
      </c>
      <c r="W1119" s="159">
        <f t="shared" si="335"/>
        <v>2.6520547945205482</v>
      </c>
      <c r="X1119" s="159">
        <f t="shared" si="336"/>
        <v>0</v>
      </c>
      <c r="Y1119" s="160" t="str">
        <f t="shared" si="337"/>
        <v/>
      </c>
      <c r="Z1119" s="161" t="str">
        <f t="shared" si="338"/>
        <v/>
      </c>
      <c r="AA1119" s="161" t="str">
        <f t="shared" si="339"/>
        <v>No</v>
      </c>
      <c r="AB1119" s="162" t="str">
        <f t="shared" si="340"/>
        <v/>
      </c>
      <c r="AC1119" s="162" t="str">
        <f t="shared" si="341"/>
        <v/>
      </c>
    </row>
    <row r="1120" spans="1:29" ht="14">
      <c r="A1120" s="62">
        <v>1118</v>
      </c>
      <c r="B1120" s="10">
        <v>8</v>
      </c>
      <c r="C1120" s="14">
        <v>41485</v>
      </c>
      <c r="D1120" s="15" t="s">
        <v>237</v>
      </c>
      <c r="E1120" s="15" t="s">
        <v>367</v>
      </c>
      <c r="F1120" s="15" t="s">
        <v>367</v>
      </c>
      <c r="G1120" s="23" t="s">
        <v>229</v>
      </c>
      <c r="H1120" s="17" t="s">
        <v>247</v>
      </c>
      <c r="I1120" s="66">
        <v>8</v>
      </c>
      <c r="J1120" s="12">
        <f>VLOOKUP(G1120,'Default Parameters'!$A$10:$C$12,3,FALSE)</f>
        <v>5</v>
      </c>
      <c r="K1120" s="63">
        <f t="shared" si="323"/>
        <v>41608</v>
      </c>
      <c r="L1120" s="64">
        <f t="shared" si="324"/>
        <v>2013</v>
      </c>
      <c r="M1120" s="64">
        <f t="shared" si="325"/>
        <v>11</v>
      </c>
      <c r="N1120" s="63">
        <f t="shared" si="326"/>
        <v>43433</v>
      </c>
      <c r="O1120" s="154">
        <f t="shared" si="327"/>
        <v>42948</v>
      </c>
      <c r="P1120" s="155">
        <f t="shared" si="328"/>
        <v>43312</v>
      </c>
      <c r="Q1120" s="155" t="str">
        <f t="shared" si="329"/>
        <v>Yes</v>
      </c>
      <c r="R1120" s="156">
        <f t="shared" si="330"/>
        <v>3.3534246575342466</v>
      </c>
      <c r="S1120" s="156">
        <f t="shared" si="331"/>
        <v>4.646575342465753</v>
      </c>
      <c r="T1120" s="157">
        <f t="shared" si="332"/>
        <v>43313</v>
      </c>
      <c r="U1120" s="158">
        <f t="shared" si="333"/>
        <v>43433</v>
      </c>
      <c r="V1120" s="158" t="str">
        <f t="shared" si="334"/>
        <v>Yes</v>
      </c>
      <c r="W1120" s="159">
        <f t="shared" si="335"/>
        <v>2.6520547945205482</v>
      </c>
      <c r="X1120" s="159">
        <f t="shared" si="336"/>
        <v>0</v>
      </c>
      <c r="Y1120" s="160" t="str">
        <f t="shared" si="337"/>
        <v/>
      </c>
      <c r="Z1120" s="161" t="str">
        <f t="shared" si="338"/>
        <v/>
      </c>
      <c r="AA1120" s="161" t="str">
        <f t="shared" si="339"/>
        <v>No</v>
      </c>
      <c r="AB1120" s="162" t="str">
        <f t="shared" si="340"/>
        <v/>
      </c>
      <c r="AC1120" s="162" t="str">
        <f t="shared" si="341"/>
        <v/>
      </c>
    </row>
    <row r="1121" spans="1:47" ht="14">
      <c r="A1121" s="62">
        <v>1119</v>
      </c>
      <c r="B1121" s="10">
        <v>8</v>
      </c>
      <c r="C1121" s="14">
        <v>41485</v>
      </c>
      <c r="D1121" s="15" t="s">
        <v>237</v>
      </c>
      <c r="E1121" s="15" t="s">
        <v>367</v>
      </c>
      <c r="F1121" s="15" t="s">
        <v>367</v>
      </c>
      <c r="G1121" s="23" t="s">
        <v>229</v>
      </c>
      <c r="H1121" s="17" t="s">
        <v>247</v>
      </c>
      <c r="I1121" s="66">
        <v>25</v>
      </c>
      <c r="J1121" s="12">
        <f>VLOOKUP(G1121,'Default Parameters'!$A$10:$C$12,3,FALSE)</f>
        <v>5</v>
      </c>
      <c r="K1121" s="63">
        <f t="shared" si="323"/>
        <v>41608</v>
      </c>
      <c r="L1121" s="64">
        <f t="shared" si="324"/>
        <v>2013</v>
      </c>
      <c r="M1121" s="64">
        <f t="shared" si="325"/>
        <v>11</v>
      </c>
      <c r="N1121" s="63">
        <f t="shared" si="326"/>
        <v>43433</v>
      </c>
      <c r="O1121" s="154">
        <f t="shared" si="327"/>
        <v>42948</v>
      </c>
      <c r="P1121" s="155">
        <f t="shared" si="328"/>
        <v>43312</v>
      </c>
      <c r="Q1121" s="155" t="str">
        <f t="shared" si="329"/>
        <v>Yes</v>
      </c>
      <c r="R1121" s="156">
        <f t="shared" si="330"/>
        <v>10.479452054794521</v>
      </c>
      <c r="S1121" s="156">
        <f t="shared" si="331"/>
        <v>14.520547945205479</v>
      </c>
      <c r="T1121" s="157">
        <f t="shared" si="332"/>
        <v>43313</v>
      </c>
      <c r="U1121" s="158">
        <f t="shared" si="333"/>
        <v>43433</v>
      </c>
      <c r="V1121" s="158" t="str">
        <f t="shared" si="334"/>
        <v>Yes</v>
      </c>
      <c r="W1121" s="159">
        <f t="shared" si="335"/>
        <v>8.287671232876713</v>
      </c>
      <c r="X1121" s="159">
        <f t="shared" si="336"/>
        <v>0</v>
      </c>
      <c r="Y1121" s="160" t="str">
        <f t="shared" si="337"/>
        <v/>
      </c>
      <c r="Z1121" s="161" t="str">
        <f t="shared" si="338"/>
        <v/>
      </c>
      <c r="AA1121" s="161" t="str">
        <f t="shared" si="339"/>
        <v>No</v>
      </c>
      <c r="AB1121" s="162" t="str">
        <f t="shared" si="340"/>
        <v/>
      </c>
      <c r="AC1121" s="162" t="str">
        <f t="shared" si="341"/>
        <v/>
      </c>
    </row>
    <row r="1122" spans="1:47" ht="14">
      <c r="A1122" s="62">
        <v>1120</v>
      </c>
      <c r="B1122" s="10">
        <v>8</v>
      </c>
      <c r="C1122" s="14">
        <v>41485</v>
      </c>
      <c r="D1122" s="15" t="s">
        <v>237</v>
      </c>
      <c r="E1122" s="15" t="s">
        <v>367</v>
      </c>
      <c r="F1122" s="15" t="s">
        <v>367</v>
      </c>
      <c r="G1122" s="23" t="s">
        <v>229</v>
      </c>
      <c r="H1122" s="17" t="s">
        <v>247</v>
      </c>
      <c r="I1122" s="66">
        <v>30</v>
      </c>
      <c r="J1122" s="12">
        <f>VLOOKUP(G1122,'Default Parameters'!$A$10:$C$12,3,FALSE)</f>
        <v>5</v>
      </c>
      <c r="K1122" s="63">
        <f t="shared" si="323"/>
        <v>41608</v>
      </c>
      <c r="L1122" s="64">
        <f t="shared" si="324"/>
        <v>2013</v>
      </c>
      <c r="M1122" s="64">
        <f t="shared" si="325"/>
        <v>11</v>
      </c>
      <c r="N1122" s="63">
        <f t="shared" si="326"/>
        <v>43433</v>
      </c>
      <c r="O1122" s="154">
        <f t="shared" si="327"/>
        <v>42948</v>
      </c>
      <c r="P1122" s="155">
        <f t="shared" si="328"/>
        <v>43312</v>
      </c>
      <c r="Q1122" s="155" t="str">
        <f t="shared" si="329"/>
        <v>Yes</v>
      </c>
      <c r="R1122" s="156">
        <f t="shared" si="330"/>
        <v>12.575342465753424</v>
      </c>
      <c r="S1122" s="156">
        <f t="shared" si="331"/>
        <v>17.424657534246574</v>
      </c>
      <c r="T1122" s="157">
        <f t="shared" si="332"/>
        <v>43313</v>
      </c>
      <c r="U1122" s="158">
        <f t="shared" si="333"/>
        <v>43433</v>
      </c>
      <c r="V1122" s="158" t="str">
        <f t="shared" si="334"/>
        <v>Yes</v>
      </c>
      <c r="W1122" s="159">
        <f t="shared" si="335"/>
        <v>9.9452054794520546</v>
      </c>
      <c r="X1122" s="159">
        <f t="shared" si="336"/>
        <v>0</v>
      </c>
      <c r="Y1122" s="160" t="str">
        <f t="shared" si="337"/>
        <v/>
      </c>
      <c r="Z1122" s="161" t="str">
        <f t="shared" si="338"/>
        <v/>
      </c>
      <c r="AA1122" s="161" t="str">
        <f t="shared" si="339"/>
        <v>No</v>
      </c>
      <c r="AB1122" s="162" t="str">
        <f t="shared" si="340"/>
        <v/>
      </c>
      <c r="AC1122" s="162" t="str">
        <f t="shared" si="341"/>
        <v/>
      </c>
    </row>
    <row r="1123" spans="1:47" ht="14">
      <c r="A1123" s="62">
        <v>1121</v>
      </c>
      <c r="B1123" s="10">
        <v>8</v>
      </c>
      <c r="C1123" s="14">
        <v>41485</v>
      </c>
      <c r="D1123" s="15" t="s">
        <v>237</v>
      </c>
      <c r="E1123" s="15" t="s">
        <v>367</v>
      </c>
      <c r="F1123" s="15" t="s">
        <v>367</v>
      </c>
      <c r="G1123" s="23" t="s">
        <v>229</v>
      </c>
      <c r="H1123" s="17" t="s">
        <v>247</v>
      </c>
      <c r="I1123" s="66">
        <v>50</v>
      </c>
      <c r="J1123" s="12">
        <f>VLOOKUP(G1123,'Default Parameters'!$A$10:$C$12,3,FALSE)</f>
        <v>5</v>
      </c>
      <c r="K1123" s="63">
        <f t="shared" si="323"/>
        <v>41608</v>
      </c>
      <c r="L1123" s="64">
        <f t="shared" si="324"/>
        <v>2013</v>
      </c>
      <c r="M1123" s="64">
        <f t="shared" si="325"/>
        <v>11</v>
      </c>
      <c r="N1123" s="63">
        <f t="shared" si="326"/>
        <v>43433</v>
      </c>
      <c r="O1123" s="154">
        <f t="shared" si="327"/>
        <v>42948</v>
      </c>
      <c r="P1123" s="155">
        <f t="shared" si="328"/>
        <v>43312</v>
      </c>
      <c r="Q1123" s="155" t="str">
        <f t="shared" si="329"/>
        <v>Yes</v>
      </c>
      <c r="R1123" s="156">
        <f t="shared" si="330"/>
        <v>20.958904109589042</v>
      </c>
      <c r="S1123" s="156">
        <f t="shared" si="331"/>
        <v>29.041095890410958</v>
      </c>
      <c r="T1123" s="157">
        <f t="shared" si="332"/>
        <v>43313</v>
      </c>
      <c r="U1123" s="158">
        <f t="shared" si="333"/>
        <v>43433</v>
      </c>
      <c r="V1123" s="158" t="str">
        <f t="shared" si="334"/>
        <v>Yes</v>
      </c>
      <c r="W1123" s="159">
        <f t="shared" si="335"/>
        <v>16.575342465753426</v>
      </c>
      <c r="X1123" s="159">
        <f t="shared" si="336"/>
        <v>0</v>
      </c>
      <c r="Y1123" s="160" t="str">
        <f t="shared" si="337"/>
        <v/>
      </c>
      <c r="Z1123" s="161" t="str">
        <f t="shared" si="338"/>
        <v/>
      </c>
      <c r="AA1123" s="161" t="str">
        <f t="shared" si="339"/>
        <v>No</v>
      </c>
      <c r="AB1123" s="162" t="str">
        <f t="shared" si="340"/>
        <v/>
      </c>
      <c r="AC1123" s="162" t="str">
        <f t="shared" si="341"/>
        <v/>
      </c>
    </row>
    <row r="1124" spans="1:47" ht="14">
      <c r="A1124" s="62">
        <v>1122</v>
      </c>
      <c r="B1124" s="10">
        <v>8</v>
      </c>
      <c r="C1124" s="14">
        <v>41485</v>
      </c>
      <c r="D1124" s="15" t="s">
        <v>237</v>
      </c>
      <c r="E1124" s="15" t="s">
        <v>367</v>
      </c>
      <c r="F1124" s="15" t="s">
        <v>367</v>
      </c>
      <c r="G1124" s="23" t="s">
        <v>229</v>
      </c>
      <c r="H1124" s="17" t="s">
        <v>247</v>
      </c>
      <c r="I1124" s="66">
        <v>59</v>
      </c>
      <c r="J1124" s="12">
        <f>VLOOKUP(G1124,'Default Parameters'!$A$10:$C$12,3,FALSE)</f>
        <v>5</v>
      </c>
      <c r="K1124" s="63">
        <f t="shared" si="323"/>
        <v>41608</v>
      </c>
      <c r="L1124" s="64">
        <f t="shared" si="324"/>
        <v>2013</v>
      </c>
      <c r="M1124" s="64">
        <f t="shared" si="325"/>
        <v>11</v>
      </c>
      <c r="N1124" s="63">
        <f t="shared" si="326"/>
        <v>43433</v>
      </c>
      <c r="O1124" s="154">
        <f t="shared" si="327"/>
        <v>42948</v>
      </c>
      <c r="P1124" s="155">
        <f t="shared" si="328"/>
        <v>43312</v>
      </c>
      <c r="Q1124" s="155" t="str">
        <f t="shared" si="329"/>
        <v>Yes</v>
      </c>
      <c r="R1124" s="156">
        <f t="shared" si="330"/>
        <v>24.731506849315068</v>
      </c>
      <c r="S1124" s="156">
        <f t="shared" si="331"/>
        <v>34.268493150684932</v>
      </c>
      <c r="T1124" s="157">
        <f t="shared" si="332"/>
        <v>43313</v>
      </c>
      <c r="U1124" s="158">
        <f t="shared" si="333"/>
        <v>43433</v>
      </c>
      <c r="V1124" s="158" t="str">
        <f t="shared" si="334"/>
        <v>Yes</v>
      </c>
      <c r="W1124" s="159">
        <f t="shared" si="335"/>
        <v>19.55890410958904</v>
      </c>
      <c r="X1124" s="159">
        <f t="shared" si="336"/>
        <v>0</v>
      </c>
      <c r="Y1124" s="160" t="str">
        <f t="shared" si="337"/>
        <v/>
      </c>
      <c r="Z1124" s="161" t="str">
        <f t="shared" si="338"/>
        <v/>
      </c>
      <c r="AA1124" s="161" t="str">
        <f t="shared" si="339"/>
        <v>No</v>
      </c>
      <c r="AB1124" s="162" t="str">
        <f t="shared" si="340"/>
        <v/>
      </c>
      <c r="AC1124" s="162" t="str">
        <f t="shared" si="341"/>
        <v/>
      </c>
    </row>
    <row r="1125" spans="1:47" ht="14">
      <c r="A1125" s="62">
        <v>1123</v>
      </c>
      <c r="B1125" s="10">
        <v>8</v>
      </c>
      <c r="C1125" s="14">
        <v>41485</v>
      </c>
      <c r="D1125" s="15" t="s">
        <v>239</v>
      </c>
      <c r="E1125" s="15" t="s">
        <v>367</v>
      </c>
      <c r="F1125" s="15" t="s">
        <v>367</v>
      </c>
      <c r="G1125" s="23" t="s">
        <v>229</v>
      </c>
      <c r="H1125" s="19" t="s">
        <v>247</v>
      </c>
      <c r="I1125" s="66">
        <v>500</v>
      </c>
      <c r="J1125" s="12">
        <f>VLOOKUP(G1125,'Default Parameters'!$A$10:$C$12,3,FALSE)</f>
        <v>5</v>
      </c>
      <c r="K1125" s="63">
        <f t="shared" si="323"/>
        <v>41608</v>
      </c>
      <c r="L1125" s="64">
        <f t="shared" si="324"/>
        <v>2013</v>
      </c>
      <c r="M1125" s="64">
        <f t="shared" si="325"/>
        <v>11</v>
      </c>
      <c r="N1125" s="63">
        <f t="shared" si="326"/>
        <v>43433</v>
      </c>
      <c r="O1125" s="154">
        <f t="shared" si="327"/>
        <v>42948</v>
      </c>
      <c r="P1125" s="155">
        <f t="shared" si="328"/>
        <v>43312</v>
      </c>
      <c r="Q1125" s="155" t="str">
        <f t="shared" si="329"/>
        <v>Yes</v>
      </c>
      <c r="R1125" s="156">
        <f t="shared" si="330"/>
        <v>209.58904109589042</v>
      </c>
      <c r="S1125" s="156">
        <f t="shared" si="331"/>
        <v>290.41095890410958</v>
      </c>
      <c r="T1125" s="157">
        <f t="shared" si="332"/>
        <v>43313</v>
      </c>
      <c r="U1125" s="158">
        <f t="shared" si="333"/>
        <v>43433</v>
      </c>
      <c r="V1125" s="158" t="str">
        <f t="shared" si="334"/>
        <v>Yes</v>
      </c>
      <c r="W1125" s="159">
        <f t="shared" si="335"/>
        <v>165.75342465753425</v>
      </c>
      <c r="X1125" s="159">
        <f t="shared" si="336"/>
        <v>0</v>
      </c>
      <c r="Y1125" s="160" t="str">
        <f t="shared" si="337"/>
        <v/>
      </c>
      <c r="Z1125" s="161" t="str">
        <f t="shared" si="338"/>
        <v/>
      </c>
      <c r="AA1125" s="161" t="str">
        <f t="shared" si="339"/>
        <v>No</v>
      </c>
      <c r="AB1125" s="162" t="str">
        <f t="shared" si="340"/>
        <v/>
      </c>
      <c r="AC1125" s="162" t="str">
        <f t="shared" si="341"/>
        <v/>
      </c>
    </row>
    <row r="1126" spans="1:47" ht="14">
      <c r="A1126" s="62">
        <v>1124</v>
      </c>
      <c r="B1126" s="10">
        <v>8</v>
      </c>
      <c r="C1126" s="14">
        <v>41485</v>
      </c>
      <c r="D1126" s="15" t="s">
        <v>239</v>
      </c>
      <c r="E1126" s="15" t="s">
        <v>367</v>
      </c>
      <c r="F1126" s="15" t="s">
        <v>367</v>
      </c>
      <c r="G1126" s="23" t="s">
        <v>229</v>
      </c>
      <c r="H1126" s="19" t="s">
        <v>247</v>
      </c>
      <c r="I1126" s="66">
        <v>1000</v>
      </c>
      <c r="J1126" s="12">
        <f>VLOOKUP(G1126,'Default Parameters'!$A$10:$C$12,3,FALSE)</f>
        <v>5</v>
      </c>
      <c r="K1126" s="63">
        <f t="shared" si="323"/>
        <v>41608</v>
      </c>
      <c r="L1126" s="64">
        <f t="shared" si="324"/>
        <v>2013</v>
      </c>
      <c r="M1126" s="64">
        <f t="shared" si="325"/>
        <v>11</v>
      </c>
      <c r="N1126" s="63">
        <f t="shared" si="326"/>
        <v>43433</v>
      </c>
      <c r="O1126" s="154">
        <f t="shared" si="327"/>
        <v>42948</v>
      </c>
      <c r="P1126" s="155">
        <f t="shared" si="328"/>
        <v>43312</v>
      </c>
      <c r="Q1126" s="155" t="str">
        <f t="shared" si="329"/>
        <v>Yes</v>
      </c>
      <c r="R1126" s="156">
        <f t="shared" si="330"/>
        <v>419.17808219178085</v>
      </c>
      <c r="S1126" s="156">
        <f t="shared" si="331"/>
        <v>580.82191780821915</v>
      </c>
      <c r="T1126" s="157">
        <f t="shared" si="332"/>
        <v>43313</v>
      </c>
      <c r="U1126" s="158">
        <f t="shared" si="333"/>
        <v>43433</v>
      </c>
      <c r="V1126" s="158" t="str">
        <f t="shared" si="334"/>
        <v>Yes</v>
      </c>
      <c r="W1126" s="159">
        <f t="shared" si="335"/>
        <v>331.50684931506851</v>
      </c>
      <c r="X1126" s="159">
        <f t="shared" si="336"/>
        <v>0</v>
      </c>
      <c r="Y1126" s="160" t="str">
        <f t="shared" si="337"/>
        <v/>
      </c>
      <c r="Z1126" s="161" t="str">
        <f t="shared" si="338"/>
        <v/>
      </c>
      <c r="AA1126" s="161" t="str">
        <f t="shared" si="339"/>
        <v>No</v>
      </c>
      <c r="AB1126" s="162" t="str">
        <f t="shared" si="340"/>
        <v/>
      </c>
      <c r="AC1126" s="162" t="str">
        <f t="shared" si="341"/>
        <v/>
      </c>
    </row>
    <row r="1127" spans="1:47" ht="14">
      <c r="A1127" s="62">
        <v>1125</v>
      </c>
      <c r="B1127" s="10">
        <v>8</v>
      </c>
      <c r="C1127" s="14">
        <v>41485</v>
      </c>
      <c r="D1127" s="15" t="s">
        <v>239</v>
      </c>
      <c r="E1127" s="15" t="s">
        <v>367</v>
      </c>
      <c r="F1127" s="15" t="s">
        <v>367</v>
      </c>
      <c r="G1127" s="23" t="s">
        <v>229</v>
      </c>
      <c r="H1127" s="19" t="s">
        <v>247</v>
      </c>
      <c r="I1127" s="66">
        <v>1000</v>
      </c>
      <c r="J1127" s="12">
        <f>VLOOKUP(G1127,'Default Parameters'!$A$10:$C$12,3,FALSE)</f>
        <v>5</v>
      </c>
      <c r="K1127" s="63">
        <f t="shared" si="323"/>
        <v>41608</v>
      </c>
      <c r="L1127" s="64">
        <f t="shared" si="324"/>
        <v>2013</v>
      </c>
      <c r="M1127" s="64">
        <f t="shared" si="325"/>
        <v>11</v>
      </c>
      <c r="N1127" s="63">
        <f t="shared" si="326"/>
        <v>43433</v>
      </c>
      <c r="O1127" s="154">
        <f t="shared" si="327"/>
        <v>42948</v>
      </c>
      <c r="P1127" s="155">
        <f t="shared" si="328"/>
        <v>43312</v>
      </c>
      <c r="Q1127" s="155" t="str">
        <f t="shared" si="329"/>
        <v>Yes</v>
      </c>
      <c r="R1127" s="156">
        <f t="shared" si="330"/>
        <v>419.17808219178085</v>
      </c>
      <c r="S1127" s="156">
        <f t="shared" si="331"/>
        <v>580.82191780821915</v>
      </c>
      <c r="T1127" s="157">
        <f t="shared" si="332"/>
        <v>43313</v>
      </c>
      <c r="U1127" s="158">
        <f t="shared" si="333"/>
        <v>43433</v>
      </c>
      <c r="V1127" s="158" t="str">
        <f t="shared" si="334"/>
        <v>Yes</v>
      </c>
      <c r="W1127" s="159">
        <f t="shared" si="335"/>
        <v>331.50684931506851</v>
      </c>
      <c r="X1127" s="159">
        <f t="shared" si="336"/>
        <v>0</v>
      </c>
      <c r="Y1127" s="160" t="str">
        <f t="shared" si="337"/>
        <v/>
      </c>
      <c r="Z1127" s="161" t="str">
        <f t="shared" si="338"/>
        <v/>
      </c>
      <c r="AA1127" s="161" t="str">
        <f t="shared" si="339"/>
        <v>No</v>
      </c>
      <c r="AB1127" s="162" t="str">
        <f t="shared" si="340"/>
        <v/>
      </c>
      <c r="AC1127" s="162" t="str">
        <f t="shared" si="341"/>
        <v/>
      </c>
    </row>
    <row r="1128" spans="1:47" ht="14">
      <c r="A1128" s="62">
        <v>1126</v>
      </c>
      <c r="B1128" s="10">
        <v>8</v>
      </c>
      <c r="C1128" s="14">
        <v>41486</v>
      </c>
      <c r="D1128" s="15" t="s">
        <v>239</v>
      </c>
      <c r="E1128" s="15" t="s">
        <v>367</v>
      </c>
      <c r="F1128" s="15" t="s">
        <v>367</v>
      </c>
      <c r="G1128" s="23" t="s">
        <v>229</v>
      </c>
      <c r="H1128" s="19" t="s">
        <v>247</v>
      </c>
      <c r="I1128" s="66">
        <v>600</v>
      </c>
      <c r="J1128" s="12">
        <f>VLOOKUP(G1128,'Default Parameters'!$A$10:$C$12,3,FALSE)</f>
        <v>5</v>
      </c>
      <c r="K1128" s="63">
        <f t="shared" si="323"/>
        <v>41608</v>
      </c>
      <c r="L1128" s="64">
        <f t="shared" si="324"/>
        <v>2013</v>
      </c>
      <c r="M1128" s="64">
        <f t="shared" si="325"/>
        <v>11</v>
      </c>
      <c r="N1128" s="63">
        <f t="shared" si="326"/>
        <v>43433</v>
      </c>
      <c r="O1128" s="154">
        <f t="shared" si="327"/>
        <v>42948</v>
      </c>
      <c r="P1128" s="155">
        <f t="shared" si="328"/>
        <v>43312</v>
      </c>
      <c r="Q1128" s="155" t="str">
        <f t="shared" si="329"/>
        <v>Yes</v>
      </c>
      <c r="R1128" s="156">
        <f t="shared" si="330"/>
        <v>251.50684931506851</v>
      </c>
      <c r="S1128" s="156">
        <f t="shared" si="331"/>
        <v>348.49315068493149</v>
      </c>
      <c r="T1128" s="157">
        <f t="shared" si="332"/>
        <v>43313</v>
      </c>
      <c r="U1128" s="158">
        <f t="shared" si="333"/>
        <v>43433</v>
      </c>
      <c r="V1128" s="158" t="str">
        <f t="shared" si="334"/>
        <v>Yes</v>
      </c>
      <c r="W1128" s="159">
        <f t="shared" si="335"/>
        <v>198.9041095890411</v>
      </c>
      <c r="X1128" s="159">
        <f t="shared" si="336"/>
        <v>0</v>
      </c>
      <c r="Y1128" s="160" t="str">
        <f t="shared" si="337"/>
        <v/>
      </c>
      <c r="Z1128" s="161" t="str">
        <f t="shared" si="338"/>
        <v/>
      </c>
      <c r="AA1128" s="161" t="str">
        <f t="shared" si="339"/>
        <v>No</v>
      </c>
      <c r="AB1128" s="162" t="str">
        <f t="shared" si="340"/>
        <v/>
      </c>
      <c r="AC1128" s="162" t="str">
        <f t="shared" si="341"/>
        <v/>
      </c>
    </row>
    <row r="1129" spans="1:47" ht="14">
      <c r="A1129" s="62">
        <v>1127</v>
      </c>
      <c r="B1129" s="10">
        <v>8</v>
      </c>
      <c r="C1129" s="14">
        <v>41486</v>
      </c>
      <c r="D1129" s="15" t="s">
        <v>239</v>
      </c>
      <c r="E1129" s="15" t="s">
        <v>367</v>
      </c>
      <c r="F1129" s="15" t="s">
        <v>367</v>
      </c>
      <c r="G1129" s="23" t="s">
        <v>229</v>
      </c>
      <c r="H1129" s="19" t="s">
        <v>247</v>
      </c>
      <c r="I1129" s="66">
        <v>700</v>
      </c>
      <c r="J1129" s="12">
        <f>VLOOKUP(G1129,'Default Parameters'!$A$10:$C$12,3,FALSE)</f>
        <v>5</v>
      </c>
      <c r="K1129" s="63">
        <f t="shared" si="323"/>
        <v>41608</v>
      </c>
      <c r="L1129" s="64">
        <f t="shared" si="324"/>
        <v>2013</v>
      </c>
      <c r="M1129" s="64">
        <f t="shared" si="325"/>
        <v>11</v>
      </c>
      <c r="N1129" s="63">
        <f t="shared" si="326"/>
        <v>43433</v>
      </c>
      <c r="O1129" s="154">
        <f t="shared" si="327"/>
        <v>42948</v>
      </c>
      <c r="P1129" s="155">
        <f t="shared" si="328"/>
        <v>43312</v>
      </c>
      <c r="Q1129" s="155" t="str">
        <f t="shared" si="329"/>
        <v>Yes</v>
      </c>
      <c r="R1129" s="156">
        <f t="shared" si="330"/>
        <v>293.42465753424659</v>
      </c>
      <c r="S1129" s="156">
        <f t="shared" si="331"/>
        <v>406.57534246575341</v>
      </c>
      <c r="T1129" s="157">
        <f t="shared" si="332"/>
        <v>43313</v>
      </c>
      <c r="U1129" s="158">
        <f t="shared" si="333"/>
        <v>43433</v>
      </c>
      <c r="V1129" s="158" t="str">
        <f t="shared" si="334"/>
        <v>Yes</v>
      </c>
      <c r="W1129" s="159">
        <f t="shared" si="335"/>
        <v>232.05479452054794</v>
      </c>
      <c r="X1129" s="159">
        <f t="shared" si="336"/>
        <v>0</v>
      </c>
      <c r="Y1129" s="160" t="str">
        <f t="shared" si="337"/>
        <v/>
      </c>
      <c r="Z1129" s="161" t="str">
        <f t="shared" si="338"/>
        <v/>
      </c>
      <c r="AA1129" s="161" t="str">
        <f t="shared" si="339"/>
        <v>No</v>
      </c>
      <c r="AB1129" s="162" t="str">
        <f t="shared" si="340"/>
        <v/>
      </c>
      <c r="AC1129" s="162" t="str">
        <f t="shared" si="341"/>
        <v/>
      </c>
    </row>
    <row r="1130" spans="1:47" ht="14">
      <c r="A1130" s="62">
        <v>1128</v>
      </c>
      <c r="B1130" s="10">
        <v>8</v>
      </c>
      <c r="C1130" s="14">
        <v>41486</v>
      </c>
      <c r="D1130" s="15" t="s">
        <v>215</v>
      </c>
      <c r="E1130" s="15" t="s">
        <v>11</v>
      </c>
      <c r="F1130" s="15" t="s">
        <v>11</v>
      </c>
      <c r="G1130" s="23" t="s">
        <v>229</v>
      </c>
      <c r="H1130" s="17" t="s">
        <v>247</v>
      </c>
      <c r="I1130" s="66">
        <v>1</v>
      </c>
      <c r="J1130" s="12">
        <f>VLOOKUP(G1130,'Default Parameters'!$A$10:$C$12,3,FALSE)</f>
        <v>5</v>
      </c>
      <c r="K1130" s="63">
        <f t="shared" si="323"/>
        <v>41608</v>
      </c>
      <c r="L1130" s="64">
        <f t="shared" si="324"/>
        <v>2013</v>
      </c>
      <c r="M1130" s="64">
        <f t="shared" si="325"/>
        <v>11</v>
      </c>
      <c r="N1130" s="63">
        <f t="shared" si="326"/>
        <v>43433</v>
      </c>
      <c r="O1130" s="154">
        <f t="shared" si="327"/>
        <v>42948</v>
      </c>
      <c r="P1130" s="155">
        <f t="shared" si="328"/>
        <v>43312</v>
      </c>
      <c r="Q1130" s="155" t="str">
        <f t="shared" si="329"/>
        <v>Yes</v>
      </c>
      <c r="R1130" s="156">
        <f t="shared" si="330"/>
        <v>0.41917808219178082</v>
      </c>
      <c r="S1130" s="156">
        <f t="shared" si="331"/>
        <v>0.58082191780821912</v>
      </c>
      <c r="T1130" s="157">
        <f t="shared" si="332"/>
        <v>43313</v>
      </c>
      <c r="U1130" s="158">
        <f t="shared" si="333"/>
        <v>43433</v>
      </c>
      <c r="V1130" s="158" t="str">
        <f t="shared" si="334"/>
        <v>Yes</v>
      </c>
      <c r="W1130" s="159">
        <f t="shared" si="335"/>
        <v>0.33150684931506852</v>
      </c>
      <c r="X1130" s="159">
        <f t="shared" si="336"/>
        <v>0</v>
      </c>
      <c r="Y1130" s="160" t="str">
        <f t="shared" si="337"/>
        <v/>
      </c>
      <c r="Z1130" s="161" t="str">
        <f t="shared" si="338"/>
        <v/>
      </c>
      <c r="AA1130" s="161" t="str">
        <f t="shared" si="339"/>
        <v>No</v>
      </c>
      <c r="AB1130" s="162" t="str">
        <f t="shared" si="340"/>
        <v/>
      </c>
      <c r="AC1130" s="162" t="str">
        <f t="shared" si="341"/>
        <v/>
      </c>
    </row>
    <row r="1131" spans="1:47" ht="15">
      <c r="A1131" s="62">
        <v>1129</v>
      </c>
      <c r="B1131" s="10">
        <v>8</v>
      </c>
      <c r="C1131" s="14">
        <v>41486</v>
      </c>
      <c r="D1131" s="15" t="s">
        <v>74</v>
      </c>
      <c r="E1131" s="65" t="s">
        <v>9</v>
      </c>
      <c r="F1131" s="15" t="s">
        <v>9</v>
      </c>
      <c r="G1131" s="23" t="s">
        <v>229</v>
      </c>
      <c r="H1131" s="17" t="s">
        <v>247</v>
      </c>
      <c r="I1131" s="66">
        <v>850</v>
      </c>
      <c r="J1131" s="12">
        <f>VLOOKUP(G1131,'Default Parameters'!$A$10:$C$12,3,FALSE)</f>
        <v>5</v>
      </c>
      <c r="K1131" s="63">
        <f t="shared" si="323"/>
        <v>41608</v>
      </c>
      <c r="L1131" s="64">
        <f t="shared" si="324"/>
        <v>2013</v>
      </c>
      <c r="M1131" s="64">
        <f t="shared" si="325"/>
        <v>11</v>
      </c>
      <c r="N1131" s="63">
        <f t="shared" si="326"/>
        <v>43433</v>
      </c>
      <c r="O1131" s="154">
        <f t="shared" si="327"/>
        <v>42948</v>
      </c>
      <c r="P1131" s="155">
        <f t="shared" si="328"/>
        <v>43312</v>
      </c>
      <c r="Q1131" s="155" t="str">
        <f t="shared" si="329"/>
        <v>Yes</v>
      </c>
      <c r="R1131" s="156">
        <f t="shared" si="330"/>
        <v>356.30136986301369</v>
      </c>
      <c r="S1131" s="156">
        <f t="shared" si="331"/>
        <v>493.69863013698631</v>
      </c>
      <c r="T1131" s="157">
        <f t="shared" si="332"/>
        <v>43313</v>
      </c>
      <c r="U1131" s="158">
        <f t="shared" si="333"/>
        <v>43433</v>
      </c>
      <c r="V1131" s="158" t="str">
        <f t="shared" si="334"/>
        <v>Yes</v>
      </c>
      <c r="W1131" s="159">
        <f t="shared" si="335"/>
        <v>281.78082191780823</v>
      </c>
      <c r="X1131" s="159">
        <f t="shared" si="336"/>
        <v>0</v>
      </c>
      <c r="Y1131" s="160" t="str">
        <f t="shared" si="337"/>
        <v/>
      </c>
      <c r="Z1131" s="161" t="str">
        <f t="shared" si="338"/>
        <v/>
      </c>
      <c r="AA1131" s="161" t="str">
        <f t="shared" si="339"/>
        <v>No</v>
      </c>
      <c r="AB1131" s="162" t="str">
        <f t="shared" si="340"/>
        <v/>
      </c>
      <c r="AC1131" s="162" t="str">
        <f t="shared" si="341"/>
        <v/>
      </c>
      <c r="AN1131"/>
      <c r="AO1131"/>
    </row>
    <row r="1132" spans="1:47" ht="15">
      <c r="A1132" s="62">
        <v>1130</v>
      </c>
      <c r="B1132" s="10">
        <v>8</v>
      </c>
      <c r="C1132" s="14">
        <v>41486</v>
      </c>
      <c r="D1132" s="15" t="s">
        <v>74</v>
      </c>
      <c r="E1132" s="65" t="s">
        <v>9</v>
      </c>
      <c r="F1132" s="15" t="s">
        <v>9</v>
      </c>
      <c r="G1132" s="23" t="s">
        <v>229</v>
      </c>
      <c r="H1132" s="17" t="s">
        <v>247</v>
      </c>
      <c r="I1132" s="66">
        <v>900</v>
      </c>
      <c r="J1132" s="12">
        <f>VLOOKUP(G1132,'Default Parameters'!$A$10:$C$12,3,FALSE)</f>
        <v>5</v>
      </c>
      <c r="K1132" s="63">
        <f t="shared" si="323"/>
        <v>41608</v>
      </c>
      <c r="L1132" s="64">
        <f t="shared" si="324"/>
        <v>2013</v>
      </c>
      <c r="M1132" s="64">
        <f t="shared" si="325"/>
        <v>11</v>
      </c>
      <c r="N1132" s="63">
        <f t="shared" si="326"/>
        <v>43433</v>
      </c>
      <c r="O1132" s="154">
        <f t="shared" si="327"/>
        <v>42948</v>
      </c>
      <c r="P1132" s="155">
        <f t="shared" si="328"/>
        <v>43312</v>
      </c>
      <c r="Q1132" s="155" t="str">
        <f t="shared" si="329"/>
        <v>Yes</v>
      </c>
      <c r="R1132" s="156">
        <f t="shared" si="330"/>
        <v>377.26027397260276</v>
      </c>
      <c r="S1132" s="156">
        <f t="shared" si="331"/>
        <v>522.7397260273973</v>
      </c>
      <c r="T1132" s="157">
        <f t="shared" si="332"/>
        <v>43313</v>
      </c>
      <c r="U1132" s="158">
        <f t="shared" si="333"/>
        <v>43433</v>
      </c>
      <c r="V1132" s="158" t="str">
        <f t="shared" si="334"/>
        <v>Yes</v>
      </c>
      <c r="W1132" s="159">
        <f t="shared" si="335"/>
        <v>298.35616438356163</v>
      </c>
      <c r="X1132" s="159">
        <f t="shared" si="336"/>
        <v>0</v>
      </c>
      <c r="Y1132" s="160" t="str">
        <f t="shared" si="337"/>
        <v/>
      </c>
      <c r="Z1132" s="161" t="str">
        <f t="shared" si="338"/>
        <v/>
      </c>
      <c r="AA1132" s="161" t="str">
        <f t="shared" si="339"/>
        <v>No</v>
      </c>
      <c r="AB1132" s="162" t="str">
        <f t="shared" si="340"/>
        <v/>
      </c>
      <c r="AC1132" s="162" t="str">
        <f t="shared" si="341"/>
        <v/>
      </c>
      <c r="AN1132"/>
      <c r="AO1132"/>
      <c r="AS1132"/>
      <c r="AT1132"/>
      <c r="AU1132"/>
    </row>
    <row r="1133" spans="1:47" ht="15">
      <c r="A1133" s="62">
        <v>1131</v>
      </c>
      <c r="B1133" s="10">
        <v>8</v>
      </c>
      <c r="C1133" s="14">
        <v>41488</v>
      </c>
      <c r="D1133" s="15" t="s">
        <v>256</v>
      </c>
      <c r="E1133" s="15" t="s">
        <v>12</v>
      </c>
      <c r="F1133" s="15" t="s">
        <v>12</v>
      </c>
      <c r="G1133" s="23" t="s">
        <v>203</v>
      </c>
      <c r="H1133" s="17" t="s">
        <v>182</v>
      </c>
      <c r="I1133" s="66">
        <v>1</v>
      </c>
      <c r="J1133" s="12">
        <f>VLOOKUP(G1133,'Default Parameters'!$A$10:$C$12,3,FALSE)</f>
        <v>5</v>
      </c>
      <c r="K1133" s="63">
        <f t="shared" si="323"/>
        <v>41610</v>
      </c>
      <c r="L1133" s="64">
        <f t="shared" si="324"/>
        <v>2013</v>
      </c>
      <c r="M1133" s="64">
        <f t="shared" si="325"/>
        <v>12</v>
      </c>
      <c r="N1133" s="63">
        <f t="shared" si="326"/>
        <v>43435</v>
      </c>
      <c r="O1133" s="154">
        <f t="shared" si="327"/>
        <v>42948</v>
      </c>
      <c r="P1133" s="155">
        <f t="shared" si="328"/>
        <v>43312</v>
      </c>
      <c r="Q1133" s="155" t="str">
        <f t="shared" si="329"/>
        <v>Yes</v>
      </c>
      <c r="R1133" s="156">
        <f t="shared" si="330"/>
        <v>0.41917808219178082</v>
      </c>
      <c r="S1133" s="156">
        <f t="shared" si="331"/>
        <v>0.58082191780821912</v>
      </c>
      <c r="T1133" s="157">
        <f t="shared" si="332"/>
        <v>43313</v>
      </c>
      <c r="U1133" s="158">
        <f t="shared" si="333"/>
        <v>43435</v>
      </c>
      <c r="V1133" s="158" t="str">
        <f t="shared" si="334"/>
        <v>Yes</v>
      </c>
      <c r="W1133" s="159">
        <f t="shared" si="335"/>
        <v>0.33698630136986302</v>
      </c>
      <c r="X1133" s="159">
        <f t="shared" si="336"/>
        <v>0</v>
      </c>
      <c r="Y1133" s="160" t="str">
        <f t="shared" si="337"/>
        <v/>
      </c>
      <c r="Z1133" s="161" t="str">
        <f t="shared" si="338"/>
        <v/>
      </c>
      <c r="AA1133" s="161" t="str">
        <f t="shared" si="339"/>
        <v>No</v>
      </c>
      <c r="AB1133" s="162" t="str">
        <f t="shared" si="340"/>
        <v/>
      </c>
      <c r="AC1133" s="162" t="str">
        <f t="shared" si="341"/>
        <v/>
      </c>
      <c r="AN1133"/>
      <c r="AO1133"/>
      <c r="AS1133"/>
      <c r="AT1133"/>
      <c r="AU1133"/>
    </row>
    <row r="1134" spans="1:47" ht="15">
      <c r="A1134" s="62">
        <v>1132</v>
      </c>
      <c r="B1134" s="10">
        <v>8</v>
      </c>
      <c r="C1134" s="14">
        <v>41488</v>
      </c>
      <c r="D1134" s="15" t="s">
        <v>237</v>
      </c>
      <c r="E1134" s="15" t="s">
        <v>367</v>
      </c>
      <c r="F1134" s="15" t="s">
        <v>367</v>
      </c>
      <c r="G1134" s="23" t="s">
        <v>229</v>
      </c>
      <c r="H1134" s="17" t="s">
        <v>247</v>
      </c>
      <c r="I1134" s="66">
        <v>9</v>
      </c>
      <c r="J1134" s="12">
        <f>VLOOKUP(G1134,'Default Parameters'!$A$10:$C$12,3,FALSE)</f>
        <v>5</v>
      </c>
      <c r="K1134" s="63">
        <f t="shared" si="323"/>
        <v>41610</v>
      </c>
      <c r="L1134" s="64">
        <f t="shared" si="324"/>
        <v>2013</v>
      </c>
      <c r="M1134" s="64">
        <f t="shared" si="325"/>
        <v>12</v>
      </c>
      <c r="N1134" s="63">
        <f t="shared" si="326"/>
        <v>43435</v>
      </c>
      <c r="O1134" s="154">
        <f t="shared" si="327"/>
        <v>42948</v>
      </c>
      <c r="P1134" s="155">
        <f t="shared" si="328"/>
        <v>43312</v>
      </c>
      <c r="Q1134" s="155" t="str">
        <f t="shared" si="329"/>
        <v>Yes</v>
      </c>
      <c r="R1134" s="156">
        <f t="shared" si="330"/>
        <v>3.7726027397260276</v>
      </c>
      <c r="S1134" s="156">
        <f t="shared" si="331"/>
        <v>5.2273972602739729</v>
      </c>
      <c r="T1134" s="157">
        <f t="shared" si="332"/>
        <v>43313</v>
      </c>
      <c r="U1134" s="158">
        <f t="shared" si="333"/>
        <v>43435</v>
      </c>
      <c r="V1134" s="158" t="str">
        <f t="shared" si="334"/>
        <v>Yes</v>
      </c>
      <c r="W1134" s="159">
        <f t="shared" si="335"/>
        <v>3.032876712328767</v>
      </c>
      <c r="X1134" s="159">
        <f t="shared" si="336"/>
        <v>0</v>
      </c>
      <c r="Y1134" s="160" t="str">
        <f t="shared" si="337"/>
        <v/>
      </c>
      <c r="Z1134" s="161" t="str">
        <f t="shared" si="338"/>
        <v/>
      </c>
      <c r="AA1134" s="161" t="str">
        <f t="shared" si="339"/>
        <v>No</v>
      </c>
      <c r="AB1134" s="162" t="str">
        <f t="shared" si="340"/>
        <v/>
      </c>
      <c r="AC1134" s="162" t="str">
        <f t="shared" si="341"/>
        <v/>
      </c>
      <c r="AN1134"/>
      <c r="AO1134"/>
      <c r="AP1134"/>
      <c r="AS1134"/>
      <c r="AT1134"/>
      <c r="AU1134"/>
    </row>
    <row r="1135" spans="1:47" ht="15">
      <c r="A1135" s="62">
        <v>1133</v>
      </c>
      <c r="B1135" s="10">
        <v>8</v>
      </c>
      <c r="C1135" s="14">
        <v>41488</v>
      </c>
      <c r="D1135" s="15" t="s">
        <v>237</v>
      </c>
      <c r="E1135" s="15" t="s">
        <v>367</v>
      </c>
      <c r="F1135" s="15" t="s">
        <v>367</v>
      </c>
      <c r="G1135" s="23" t="s">
        <v>229</v>
      </c>
      <c r="H1135" s="17" t="s">
        <v>247</v>
      </c>
      <c r="I1135" s="66">
        <v>9</v>
      </c>
      <c r="J1135" s="12">
        <f>VLOOKUP(G1135,'Default Parameters'!$A$10:$C$12,3,FALSE)</f>
        <v>5</v>
      </c>
      <c r="K1135" s="63">
        <f t="shared" si="323"/>
        <v>41610</v>
      </c>
      <c r="L1135" s="64">
        <f t="shared" si="324"/>
        <v>2013</v>
      </c>
      <c r="M1135" s="64">
        <f t="shared" si="325"/>
        <v>12</v>
      </c>
      <c r="N1135" s="63">
        <f t="shared" si="326"/>
        <v>43435</v>
      </c>
      <c r="O1135" s="154">
        <f t="shared" si="327"/>
        <v>42948</v>
      </c>
      <c r="P1135" s="155">
        <f t="shared" si="328"/>
        <v>43312</v>
      </c>
      <c r="Q1135" s="155" t="str">
        <f t="shared" si="329"/>
        <v>Yes</v>
      </c>
      <c r="R1135" s="156">
        <f t="shared" si="330"/>
        <v>3.7726027397260276</v>
      </c>
      <c r="S1135" s="156">
        <f t="shared" si="331"/>
        <v>5.2273972602739729</v>
      </c>
      <c r="T1135" s="157">
        <f t="shared" si="332"/>
        <v>43313</v>
      </c>
      <c r="U1135" s="158">
        <f t="shared" si="333"/>
        <v>43435</v>
      </c>
      <c r="V1135" s="158" t="str">
        <f t="shared" si="334"/>
        <v>Yes</v>
      </c>
      <c r="W1135" s="159">
        <f t="shared" si="335"/>
        <v>3.032876712328767</v>
      </c>
      <c r="X1135" s="159">
        <f t="shared" si="336"/>
        <v>0</v>
      </c>
      <c r="Y1135" s="160" t="str">
        <f t="shared" si="337"/>
        <v/>
      </c>
      <c r="Z1135" s="161" t="str">
        <f t="shared" si="338"/>
        <v/>
      </c>
      <c r="AA1135" s="161" t="str">
        <f t="shared" si="339"/>
        <v>No</v>
      </c>
      <c r="AB1135" s="162" t="str">
        <f t="shared" si="340"/>
        <v/>
      </c>
      <c r="AC1135" s="162" t="str">
        <f t="shared" si="341"/>
        <v/>
      </c>
      <c r="AN1135"/>
      <c r="AO1135"/>
      <c r="AP1135"/>
    </row>
    <row r="1136" spans="1:47" ht="15">
      <c r="A1136" s="62">
        <v>1134</v>
      </c>
      <c r="B1136" s="10">
        <v>8</v>
      </c>
      <c r="C1136" s="14">
        <v>41488</v>
      </c>
      <c r="D1136" s="15" t="s">
        <v>237</v>
      </c>
      <c r="E1136" s="15" t="s">
        <v>367</v>
      </c>
      <c r="F1136" s="15" t="s">
        <v>367</v>
      </c>
      <c r="G1136" s="23" t="s">
        <v>229</v>
      </c>
      <c r="H1136" s="17" t="s">
        <v>247</v>
      </c>
      <c r="I1136" s="66">
        <v>10</v>
      </c>
      <c r="J1136" s="12">
        <f>VLOOKUP(G1136,'Default Parameters'!$A$10:$C$12,3,FALSE)</f>
        <v>5</v>
      </c>
      <c r="K1136" s="63">
        <f t="shared" si="323"/>
        <v>41610</v>
      </c>
      <c r="L1136" s="64">
        <f t="shared" si="324"/>
        <v>2013</v>
      </c>
      <c r="M1136" s="64">
        <f t="shared" si="325"/>
        <v>12</v>
      </c>
      <c r="N1136" s="63">
        <f t="shared" si="326"/>
        <v>43435</v>
      </c>
      <c r="O1136" s="154">
        <f t="shared" si="327"/>
        <v>42948</v>
      </c>
      <c r="P1136" s="155">
        <f t="shared" si="328"/>
        <v>43312</v>
      </c>
      <c r="Q1136" s="155" t="str">
        <f t="shared" si="329"/>
        <v>Yes</v>
      </c>
      <c r="R1136" s="156">
        <f t="shared" si="330"/>
        <v>4.1917808219178081</v>
      </c>
      <c r="S1136" s="156">
        <f t="shared" si="331"/>
        <v>5.8082191780821919</v>
      </c>
      <c r="T1136" s="157">
        <f t="shared" si="332"/>
        <v>43313</v>
      </c>
      <c r="U1136" s="158">
        <f t="shared" si="333"/>
        <v>43435</v>
      </c>
      <c r="V1136" s="158" t="str">
        <f t="shared" si="334"/>
        <v>Yes</v>
      </c>
      <c r="W1136" s="159">
        <f t="shared" si="335"/>
        <v>3.3698630136986303</v>
      </c>
      <c r="X1136" s="159">
        <f t="shared" si="336"/>
        <v>0</v>
      </c>
      <c r="Y1136" s="160" t="str">
        <f t="shared" si="337"/>
        <v/>
      </c>
      <c r="Z1136" s="161" t="str">
        <f t="shared" si="338"/>
        <v/>
      </c>
      <c r="AA1136" s="161" t="str">
        <f t="shared" si="339"/>
        <v>No</v>
      </c>
      <c r="AB1136" s="162" t="str">
        <f t="shared" si="340"/>
        <v/>
      </c>
      <c r="AC1136" s="162" t="str">
        <f t="shared" si="341"/>
        <v/>
      </c>
      <c r="AN1136"/>
      <c r="AO1136"/>
      <c r="AP1136"/>
    </row>
    <row r="1137" spans="1:42" ht="15">
      <c r="A1137" s="62">
        <v>1135</v>
      </c>
      <c r="B1137" s="10">
        <v>8</v>
      </c>
      <c r="C1137" s="14">
        <v>41488</v>
      </c>
      <c r="D1137" s="15" t="s">
        <v>237</v>
      </c>
      <c r="E1137" s="15" t="s">
        <v>367</v>
      </c>
      <c r="F1137" s="15" t="s">
        <v>367</v>
      </c>
      <c r="G1137" s="23" t="s">
        <v>229</v>
      </c>
      <c r="H1137" s="17" t="s">
        <v>247</v>
      </c>
      <c r="I1137" s="66">
        <v>43</v>
      </c>
      <c r="J1137" s="12">
        <f>VLOOKUP(G1137,'Default Parameters'!$A$10:$C$12,3,FALSE)</f>
        <v>5</v>
      </c>
      <c r="K1137" s="63">
        <f t="shared" si="323"/>
        <v>41610</v>
      </c>
      <c r="L1137" s="64">
        <f t="shared" si="324"/>
        <v>2013</v>
      </c>
      <c r="M1137" s="64">
        <f t="shared" si="325"/>
        <v>12</v>
      </c>
      <c r="N1137" s="63">
        <f t="shared" si="326"/>
        <v>43435</v>
      </c>
      <c r="O1137" s="154">
        <f t="shared" si="327"/>
        <v>42948</v>
      </c>
      <c r="P1137" s="155">
        <f t="shared" si="328"/>
        <v>43312</v>
      </c>
      <c r="Q1137" s="155" t="str">
        <f t="shared" si="329"/>
        <v>Yes</v>
      </c>
      <c r="R1137" s="156">
        <f t="shared" si="330"/>
        <v>18.024657534246575</v>
      </c>
      <c r="S1137" s="156">
        <f t="shared" si="331"/>
        <v>24.975342465753425</v>
      </c>
      <c r="T1137" s="157">
        <f t="shared" si="332"/>
        <v>43313</v>
      </c>
      <c r="U1137" s="158">
        <f t="shared" si="333"/>
        <v>43435</v>
      </c>
      <c r="V1137" s="158" t="str">
        <f t="shared" si="334"/>
        <v>Yes</v>
      </c>
      <c r="W1137" s="159">
        <f t="shared" si="335"/>
        <v>14.490410958904109</v>
      </c>
      <c r="X1137" s="159">
        <f t="shared" si="336"/>
        <v>0</v>
      </c>
      <c r="Y1137" s="160" t="str">
        <f t="shared" si="337"/>
        <v/>
      </c>
      <c r="Z1137" s="161" t="str">
        <f t="shared" si="338"/>
        <v/>
      </c>
      <c r="AA1137" s="161" t="str">
        <f t="shared" si="339"/>
        <v>No</v>
      </c>
      <c r="AB1137" s="162" t="str">
        <f t="shared" si="340"/>
        <v/>
      </c>
      <c r="AC1137" s="162" t="str">
        <f t="shared" si="341"/>
        <v/>
      </c>
      <c r="AN1137"/>
      <c r="AO1137"/>
      <c r="AP1137"/>
    </row>
    <row r="1138" spans="1:42" ht="15">
      <c r="A1138" s="62">
        <v>1136</v>
      </c>
      <c r="B1138" s="10">
        <v>8</v>
      </c>
      <c r="C1138" s="14">
        <v>41491</v>
      </c>
      <c r="D1138" s="15" t="s">
        <v>237</v>
      </c>
      <c r="E1138" s="15" t="s">
        <v>367</v>
      </c>
      <c r="F1138" s="15" t="s">
        <v>367</v>
      </c>
      <c r="G1138" s="23" t="s">
        <v>229</v>
      </c>
      <c r="H1138" s="17" t="s">
        <v>247</v>
      </c>
      <c r="I1138" s="66">
        <v>10</v>
      </c>
      <c r="J1138" s="12">
        <f>VLOOKUP(G1138,'Default Parameters'!$A$10:$C$12,3,FALSE)</f>
        <v>5</v>
      </c>
      <c r="K1138" s="63">
        <f t="shared" si="323"/>
        <v>41613</v>
      </c>
      <c r="L1138" s="64">
        <f t="shared" si="324"/>
        <v>2013</v>
      </c>
      <c r="M1138" s="64">
        <f t="shared" si="325"/>
        <v>12</v>
      </c>
      <c r="N1138" s="63">
        <f t="shared" si="326"/>
        <v>43438</v>
      </c>
      <c r="O1138" s="154">
        <f t="shared" si="327"/>
        <v>42948</v>
      </c>
      <c r="P1138" s="155">
        <f t="shared" si="328"/>
        <v>43312</v>
      </c>
      <c r="Q1138" s="155" t="str">
        <f t="shared" si="329"/>
        <v>Yes</v>
      </c>
      <c r="R1138" s="156">
        <f t="shared" si="330"/>
        <v>4.1917808219178081</v>
      </c>
      <c r="S1138" s="156">
        <f t="shared" si="331"/>
        <v>5.8082191780821919</v>
      </c>
      <c r="T1138" s="157">
        <f t="shared" si="332"/>
        <v>43313</v>
      </c>
      <c r="U1138" s="158">
        <f t="shared" si="333"/>
        <v>43438</v>
      </c>
      <c r="V1138" s="158" t="str">
        <f t="shared" si="334"/>
        <v>Yes</v>
      </c>
      <c r="W1138" s="159">
        <f t="shared" si="335"/>
        <v>3.452054794520548</v>
      </c>
      <c r="X1138" s="159">
        <f t="shared" si="336"/>
        <v>0</v>
      </c>
      <c r="Y1138" s="160" t="str">
        <f t="shared" si="337"/>
        <v/>
      </c>
      <c r="Z1138" s="161" t="str">
        <f t="shared" si="338"/>
        <v/>
      </c>
      <c r="AA1138" s="161" t="str">
        <f t="shared" si="339"/>
        <v>No</v>
      </c>
      <c r="AB1138" s="162" t="str">
        <f t="shared" si="340"/>
        <v/>
      </c>
      <c r="AC1138" s="162" t="str">
        <f t="shared" si="341"/>
        <v/>
      </c>
      <c r="AN1138"/>
      <c r="AO1138"/>
      <c r="AP1138"/>
    </row>
    <row r="1139" spans="1:42" ht="15">
      <c r="A1139" s="62">
        <v>1137</v>
      </c>
      <c r="B1139" s="10">
        <v>8</v>
      </c>
      <c r="C1139" s="14">
        <v>41491</v>
      </c>
      <c r="D1139" s="15" t="s">
        <v>248</v>
      </c>
      <c r="E1139" s="65" t="s">
        <v>8</v>
      </c>
      <c r="F1139" s="15" t="s">
        <v>8</v>
      </c>
      <c r="G1139" s="23" t="s">
        <v>203</v>
      </c>
      <c r="H1139" s="17" t="s">
        <v>182</v>
      </c>
      <c r="I1139" s="66">
        <v>3</v>
      </c>
      <c r="J1139" s="12">
        <f>VLOOKUP(G1139,'Default Parameters'!$A$10:$C$12,3,FALSE)</f>
        <v>5</v>
      </c>
      <c r="K1139" s="63">
        <f t="shared" si="323"/>
        <v>41613</v>
      </c>
      <c r="L1139" s="64">
        <f t="shared" si="324"/>
        <v>2013</v>
      </c>
      <c r="M1139" s="64">
        <f t="shared" si="325"/>
        <v>12</v>
      </c>
      <c r="N1139" s="63">
        <f t="shared" si="326"/>
        <v>43438</v>
      </c>
      <c r="O1139" s="154">
        <f t="shared" si="327"/>
        <v>42948</v>
      </c>
      <c r="P1139" s="155">
        <f t="shared" si="328"/>
        <v>43312</v>
      </c>
      <c r="Q1139" s="155" t="str">
        <f t="shared" si="329"/>
        <v>Yes</v>
      </c>
      <c r="R1139" s="156">
        <f t="shared" si="330"/>
        <v>1.2575342465753425</v>
      </c>
      <c r="S1139" s="156">
        <f t="shared" si="331"/>
        <v>1.7424657534246575</v>
      </c>
      <c r="T1139" s="157">
        <f t="shared" si="332"/>
        <v>43313</v>
      </c>
      <c r="U1139" s="158">
        <f t="shared" si="333"/>
        <v>43438</v>
      </c>
      <c r="V1139" s="158" t="str">
        <f t="shared" si="334"/>
        <v>Yes</v>
      </c>
      <c r="W1139" s="159">
        <f t="shared" si="335"/>
        <v>1.0356164383561643</v>
      </c>
      <c r="X1139" s="159">
        <f t="shared" si="336"/>
        <v>0</v>
      </c>
      <c r="Y1139" s="160" t="str">
        <f t="shared" si="337"/>
        <v/>
      </c>
      <c r="Z1139" s="161" t="str">
        <f t="shared" si="338"/>
        <v/>
      </c>
      <c r="AA1139" s="161" t="str">
        <f t="shared" si="339"/>
        <v>No</v>
      </c>
      <c r="AB1139" s="162" t="str">
        <f t="shared" si="340"/>
        <v/>
      </c>
      <c r="AC1139" s="162" t="str">
        <f t="shared" si="341"/>
        <v/>
      </c>
      <c r="AN1139"/>
      <c r="AO1139"/>
      <c r="AP1139"/>
    </row>
    <row r="1140" spans="1:42" ht="15">
      <c r="A1140" s="62">
        <v>1138</v>
      </c>
      <c r="B1140" s="10">
        <v>8</v>
      </c>
      <c r="C1140" s="14">
        <v>41491</v>
      </c>
      <c r="D1140" s="15" t="s">
        <v>257</v>
      </c>
      <c r="E1140" s="15" t="s">
        <v>374</v>
      </c>
      <c r="F1140" s="15" t="s">
        <v>374</v>
      </c>
      <c r="G1140" s="23" t="s">
        <v>229</v>
      </c>
      <c r="H1140" s="17" t="s">
        <v>247</v>
      </c>
      <c r="I1140" s="66">
        <v>1</v>
      </c>
      <c r="J1140" s="12">
        <f>VLOOKUP(G1140,'Default Parameters'!$A$10:$C$12,3,FALSE)</f>
        <v>5</v>
      </c>
      <c r="K1140" s="63">
        <f t="shared" si="323"/>
        <v>41613</v>
      </c>
      <c r="L1140" s="64">
        <f t="shared" si="324"/>
        <v>2013</v>
      </c>
      <c r="M1140" s="64">
        <f t="shared" si="325"/>
        <v>12</v>
      </c>
      <c r="N1140" s="63">
        <f t="shared" si="326"/>
        <v>43438</v>
      </c>
      <c r="O1140" s="154">
        <f t="shared" si="327"/>
        <v>42948</v>
      </c>
      <c r="P1140" s="155">
        <f t="shared" si="328"/>
        <v>43312</v>
      </c>
      <c r="Q1140" s="155" t="str">
        <f t="shared" si="329"/>
        <v>Yes</v>
      </c>
      <c r="R1140" s="156">
        <f t="shared" si="330"/>
        <v>0.41917808219178082</v>
      </c>
      <c r="S1140" s="156">
        <f t="shared" si="331"/>
        <v>0.58082191780821912</v>
      </c>
      <c r="T1140" s="157">
        <f t="shared" si="332"/>
        <v>43313</v>
      </c>
      <c r="U1140" s="158">
        <f t="shared" si="333"/>
        <v>43438</v>
      </c>
      <c r="V1140" s="158" t="str">
        <f t="shared" si="334"/>
        <v>Yes</v>
      </c>
      <c r="W1140" s="159">
        <f t="shared" si="335"/>
        <v>0.34520547945205482</v>
      </c>
      <c r="X1140" s="159">
        <f t="shared" si="336"/>
        <v>0</v>
      </c>
      <c r="Y1140" s="160" t="str">
        <f t="shared" si="337"/>
        <v/>
      </c>
      <c r="Z1140" s="161" t="str">
        <f t="shared" si="338"/>
        <v/>
      </c>
      <c r="AA1140" s="161" t="str">
        <f t="shared" si="339"/>
        <v>No</v>
      </c>
      <c r="AB1140" s="162" t="str">
        <f t="shared" si="340"/>
        <v/>
      </c>
      <c r="AC1140" s="162" t="str">
        <f t="shared" si="341"/>
        <v/>
      </c>
      <c r="AN1140"/>
      <c r="AO1140"/>
      <c r="AP1140"/>
    </row>
    <row r="1141" spans="1:42" ht="15">
      <c r="A1141" s="62">
        <v>1139</v>
      </c>
      <c r="B1141" s="10">
        <v>8</v>
      </c>
      <c r="C1141" s="14">
        <v>41491</v>
      </c>
      <c r="D1141" s="15" t="s">
        <v>257</v>
      </c>
      <c r="E1141" s="15" t="s">
        <v>374</v>
      </c>
      <c r="F1141" s="15" t="s">
        <v>374</v>
      </c>
      <c r="G1141" s="23" t="s">
        <v>203</v>
      </c>
      <c r="H1141" s="17" t="s">
        <v>182</v>
      </c>
      <c r="I1141" s="66">
        <v>1</v>
      </c>
      <c r="J1141" s="12">
        <f>VLOOKUP(G1141,'Default Parameters'!$A$10:$C$12,3,FALSE)</f>
        <v>5</v>
      </c>
      <c r="K1141" s="63">
        <f t="shared" si="323"/>
        <v>41613</v>
      </c>
      <c r="L1141" s="64">
        <f t="shared" si="324"/>
        <v>2013</v>
      </c>
      <c r="M1141" s="64">
        <f t="shared" si="325"/>
        <v>12</v>
      </c>
      <c r="N1141" s="63">
        <f t="shared" si="326"/>
        <v>43438</v>
      </c>
      <c r="O1141" s="154">
        <f t="shared" si="327"/>
        <v>42948</v>
      </c>
      <c r="P1141" s="155">
        <f t="shared" si="328"/>
        <v>43312</v>
      </c>
      <c r="Q1141" s="155" t="str">
        <f t="shared" si="329"/>
        <v>Yes</v>
      </c>
      <c r="R1141" s="156">
        <f t="shared" si="330"/>
        <v>0.41917808219178082</v>
      </c>
      <c r="S1141" s="156">
        <f t="shared" si="331"/>
        <v>0.58082191780821912</v>
      </c>
      <c r="T1141" s="157">
        <f t="shared" si="332"/>
        <v>43313</v>
      </c>
      <c r="U1141" s="158">
        <f t="shared" si="333"/>
        <v>43438</v>
      </c>
      <c r="V1141" s="158" t="str">
        <f t="shared" si="334"/>
        <v>Yes</v>
      </c>
      <c r="W1141" s="159">
        <f t="shared" si="335"/>
        <v>0.34520547945205482</v>
      </c>
      <c r="X1141" s="159">
        <f t="shared" si="336"/>
        <v>0</v>
      </c>
      <c r="Y1141" s="160" t="str">
        <f t="shared" si="337"/>
        <v/>
      </c>
      <c r="Z1141" s="161" t="str">
        <f t="shared" si="338"/>
        <v/>
      </c>
      <c r="AA1141" s="161" t="str">
        <f t="shared" si="339"/>
        <v>No</v>
      </c>
      <c r="AB1141" s="162" t="str">
        <f t="shared" si="340"/>
        <v/>
      </c>
      <c r="AC1141" s="162" t="str">
        <f t="shared" si="341"/>
        <v/>
      </c>
      <c r="AN1141"/>
      <c r="AO1141"/>
      <c r="AP1141"/>
    </row>
    <row r="1142" spans="1:42" ht="15">
      <c r="A1142" s="62">
        <v>1140</v>
      </c>
      <c r="B1142" s="10">
        <v>8</v>
      </c>
      <c r="C1142" s="14">
        <v>41493</v>
      </c>
      <c r="D1142" s="15" t="s">
        <v>237</v>
      </c>
      <c r="E1142" s="15" t="s">
        <v>367</v>
      </c>
      <c r="F1142" s="15" t="s">
        <v>367</v>
      </c>
      <c r="G1142" s="23" t="s">
        <v>229</v>
      </c>
      <c r="H1142" s="17" t="s">
        <v>247</v>
      </c>
      <c r="I1142" s="66">
        <v>8</v>
      </c>
      <c r="J1142" s="12">
        <f>VLOOKUP(G1142,'Default Parameters'!$A$10:$C$12,3,FALSE)</f>
        <v>5</v>
      </c>
      <c r="K1142" s="63">
        <f t="shared" si="323"/>
        <v>41615</v>
      </c>
      <c r="L1142" s="64">
        <f t="shared" si="324"/>
        <v>2013</v>
      </c>
      <c r="M1142" s="64">
        <f t="shared" si="325"/>
        <v>12</v>
      </c>
      <c r="N1142" s="63">
        <f t="shared" si="326"/>
        <v>43440</v>
      </c>
      <c r="O1142" s="154">
        <f t="shared" si="327"/>
        <v>42948</v>
      </c>
      <c r="P1142" s="155">
        <f t="shared" si="328"/>
        <v>43312</v>
      </c>
      <c r="Q1142" s="155" t="str">
        <f t="shared" si="329"/>
        <v>Yes</v>
      </c>
      <c r="R1142" s="156">
        <f t="shared" si="330"/>
        <v>3.3534246575342466</v>
      </c>
      <c r="S1142" s="156">
        <f t="shared" si="331"/>
        <v>4.646575342465753</v>
      </c>
      <c r="T1142" s="157">
        <f t="shared" si="332"/>
        <v>43313</v>
      </c>
      <c r="U1142" s="158">
        <f t="shared" si="333"/>
        <v>43440</v>
      </c>
      <c r="V1142" s="158" t="str">
        <f t="shared" si="334"/>
        <v>Yes</v>
      </c>
      <c r="W1142" s="159">
        <f t="shared" si="335"/>
        <v>2.8054794520547945</v>
      </c>
      <c r="X1142" s="159">
        <f t="shared" si="336"/>
        <v>0</v>
      </c>
      <c r="Y1142" s="160" t="str">
        <f t="shared" si="337"/>
        <v/>
      </c>
      <c r="Z1142" s="161" t="str">
        <f t="shared" si="338"/>
        <v/>
      </c>
      <c r="AA1142" s="161" t="str">
        <f t="shared" si="339"/>
        <v>No</v>
      </c>
      <c r="AB1142" s="162" t="str">
        <f t="shared" si="340"/>
        <v/>
      </c>
      <c r="AC1142" s="162" t="str">
        <f t="shared" si="341"/>
        <v/>
      </c>
      <c r="AN1142"/>
      <c r="AO1142"/>
      <c r="AP1142"/>
    </row>
    <row r="1143" spans="1:42" ht="15">
      <c r="A1143" s="62">
        <v>1141</v>
      </c>
      <c r="B1143" s="10">
        <v>8</v>
      </c>
      <c r="C1143" s="14">
        <v>41493</v>
      </c>
      <c r="D1143" s="15" t="s">
        <v>237</v>
      </c>
      <c r="E1143" s="15" t="s">
        <v>367</v>
      </c>
      <c r="F1143" s="15" t="s">
        <v>367</v>
      </c>
      <c r="G1143" s="23" t="s">
        <v>229</v>
      </c>
      <c r="H1143" s="17" t="s">
        <v>247</v>
      </c>
      <c r="I1143" s="66">
        <v>20</v>
      </c>
      <c r="J1143" s="12">
        <f>VLOOKUP(G1143,'Default Parameters'!$A$10:$C$12,3,FALSE)</f>
        <v>5</v>
      </c>
      <c r="K1143" s="63">
        <f t="shared" si="323"/>
        <v>41615</v>
      </c>
      <c r="L1143" s="64">
        <f t="shared" si="324"/>
        <v>2013</v>
      </c>
      <c r="M1143" s="64">
        <f t="shared" si="325"/>
        <v>12</v>
      </c>
      <c r="N1143" s="63">
        <f t="shared" si="326"/>
        <v>43440</v>
      </c>
      <c r="O1143" s="154">
        <f t="shared" si="327"/>
        <v>42948</v>
      </c>
      <c r="P1143" s="155">
        <f t="shared" si="328"/>
        <v>43312</v>
      </c>
      <c r="Q1143" s="155" t="str">
        <f t="shared" si="329"/>
        <v>Yes</v>
      </c>
      <c r="R1143" s="156">
        <f t="shared" si="330"/>
        <v>8.3835616438356162</v>
      </c>
      <c r="S1143" s="156">
        <f t="shared" si="331"/>
        <v>11.616438356164384</v>
      </c>
      <c r="T1143" s="157">
        <f t="shared" si="332"/>
        <v>43313</v>
      </c>
      <c r="U1143" s="158">
        <f t="shared" si="333"/>
        <v>43440</v>
      </c>
      <c r="V1143" s="158" t="str">
        <f t="shared" si="334"/>
        <v>Yes</v>
      </c>
      <c r="W1143" s="159">
        <f t="shared" si="335"/>
        <v>7.0136986301369859</v>
      </c>
      <c r="X1143" s="159">
        <f t="shared" si="336"/>
        <v>0</v>
      </c>
      <c r="Y1143" s="160" t="str">
        <f t="shared" si="337"/>
        <v/>
      </c>
      <c r="Z1143" s="161" t="str">
        <f t="shared" si="338"/>
        <v/>
      </c>
      <c r="AA1143" s="161" t="str">
        <f t="shared" si="339"/>
        <v>No</v>
      </c>
      <c r="AB1143" s="162" t="str">
        <f t="shared" si="340"/>
        <v/>
      </c>
      <c r="AC1143" s="162" t="str">
        <f t="shared" si="341"/>
        <v/>
      </c>
      <c r="AN1143"/>
      <c r="AO1143"/>
      <c r="AP1143"/>
    </row>
    <row r="1144" spans="1:42" ht="15">
      <c r="A1144" s="62">
        <v>1142</v>
      </c>
      <c r="B1144" s="10">
        <v>8</v>
      </c>
      <c r="C1144" s="14">
        <v>41493</v>
      </c>
      <c r="D1144" s="15" t="s">
        <v>237</v>
      </c>
      <c r="E1144" s="15" t="s">
        <v>367</v>
      </c>
      <c r="F1144" s="15" t="s">
        <v>367</v>
      </c>
      <c r="G1144" s="23" t="s">
        <v>229</v>
      </c>
      <c r="H1144" s="17" t="s">
        <v>247</v>
      </c>
      <c r="I1144" s="66">
        <v>56</v>
      </c>
      <c r="J1144" s="12">
        <f>VLOOKUP(G1144,'Default Parameters'!$A$10:$C$12,3,FALSE)</f>
        <v>5</v>
      </c>
      <c r="K1144" s="63">
        <f t="shared" si="323"/>
        <v>41615</v>
      </c>
      <c r="L1144" s="64">
        <f t="shared" si="324"/>
        <v>2013</v>
      </c>
      <c r="M1144" s="64">
        <f t="shared" si="325"/>
        <v>12</v>
      </c>
      <c r="N1144" s="63">
        <f t="shared" si="326"/>
        <v>43440</v>
      </c>
      <c r="O1144" s="154">
        <f t="shared" si="327"/>
        <v>42948</v>
      </c>
      <c r="P1144" s="155">
        <f t="shared" si="328"/>
        <v>43312</v>
      </c>
      <c r="Q1144" s="155" t="str">
        <f t="shared" si="329"/>
        <v>Yes</v>
      </c>
      <c r="R1144" s="156">
        <f t="shared" si="330"/>
        <v>23.473972602739725</v>
      </c>
      <c r="S1144" s="156">
        <f t="shared" si="331"/>
        <v>32.526027397260272</v>
      </c>
      <c r="T1144" s="157">
        <f t="shared" si="332"/>
        <v>43313</v>
      </c>
      <c r="U1144" s="158">
        <f t="shared" si="333"/>
        <v>43440</v>
      </c>
      <c r="V1144" s="158" t="str">
        <f t="shared" si="334"/>
        <v>Yes</v>
      </c>
      <c r="W1144" s="159">
        <f t="shared" si="335"/>
        <v>19.638356164383563</v>
      </c>
      <c r="X1144" s="159">
        <f t="shared" si="336"/>
        <v>0</v>
      </c>
      <c r="Y1144" s="160" t="str">
        <f t="shared" si="337"/>
        <v/>
      </c>
      <c r="Z1144" s="161" t="str">
        <f t="shared" si="338"/>
        <v/>
      </c>
      <c r="AA1144" s="161" t="str">
        <f t="shared" si="339"/>
        <v>No</v>
      </c>
      <c r="AB1144" s="162" t="str">
        <f t="shared" si="340"/>
        <v/>
      </c>
      <c r="AC1144" s="162" t="str">
        <f t="shared" si="341"/>
        <v/>
      </c>
      <c r="AN1144"/>
      <c r="AO1144"/>
      <c r="AP1144"/>
    </row>
    <row r="1145" spans="1:42" ht="15">
      <c r="A1145" s="62">
        <v>1143</v>
      </c>
      <c r="B1145" s="10">
        <v>8</v>
      </c>
      <c r="C1145" s="14">
        <v>41495</v>
      </c>
      <c r="D1145" s="15" t="s">
        <v>258</v>
      </c>
      <c r="E1145" s="15" t="s">
        <v>11</v>
      </c>
      <c r="F1145" s="15" t="s">
        <v>11</v>
      </c>
      <c r="G1145" s="23" t="s">
        <v>16</v>
      </c>
      <c r="H1145" s="17" t="s">
        <v>28</v>
      </c>
      <c r="I1145" s="66">
        <v>1</v>
      </c>
      <c r="J1145" s="12">
        <f>VLOOKUP(G1145,'Default Parameters'!$A$10:$C$12,3,FALSE)</f>
        <v>5</v>
      </c>
      <c r="K1145" s="63">
        <f t="shared" si="323"/>
        <v>41617</v>
      </c>
      <c r="L1145" s="64">
        <f t="shared" si="324"/>
        <v>2013</v>
      </c>
      <c r="M1145" s="64">
        <f t="shared" si="325"/>
        <v>12</v>
      </c>
      <c r="N1145" s="63">
        <f t="shared" si="326"/>
        <v>43442</v>
      </c>
      <c r="O1145" s="154">
        <f t="shared" si="327"/>
        <v>42948</v>
      </c>
      <c r="P1145" s="155">
        <f t="shared" si="328"/>
        <v>43312</v>
      </c>
      <c r="Q1145" s="155" t="str">
        <f t="shared" si="329"/>
        <v>Yes</v>
      </c>
      <c r="R1145" s="156">
        <f t="shared" si="330"/>
        <v>0.41917808219178082</v>
      </c>
      <c r="S1145" s="156">
        <f t="shared" si="331"/>
        <v>0.58082191780821912</v>
      </c>
      <c r="T1145" s="157">
        <f t="shared" si="332"/>
        <v>43313</v>
      </c>
      <c r="U1145" s="158">
        <f t="shared" si="333"/>
        <v>43442</v>
      </c>
      <c r="V1145" s="158" t="str">
        <f t="shared" si="334"/>
        <v>Yes</v>
      </c>
      <c r="W1145" s="159">
        <f t="shared" si="335"/>
        <v>0.35616438356164382</v>
      </c>
      <c r="X1145" s="159">
        <f t="shared" si="336"/>
        <v>0</v>
      </c>
      <c r="Y1145" s="160" t="str">
        <f t="shared" si="337"/>
        <v/>
      </c>
      <c r="Z1145" s="161" t="str">
        <f t="shared" si="338"/>
        <v/>
      </c>
      <c r="AA1145" s="161" t="str">
        <f t="shared" si="339"/>
        <v>No</v>
      </c>
      <c r="AB1145" s="162" t="str">
        <f t="shared" si="340"/>
        <v/>
      </c>
      <c r="AC1145" s="162" t="str">
        <f t="shared" si="341"/>
        <v/>
      </c>
      <c r="AN1145"/>
      <c r="AO1145"/>
      <c r="AP1145"/>
    </row>
    <row r="1146" spans="1:42" ht="15">
      <c r="A1146" s="62">
        <v>1144</v>
      </c>
      <c r="B1146" s="10">
        <v>8</v>
      </c>
      <c r="C1146" s="14">
        <v>41497</v>
      </c>
      <c r="D1146" s="15" t="s">
        <v>232</v>
      </c>
      <c r="E1146" s="15" t="s">
        <v>30</v>
      </c>
      <c r="F1146" s="15" t="s">
        <v>30</v>
      </c>
      <c r="G1146" s="23" t="s">
        <v>229</v>
      </c>
      <c r="H1146" s="17" t="s">
        <v>259</v>
      </c>
      <c r="I1146" s="66">
        <v>150</v>
      </c>
      <c r="J1146" s="12">
        <f>VLOOKUP(G1146,'Default Parameters'!$A$10:$C$12,3,FALSE)</f>
        <v>5</v>
      </c>
      <c r="K1146" s="63">
        <f t="shared" si="323"/>
        <v>41619</v>
      </c>
      <c r="L1146" s="64">
        <f t="shared" si="324"/>
        <v>2013</v>
      </c>
      <c r="M1146" s="64">
        <f t="shared" si="325"/>
        <v>12</v>
      </c>
      <c r="N1146" s="63">
        <f t="shared" si="326"/>
        <v>43444</v>
      </c>
      <c r="O1146" s="154">
        <f t="shared" si="327"/>
        <v>42948</v>
      </c>
      <c r="P1146" s="155">
        <f t="shared" si="328"/>
        <v>43312</v>
      </c>
      <c r="Q1146" s="155" t="str">
        <f t="shared" si="329"/>
        <v>Yes</v>
      </c>
      <c r="R1146" s="156">
        <f t="shared" si="330"/>
        <v>62.876712328767127</v>
      </c>
      <c r="S1146" s="156">
        <f t="shared" si="331"/>
        <v>87.123287671232873</v>
      </c>
      <c r="T1146" s="157">
        <f t="shared" si="332"/>
        <v>43313</v>
      </c>
      <c r="U1146" s="158">
        <f t="shared" si="333"/>
        <v>43444</v>
      </c>
      <c r="V1146" s="158" t="str">
        <f t="shared" si="334"/>
        <v>Yes</v>
      </c>
      <c r="W1146" s="159">
        <f t="shared" si="335"/>
        <v>54.246575342465754</v>
      </c>
      <c r="X1146" s="159">
        <f t="shared" si="336"/>
        <v>0</v>
      </c>
      <c r="Y1146" s="160" t="str">
        <f t="shared" si="337"/>
        <v/>
      </c>
      <c r="Z1146" s="161" t="str">
        <f t="shared" si="338"/>
        <v/>
      </c>
      <c r="AA1146" s="161" t="str">
        <f t="shared" si="339"/>
        <v>No</v>
      </c>
      <c r="AB1146" s="162" t="str">
        <f t="shared" si="340"/>
        <v/>
      </c>
      <c r="AC1146" s="162" t="str">
        <f t="shared" si="341"/>
        <v/>
      </c>
      <c r="AN1146"/>
      <c r="AO1146"/>
      <c r="AP1146"/>
    </row>
    <row r="1147" spans="1:42" ht="15">
      <c r="A1147" s="62">
        <v>1145</v>
      </c>
      <c r="B1147" s="10">
        <v>8</v>
      </c>
      <c r="C1147" s="14">
        <v>41498</v>
      </c>
      <c r="D1147" s="15" t="s">
        <v>237</v>
      </c>
      <c r="E1147" s="15" t="s">
        <v>367</v>
      </c>
      <c r="F1147" s="15" t="s">
        <v>367</v>
      </c>
      <c r="G1147" s="23" t="s">
        <v>229</v>
      </c>
      <c r="H1147" s="17" t="s">
        <v>260</v>
      </c>
      <c r="I1147" s="66">
        <v>11</v>
      </c>
      <c r="J1147" s="12">
        <f>VLOOKUP(G1147,'Default Parameters'!$A$10:$C$12,3,FALSE)</f>
        <v>5</v>
      </c>
      <c r="K1147" s="63">
        <f t="shared" si="323"/>
        <v>41620</v>
      </c>
      <c r="L1147" s="64">
        <f t="shared" si="324"/>
        <v>2013</v>
      </c>
      <c r="M1147" s="64">
        <f t="shared" si="325"/>
        <v>12</v>
      </c>
      <c r="N1147" s="63">
        <f t="shared" si="326"/>
        <v>43445</v>
      </c>
      <c r="O1147" s="154">
        <f t="shared" si="327"/>
        <v>42948</v>
      </c>
      <c r="P1147" s="155">
        <f t="shared" si="328"/>
        <v>43312</v>
      </c>
      <c r="Q1147" s="155" t="str">
        <f t="shared" si="329"/>
        <v>Yes</v>
      </c>
      <c r="R1147" s="156">
        <f t="shared" si="330"/>
        <v>4.6109589041095891</v>
      </c>
      <c r="S1147" s="156">
        <f t="shared" si="331"/>
        <v>6.3890410958904109</v>
      </c>
      <c r="T1147" s="157">
        <f t="shared" si="332"/>
        <v>43313</v>
      </c>
      <c r="U1147" s="158">
        <f t="shared" si="333"/>
        <v>43445</v>
      </c>
      <c r="V1147" s="158" t="str">
        <f t="shared" si="334"/>
        <v>Yes</v>
      </c>
      <c r="W1147" s="159">
        <f t="shared" si="335"/>
        <v>4.0082191780821921</v>
      </c>
      <c r="X1147" s="159">
        <f t="shared" si="336"/>
        <v>0</v>
      </c>
      <c r="Y1147" s="160" t="str">
        <f t="shared" si="337"/>
        <v/>
      </c>
      <c r="Z1147" s="161" t="str">
        <f t="shared" si="338"/>
        <v/>
      </c>
      <c r="AA1147" s="161" t="str">
        <f t="shared" si="339"/>
        <v>No</v>
      </c>
      <c r="AB1147" s="162" t="str">
        <f t="shared" si="340"/>
        <v/>
      </c>
      <c r="AC1147" s="162" t="str">
        <f t="shared" si="341"/>
        <v/>
      </c>
      <c r="AN1147"/>
      <c r="AO1147"/>
      <c r="AP1147"/>
    </row>
    <row r="1148" spans="1:42" ht="15">
      <c r="A1148" s="62">
        <v>1146</v>
      </c>
      <c r="B1148" s="10">
        <v>8</v>
      </c>
      <c r="C1148" s="14">
        <v>41498</v>
      </c>
      <c r="D1148" s="15" t="s">
        <v>237</v>
      </c>
      <c r="E1148" s="15" t="s">
        <v>367</v>
      </c>
      <c r="F1148" s="15" t="s">
        <v>367</v>
      </c>
      <c r="G1148" s="23" t="s">
        <v>229</v>
      </c>
      <c r="H1148" s="17" t="s">
        <v>260</v>
      </c>
      <c r="I1148" s="66">
        <v>14</v>
      </c>
      <c r="J1148" s="12">
        <f>VLOOKUP(G1148,'Default Parameters'!$A$10:$C$12,3,FALSE)</f>
        <v>5</v>
      </c>
      <c r="K1148" s="63">
        <f t="shared" si="323"/>
        <v>41620</v>
      </c>
      <c r="L1148" s="64">
        <f t="shared" si="324"/>
        <v>2013</v>
      </c>
      <c r="M1148" s="64">
        <f t="shared" si="325"/>
        <v>12</v>
      </c>
      <c r="N1148" s="63">
        <f t="shared" si="326"/>
        <v>43445</v>
      </c>
      <c r="O1148" s="154">
        <f t="shared" si="327"/>
        <v>42948</v>
      </c>
      <c r="P1148" s="155">
        <f t="shared" si="328"/>
        <v>43312</v>
      </c>
      <c r="Q1148" s="155" t="str">
        <f t="shared" si="329"/>
        <v>Yes</v>
      </c>
      <c r="R1148" s="156">
        <f t="shared" si="330"/>
        <v>5.8684931506849312</v>
      </c>
      <c r="S1148" s="156">
        <f t="shared" si="331"/>
        <v>8.131506849315068</v>
      </c>
      <c r="T1148" s="157">
        <f t="shared" si="332"/>
        <v>43313</v>
      </c>
      <c r="U1148" s="158">
        <f t="shared" si="333"/>
        <v>43445</v>
      </c>
      <c r="V1148" s="158" t="str">
        <f t="shared" si="334"/>
        <v>Yes</v>
      </c>
      <c r="W1148" s="159">
        <f t="shared" si="335"/>
        <v>5.1013698630136988</v>
      </c>
      <c r="X1148" s="159">
        <f t="shared" si="336"/>
        <v>0</v>
      </c>
      <c r="Y1148" s="160" t="str">
        <f t="shared" si="337"/>
        <v/>
      </c>
      <c r="Z1148" s="161" t="str">
        <f t="shared" si="338"/>
        <v/>
      </c>
      <c r="AA1148" s="161" t="str">
        <f t="shared" si="339"/>
        <v>No</v>
      </c>
      <c r="AB1148" s="162" t="str">
        <f t="shared" si="340"/>
        <v/>
      </c>
      <c r="AC1148" s="162" t="str">
        <f t="shared" si="341"/>
        <v/>
      </c>
      <c r="AN1148"/>
      <c r="AO1148"/>
      <c r="AP1148"/>
    </row>
    <row r="1149" spans="1:42" ht="15">
      <c r="A1149" s="62">
        <v>1147</v>
      </c>
      <c r="B1149" s="10">
        <v>8</v>
      </c>
      <c r="C1149" s="14">
        <v>41498</v>
      </c>
      <c r="D1149" s="15" t="s">
        <v>237</v>
      </c>
      <c r="E1149" s="15" t="s">
        <v>367</v>
      </c>
      <c r="F1149" s="15" t="s">
        <v>367</v>
      </c>
      <c r="G1149" s="23" t="s">
        <v>229</v>
      </c>
      <c r="H1149" s="17" t="s">
        <v>260</v>
      </c>
      <c r="I1149" s="66">
        <v>16</v>
      </c>
      <c r="J1149" s="12">
        <f>VLOOKUP(G1149,'Default Parameters'!$A$10:$C$12,3,FALSE)</f>
        <v>5</v>
      </c>
      <c r="K1149" s="63">
        <f t="shared" si="323"/>
        <v>41620</v>
      </c>
      <c r="L1149" s="64">
        <f t="shared" si="324"/>
        <v>2013</v>
      </c>
      <c r="M1149" s="64">
        <f t="shared" si="325"/>
        <v>12</v>
      </c>
      <c r="N1149" s="63">
        <f t="shared" si="326"/>
        <v>43445</v>
      </c>
      <c r="O1149" s="154">
        <f t="shared" si="327"/>
        <v>42948</v>
      </c>
      <c r="P1149" s="155">
        <f t="shared" si="328"/>
        <v>43312</v>
      </c>
      <c r="Q1149" s="155" t="str">
        <f t="shared" si="329"/>
        <v>Yes</v>
      </c>
      <c r="R1149" s="156">
        <f t="shared" si="330"/>
        <v>6.7068493150684931</v>
      </c>
      <c r="S1149" s="156">
        <f t="shared" si="331"/>
        <v>9.293150684931506</v>
      </c>
      <c r="T1149" s="157">
        <f t="shared" si="332"/>
        <v>43313</v>
      </c>
      <c r="U1149" s="158">
        <f t="shared" si="333"/>
        <v>43445</v>
      </c>
      <c r="V1149" s="158" t="str">
        <f t="shared" si="334"/>
        <v>Yes</v>
      </c>
      <c r="W1149" s="159">
        <f t="shared" si="335"/>
        <v>5.8301369863013699</v>
      </c>
      <c r="X1149" s="159">
        <f t="shared" si="336"/>
        <v>0</v>
      </c>
      <c r="Y1149" s="160" t="str">
        <f t="shared" si="337"/>
        <v/>
      </c>
      <c r="Z1149" s="161" t="str">
        <f t="shared" si="338"/>
        <v/>
      </c>
      <c r="AA1149" s="161" t="str">
        <f t="shared" si="339"/>
        <v>No</v>
      </c>
      <c r="AB1149" s="162" t="str">
        <f t="shared" si="340"/>
        <v/>
      </c>
      <c r="AC1149" s="162" t="str">
        <f t="shared" si="341"/>
        <v/>
      </c>
      <c r="AN1149"/>
      <c r="AO1149"/>
      <c r="AP1149"/>
    </row>
    <row r="1150" spans="1:42" ht="15">
      <c r="A1150" s="62">
        <v>1148</v>
      </c>
      <c r="B1150" s="10">
        <v>8</v>
      </c>
      <c r="C1150" s="14">
        <v>41498</v>
      </c>
      <c r="D1150" s="15" t="s">
        <v>237</v>
      </c>
      <c r="E1150" s="15" t="s">
        <v>367</v>
      </c>
      <c r="F1150" s="15" t="s">
        <v>367</v>
      </c>
      <c r="G1150" s="23" t="s">
        <v>229</v>
      </c>
      <c r="H1150" s="17" t="s">
        <v>260</v>
      </c>
      <c r="I1150" s="66">
        <v>16</v>
      </c>
      <c r="J1150" s="12">
        <f>VLOOKUP(G1150,'Default Parameters'!$A$10:$C$12,3,FALSE)</f>
        <v>5</v>
      </c>
      <c r="K1150" s="63">
        <f t="shared" si="323"/>
        <v>41620</v>
      </c>
      <c r="L1150" s="64">
        <f t="shared" si="324"/>
        <v>2013</v>
      </c>
      <c r="M1150" s="64">
        <f t="shared" si="325"/>
        <v>12</v>
      </c>
      <c r="N1150" s="63">
        <f t="shared" si="326"/>
        <v>43445</v>
      </c>
      <c r="O1150" s="154">
        <f t="shared" si="327"/>
        <v>42948</v>
      </c>
      <c r="P1150" s="155">
        <f t="shared" si="328"/>
        <v>43312</v>
      </c>
      <c r="Q1150" s="155" t="str">
        <f t="shared" si="329"/>
        <v>Yes</v>
      </c>
      <c r="R1150" s="156">
        <f t="shared" si="330"/>
        <v>6.7068493150684931</v>
      </c>
      <c r="S1150" s="156">
        <f t="shared" si="331"/>
        <v>9.293150684931506</v>
      </c>
      <c r="T1150" s="157">
        <f t="shared" si="332"/>
        <v>43313</v>
      </c>
      <c r="U1150" s="158">
        <f t="shared" si="333"/>
        <v>43445</v>
      </c>
      <c r="V1150" s="158" t="str">
        <f t="shared" si="334"/>
        <v>Yes</v>
      </c>
      <c r="W1150" s="159">
        <f t="shared" si="335"/>
        <v>5.8301369863013699</v>
      </c>
      <c r="X1150" s="159">
        <f t="shared" si="336"/>
        <v>0</v>
      </c>
      <c r="Y1150" s="160" t="str">
        <f t="shared" si="337"/>
        <v/>
      </c>
      <c r="Z1150" s="161" t="str">
        <f t="shared" si="338"/>
        <v/>
      </c>
      <c r="AA1150" s="161" t="str">
        <f t="shared" si="339"/>
        <v>No</v>
      </c>
      <c r="AB1150" s="162" t="str">
        <f t="shared" si="340"/>
        <v/>
      </c>
      <c r="AC1150" s="162" t="str">
        <f t="shared" si="341"/>
        <v/>
      </c>
      <c r="AN1150"/>
      <c r="AO1150"/>
      <c r="AP1150"/>
    </row>
    <row r="1151" spans="1:42" ht="15">
      <c r="A1151" s="62">
        <v>1149</v>
      </c>
      <c r="B1151" s="10">
        <v>8</v>
      </c>
      <c r="C1151" s="14">
        <v>41498</v>
      </c>
      <c r="D1151" s="15" t="s">
        <v>237</v>
      </c>
      <c r="E1151" s="15" t="s">
        <v>367</v>
      </c>
      <c r="F1151" s="15" t="s">
        <v>367</v>
      </c>
      <c r="G1151" s="23" t="s">
        <v>229</v>
      </c>
      <c r="H1151" s="17" t="s">
        <v>260</v>
      </c>
      <c r="I1151" s="66">
        <v>23</v>
      </c>
      <c r="J1151" s="12">
        <f>VLOOKUP(G1151,'Default Parameters'!$A$10:$C$12,3,FALSE)</f>
        <v>5</v>
      </c>
      <c r="K1151" s="63">
        <f t="shared" si="323"/>
        <v>41620</v>
      </c>
      <c r="L1151" s="64">
        <f t="shared" si="324"/>
        <v>2013</v>
      </c>
      <c r="M1151" s="64">
        <f t="shared" si="325"/>
        <v>12</v>
      </c>
      <c r="N1151" s="63">
        <f t="shared" si="326"/>
        <v>43445</v>
      </c>
      <c r="O1151" s="154">
        <f t="shared" si="327"/>
        <v>42948</v>
      </c>
      <c r="P1151" s="155">
        <f t="shared" si="328"/>
        <v>43312</v>
      </c>
      <c r="Q1151" s="155" t="str">
        <f t="shared" si="329"/>
        <v>Yes</v>
      </c>
      <c r="R1151" s="156">
        <f t="shared" si="330"/>
        <v>9.6410958904109592</v>
      </c>
      <c r="S1151" s="156">
        <f t="shared" si="331"/>
        <v>13.358904109589041</v>
      </c>
      <c r="T1151" s="157">
        <f t="shared" si="332"/>
        <v>43313</v>
      </c>
      <c r="U1151" s="158">
        <f t="shared" si="333"/>
        <v>43445</v>
      </c>
      <c r="V1151" s="158" t="str">
        <f t="shared" si="334"/>
        <v>Yes</v>
      </c>
      <c r="W1151" s="159">
        <f t="shared" si="335"/>
        <v>8.3808219178082197</v>
      </c>
      <c r="X1151" s="159">
        <f t="shared" si="336"/>
        <v>0</v>
      </c>
      <c r="Y1151" s="160" t="str">
        <f t="shared" si="337"/>
        <v/>
      </c>
      <c r="Z1151" s="161" t="str">
        <f t="shared" si="338"/>
        <v/>
      </c>
      <c r="AA1151" s="161" t="str">
        <f t="shared" si="339"/>
        <v>No</v>
      </c>
      <c r="AB1151" s="162" t="str">
        <f t="shared" si="340"/>
        <v/>
      </c>
      <c r="AC1151" s="162" t="str">
        <f t="shared" si="341"/>
        <v/>
      </c>
      <c r="AN1151"/>
      <c r="AO1151"/>
      <c r="AP1151"/>
    </row>
    <row r="1152" spans="1:42" ht="15">
      <c r="A1152" s="62">
        <v>1150</v>
      </c>
      <c r="B1152" s="10">
        <v>8</v>
      </c>
      <c r="C1152" s="14">
        <v>41498</v>
      </c>
      <c r="D1152" s="15" t="s">
        <v>237</v>
      </c>
      <c r="E1152" s="15" t="s">
        <v>367</v>
      </c>
      <c r="F1152" s="15" t="s">
        <v>367</v>
      </c>
      <c r="G1152" s="23" t="s">
        <v>229</v>
      </c>
      <c r="H1152" s="17" t="s">
        <v>260</v>
      </c>
      <c r="I1152" s="66">
        <v>29</v>
      </c>
      <c r="J1152" s="12">
        <f>VLOOKUP(G1152,'Default Parameters'!$A$10:$C$12,3,FALSE)</f>
        <v>5</v>
      </c>
      <c r="K1152" s="63">
        <f t="shared" si="323"/>
        <v>41620</v>
      </c>
      <c r="L1152" s="64">
        <f t="shared" si="324"/>
        <v>2013</v>
      </c>
      <c r="M1152" s="64">
        <f t="shared" si="325"/>
        <v>12</v>
      </c>
      <c r="N1152" s="63">
        <f t="shared" si="326"/>
        <v>43445</v>
      </c>
      <c r="O1152" s="154">
        <f t="shared" si="327"/>
        <v>42948</v>
      </c>
      <c r="P1152" s="155">
        <f t="shared" si="328"/>
        <v>43312</v>
      </c>
      <c r="Q1152" s="155" t="str">
        <f t="shared" si="329"/>
        <v>Yes</v>
      </c>
      <c r="R1152" s="156">
        <f t="shared" si="330"/>
        <v>12.156164383561643</v>
      </c>
      <c r="S1152" s="156">
        <f t="shared" si="331"/>
        <v>16.843835616438355</v>
      </c>
      <c r="T1152" s="157">
        <f t="shared" si="332"/>
        <v>43313</v>
      </c>
      <c r="U1152" s="158">
        <f t="shared" si="333"/>
        <v>43445</v>
      </c>
      <c r="V1152" s="158" t="str">
        <f t="shared" si="334"/>
        <v>Yes</v>
      </c>
      <c r="W1152" s="159">
        <f t="shared" si="335"/>
        <v>10.567123287671233</v>
      </c>
      <c r="X1152" s="159">
        <f t="shared" si="336"/>
        <v>0</v>
      </c>
      <c r="Y1152" s="160" t="str">
        <f t="shared" si="337"/>
        <v/>
      </c>
      <c r="Z1152" s="161" t="str">
        <f t="shared" si="338"/>
        <v/>
      </c>
      <c r="AA1152" s="161" t="str">
        <f t="shared" si="339"/>
        <v>No</v>
      </c>
      <c r="AB1152" s="162" t="str">
        <f t="shared" si="340"/>
        <v/>
      </c>
      <c r="AC1152" s="162" t="str">
        <f t="shared" si="341"/>
        <v/>
      </c>
      <c r="AN1152"/>
      <c r="AO1152"/>
      <c r="AP1152"/>
    </row>
    <row r="1153" spans="1:42" ht="15">
      <c r="A1153" s="62">
        <v>1151</v>
      </c>
      <c r="B1153" s="10">
        <v>8</v>
      </c>
      <c r="C1153" s="14">
        <v>41499</v>
      </c>
      <c r="D1153" s="15" t="s">
        <v>237</v>
      </c>
      <c r="E1153" s="15" t="s">
        <v>367</v>
      </c>
      <c r="F1153" s="15" t="s">
        <v>367</v>
      </c>
      <c r="G1153" s="23" t="s">
        <v>229</v>
      </c>
      <c r="H1153" s="17" t="s">
        <v>247</v>
      </c>
      <c r="I1153" s="66">
        <v>4</v>
      </c>
      <c r="J1153" s="12">
        <f>VLOOKUP(G1153,'Default Parameters'!$A$10:$C$12,3,FALSE)</f>
        <v>5</v>
      </c>
      <c r="K1153" s="63">
        <f t="shared" si="323"/>
        <v>41621</v>
      </c>
      <c r="L1153" s="64">
        <f t="shared" si="324"/>
        <v>2013</v>
      </c>
      <c r="M1153" s="64">
        <f t="shared" si="325"/>
        <v>12</v>
      </c>
      <c r="N1153" s="63">
        <f t="shared" si="326"/>
        <v>43446</v>
      </c>
      <c r="O1153" s="154">
        <f t="shared" si="327"/>
        <v>42948</v>
      </c>
      <c r="P1153" s="155">
        <f t="shared" si="328"/>
        <v>43312</v>
      </c>
      <c r="Q1153" s="155" t="str">
        <f t="shared" si="329"/>
        <v>Yes</v>
      </c>
      <c r="R1153" s="156">
        <f t="shared" si="330"/>
        <v>1.6767123287671233</v>
      </c>
      <c r="S1153" s="156">
        <f t="shared" si="331"/>
        <v>2.3232876712328765</v>
      </c>
      <c r="T1153" s="157">
        <f t="shared" si="332"/>
        <v>43313</v>
      </c>
      <c r="U1153" s="158">
        <f t="shared" si="333"/>
        <v>43446</v>
      </c>
      <c r="V1153" s="158" t="str">
        <f t="shared" si="334"/>
        <v>Yes</v>
      </c>
      <c r="W1153" s="159">
        <f t="shared" si="335"/>
        <v>1.4684931506849315</v>
      </c>
      <c r="X1153" s="159">
        <f t="shared" si="336"/>
        <v>0</v>
      </c>
      <c r="Y1153" s="160" t="str">
        <f t="shared" si="337"/>
        <v/>
      </c>
      <c r="Z1153" s="161" t="str">
        <f t="shared" si="338"/>
        <v/>
      </c>
      <c r="AA1153" s="161" t="str">
        <f t="shared" si="339"/>
        <v>No</v>
      </c>
      <c r="AB1153" s="162" t="str">
        <f t="shared" si="340"/>
        <v/>
      </c>
      <c r="AC1153" s="162" t="str">
        <f t="shared" si="341"/>
        <v/>
      </c>
      <c r="AN1153"/>
      <c r="AO1153"/>
      <c r="AP1153"/>
    </row>
    <row r="1154" spans="1:42" ht="15">
      <c r="A1154" s="62">
        <v>1152</v>
      </c>
      <c r="B1154" s="10">
        <v>8</v>
      </c>
      <c r="C1154" s="14">
        <v>41499</v>
      </c>
      <c r="D1154" s="15" t="s">
        <v>237</v>
      </c>
      <c r="E1154" s="15" t="s">
        <v>367</v>
      </c>
      <c r="F1154" s="15" t="s">
        <v>367</v>
      </c>
      <c r="G1154" s="23" t="s">
        <v>229</v>
      </c>
      <c r="H1154" s="17" t="s">
        <v>260</v>
      </c>
      <c r="I1154" s="66">
        <v>8</v>
      </c>
      <c r="J1154" s="12">
        <f>VLOOKUP(G1154,'Default Parameters'!$A$10:$C$12,3,FALSE)</f>
        <v>5</v>
      </c>
      <c r="K1154" s="63">
        <f t="shared" si="323"/>
        <v>41621</v>
      </c>
      <c r="L1154" s="64">
        <f t="shared" si="324"/>
        <v>2013</v>
      </c>
      <c r="M1154" s="64">
        <f t="shared" si="325"/>
        <v>12</v>
      </c>
      <c r="N1154" s="63">
        <f t="shared" si="326"/>
        <v>43446</v>
      </c>
      <c r="O1154" s="154">
        <f t="shared" si="327"/>
        <v>42948</v>
      </c>
      <c r="P1154" s="155">
        <f t="shared" si="328"/>
        <v>43312</v>
      </c>
      <c r="Q1154" s="155" t="str">
        <f t="shared" si="329"/>
        <v>Yes</v>
      </c>
      <c r="R1154" s="156">
        <f t="shared" si="330"/>
        <v>3.3534246575342466</v>
      </c>
      <c r="S1154" s="156">
        <f t="shared" si="331"/>
        <v>4.646575342465753</v>
      </c>
      <c r="T1154" s="157">
        <f t="shared" si="332"/>
        <v>43313</v>
      </c>
      <c r="U1154" s="158">
        <f t="shared" si="333"/>
        <v>43446</v>
      </c>
      <c r="V1154" s="158" t="str">
        <f t="shared" si="334"/>
        <v>Yes</v>
      </c>
      <c r="W1154" s="159">
        <f t="shared" si="335"/>
        <v>2.9369863013698629</v>
      </c>
      <c r="X1154" s="159">
        <f t="shared" si="336"/>
        <v>0</v>
      </c>
      <c r="Y1154" s="160" t="str">
        <f t="shared" si="337"/>
        <v/>
      </c>
      <c r="Z1154" s="161" t="str">
        <f t="shared" si="338"/>
        <v/>
      </c>
      <c r="AA1154" s="161" t="str">
        <f t="shared" si="339"/>
        <v>No</v>
      </c>
      <c r="AB1154" s="162" t="str">
        <f t="shared" si="340"/>
        <v/>
      </c>
      <c r="AC1154" s="162" t="str">
        <f t="shared" si="341"/>
        <v/>
      </c>
      <c r="AN1154"/>
      <c r="AO1154"/>
      <c r="AP1154"/>
    </row>
    <row r="1155" spans="1:42" ht="15">
      <c r="A1155" s="62">
        <v>1153</v>
      </c>
      <c r="B1155" s="10">
        <v>8</v>
      </c>
      <c r="C1155" s="14">
        <v>41499</v>
      </c>
      <c r="D1155" s="15" t="s">
        <v>237</v>
      </c>
      <c r="E1155" s="15" t="s">
        <v>367</v>
      </c>
      <c r="F1155" s="15" t="s">
        <v>367</v>
      </c>
      <c r="G1155" s="23" t="s">
        <v>229</v>
      </c>
      <c r="H1155" s="17" t="s">
        <v>247</v>
      </c>
      <c r="I1155" s="66">
        <v>8</v>
      </c>
      <c r="J1155" s="12">
        <f>VLOOKUP(G1155,'Default Parameters'!$A$10:$C$12,3,FALSE)</f>
        <v>5</v>
      </c>
      <c r="K1155" s="63">
        <f t="shared" ref="K1155:K1218" si="342">EDATE(C1155,4)</f>
        <v>41621</v>
      </c>
      <c r="L1155" s="64">
        <f t="shared" ref="L1155:L1218" si="343">YEAR(K1155)</f>
        <v>2013</v>
      </c>
      <c r="M1155" s="64">
        <f t="shared" ref="M1155:M1218" si="344">MONTH(K1155)</f>
        <v>12</v>
      </c>
      <c r="N1155" s="63">
        <f t="shared" ref="N1155:N1218" si="345">EDATE(K1155,J1155*12)-1</f>
        <v>43446</v>
      </c>
      <c r="O1155" s="154">
        <f t="shared" ref="O1155:O1218" si="346">IF($N1155&lt;$AG$10,"",MAX($K1155,$AG$10,VLOOKUP($B1155,$AF$3:$AG$8,2,FALSE)))</f>
        <v>42948</v>
      </c>
      <c r="P1155" s="155">
        <f t="shared" ref="P1155:P1218" si="347">IF(O1155="","",MIN($N1155,$AG$13,VLOOKUP($B1155,$AF$3:$AH$8,3,FALSE)))</f>
        <v>43312</v>
      </c>
      <c r="Q1155" s="155" t="str">
        <f t="shared" ref="Q1155:Q1218" si="348">IF(SUM(R1155:S1155)&gt;0,"Yes","No")</f>
        <v>Yes</v>
      </c>
      <c r="R1155" s="156">
        <f t="shared" ref="R1155:R1218" si="349">IF(O1155="","",MAX(MIN($AG$11,P1155)-MAX($AG$10,O1155)+1,0)*$I1155/365)</f>
        <v>3.3534246575342466</v>
      </c>
      <c r="S1155" s="156">
        <f t="shared" ref="S1155:S1218" si="350">IF(O1155="","",MAX(MIN($AG$13,P1155)-MAX($AG$12,O1155)+1,0)*$I1155/365)</f>
        <v>4.646575342465753</v>
      </c>
      <c r="T1155" s="157">
        <f t="shared" si="332"/>
        <v>43313</v>
      </c>
      <c r="U1155" s="158">
        <f t="shared" si="333"/>
        <v>43446</v>
      </c>
      <c r="V1155" s="158" t="str">
        <f t="shared" si="334"/>
        <v>Yes</v>
      </c>
      <c r="W1155" s="159">
        <f t="shared" si="335"/>
        <v>2.9369863013698629</v>
      </c>
      <c r="X1155" s="159">
        <f t="shared" si="336"/>
        <v>0</v>
      </c>
      <c r="Y1155" s="160" t="str">
        <f t="shared" si="337"/>
        <v/>
      </c>
      <c r="Z1155" s="161" t="str">
        <f t="shared" si="338"/>
        <v/>
      </c>
      <c r="AA1155" s="161" t="str">
        <f t="shared" si="339"/>
        <v>No</v>
      </c>
      <c r="AB1155" s="162" t="str">
        <f t="shared" si="340"/>
        <v/>
      </c>
      <c r="AC1155" s="162" t="str">
        <f t="shared" si="341"/>
        <v/>
      </c>
      <c r="AN1155"/>
      <c r="AO1155"/>
      <c r="AP1155"/>
    </row>
    <row r="1156" spans="1:42" ht="15">
      <c r="A1156" s="62">
        <v>1154</v>
      </c>
      <c r="B1156" s="10">
        <v>8</v>
      </c>
      <c r="C1156" s="14">
        <v>41499</v>
      </c>
      <c r="D1156" s="15" t="s">
        <v>237</v>
      </c>
      <c r="E1156" s="15" t="s">
        <v>367</v>
      </c>
      <c r="F1156" s="15" t="s">
        <v>367</v>
      </c>
      <c r="G1156" s="23" t="s">
        <v>229</v>
      </c>
      <c r="H1156" s="17" t="s">
        <v>260</v>
      </c>
      <c r="I1156" s="66">
        <v>11</v>
      </c>
      <c r="J1156" s="12">
        <f>VLOOKUP(G1156,'Default Parameters'!$A$10:$C$12,3,FALSE)</f>
        <v>5</v>
      </c>
      <c r="K1156" s="63">
        <f t="shared" si="342"/>
        <v>41621</v>
      </c>
      <c r="L1156" s="64">
        <f t="shared" si="343"/>
        <v>2013</v>
      </c>
      <c r="M1156" s="64">
        <f t="shared" si="344"/>
        <v>12</v>
      </c>
      <c r="N1156" s="63">
        <f t="shared" si="345"/>
        <v>43446</v>
      </c>
      <c r="O1156" s="154">
        <f t="shared" si="346"/>
        <v>42948</v>
      </c>
      <c r="P1156" s="155">
        <f t="shared" si="347"/>
        <v>43312</v>
      </c>
      <c r="Q1156" s="155" t="str">
        <f t="shared" si="348"/>
        <v>Yes</v>
      </c>
      <c r="R1156" s="156">
        <f t="shared" si="349"/>
        <v>4.6109589041095891</v>
      </c>
      <c r="S1156" s="156">
        <f t="shared" si="350"/>
        <v>6.3890410958904109</v>
      </c>
      <c r="T1156" s="157">
        <f t="shared" ref="T1156:T1219" si="351">IF($N1156&lt;$AG$15,"",MAX($K1156,$AG$15,VLOOKUP($B1156,$AF$3:$AG$8,2,FALSE)))</f>
        <v>43313</v>
      </c>
      <c r="U1156" s="158">
        <f t="shared" ref="U1156:U1219" si="352">IF(T1156="","",MIN($N1156,$AG$18,VLOOKUP($B1156,$AF$3:$AH$8,3,FALSE)))</f>
        <v>43446</v>
      </c>
      <c r="V1156" s="158" t="str">
        <f t="shared" ref="V1156:V1219" si="353">IF(SUM(W1156:X1156)&gt;0,"Yes","No")</f>
        <v>Yes</v>
      </c>
      <c r="W1156" s="159">
        <f t="shared" ref="W1156:W1219" si="354">IF(T1156="","",MAX(MIN($AG$16,U1156)-MAX($AG$15,T1156)+1,0)*$I1156/365)</f>
        <v>4.0383561643835613</v>
      </c>
      <c r="X1156" s="159">
        <f t="shared" ref="X1156:X1219" si="355">IF(T1156="","",MAX(MIN($AG$18,U1156)-MAX($AG$17,T1156)+1,0)*$I1156/365)</f>
        <v>0</v>
      </c>
      <c r="Y1156" s="160" t="str">
        <f t="shared" ref="Y1156:Y1219" si="356">IF($N1156&lt;$AG$20,"",MAX($K1156,$AG$20,VLOOKUP($B1156,$AF$3:$AG$8,2,FALSE)))</f>
        <v/>
      </c>
      <c r="Z1156" s="161" t="str">
        <f t="shared" ref="Z1156:Z1219" si="357">IF(Y1156="","",MIN($N1156,$AG$23,VLOOKUP($B1156,$AF$3:$AH$8,3,FALSE)))</f>
        <v/>
      </c>
      <c r="AA1156" s="161" t="str">
        <f t="shared" ref="AA1156:AA1219" si="358">IF(SUM(AB1156:AC1156)&gt;0,"Yes","No")</f>
        <v>No</v>
      </c>
      <c r="AB1156" s="162" t="str">
        <f t="shared" ref="AB1156:AB1219" si="359">IF(Y1156="","",MAX(MIN($AG$21,Z1156)-MAX($AG$20,Y1156)+1,0)*$I1156/365)</f>
        <v/>
      </c>
      <c r="AC1156" s="162" t="str">
        <f t="shared" ref="AC1156:AC1219" si="360">IF(Y1156="","",MAX(MIN($AG$23,Z1156)-MAX($AG$22,Y1156)+1,0)*$I1156/366)</f>
        <v/>
      </c>
      <c r="AN1156"/>
      <c r="AO1156"/>
      <c r="AP1156"/>
    </row>
    <row r="1157" spans="1:42" ht="15">
      <c r="A1157" s="62">
        <v>1155</v>
      </c>
      <c r="B1157" s="10">
        <v>8</v>
      </c>
      <c r="C1157" s="14">
        <v>41499</v>
      </c>
      <c r="D1157" s="15" t="s">
        <v>237</v>
      </c>
      <c r="E1157" s="15" t="s">
        <v>367</v>
      </c>
      <c r="F1157" s="15" t="s">
        <v>367</v>
      </c>
      <c r="G1157" s="23" t="s">
        <v>229</v>
      </c>
      <c r="H1157" s="17" t="s">
        <v>260</v>
      </c>
      <c r="I1157" s="66">
        <v>12</v>
      </c>
      <c r="J1157" s="12">
        <f>VLOOKUP(G1157,'Default Parameters'!$A$10:$C$12,3,FALSE)</f>
        <v>5</v>
      </c>
      <c r="K1157" s="63">
        <f t="shared" si="342"/>
        <v>41621</v>
      </c>
      <c r="L1157" s="64">
        <f t="shared" si="343"/>
        <v>2013</v>
      </c>
      <c r="M1157" s="64">
        <f t="shared" si="344"/>
        <v>12</v>
      </c>
      <c r="N1157" s="63">
        <f t="shared" si="345"/>
        <v>43446</v>
      </c>
      <c r="O1157" s="154">
        <f t="shared" si="346"/>
        <v>42948</v>
      </c>
      <c r="P1157" s="155">
        <f t="shared" si="347"/>
        <v>43312</v>
      </c>
      <c r="Q1157" s="155" t="str">
        <f t="shared" si="348"/>
        <v>Yes</v>
      </c>
      <c r="R1157" s="156">
        <f t="shared" si="349"/>
        <v>5.0301369863013701</v>
      </c>
      <c r="S1157" s="156">
        <f t="shared" si="350"/>
        <v>6.9698630136986299</v>
      </c>
      <c r="T1157" s="157">
        <f t="shared" si="351"/>
        <v>43313</v>
      </c>
      <c r="U1157" s="158">
        <f t="shared" si="352"/>
        <v>43446</v>
      </c>
      <c r="V1157" s="158" t="str">
        <f t="shared" si="353"/>
        <v>Yes</v>
      </c>
      <c r="W1157" s="159">
        <f t="shared" si="354"/>
        <v>4.4054794520547942</v>
      </c>
      <c r="X1157" s="159">
        <f t="shared" si="355"/>
        <v>0</v>
      </c>
      <c r="Y1157" s="160" t="str">
        <f t="shared" si="356"/>
        <v/>
      </c>
      <c r="Z1157" s="161" t="str">
        <f t="shared" si="357"/>
        <v/>
      </c>
      <c r="AA1157" s="161" t="str">
        <f t="shared" si="358"/>
        <v>No</v>
      </c>
      <c r="AB1157" s="162" t="str">
        <f t="shared" si="359"/>
        <v/>
      </c>
      <c r="AC1157" s="162" t="str">
        <f t="shared" si="360"/>
        <v/>
      </c>
      <c r="AN1157"/>
      <c r="AO1157"/>
      <c r="AP1157"/>
    </row>
    <row r="1158" spans="1:42" ht="15">
      <c r="A1158" s="62">
        <v>1156</v>
      </c>
      <c r="B1158" s="10">
        <v>8</v>
      </c>
      <c r="C1158" s="14">
        <v>41499</v>
      </c>
      <c r="D1158" s="15" t="s">
        <v>237</v>
      </c>
      <c r="E1158" s="15" t="s">
        <v>367</v>
      </c>
      <c r="F1158" s="15" t="s">
        <v>367</v>
      </c>
      <c r="G1158" s="23" t="s">
        <v>229</v>
      </c>
      <c r="H1158" s="17" t="s">
        <v>247</v>
      </c>
      <c r="I1158" s="66">
        <v>15</v>
      </c>
      <c r="J1158" s="12">
        <f>VLOOKUP(G1158,'Default Parameters'!$A$10:$C$12,3,FALSE)</f>
        <v>5</v>
      </c>
      <c r="K1158" s="63">
        <f t="shared" si="342"/>
        <v>41621</v>
      </c>
      <c r="L1158" s="64">
        <f t="shared" si="343"/>
        <v>2013</v>
      </c>
      <c r="M1158" s="64">
        <f t="shared" si="344"/>
        <v>12</v>
      </c>
      <c r="N1158" s="63">
        <f t="shared" si="345"/>
        <v>43446</v>
      </c>
      <c r="O1158" s="154">
        <f t="shared" si="346"/>
        <v>42948</v>
      </c>
      <c r="P1158" s="155">
        <f t="shared" si="347"/>
        <v>43312</v>
      </c>
      <c r="Q1158" s="155" t="str">
        <f t="shared" si="348"/>
        <v>Yes</v>
      </c>
      <c r="R1158" s="156">
        <f t="shared" si="349"/>
        <v>6.2876712328767121</v>
      </c>
      <c r="S1158" s="156">
        <f t="shared" si="350"/>
        <v>8.712328767123287</v>
      </c>
      <c r="T1158" s="157">
        <f t="shared" si="351"/>
        <v>43313</v>
      </c>
      <c r="U1158" s="158">
        <f t="shared" si="352"/>
        <v>43446</v>
      </c>
      <c r="V1158" s="158" t="str">
        <f t="shared" si="353"/>
        <v>Yes</v>
      </c>
      <c r="W1158" s="159">
        <f t="shared" si="354"/>
        <v>5.506849315068493</v>
      </c>
      <c r="X1158" s="159">
        <f t="shared" si="355"/>
        <v>0</v>
      </c>
      <c r="Y1158" s="160" t="str">
        <f t="shared" si="356"/>
        <v/>
      </c>
      <c r="Z1158" s="161" t="str">
        <f t="shared" si="357"/>
        <v/>
      </c>
      <c r="AA1158" s="161" t="str">
        <f t="shared" si="358"/>
        <v>No</v>
      </c>
      <c r="AB1158" s="162" t="str">
        <f t="shared" si="359"/>
        <v/>
      </c>
      <c r="AC1158" s="162" t="str">
        <f t="shared" si="360"/>
        <v/>
      </c>
      <c r="AN1158"/>
      <c r="AO1158"/>
      <c r="AP1158"/>
    </row>
    <row r="1159" spans="1:42" ht="15">
      <c r="A1159" s="62">
        <v>1157</v>
      </c>
      <c r="B1159" s="10">
        <v>8</v>
      </c>
      <c r="C1159" s="14">
        <v>41499</v>
      </c>
      <c r="D1159" s="15" t="s">
        <v>237</v>
      </c>
      <c r="E1159" s="15" t="s">
        <v>367</v>
      </c>
      <c r="F1159" s="15" t="s">
        <v>367</v>
      </c>
      <c r="G1159" s="23" t="s">
        <v>229</v>
      </c>
      <c r="H1159" s="17" t="s">
        <v>260</v>
      </c>
      <c r="I1159" s="66">
        <v>18</v>
      </c>
      <c r="J1159" s="12">
        <f>VLOOKUP(G1159,'Default Parameters'!$A$10:$C$12,3,FALSE)</f>
        <v>5</v>
      </c>
      <c r="K1159" s="63">
        <f t="shared" si="342"/>
        <v>41621</v>
      </c>
      <c r="L1159" s="64">
        <f t="shared" si="343"/>
        <v>2013</v>
      </c>
      <c r="M1159" s="64">
        <f t="shared" si="344"/>
        <v>12</v>
      </c>
      <c r="N1159" s="63">
        <f t="shared" si="345"/>
        <v>43446</v>
      </c>
      <c r="O1159" s="154">
        <f t="shared" si="346"/>
        <v>42948</v>
      </c>
      <c r="P1159" s="155">
        <f t="shared" si="347"/>
        <v>43312</v>
      </c>
      <c r="Q1159" s="155" t="str">
        <f t="shared" si="348"/>
        <v>Yes</v>
      </c>
      <c r="R1159" s="156">
        <f t="shared" si="349"/>
        <v>7.5452054794520551</v>
      </c>
      <c r="S1159" s="156">
        <f t="shared" si="350"/>
        <v>10.454794520547946</v>
      </c>
      <c r="T1159" s="157">
        <f t="shared" si="351"/>
        <v>43313</v>
      </c>
      <c r="U1159" s="158">
        <f t="shared" si="352"/>
        <v>43446</v>
      </c>
      <c r="V1159" s="158" t="str">
        <f t="shared" si="353"/>
        <v>Yes</v>
      </c>
      <c r="W1159" s="159">
        <f t="shared" si="354"/>
        <v>6.6082191780821917</v>
      </c>
      <c r="X1159" s="159">
        <f t="shared" si="355"/>
        <v>0</v>
      </c>
      <c r="Y1159" s="160" t="str">
        <f t="shared" si="356"/>
        <v/>
      </c>
      <c r="Z1159" s="161" t="str">
        <f t="shared" si="357"/>
        <v/>
      </c>
      <c r="AA1159" s="161" t="str">
        <f t="shared" si="358"/>
        <v>No</v>
      </c>
      <c r="AB1159" s="162" t="str">
        <f t="shared" si="359"/>
        <v/>
      </c>
      <c r="AC1159" s="162" t="str">
        <f t="shared" si="360"/>
        <v/>
      </c>
      <c r="AN1159"/>
      <c r="AO1159"/>
      <c r="AP1159"/>
    </row>
    <row r="1160" spans="1:42" ht="15">
      <c r="A1160" s="62">
        <v>1158</v>
      </c>
      <c r="B1160" s="10">
        <v>8</v>
      </c>
      <c r="C1160" s="14">
        <v>41499</v>
      </c>
      <c r="D1160" s="15" t="s">
        <v>237</v>
      </c>
      <c r="E1160" s="15" t="s">
        <v>367</v>
      </c>
      <c r="F1160" s="15" t="s">
        <v>367</v>
      </c>
      <c r="G1160" s="23" t="s">
        <v>229</v>
      </c>
      <c r="H1160" s="17" t="s">
        <v>247</v>
      </c>
      <c r="I1160" s="66">
        <v>27</v>
      </c>
      <c r="J1160" s="12">
        <f>VLOOKUP(G1160,'Default Parameters'!$A$10:$C$12,3,FALSE)</f>
        <v>5</v>
      </c>
      <c r="K1160" s="63">
        <f t="shared" si="342"/>
        <v>41621</v>
      </c>
      <c r="L1160" s="64">
        <f t="shared" si="343"/>
        <v>2013</v>
      </c>
      <c r="M1160" s="64">
        <f t="shared" si="344"/>
        <v>12</v>
      </c>
      <c r="N1160" s="63">
        <f t="shared" si="345"/>
        <v>43446</v>
      </c>
      <c r="O1160" s="154">
        <f t="shared" si="346"/>
        <v>42948</v>
      </c>
      <c r="P1160" s="155">
        <f t="shared" si="347"/>
        <v>43312</v>
      </c>
      <c r="Q1160" s="155" t="str">
        <f t="shared" si="348"/>
        <v>Yes</v>
      </c>
      <c r="R1160" s="156">
        <f t="shared" si="349"/>
        <v>11.317808219178081</v>
      </c>
      <c r="S1160" s="156">
        <f t="shared" si="350"/>
        <v>15.682191780821919</v>
      </c>
      <c r="T1160" s="157">
        <f t="shared" si="351"/>
        <v>43313</v>
      </c>
      <c r="U1160" s="158">
        <f t="shared" si="352"/>
        <v>43446</v>
      </c>
      <c r="V1160" s="158" t="str">
        <f t="shared" si="353"/>
        <v>Yes</v>
      </c>
      <c r="W1160" s="159">
        <f t="shared" si="354"/>
        <v>9.912328767123288</v>
      </c>
      <c r="X1160" s="159">
        <f t="shared" si="355"/>
        <v>0</v>
      </c>
      <c r="Y1160" s="160" t="str">
        <f t="shared" si="356"/>
        <v/>
      </c>
      <c r="Z1160" s="161" t="str">
        <f t="shared" si="357"/>
        <v/>
      </c>
      <c r="AA1160" s="161" t="str">
        <f t="shared" si="358"/>
        <v>No</v>
      </c>
      <c r="AB1160" s="162" t="str">
        <f t="shared" si="359"/>
        <v/>
      </c>
      <c r="AC1160" s="162" t="str">
        <f t="shared" si="360"/>
        <v/>
      </c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</row>
    <row r="1161" spans="1:42" ht="15">
      <c r="A1161" s="62">
        <v>1159</v>
      </c>
      <c r="B1161" s="10">
        <v>8</v>
      </c>
      <c r="C1161" s="14">
        <v>41499</v>
      </c>
      <c r="D1161" s="15" t="s">
        <v>237</v>
      </c>
      <c r="E1161" s="15" t="s">
        <v>367</v>
      </c>
      <c r="F1161" s="15" t="s">
        <v>367</v>
      </c>
      <c r="G1161" s="23" t="s">
        <v>229</v>
      </c>
      <c r="H1161" s="17" t="s">
        <v>260</v>
      </c>
      <c r="I1161" s="66">
        <v>40</v>
      </c>
      <c r="J1161" s="12">
        <f>VLOOKUP(G1161,'Default Parameters'!$A$10:$C$12,3,FALSE)</f>
        <v>5</v>
      </c>
      <c r="K1161" s="63">
        <f t="shared" si="342"/>
        <v>41621</v>
      </c>
      <c r="L1161" s="64">
        <f t="shared" si="343"/>
        <v>2013</v>
      </c>
      <c r="M1161" s="64">
        <f t="shared" si="344"/>
        <v>12</v>
      </c>
      <c r="N1161" s="63">
        <f t="shared" si="345"/>
        <v>43446</v>
      </c>
      <c r="O1161" s="154">
        <f t="shared" si="346"/>
        <v>42948</v>
      </c>
      <c r="P1161" s="155">
        <f t="shared" si="347"/>
        <v>43312</v>
      </c>
      <c r="Q1161" s="155" t="str">
        <f t="shared" si="348"/>
        <v>Yes</v>
      </c>
      <c r="R1161" s="156">
        <f t="shared" si="349"/>
        <v>16.767123287671232</v>
      </c>
      <c r="S1161" s="156">
        <f t="shared" si="350"/>
        <v>23.232876712328768</v>
      </c>
      <c r="T1161" s="157">
        <f t="shared" si="351"/>
        <v>43313</v>
      </c>
      <c r="U1161" s="158">
        <f t="shared" si="352"/>
        <v>43446</v>
      </c>
      <c r="V1161" s="158" t="str">
        <f t="shared" si="353"/>
        <v>Yes</v>
      </c>
      <c r="W1161" s="159">
        <f t="shared" si="354"/>
        <v>14.684931506849315</v>
      </c>
      <c r="X1161" s="159">
        <f t="shared" si="355"/>
        <v>0</v>
      </c>
      <c r="Y1161" s="160" t="str">
        <f t="shared" si="356"/>
        <v/>
      </c>
      <c r="Z1161" s="161" t="str">
        <f t="shared" si="357"/>
        <v/>
      </c>
      <c r="AA1161" s="161" t="str">
        <f t="shared" si="358"/>
        <v>No</v>
      </c>
      <c r="AB1161" s="162" t="str">
        <f t="shared" si="359"/>
        <v/>
      </c>
      <c r="AC1161" s="162" t="str">
        <f t="shared" si="360"/>
        <v/>
      </c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</row>
    <row r="1162" spans="1:42" ht="15">
      <c r="A1162" s="62">
        <v>1160</v>
      </c>
      <c r="B1162" s="10">
        <v>8</v>
      </c>
      <c r="C1162" s="14">
        <v>41499</v>
      </c>
      <c r="D1162" s="15" t="s">
        <v>246</v>
      </c>
      <c r="E1162" s="65" t="s">
        <v>8</v>
      </c>
      <c r="F1162" s="15" t="s">
        <v>8</v>
      </c>
      <c r="G1162" s="23" t="s">
        <v>229</v>
      </c>
      <c r="H1162" s="17" t="s">
        <v>260</v>
      </c>
      <c r="I1162" s="66">
        <v>3</v>
      </c>
      <c r="J1162" s="12">
        <f>VLOOKUP(G1162,'Default Parameters'!$A$10:$C$12,3,FALSE)</f>
        <v>5</v>
      </c>
      <c r="K1162" s="63">
        <f t="shared" si="342"/>
        <v>41621</v>
      </c>
      <c r="L1162" s="64">
        <f t="shared" si="343"/>
        <v>2013</v>
      </c>
      <c r="M1162" s="64">
        <f t="shared" si="344"/>
        <v>12</v>
      </c>
      <c r="N1162" s="63">
        <f t="shared" si="345"/>
        <v>43446</v>
      </c>
      <c r="O1162" s="154">
        <f t="shared" si="346"/>
        <v>42948</v>
      </c>
      <c r="P1162" s="155">
        <f t="shared" si="347"/>
        <v>43312</v>
      </c>
      <c r="Q1162" s="155" t="str">
        <f t="shared" si="348"/>
        <v>Yes</v>
      </c>
      <c r="R1162" s="156">
        <f t="shared" si="349"/>
        <v>1.2575342465753425</v>
      </c>
      <c r="S1162" s="156">
        <f t="shared" si="350"/>
        <v>1.7424657534246575</v>
      </c>
      <c r="T1162" s="157">
        <f t="shared" si="351"/>
        <v>43313</v>
      </c>
      <c r="U1162" s="158">
        <f t="shared" si="352"/>
        <v>43446</v>
      </c>
      <c r="V1162" s="158" t="str">
        <f t="shared" si="353"/>
        <v>Yes</v>
      </c>
      <c r="W1162" s="159">
        <f t="shared" si="354"/>
        <v>1.1013698630136985</v>
      </c>
      <c r="X1162" s="159">
        <f t="shared" si="355"/>
        <v>0</v>
      </c>
      <c r="Y1162" s="160" t="str">
        <f t="shared" si="356"/>
        <v/>
      </c>
      <c r="Z1162" s="161" t="str">
        <f t="shared" si="357"/>
        <v/>
      </c>
      <c r="AA1162" s="161" t="str">
        <f t="shared" si="358"/>
        <v>No</v>
      </c>
      <c r="AB1162" s="162" t="str">
        <f t="shared" si="359"/>
        <v/>
      </c>
      <c r="AC1162" s="162" t="str">
        <f t="shared" si="360"/>
        <v/>
      </c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</row>
    <row r="1163" spans="1:42" ht="15">
      <c r="A1163" s="62">
        <v>1161</v>
      </c>
      <c r="B1163" s="10">
        <v>8</v>
      </c>
      <c r="C1163" s="14">
        <v>41499</v>
      </c>
      <c r="D1163" s="15" t="s">
        <v>237</v>
      </c>
      <c r="E1163" s="15" t="s">
        <v>11</v>
      </c>
      <c r="F1163" s="15" t="s">
        <v>11</v>
      </c>
      <c r="G1163" s="23" t="s">
        <v>229</v>
      </c>
      <c r="H1163" s="17" t="s">
        <v>247</v>
      </c>
      <c r="I1163" s="66">
        <v>10</v>
      </c>
      <c r="J1163" s="12">
        <f>VLOOKUP(G1163,'Default Parameters'!$A$10:$C$12,3,FALSE)</f>
        <v>5</v>
      </c>
      <c r="K1163" s="63">
        <f t="shared" si="342"/>
        <v>41621</v>
      </c>
      <c r="L1163" s="64">
        <f t="shared" si="343"/>
        <v>2013</v>
      </c>
      <c r="M1163" s="64">
        <f t="shared" si="344"/>
        <v>12</v>
      </c>
      <c r="N1163" s="63">
        <f t="shared" si="345"/>
        <v>43446</v>
      </c>
      <c r="O1163" s="154">
        <f t="shared" si="346"/>
        <v>42948</v>
      </c>
      <c r="P1163" s="155">
        <f t="shared" si="347"/>
        <v>43312</v>
      </c>
      <c r="Q1163" s="155" t="str">
        <f t="shared" si="348"/>
        <v>Yes</v>
      </c>
      <c r="R1163" s="156">
        <f t="shared" si="349"/>
        <v>4.1917808219178081</v>
      </c>
      <c r="S1163" s="156">
        <f t="shared" si="350"/>
        <v>5.8082191780821919</v>
      </c>
      <c r="T1163" s="157">
        <f t="shared" si="351"/>
        <v>43313</v>
      </c>
      <c r="U1163" s="158">
        <f t="shared" si="352"/>
        <v>43446</v>
      </c>
      <c r="V1163" s="158" t="str">
        <f t="shared" si="353"/>
        <v>Yes</v>
      </c>
      <c r="W1163" s="159">
        <f t="shared" si="354"/>
        <v>3.6712328767123288</v>
      </c>
      <c r="X1163" s="159">
        <f t="shared" si="355"/>
        <v>0</v>
      </c>
      <c r="Y1163" s="160" t="str">
        <f t="shared" si="356"/>
        <v/>
      </c>
      <c r="Z1163" s="161" t="str">
        <f t="shared" si="357"/>
        <v/>
      </c>
      <c r="AA1163" s="161" t="str">
        <f t="shared" si="358"/>
        <v>No</v>
      </c>
      <c r="AB1163" s="162" t="str">
        <f t="shared" si="359"/>
        <v/>
      </c>
      <c r="AC1163" s="162" t="str">
        <f t="shared" si="360"/>
        <v/>
      </c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</row>
    <row r="1164" spans="1:42" ht="15">
      <c r="A1164" s="62">
        <v>1162</v>
      </c>
      <c r="B1164" s="10">
        <v>8</v>
      </c>
      <c r="C1164" s="14">
        <v>41500</v>
      </c>
      <c r="D1164" s="15" t="s">
        <v>237</v>
      </c>
      <c r="E1164" s="15" t="s">
        <v>367</v>
      </c>
      <c r="F1164" s="15" t="s">
        <v>367</v>
      </c>
      <c r="G1164" s="23" t="s">
        <v>229</v>
      </c>
      <c r="H1164" s="17" t="s">
        <v>247</v>
      </c>
      <c r="I1164" s="66">
        <v>13</v>
      </c>
      <c r="J1164" s="12">
        <f>VLOOKUP(G1164,'Default Parameters'!$A$10:$C$12,3,FALSE)</f>
        <v>5</v>
      </c>
      <c r="K1164" s="63">
        <f t="shared" si="342"/>
        <v>41622</v>
      </c>
      <c r="L1164" s="64">
        <f t="shared" si="343"/>
        <v>2013</v>
      </c>
      <c r="M1164" s="64">
        <f t="shared" si="344"/>
        <v>12</v>
      </c>
      <c r="N1164" s="63">
        <f t="shared" si="345"/>
        <v>43447</v>
      </c>
      <c r="O1164" s="154">
        <f t="shared" si="346"/>
        <v>42948</v>
      </c>
      <c r="P1164" s="155">
        <f t="shared" si="347"/>
        <v>43312</v>
      </c>
      <c r="Q1164" s="155" t="str">
        <f t="shared" si="348"/>
        <v>Yes</v>
      </c>
      <c r="R1164" s="156">
        <f t="shared" si="349"/>
        <v>5.4493150684931511</v>
      </c>
      <c r="S1164" s="156">
        <f t="shared" si="350"/>
        <v>7.5506849315068489</v>
      </c>
      <c r="T1164" s="157">
        <f t="shared" si="351"/>
        <v>43313</v>
      </c>
      <c r="U1164" s="158">
        <f t="shared" si="352"/>
        <v>43447</v>
      </c>
      <c r="V1164" s="158" t="str">
        <f t="shared" si="353"/>
        <v>Yes</v>
      </c>
      <c r="W1164" s="159">
        <f t="shared" si="354"/>
        <v>4.8082191780821919</v>
      </c>
      <c r="X1164" s="159">
        <f t="shared" si="355"/>
        <v>0</v>
      </c>
      <c r="Y1164" s="160" t="str">
        <f t="shared" si="356"/>
        <v/>
      </c>
      <c r="Z1164" s="161" t="str">
        <f t="shared" si="357"/>
        <v/>
      </c>
      <c r="AA1164" s="161" t="str">
        <f t="shared" si="358"/>
        <v>No</v>
      </c>
      <c r="AB1164" s="162" t="str">
        <f t="shared" si="359"/>
        <v/>
      </c>
      <c r="AC1164" s="162" t="str">
        <f t="shared" si="360"/>
        <v/>
      </c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</row>
    <row r="1165" spans="1:42" ht="15">
      <c r="A1165" s="62">
        <v>1163</v>
      </c>
      <c r="B1165" s="10">
        <v>8</v>
      </c>
      <c r="C1165" s="14">
        <v>41500</v>
      </c>
      <c r="D1165" s="15" t="s">
        <v>237</v>
      </c>
      <c r="E1165" s="15" t="s">
        <v>367</v>
      </c>
      <c r="F1165" s="15" t="s">
        <v>367</v>
      </c>
      <c r="G1165" s="23" t="s">
        <v>229</v>
      </c>
      <c r="H1165" s="17" t="s">
        <v>247</v>
      </c>
      <c r="I1165" s="66">
        <v>32</v>
      </c>
      <c r="J1165" s="12">
        <f>VLOOKUP(G1165,'Default Parameters'!$A$10:$C$12,3,FALSE)</f>
        <v>5</v>
      </c>
      <c r="K1165" s="63">
        <f t="shared" si="342"/>
        <v>41622</v>
      </c>
      <c r="L1165" s="64">
        <f t="shared" si="343"/>
        <v>2013</v>
      </c>
      <c r="M1165" s="64">
        <f t="shared" si="344"/>
        <v>12</v>
      </c>
      <c r="N1165" s="63">
        <f t="shared" si="345"/>
        <v>43447</v>
      </c>
      <c r="O1165" s="154">
        <f t="shared" si="346"/>
        <v>42948</v>
      </c>
      <c r="P1165" s="155">
        <f t="shared" si="347"/>
        <v>43312</v>
      </c>
      <c r="Q1165" s="155" t="str">
        <f t="shared" si="348"/>
        <v>Yes</v>
      </c>
      <c r="R1165" s="156">
        <f t="shared" si="349"/>
        <v>13.413698630136986</v>
      </c>
      <c r="S1165" s="156">
        <f t="shared" si="350"/>
        <v>18.586301369863012</v>
      </c>
      <c r="T1165" s="157">
        <f t="shared" si="351"/>
        <v>43313</v>
      </c>
      <c r="U1165" s="158">
        <f t="shared" si="352"/>
        <v>43447</v>
      </c>
      <c r="V1165" s="158" t="str">
        <f t="shared" si="353"/>
        <v>Yes</v>
      </c>
      <c r="W1165" s="159">
        <f t="shared" si="354"/>
        <v>11.835616438356164</v>
      </c>
      <c r="X1165" s="159">
        <f t="shared" si="355"/>
        <v>0</v>
      </c>
      <c r="Y1165" s="160" t="str">
        <f t="shared" si="356"/>
        <v/>
      </c>
      <c r="Z1165" s="161" t="str">
        <f t="shared" si="357"/>
        <v/>
      </c>
      <c r="AA1165" s="161" t="str">
        <f t="shared" si="358"/>
        <v>No</v>
      </c>
      <c r="AB1165" s="162" t="str">
        <f t="shared" si="359"/>
        <v/>
      </c>
      <c r="AC1165" s="162" t="str">
        <f t="shared" si="360"/>
        <v/>
      </c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</row>
    <row r="1166" spans="1:42" ht="15">
      <c r="A1166" s="62">
        <v>1164</v>
      </c>
      <c r="B1166" s="10">
        <v>8</v>
      </c>
      <c r="C1166" s="14">
        <v>41503</v>
      </c>
      <c r="D1166" s="15" t="s">
        <v>237</v>
      </c>
      <c r="E1166" s="15" t="s">
        <v>367</v>
      </c>
      <c r="F1166" s="15" t="s">
        <v>367</v>
      </c>
      <c r="G1166" s="23" t="s">
        <v>229</v>
      </c>
      <c r="H1166" s="17" t="s">
        <v>260</v>
      </c>
      <c r="I1166" s="66">
        <v>15</v>
      </c>
      <c r="J1166" s="12">
        <f>VLOOKUP(G1166,'Default Parameters'!$A$10:$C$12,3,FALSE)</f>
        <v>5</v>
      </c>
      <c r="K1166" s="63">
        <f t="shared" si="342"/>
        <v>41625</v>
      </c>
      <c r="L1166" s="64">
        <f t="shared" si="343"/>
        <v>2013</v>
      </c>
      <c r="M1166" s="64">
        <f t="shared" si="344"/>
        <v>12</v>
      </c>
      <c r="N1166" s="63">
        <f t="shared" si="345"/>
        <v>43450</v>
      </c>
      <c r="O1166" s="154">
        <f t="shared" si="346"/>
        <v>42948</v>
      </c>
      <c r="P1166" s="155">
        <f t="shared" si="347"/>
        <v>43312</v>
      </c>
      <c r="Q1166" s="155" t="str">
        <f t="shared" si="348"/>
        <v>Yes</v>
      </c>
      <c r="R1166" s="156">
        <f t="shared" si="349"/>
        <v>6.2876712328767121</v>
      </c>
      <c r="S1166" s="156">
        <f t="shared" si="350"/>
        <v>8.712328767123287</v>
      </c>
      <c r="T1166" s="157">
        <f t="shared" si="351"/>
        <v>43313</v>
      </c>
      <c r="U1166" s="158">
        <f t="shared" si="352"/>
        <v>43450</v>
      </c>
      <c r="V1166" s="158" t="str">
        <f t="shared" si="353"/>
        <v>Yes</v>
      </c>
      <c r="W1166" s="159">
        <f t="shared" si="354"/>
        <v>5.6712328767123283</v>
      </c>
      <c r="X1166" s="159">
        <f t="shared" si="355"/>
        <v>0</v>
      </c>
      <c r="Y1166" s="160" t="str">
        <f t="shared" si="356"/>
        <v/>
      </c>
      <c r="Z1166" s="161" t="str">
        <f t="shared" si="357"/>
        <v/>
      </c>
      <c r="AA1166" s="161" t="str">
        <f t="shared" si="358"/>
        <v>No</v>
      </c>
      <c r="AB1166" s="162" t="str">
        <f t="shared" si="359"/>
        <v/>
      </c>
      <c r="AC1166" s="162" t="str">
        <f t="shared" si="360"/>
        <v/>
      </c>
      <c r="AD1166"/>
      <c r="AE1166"/>
      <c r="AF1166"/>
      <c r="AG1166"/>
      <c r="AH1166"/>
      <c r="AI1166"/>
      <c r="AJ1166"/>
      <c r="AK1166"/>
      <c r="AL1166"/>
      <c r="AM1166"/>
    </row>
    <row r="1167" spans="1:42" ht="15">
      <c r="A1167" s="62">
        <v>1165</v>
      </c>
      <c r="B1167" s="10">
        <v>8</v>
      </c>
      <c r="C1167" s="14">
        <v>41503</v>
      </c>
      <c r="D1167" s="15" t="s">
        <v>237</v>
      </c>
      <c r="E1167" s="15" t="s">
        <v>367</v>
      </c>
      <c r="F1167" s="15" t="s">
        <v>367</v>
      </c>
      <c r="G1167" s="23" t="s">
        <v>229</v>
      </c>
      <c r="H1167" s="17" t="s">
        <v>260</v>
      </c>
      <c r="I1167" s="66">
        <v>20</v>
      </c>
      <c r="J1167" s="12">
        <f>VLOOKUP(G1167,'Default Parameters'!$A$10:$C$12,3,FALSE)</f>
        <v>5</v>
      </c>
      <c r="K1167" s="63">
        <f t="shared" si="342"/>
        <v>41625</v>
      </c>
      <c r="L1167" s="64">
        <f t="shared" si="343"/>
        <v>2013</v>
      </c>
      <c r="M1167" s="64">
        <f t="shared" si="344"/>
        <v>12</v>
      </c>
      <c r="N1167" s="63">
        <f t="shared" si="345"/>
        <v>43450</v>
      </c>
      <c r="O1167" s="154">
        <f t="shared" si="346"/>
        <v>42948</v>
      </c>
      <c r="P1167" s="155">
        <f t="shared" si="347"/>
        <v>43312</v>
      </c>
      <c r="Q1167" s="155" t="str">
        <f t="shared" si="348"/>
        <v>Yes</v>
      </c>
      <c r="R1167" s="156">
        <f t="shared" si="349"/>
        <v>8.3835616438356162</v>
      </c>
      <c r="S1167" s="156">
        <f t="shared" si="350"/>
        <v>11.616438356164384</v>
      </c>
      <c r="T1167" s="157">
        <f t="shared" si="351"/>
        <v>43313</v>
      </c>
      <c r="U1167" s="158">
        <f t="shared" si="352"/>
        <v>43450</v>
      </c>
      <c r="V1167" s="158" t="str">
        <f t="shared" si="353"/>
        <v>Yes</v>
      </c>
      <c r="W1167" s="159">
        <f t="shared" si="354"/>
        <v>7.5616438356164384</v>
      </c>
      <c r="X1167" s="159">
        <f t="shared" si="355"/>
        <v>0</v>
      </c>
      <c r="Y1167" s="160" t="str">
        <f t="shared" si="356"/>
        <v/>
      </c>
      <c r="Z1167" s="161" t="str">
        <f t="shared" si="357"/>
        <v/>
      </c>
      <c r="AA1167" s="161" t="str">
        <f t="shared" si="358"/>
        <v>No</v>
      </c>
      <c r="AB1167" s="162" t="str">
        <f t="shared" si="359"/>
        <v/>
      </c>
      <c r="AC1167" s="162" t="str">
        <f t="shared" si="360"/>
        <v/>
      </c>
      <c r="AD1167"/>
      <c r="AE1167"/>
      <c r="AF1167"/>
      <c r="AG1167"/>
      <c r="AH1167"/>
      <c r="AI1167"/>
      <c r="AJ1167"/>
      <c r="AK1167"/>
      <c r="AL1167"/>
      <c r="AM1167"/>
    </row>
    <row r="1168" spans="1:42" ht="15">
      <c r="A1168" s="62">
        <v>1166</v>
      </c>
      <c r="B1168" s="10">
        <v>8</v>
      </c>
      <c r="C1168" s="14">
        <v>41503</v>
      </c>
      <c r="D1168" s="15" t="s">
        <v>237</v>
      </c>
      <c r="E1168" s="15" t="s">
        <v>367</v>
      </c>
      <c r="F1168" s="15" t="s">
        <v>367</v>
      </c>
      <c r="G1168" s="23" t="s">
        <v>229</v>
      </c>
      <c r="H1168" s="17" t="s">
        <v>260</v>
      </c>
      <c r="I1168" s="66">
        <v>24</v>
      </c>
      <c r="J1168" s="12">
        <f>VLOOKUP(G1168,'Default Parameters'!$A$10:$C$12,3,FALSE)</f>
        <v>5</v>
      </c>
      <c r="K1168" s="63">
        <f t="shared" si="342"/>
        <v>41625</v>
      </c>
      <c r="L1168" s="64">
        <f t="shared" si="343"/>
        <v>2013</v>
      </c>
      <c r="M1168" s="64">
        <f t="shared" si="344"/>
        <v>12</v>
      </c>
      <c r="N1168" s="63">
        <f t="shared" si="345"/>
        <v>43450</v>
      </c>
      <c r="O1168" s="154">
        <f t="shared" si="346"/>
        <v>42948</v>
      </c>
      <c r="P1168" s="155">
        <f t="shared" si="347"/>
        <v>43312</v>
      </c>
      <c r="Q1168" s="155" t="str">
        <f t="shared" si="348"/>
        <v>Yes</v>
      </c>
      <c r="R1168" s="156">
        <f t="shared" si="349"/>
        <v>10.06027397260274</v>
      </c>
      <c r="S1168" s="156">
        <f t="shared" si="350"/>
        <v>13.93972602739726</v>
      </c>
      <c r="T1168" s="157">
        <f t="shared" si="351"/>
        <v>43313</v>
      </c>
      <c r="U1168" s="158">
        <f t="shared" si="352"/>
        <v>43450</v>
      </c>
      <c r="V1168" s="158" t="str">
        <f t="shared" si="353"/>
        <v>Yes</v>
      </c>
      <c r="W1168" s="159">
        <f t="shared" si="354"/>
        <v>9.0739726027397261</v>
      </c>
      <c r="X1168" s="159">
        <f t="shared" si="355"/>
        <v>0</v>
      </c>
      <c r="Y1168" s="160" t="str">
        <f t="shared" si="356"/>
        <v/>
      </c>
      <c r="Z1168" s="161" t="str">
        <f t="shared" si="357"/>
        <v/>
      </c>
      <c r="AA1168" s="161" t="str">
        <f t="shared" si="358"/>
        <v>No</v>
      </c>
      <c r="AB1168" s="162" t="str">
        <f t="shared" si="359"/>
        <v/>
      </c>
      <c r="AC1168" s="162" t="str">
        <f t="shared" si="360"/>
        <v/>
      </c>
      <c r="AD1168"/>
      <c r="AE1168"/>
      <c r="AF1168"/>
      <c r="AG1168"/>
      <c r="AH1168"/>
      <c r="AI1168"/>
      <c r="AJ1168"/>
      <c r="AK1168"/>
      <c r="AL1168"/>
      <c r="AM1168"/>
    </row>
    <row r="1169" spans="1:39" ht="15">
      <c r="A1169" s="62">
        <v>1167</v>
      </c>
      <c r="B1169" s="10">
        <v>8</v>
      </c>
      <c r="C1169" s="14">
        <v>41503</v>
      </c>
      <c r="D1169" s="15" t="s">
        <v>237</v>
      </c>
      <c r="E1169" s="15" t="s">
        <v>367</v>
      </c>
      <c r="F1169" s="15" t="s">
        <v>367</v>
      </c>
      <c r="G1169" s="23" t="s">
        <v>229</v>
      </c>
      <c r="H1169" s="17" t="s">
        <v>260</v>
      </c>
      <c r="I1169" s="66">
        <v>24</v>
      </c>
      <c r="J1169" s="12">
        <f>VLOOKUP(G1169,'Default Parameters'!$A$10:$C$12,3,FALSE)</f>
        <v>5</v>
      </c>
      <c r="K1169" s="63">
        <f t="shared" si="342"/>
        <v>41625</v>
      </c>
      <c r="L1169" s="64">
        <f t="shared" si="343"/>
        <v>2013</v>
      </c>
      <c r="M1169" s="64">
        <f t="shared" si="344"/>
        <v>12</v>
      </c>
      <c r="N1169" s="63">
        <f t="shared" si="345"/>
        <v>43450</v>
      </c>
      <c r="O1169" s="154">
        <f t="shared" si="346"/>
        <v>42948</v>
      </c>
      <c r="P1169" s="155">
        <f t="shared" si="347"/>
        <v>43312</v>
      </c>
      <c r="Q1169" s="155" t="str">
        <f t="shared" si="348"/>
        <v>Yes</v>
      </c>
      <c r="R1169" s="156">
        <f t="shared" si="349"/>
        <v>10.06027397260274</v>
      </c>
      <c r="S1169" s="156">
        <f t="shared" si="350"/>
        <v>13.93972602739726</v>
      </c>
      <c r="T1169" s="157">
        <f t="shared" si="351"/>
        <v>43313</v>
      </c>
      <c r="U1169" s="158">
        <f t="shared" si="352"/>
        <v>43450</v>
      </c>
      <c r="V1169" s="158" t="str">
        <f t="shared" si="353"/>
        <v>Yes</v>
      </c>
      <c r="W1169" s="159">
        <f t="shared" si="354"/>
        <v>9.0739726027397261</v>
      </c>
      <c r="X1169" s="159">
        <f t="shared" si="355"/>
        <v>0</v>
      </c>
      <c r="Y1169" s="160" t="str">
        <f t="shared" si="356"/>
        <v/>
      </c>
      <c r="Z1169" s="161" t="str">
        <f t="shared" si="357"/>
        <v/>
      </c>
      <c r="AA1169" s="161" t="str">
        <f t="shared" si="358"/>
        <v>No</v>
      </c>
      <c r="AB1169" s="162" t="str">
        <f t="shared" si="359"/>
        <v/>
      </c>
      <c r="AC1169" s="162" t="str">
        <f t="shared" si="360"/>
        <v/>
      </c>
      <c r="AD1169"/>
      <c r="AE1169"/>
      <c r="AF1169"/>
      <c r="AG1169"/>
      <c r="AH1169"/>
      <c r="AI1169"/>
      <c r="AJ1169"/>
      <c r="AK1169"/>
      <c r="AL1169"/>
      <c r="AM1169"/>
    </row>
    <row r="1170" spans="1:39" ht="15">
      <c r="A1170" s="62">
        <v>1168</v>
      </c>
      <c r="B1170" s="10">
        <v>8</v>
      </c>
      <c r="C1170" s="14">
        <v>41503</v>
      </c>
      <c r="D1170" s="15" t="s">
        <v>237</v>
      </c>
      <c r="E1170" s="15" t="s">
        <v>11</v>
      </c>
      <c r="F1170" s="15" t="s">
        <v>11</v>
      </c>
      <c r="G1170" s="23" t="s">
        <v>229</v>
      </c>
      <c r="H1170" s="17" t="s">
        <v>260</v>
      </c>
      <c r="I1170" s="66">
        <v>10</v>
      </c>
      <c r="J1170" s="12">
        <f>VLOOKUP(G1170,'Default Parameters'!$A$10:$C$12,3,FALSE)</f>
        <v>5</v>
      </c>
      <c r="K1170" s="63">
        <f t="shared" si="342"/>
        <v>41625</v>
      </c>
      <c r="L1170" s="64">
        <f t="shared" si="343"/>
        <v>2013</v>
      </c>
      <c r="M1170" s="64">
        <f t="shared" si="344"/>
        <v>12</v>
      </c>
      <c r="N1170" s="63">
        <f t="shared" si="345"/>
        <v>43450</v>
      </c>
      <c r="O1170" s="154">
        <f t="shared" si="346"/>
        <v>42948</v>
      </c>
      <c r="P1170" s="155">
        <f t="shared" si="347"/>
        <v>43312</v>
      </c>
      <c r="Q1170" s="155" t="str">
        <f t="shared" si="348"/>
        <v>Yes</v>
      </c>
      <c r="R1170" s="156">
        <f t="shared" si="349"/>
        <v>4.1917808219178081</v>
      </c>
      <c r="S1170" s="156">
        <f t="shared" si="350"/>
        <v>5.8082191780821919</v>
      </c>
      <c r="T1170" s="157">
        <f t="shared" si="351"/>
        <v>43313</v>
      </c>
      <c r="U1170" s="158">
        <f t="shared" si="352"/>
        <v>43450</v>
      </c>
      <c r="V1170" s="158" t="str">
        <f t="shared" si="353"/>
        <v>Yes</v>
      </c>
      <c r="W1170" s="159">
        <f t="shared" si="354"/>
        <v>3.7808219178082192</v>
      </c>
      <c r="X1170" s="159">
        <f t="shared" si="355"/>
        <v>0</v>
      </c>
      <c r="Y1170" s="160" t="str">
        <f t="shared" si="356"/>
        <v/>
      </c>
      <c r="Z1170" s="161" t="str">
        <f t="shared" si="357"/>
        <v/>
      </c>
      <c r="AA1170" s="161" t="str">
        <f t="shared" si="358"/>
        <v>No</v>
      </c>
      <c r="AB1170" s="162" t="str">
        <f t="shared" si="359"/>
        <v/>
      </c>
      <c r="AC1170" s="162" t="str">
        <f t="shared" si="360"/>
        <v/>
      </c>
      <c r="AD1170"/>
      <c r="AE1170"/>
      <c r="AF1170"/>
      <c r="AG1170"/>
      <c r="AH1170"/>
      <c r="AI1170"/>
      <c r="AJ1170"/>
      <c r="AK1170"/>
      <c r="AL1170"/>
      <c r="AM1170"/>
    </row>
    <row r="1171" spans="1:39" ht="15">
      <c r="A1171" s="62">
        <v>1169</v>
      </c>
      <c r="B1171" s="10">
        <v>8</v>
      </c>
      <c r="C1171" s="14">
        <v>41505</v>
      </c>
      <c r="D1171" s="15" t="s">
        <v>262</v>
      </c>
      <c r="E1171" s="15" t="s">
        <v>10</v>
      </c>
      <c r="F1171" s="15" t="s">
        <v>10</v>
      </c>
      <c r="G1171" s="23" t="s">
        <v>229</v>
      </c>
      <c r="H1171" s="17" t="s">
        <v>247</v>
      </c>
      <c r="I1171" s="66">
        <v>1</v>
      </c>
      <c r="J1171" s="12">
        <f>VLOOKUP(G1171,'Default Parameters'!$A$10:$C$12,3,FALSE)</f>
        <v>5</v>
      </c>
      <c r="K1171" s="63">
        <f t="shared" si="342"/>
        <v>41627</v>
      </c>
      <c r="L1171" s="64">
        <f t="shared" si="343"/>
        <v>2013</v>
      </c>
      <c r="M1171" s="64">
        <f t="shared" si="344"/>
        <v>12</v>
      </c>
      <c r="N1171" s="63">
        <f t="shared" si="345"/>
        <v>43452</v>
      </c>
      <c r="O1171" s="154">
        <f t="shared" si="346"/>
        <v>42948</v>
      </c>
      <c r="P1171" s="155">
        <f t="shared" si="347"/>
        <v>43312</v>
      </c>
      <c r="Q1171" s="155" t="str">
        <f t="shared" si="348"/>
        <v>Yes</v>
      </c>
      <c r="R1171" s="156">
        <f t="shared" si="349"/>
        <v>0.41917808219178082</v>
      </c>
      <c r="S1171" s="156">
        <f t="shared" si="350"/>
        <v>0.58082191780821912</v>
      </c>
      <c r="T1171" s="157">
        <f t="shared" si="351"/>
        <v>43313</v>
      </c>
      <c r="U1171" s="158">
        <f t="shared" si="352"/>
        <v>43452</v>
      </c>
      <c r="V1171" s="158" t="str">
        <f t="shared" si="353"/>
        <v>Yes</v>
      </c>
      <c r="W1171" s="159">
        <f t="shared" si="354"/>
        <v>0.38356164383561642</v>
      </c>
      <c r="X1171" s="159">
        <f t="shared" si="355"/>
        <v>0</v>
      </c>
      <c r="Y1171" s="160" t="str">
        <f t="shared" si="356"/>
        <v/>
      </c>
      <c r="Z1171" s="161" t="str">
        <f t="shared" si="357"/>
        <v/>
      </c>
      <c r="AA1171" s="161" t="str">
        <f t="shared" si="358"/>
        <v>No</v>
      </c>
      <c r="AB1171" s="162" t="str">
        <f t="shared" si="359"/>
        <v/>
      </c>
      <c r="AC1171" s="162" t="str">
        <f t="shared" si="360"/>
        <v/>
      </c>
      <c r="AD1171"/>
      <c r="AE1171"/>
      <c r="AF1171"/>
      <c r="AG1171"/>
      <c r="AH1171"/>
      <c r="AI1171"/>
      <c r="AJ1171"/>
      <c r="AK1171"/>
      <c r="AL1171"/>
      <c r="AM1171"/>
    </row>
    <row r="1172" spans="1:39" ht="15">
      <c r="A1172" s="62">
        <v>1170</v>
      </c>
      <c r="B1172" s="10">
        <v>8</v>
      </c>
      <c r="C1172" s="14">
        <v>41507</v>
      </c>
      <c r="D1172" s="15" t="s">
        <v>237</v>
      </c>
      <c r="E1172" s="15" t="s">
        <v>367</v>
      </c>
      <c r="F1172" s="15" t="s">
        <v>367</v>
      </c>
      <c r="G1172" s="23" t="s">
        <v>229</v>
      </c>
      <c r="H1172" s="17" t="s">
        <v>260</v>
      </c>
      <c r="I1172" s="66">
        <v>12</v>
      </c>
      <c r="J1172" s="12">
        <f>VLOOKUP(G1172,'Default Parameters'!$A$10:$C$12,3,FALSE)</f>
        <v>5</v>
      </c>
      <c r="K1172" s="63">
        <f t="shared" si="342"/>
        <v>41629</v>
      </c>
      <c r="L1172" s="64">
        <f t="shared" si="343"/>
        <v>2013</v>
      </c>
      <c r="M1172" s="64">
        <f t="shared" si="344"/>
        <v>12</v>
      </c>
      <c r="N1172" s="63">
        <f t="shared" si="345"/>
        <v>43454</v>
      </c>
      <c r="O1172" s="154">
        <f t="shared" si="346"/>
        <v>42948</v>
      </c>
      <c r="P1172" s="155">
        <f t="shared" si="347"/>
        <v>43312</v>
      </c>
      <c r="Q1172" s="155" t="str">
        <f t="shared" si="348"/>
        <v>Yes</v>
      </c>
      <c r="R1172" s="156">
        <f t="shared" si="349"/>
        <v>5.0301369863013701</v>
      </c>
      <c r="S1172" s="156">
        <f t="shared" si="350"/>
        <v>6.9698630136986299</v>
      </c>
      <c r="T1172" s="157">
        <f t="shared" si="351"/>
        <v>43313</v>
      </c>
      <c r="U1172" s="158">
        <f t="shared" si="352"/>
        <v>43454</v>
      </c>
      <c r="V1172" s="158" t="str">
        <f t="shared" si="353"/>
        <v>Yes</v>
      </c>
      <c r="W1172" s="159">
        <f t="shared" si="354"/>
        <v>4.6684931506849319</v>
      </c>
      <c r="X1172" s="159">
        <f t="shared" si="355"/>
        <v>0</v>
      </c>
      <c r="Y1172" s="160" t="str">
        <f t="shared" si="356"/>
        <v/>
      </c>
      <c r="Z1172" s="161" t="str">
        <f t="shared" si="357"/>
        <v/>
      </c>
      <c r="AA1172" s="161" t="str">
        <f t="shared" si="358"/>
        <v>No</v>
      </c>
      <c r="AB1172" s="162" t="str">
        <f t="shared" si="359"/>
        <v/>
      </c>
      <c r="AC1172" s="162" t="str">
        <f t="shared" si="360"/>
        <v/>
      </c>
      <c r="AD1172"/>
      <c r="AE1172"/>
      <c r="AF1172"/>
      <c r="AG1172"/>
      <c r="AH1172"/>
      <c r="AI1172"/>
      <c r="AJ1172"/>
      <c r="AK1172"/>
      <c r="AL1172"/>
      <c r="AM1172"/>
    </row>
    <row r="1173" spans="1:39" ht="15">
      <c r="A1173" s="62">
        <v>1171</v>
      </c>
      <c r="B1173" s="10">
        <v>8</v>
      </c>
      <c r="C1173" s="14">
        <v>41507</v>
      </c>
      <c r="D1173" s="15" t="s">
        <v>237</v>
      </c>
      <c r="E1173" s="15" t="s">
        <v>367</v>
      </c>
      <c r="F1173" s="15" t="s">
        <v>367</v>
      </c>
      <c r="G1173" s="23" t="s">
        <v>229</v>
      </c>
      <c r="H1173" s="17" t="s">
        <v>260</v>
      </c>
      <c r="I1173" s="66">
        <v>15</v>
      </c>
      <c r="J1173" s="12">
        <f>VLOOKUP(G1173,'Default Parameters'!$A$10:$C$12,3,FALSE)</f>
        <v>5</v>
      </c>
      <c r="K1173" s="63">
        <f t="shared" si="342"/>
        <v>41629</v>
      </c>
      <c r="L1173" s="64">
        <f t="shared" si="343"/>
        <v>2013</v>
      </c>
      <c r="M1173" s="64">
        <f t="shared" si="344"/>
        <v>12</v>
      </c>
      <c r="N1173" s="63">
        <f t="shared" si="345"/>
        <v>43454</v>
      </c>
      <c r="O1173" s="154">
        <f t="shared" si="346"/>
        <v>42948</v>
      </c>
      <c r="P1173" s="155">
        <f t="shared" si="347"/>
        <v>43312</v>
      </c>
      <c r="Q1173" s="155" t="str">
        <f t="shared" si="348"/>
        <v>Yes</v>
      </c>
      <c r="R1173" s="156">
        <f t="shared" si="349"/>
        <v>6.2876712328767121</v>
      </c>
      <c r="S1173" s="156">
        <f t="shared" si="350"/>
        <v>8.712328767123287</v>
      </c>
      <c r="T1173" s="157">
        <f t="shared" si="351"/>
        <v>43313</v>
      </c>
      <c r="U1173" s="158">
        <f t="shared" si="352"/>
        <v>43454</v>
      </c>
      <c r="V1173" s="158" t="str">
        <f t="shared" si="353"/>
        <v>Yes</v>
      </c>
      <c r="W1173" s="159">
        <f t="shared" si="354"/>
        <v>5.8356164383561646</v>
      </c>
      <c r="X1173" s="159">
        <f t="shared" si="355"/>
        <v>0</v>
      </c>
      <c r="Y1173" s="160" t="str">
        <f t="shared" si="356"/>
        <v/>
      </c>
      <c r="Z1173" s="161" t="str">
        <f t="shared" si="357"/>
        <v/>
      </c>
      <c r="AA1173" s="161" t="str">
        <f t="shared" si="358"/>
        <v>No</v>
      </c>
      <c r="AB1173" s="162" t="str">
        <f t="shared" si="359"/>
        <v/>
      </c>
      <c r="AC1173" s="162" t="str">
        <f t="shared" si="360"/>
        <v/>
      </c>
      <c r="AD1173"/>
      <c r="AE1173"/>
      <c r="AF1173"/>
      <c r="AG1173"/>
      <c r="AH1173"/>
      <c r="AI1173"/>
      <c r="AJ1173"/>
      <c r="AK1173"/>
      <c r="AL1173"/>
      <c r="AM1173"/>
    </row>
    <row r="1174" spans="1:39" ht="15">
      <c r="A1174" s="62">
        <v>1172</v>
      </c>
      <c r="B1174" s="10">
        <v>8</v>
      </c>
      <c r="C1174" s="14">
        <v>41507</v>
      </c>
      <c r="D1174" s="15" t="s">
        <v>237</v>
      </c>
      <c r="E1174" s="15" t="s">
        <v>367</v>
      </c>
      <c r="F1174" s="15" t="s">
        <v>367</v>
      </c>
      <c r="G1174" s="23" t="s">
        <v>229</v>
      </c>
      <c r="H1174" s="17" t="s">
        <v>260</v>
      </c>
      <c r="I1174" s="66">
        <v>18</v>
      </c>
      <c r="J1174" s="12">
        <f>VLOOKUP(G1174,'Default Parameters'!$A$10:$C$12,3,FALSE)</f>
        <v>5</v>
      </c>
      <c r="K1174" s="63">
        <f t="shared" si="342"/>
        <v>41629</v>
      </c>
      <c r="L1174" s="64">
        <f t="shared" si="343"/>
        <v>2013</v>
      </c>
      <c r="M1174" s="64">
        <f t="shared" si="344"/>
        <v>12</v>
      </c>
      <c r="N1174" s="63">
        <f t="shared" si="345"/>
        <v>43454</v>
      </c>
      <c r="O1174" s="154">
        <f t="shared" si="346"/>
        <v>42948</v>
      </c>
      <c r="P1174" s="155">
        <f t="shared" si="347"/>
        <v>43312</v>
      </c>
      <c r="Q1174" s="155" t="str">
        <f t="shared" si="348"/>
        <v>Yes</v>
      </c>
      <c r="R1174" s="156">
        <f t="shared" si="349"/>
        <v>7.5452054794520551</v>
      </c>
      <c r="S1174" s="156">
        <f t="shared" si="350"/>
        <v>10.454794520547946</v>
      </c>
      <c r="T1174" s="157">
        <f t="shared" si="351"/>
        <v>43313</v>
      </c>
      <c r="U1174" s="158">
        <f t="shared" si="352"/>
        <v>43454</v>
      </c>
      <c r="V1174" s="158" t="str">
        <f t="shared" si="353"/>
        <v>Yes</v>
      </c>
      <c r="W1174" s="159">
        <f t="shared" si="354"/>
        <v>7.0027397260273974</v>
      </c>
      <c r="X1174" s="159">
        <f t="shared" si="355"/>
        <v>0</v>
      </c>
      <c r="Y1174" s="160" t="str">
        <f t="shared" si="356"/>
        <v/>
      </c>
      <c r="Z1174" s="161" t="str">
        <f t="shared" si="357"/>
        <v/>
      </c>
      <c r="AA1174" s="161" t="str">
        <f t="shared" si="358"/>
        <v>No</v>
      </c>
      <c r="AB1174" s="162" t="str">
        <f t="shared" si="359"/>
        <v/>
      </c>
      <c r="AC1174" s="162" t="str">
        <f t="shared" si="360"/>
        <v/>
      </c>
      <c r="AD1174"/>
      <c r="AE1174"/>
      <c r="AF1174"/>
      <c r="AG1174"/>
      <c r="AH1174"/>
      <c r="AI1174"/>
      <c r="AJ1174"/>
      <c r="AK1174"/>
      <c r="AL1174"/>
      <c r="AM1174"/>
    </row>
    <row r="1175" spans="1:39" ht="15">
      <c r="A1175" s="62">
        <v>1173</v>
      </c>
      <c r="B1175" s="10">
        <v>8</v>
      </c>
      <c r="C1175" s="14">
        <v>41507</v>
      </c>
      <c r="D1175" s="15" t="s">
        <v>237</v>
      </c>
      <c r="E1175" s="15" t="s">
        <v>367</v>
      </c>
      <c r="F1175" s="15" t="s">
        <v>367</v>
      </c>
      <c r="G1175" s="23" t="s">
        <v>229</v>
      </c>
      <c r="H1175" s="17" t="s">
        <v>260</v>
      </c>
      <c r="I1175" s="66">
        <v>19</v>
      </c>
      <c r="J1175" s="12">
        <f>VLOOKUP(G1175,'Default Parameters'!$A$10:$C$12,3,FALSE)</f>
        <v>5</v>
      </c>
      <c r="K1175" s="63">
        <f t="shared" si="342"/>
        <v>41629</v>
      </c>
      <c r="L1175" s="64">
        <f t="shared" si="343"/>
        <v>2013</v>
      </c>
      <c r="M1175" s="64">
        <f t="shared" si="344"/>
        <v>12</v>
      </c>
      <c r="N1175" s="63">
        <f t="shared" si="345"/>
        <v>43454</v>
      </c>
      <c r="O1175" s="154">
        <f t="shared" si="346"/>
        <v>42948</v>
      </c>
      <c r="P1175" s="155">
        <f t="shared" si="347"/>
        <v>43312</v>
      </c>
      <c r="Q1175" s="155" t="str">
        <f t="shared" si="348"/>
        <v>Yes</v>
      </c>
      <c r="R1175" s="156">
        <f t="shared" si="349"/>
        <v>7.9643835616438352</v>
      </c>
      <c r="S1175" s="156">
        <f t="shared" si="350"/>
        <v>11.035616438356165</v>
      </c>
      <c r="T1175" s="157">
        <f t="shared" si="351"/>
        <v>43313</v>
      </c>
      <c r="U1175" s="158">
        <f t="shared" si="352"/>
        <v>43454</v>
      </c>
      <c r="V1175" s="158" t="str">
        <f t="shared" si="353"/>
        <v>Yes</v>
      </c>
      <c r="W1175" s="159">
        <f t="shared" si="354"/>
        <v>7.3917808219178083</v>
      </c>
      <c r="X1175" s="159">
        <f t="shared" si="355"/>
        <v>0</v>
      </c>
      <c r="Y1175" s="160" t="str">
        <f t="shared" si="356"/>
        <v/>
      </c>
      <c r="Z1175" s="161" t="str">
        <f t="shared" si="357"/>
        <v/>
      </c>
      <c r="AA1175" s="161" t="str">
        <f t="shared" si="358"/>
        <v>No</v>
      </c>
      <c r="AB1175" s="162" t="str">
        <f t="shared" si="359"/>
        <v/>
      </c>
      <c r="AC1175" s="162" t="str">
        <f t="shared" si="360"/>
        <v/>
      </c>
      <c r="AD1175"/>
      <c r="AE1175"/>
      <c r="AF1175"/>
      <c r="AG1175"/>
      <c r="AH1175"/>
      <c r="AI1175"/>
      <c r="AJ1175"/>
      <c r="AK1175"/>
      <c r="AL1175"/>
      <c r="AM1175"/>
    </row>
    <row r="1176" spans="1:39" ht="15">
      <c r="A1176" s="62">
        <v>1174</v>
      </c>
      <c r="B1176" s="10">
        <v>8</v>
      </c>
      <c r="C1176" s="14">
        <v>41507</v>
      </c>
      <c r="D1176" s="15" t="s">
        <v>237</v>
      </c>
      <c r="E1176" s="15" t="s">
        <v>367</v>
      </c>
      <c r="F1176" s="15" t="s">
        <v>367</v>
      </c>
      <c r="G1176" s="23" t="s">
        <v>229</v>
      </c>
      <c r="H1176" s="17" t="s">
        <v>260</v>
      </c>
      <c r="I1176" s="66">
        <v>19</v>
      </c>
      <c r="J1176" s="12">
        <f>VLOOKUP(G1176,'Default Parameters'!$A$10:$C$12,3,FALSE)</f>
        <v>5</v>
      </c>
      <c r="K1176" s="63">
        <f t="shared" si="342"/>
        <v>41629</v>
      </c>
      <c r="L1176" s="64">
        <f t="shared" si="343"/>
        <v>2013</v>
      </c>
      <c r="M1176" s="64">
        <f t="shared" si="344"/>
        <v>12</v>
      </c>
      <c r="N1176" s="63">
        <f t="shared" si="345"/>
        <v>43454</v>
      </c>
      <c r="O1176" s="154">
        <f t="shared" si="346"/>
        <v>42948</v>
      </c>
      <c r="P1176" s="155">
        <f t="shared" si="347"/>
        <v>43312</v>
      </c>
      <c r="Q1176" s="155" t="str">
        <f t="shared" si="348"/>
        <v>Yes</v>
      </c>
      <c r="R1176" s="156">
        <f t="shared" si="349"/>
        <v>7.9643835616438352</v>
      </c>
      <c r="S1176" s="156">
        <f t="shared" si="350"/>
        <v>11.035616438356165</v>
      </c>
      <c r="T1176" s="157">
        <f t="shared" si="351"/>
        <v>43313</v>
      </c>
      <c r="U1176" s="158">
        <f t="shared" si="352"/>
        <v>43454</v>
      </c>
      <c r="V1176" s="158" t="str">
        <f t="shared" si="353"/>
        <v>Yes</v>
      </c>
      <c r="W1176" s="159">
        <f t="shared" si="354"/>
        <v>7.3917808219178083</v>
      </c>
      <c r="X1176" s="159">
        <f t="shared" si="355"/>
        <v>0</v>
      </c>
      <c r="Y1176" s="160" t="str">
        <f t="shared" si="356"/>
        <v/>
      </c>
      <c r="Z1176" s="161" t="str">
        <f t="shared" si="357"/>
        <v/>
      </c>
      <c r="AA1176" s="161" t="str">
        <f t="shared" si="358"/>
        <v>No</v>
      </c>
      <c r="AB1176" s="162" t="str">
        <f t="shared" si="359"/>
        <v/>
      </c>
      <c r="AC1176" s="162" t="str">
        <f t="shared" si="360"/>
        <v/>
      </c>
      <c r="AD1176"/>
      <c r="AE1176"/>
      <c r="AF1176"/>
      <c r="AG1176"/>
      <c r="AH1176"/>
      <c r="AI1176"/>
      <c r="AJ1176"/>
      <c r="AK1176"/>
      <c r="AL1176"/>
      <c r="AM1176"/>
    </row>
    <row r="1177" spans="1:39" ht="15">
      <c r="A1177" s="62">
        <v>1175</v>
      </c>
      <c r="B1177" s="10">
        <v>8</v>
      </c>
      <c r="C1177" s="14">
        <v>41507</v>
      </c>
      <c r="D1177" s="15" t="s">
        <v>237</v>
      </c>
      <c r="E1177" s="15" t="s">
        <v>367</v>
      </c>
      <c r="F1177" s="15" t="s">
        <v>367</v>
      </c>
      <c r="G1177" s="23" t="s">
        <v>229</v>
      </c>
      <c r="H1177" s="17" t="s">
        <v>260</v>
      </c>
      <c r="I1177" s="66">
        <v>29</v>
      </c>
      <c r="J1177" s="12">
        <f>VLOOKUP(G1177,'Default Parameters'!$A$10:$C$12,3,FALSE)</f>
        <v>5</v>
      </c>
      <c r="K1177" s="63">
        <f t="shared" si="342"/>
        <v>41629</v>
      </c>
      <c r="L1177" s="64">
        <f t="shared" si="343"/>
        <v>2013</v>
      </c>
      <c r="M1177" s="64">
        <f t="shared" si="344"/>
        <v>12</v>
      </c>
      <c r="N1177" s="63">
        <f t="shared" si="345"/>
        <v>43454</v>
      </c>
      <c r="O1177" s="154">
        <f t="shared" si="346"/>
        <v>42948</v>
      </c>
      <c r="P1177" s="155">
        <f t="shared" si="347"/>
        <v>43312</v>
      </c>
      <c r="Q1177" s="155" t="str">
        <f t="shared" si="348"/>
        <v>Yes</v>
      </c>
      <c r="R1177" s="156">
        <f t="shared" si="349"/>
        <v>12.156164383561643</v>
      </c>
      <c r="S1177" s="156">
        <f t="shared" si="350"/>
        <v>16.843835616438355</v>
      </c>
      <c r="T1177" s="157">
        <f t="shared" si="351"/>
        <v>43313</v>
      </c>
      <c r="U1177" s="158">
        <f t="shared" si="352"/>
        <v>43454</v>
      </c>
      <c r="V1177" s="158" t="str">
        <f t="shared" si="353"/>
        <v>Yes</v>
      </c>
      <c r="W1177" s="159">
        <f t="shared" si="354"/>
        <v>11.282191780821918</v>
      </c>
      <c r="X1177" s="159">
        <f t="shared" si="355"/>
        <v>0</v>
      </c>
      <c r="Y1177" s="160" t="str">
        <f t="shared" si="356"/>
        <v/>
      </c>
      <c r="Z1177" s="161" t="str">
        <f t="shared" si="357"/>
        <v/>
      </c>
      <c r="AA1177" s="161" t="str">
        <f t="shared" si="358"/>
        <v>No</v>
      </c>
      <c r="AB1177" s="162" t="str">
        <f t="shared" si="359"/>
        <v/>
      </c>
      <c r="AC1177" s="162" t="str">
        <f t="shared" si="360"/>
        <v/>
      </c>
      <c r="AD1177"/>
      <c r="AE1177"/>
      <c r="AF1177"/>
      <c r="AG1177"/>
      <c r="AH1177"/>
      <c r="AI1177"/>
      <c r="AJ1177"/>
      <c r="AK1177"/>
      <c r="AL1177"/>
      <c r="AM1177"/>
    </row>
    <row r="1178" spans="1:39" ht="15">
      <c r="A1178" s="62">
        <v>1176</v>
      </c>
      <c r="B1178" s="10">
        <v>8</v>
      </c>
      <c r="C1178" s="14">
        <v>41507</v>
      </c>
      <c r="D1178" s="15" t="s">
        <v>237</v>
      </c>
      <c r="E1178" s="15" t="s">
        <v>367</v>
      </c>
      <c r="F1178" s="15" t="s">
        <v>367</v>
      </c>
      <c r="G1178" s="23" t="s">
        <v>229</v>
      </c>
      <c r="H1178" s="17" t="s">
        <v>260</v>
      </c>
      <c r="I1178" s="66">
        <v>32</v>
      </c>
      <c r="J1178" s="12">
        <f>VLOOKUP(G1178,'Default Parameters'!$A$10:$C$12,3,FALSE)</f>
        <v>5</v>
      </c>
      <c r="K1178" s="63">
        <f t="shared" si="342"/>
        <v>41629</v>
      </c>
      <c r="L1178" s="64">
        <f t="shared" si="343"/>
        <v>2013</v>
      </c>
      <c r="M1178" s="64">
        <f t="shared" si="344"/>
        <v>12</v>
      </c>
      <c r="N1178" s="63">
        <f t="shared" si="345"/>
        <v>43454</v>
      </c>
      <c r="O1178" s="154">
        <f t="shared" si="346"/>
        <v>42948</v>
      </c>
      <c r="P1178" s="155">
        <f t="shared" si="347"/>
        <v>43312</v>
      </c>
      <c r="Q1178" s="155" t="str">
        <f t="shared" si="348"/>
        <v>Yes</v>
      </c>
      <c r="R1178" s="156">
        <f t="shared" si="349"/>
        <v>13.413698630136986</v>
      </c>
      <c r="S1178" s="156">
        <f t="shared" si="350"/>
        <v>18.586301369863012</v>
      </c>
      <c r="T1178" s="157">
        <f t="shared" si="351"/>
        <v>43313</v>
      </c>
      <c r="U1178" s="158">
        <f t="shared" si="352"/>
        <v>43454</v>
      </c>
      <c r="V1178" s="158" t="str">
        <f t="shared" si="353"/>
        <v>Yes</v>
      </c>
      <c r="W1178" s="159">
        <f t="shared" si="354"/>
        <v>12.449315068493151</v>
      </c>
      <c r="X1178" s="159">
        <f t="shared" si="355"/>
        <v>0</v>
      </c>
      <c r="Y1178" s="160" t="str">
        <f t="shared" si="356"/>
        <v/>
      </c>
      <c r="Z1178" s="161" t="str">
        <f t="shared" si="357"/>
        <v/>
      </c>
      <c r="AA1178" s="161" t="str">
        <f t="shared" si="358"/>
        <v>No</v>
      </c>
      <c r="AB1178" s="162" t="str">
        <f t="shared" si="359"/>
        <v/>
      </c>
      <c r="AC1178" s="162" t="str">
        <f t="shared" si="360"/>
        <v/>
      </c>
      <c r="AD1178"/>
      <c r="AE1178"/>
      <c r="AF1178"/>
      <c r="AG1178"/>
      <c r="AH1178"/>
      <c r="AI1178"/>
      <c r="AJ1178"/>
      <c r="AK1178"/>
      <c r="AL1178"/>
      <c r="AM1178"/>
    </row>
    <row r="1179" spans="1:39" ht="15">
      <c r="A1179" s="62">
        <v>1177</v>
      </c>
      <c r="B1179" s="10">
        <v>8</v>
      </c>
      <c r="C1179" s="14">
        <v>41507</v>
      </c>
      <c r="D1179" s="15" t="s">
        <v>237</v>
      </c>
      <c r="E1179" s="15" t="s">
        <v>367</v>
      </c>
      <c r="F1179" s="15" t="s">
        <v>367</v>
      </c>
      <c r="G1179" s="23" t="s">
        <v>229</v>
      </c>
      <c r="H1179" s="17" t="s">
        <v>260</v>
      </c>
      <c r="I1179" s="66">
        <v>42</v>
      </c>
      <c r="J1179" s="12">
        <f>VLOOKUP(G1179,'Default Parameters'!$A$10:$C$12,3,FALSE)</f>
        <v>5</v>
      </c>
      <c r="K1179" s="63">
        <f t="shared" si="342"/>
        <v>41629</v>
      </c>
      <c r="L1179" s="64">
        <f t="shared" si="343"/>
        <v>2013</v>
      </c>
      <c r="M1179" s="64">
        <f t="shared" si="344"/>
        <v>12</v>
      </c>
      <c r="N1179" s="63">
        <f t="shared" si="345"/>
        <v>43454</v>
      </c>
      <c r="O1179" s="154">
        <f t="shared" si="346"/>
        <v>42948</v>
      </c>
      <c r="P1179" s="155">
        <f t="shared" si="347"/>
        <v>43312</v>
      </c>
      <c r="Q1179" s="155" t="str">
        <f t="shared" si="348"/>
        <v>Yes</v>
      </c>
      <c r="R1179" s="156">
        <f t="shared" si="349"/>
        <v>17.605479452054794</v>
      </c>
      <c r="S1179" s="156">
        <f t="shared" si="350"/>
        <v>24.394520547945206</v>
      </c>
      <c r="T1179" s="157">
        <f t="shared" si="351"/>
        <v>43313</v>
      </c>
      <c r="U1179" s="158">
        <f t="shared" si="352"/>
        <v>43454</v>
      </c>
      <c r="V1179" s="158" t="str">
        <f t="shared" si="353"/>
        <v>Yes</v>
      </c>
      <c r="W1179" s="159">
        <f t="shared" si="354"/>
        <v>16.339726027397262</v>
      </c>
      <c r="X1179" s="159">
        <f t="shared" si="355"/>
        <v>0</v>
      </c>
      <c r="Y1179" s="160" t="str">
        <f t="shared" si="356"/>
        <v/>
      </c>
      <c r="Z1179" s="161" t="str">
        <f t="shared" si="357"/>
        <v/>
      </c>
      <c r="AA1179" s="161" t="str">
        <f t="shared" si="358"/>
        <v>No</v>
      </c>
      <c r="AB1179" s="162" t="str">
        <f t="shared" si="359"/>
        <v/>
      </c>
      <c r="AC1179" s="162" t="str">
        <f t="shared" si="360"/>
        <v/>
      </c>
      <c r="AD1179"/>
      <c r="AE1179"/>
      <c r="AF1179"/>
      <c r="AG1179"/>
      <c r="AH1179"/>
      <c r="AI1179"/>
      <c r="AJ1179"/>
      <c r="AK1179"/>
      <c r="AL1179"/>
      <c r="AM1179"/>
    </row>
    <row r="1180" spans="1:39" ht="15">
      <c r="A1180" s="62">
        <v>1178</v>
      </c>
      <c r="B1180" s="10">
        <v>8</v>
      </c>
      <c r="C1180" s="14">
        <v>41507</v>
      </c>
      <c r="D1180" s="15" t="s">
        <v>237</v>
      </c>
      <c r="E1180" s="15" t="s">
        <v>11</v>
      </c>
      <c r="F1180" s="15" t="s">
        <v>11</v>
      </c>
      <c r="G1180" s="23" t="s">
        <v>229</v>
      </c>
      <c r="H1180" s="17" t="s">
        <v>260</v>
      </c>
      <c r="I1180" s="66">
        <v>19</v>
      </c>
      <c r="J1180" s="12">
        <f>VLOOKUP(G1180,'Default Parameters'!$A$10:$C$12,3,FALSE)</f>
        <v>5</v>
      </c>
      <c r="K1180" s="63">
        <f t="shared" si="342"/>
        <v>41629</v>
      </c>
      <c r="L1180" s="64">
        <f t="shared" si="343"/>
        <v>2013</v>
      </c>
      <c r="M1180" s="64">
        <f t="shared" si="344"/>
        <v>12</v>
      </c>
      <c r="N1180" s="63">
        <f t="shared" si="345"/>
        <v>43454</v>
      </c>
      <c r="O1180" s="154">
        <f t="shared" si="346"/>
        <v>42948</v>
      </c>
      <c r="P1180" s="155">
        <f t="shared" si="347"/>
        <v>43312</v>
      </c>
      <c r="Q1180" s="155" t="str">
        <f t="shared" si="348"/>
        <v>Yes</v>
      </c>
      <c r="R1180" s="156">
        <f t="shared" si="349"/>
        <v>7.9643835616438352</v>
      </c>
      <c r="S1180" s="156">
        <f t="shared" si="350"/>
        <v>11.035616438356165</v>
      </c>
      <c r="T1180" s="157">
        <f t="shared" si="351"/>
        <v>43313</v>
      </c>
      <c r="U1180" s="158">
        <f t="shared" si="352"/>
        <v>43454</v>
      </c>
      <c r="V1180" s="158" t="str">
        <f t="shared" si="353"/>
        <v>Yes</v>
      </c>
      <c r="W1180" s="159">
        <f t="shared" si="354"/>
        <v>7.3917808219178083</v>
      </c>
      <c r="X1180" s="159">
        <f t="shared" si="355"/>
        <v>0</v>
      </c>
      <c r="Y1180" s="160" t="str">
        <f t="shared" si="356"/>
        <v/>
      </c>
      <c r="Z1180" s="161" t="str">
        <f t="shared" si="357"/>
        <v/>
      </c>
      <c r="AA1180" s="161" t="str">
        <f t="shared" si="358"/>
        <v>No</v>
      </c>
      <c r="AB1180" s="162" t="str">
        <f t="shared" si="359"/>
        <v/>
      </c>
      <c r="AC1180" s="162" t="str">
        <f t="shared" si="360"/>
        <v/>
      </c>
      <c r="AD1180"/>
      <c r="AE1180"/>
      <c r="AF1180"/>
      <c r="AG1180"/>
      <c r="AH1180"/>
      <c r="AI1180"/>
      <c r="AJ1180"/>
      <c r="AK1180"/>
      <c r="AL1180"/>
      <c r="AM1180"/>
    </row>
    <row r="1181" spans="1:39" ht="15">
      <c r="A1181" s="62">
        <v>1179</v>
      </c>
      <c r="B1181" s="10">
        <v>8</v>
      </c>
      <c r="C1181" s="14">
        <v>41507</v>
      </c>
      <c r="D1181" s="15" t="s">
        <v>24</v>
      </c>
      <c r="E1181" s="15" t="s">
        <v>11</v>
      </c>
      <c r="F1181" s="15" t="s">
        <v>11</v>
      </c>
      <c r="G1181" s="23" t="s">
        <v>229</v>
      </c>
      <c r="H1181" s="17" t="s">
        <v>254</v>
      </c>
      <c r="I1181" s="66">
        <v>20</v>
      </c>
      <c r="J1181" s="12">
        <f>VLOOKUP(G1181,'Default Parameters'!$A$10:$C$12,3,FALSE)</f>
        <v>5</v>
      </c>
      <c r="K1181" s="63">
        <f t="shared" si="342"/>
        <v>41629</v>
      </c>
      <c r="L1181" s="64">
        <f t="shared" si="343"/>
        <v>2013</v>
      </c>
      <c r="M1181" s="64">
        <f t="shared" si="344"/>
        <v>12</v>
      </c>
      <c r="N1181" s="63">
        <f t="shared" si="345"/>
        <v>43454</v>
      </c>
      <c r="O1181" s="154">
        <f t="shared" si="346"/>
        <v>42948</v>
      </c>
      <c r="P1181" s="155">
        <f t="shared" si="347"/>
        <v>43312</v>
      </c>
      <c r="Q1181" s="155" t="str">
        <f t="shared" si="348"/>
        <v>Yes</v>
      </c>
      <c r="R1181" s="156">
        <f t="shared" si="349"/>
        <v>8.3835616438356162</v>
      </c>
      <c r="S1181" s="156">
        <f t="shared" si="350"/>
        <v>11.616438356164384</v>
      </c>
      <c r="T1181" s="157">
        <f t="shared" si="351"/>
        <v>43313</v>
      </c>
      <c r="U1181" s="158">
        <f t="shared" si="352"/>
        <v>43454</v>
      </c>
      <c r="V1181" s="158" t="str">
        <f t="shared" si="353"/>
        <v>Yes</v>
      </c>
      <c r="W1181" s="159">
        <f t="shared" si="354"/>
        <v>7.7808219178082192</v>
      </c>
      <c r="X1181" s="159">
        <f t="shared" si="355"/>
        <v>0</v>
      </c>
      <c r="Y1181" s="160" t="str">
        <f t="shared" si="356"/>
        <v/>
      </c>
      <c r="Z1181" s="161" t="str">
        <f t="shared" si="357"/>
        <v/>
      </c>
      <c r="AA1181" s="161" t="str">
        <f t="shared" si="358"/>
        <v>No</v>
      </c>
      <c r="AB1181" s="162" t="str">
        <f t="shared" si="359"/>
        <v/>
      </c>
      <c r="AC1181" s="162" t="str">
        <f t="shared" si="360"/>
        <v/>
      </c>
      <c r="AD1181"/>
      <c r="AE1181"/>
      <c r="AF1181"/>
      <c r="AG1181"/>
      <c r="AH1181"/>
      <c r="AI1181"/>
      <c r="AJ1181"/>
      <c r="AK1181"/>
      <c r="AL1181"/>
      <c r="AM1181"/>
    </row>
    <row r="1182" spans="1:39" ht="15">
      <c r="A1182" s="62">
        <v>1180</v>
      </c>
      <c r="B1182" s="10">
        <v>8</v>
      </c>
      <c r="C1182" s="14">
        <v>41509</v>
      </c>
      <c r="D1182" s="15" t="s">
        <v>237</v>
      </c>
      <c r="E1182" s="15" t="s">
        <v>367</v>
      </c>
      <c r="F1182" s="15" t="s">
        <v>367</v>
      </c>
      <c r="G1182" s="23" t="s">
        <v>16</v>
      </c>
      <c r="H1182" s="17" t="s">
        <v>219</v>
      </c>
      <c r="I1182" s="66">
        <v>3</v>
      </c>
      <c r="J1182" s="12">
        <f>VLOOKUP(G1182,'Default Parameters'!$A$10:$C$12,3,FALSE)</f>
        <v>5</v>
      </c>
      <c r="K1182" s="63">
        <f t="shared" si="342"/>
        <v>41631</v>
      </c>
      <c r="L1182" s="64">
        <f t="shared" si="343"/>
        <v>2013</v>
      </c>
      <c r="M1182" s="64">
        <f t="shared" si="344"/>
        <v>12</v>
      </c>
      <c r="N1182" s="63">
        <f t="shared" si="345"/>
        <v>43456</v>
      </c>
      <c r="O1182" s="154">
        <f t="shared" si="346"/>
        <v>42948</v>
      </c>
      <c r="P1182" s="155">
        <f t="shared" si="347"/>
        <v>43312</v>
      </c>
      <c r="Q1182" s="155" t="str">
        <f t="shared" si="348"/>
        <v>Yes</v>
      </c>
      <c r="R1182" s="156">
        <f t="shared" si="349"/>
        <v>1.2575342465753425</v>
      </c>
      <c r="S1182" s="156">
        <f t="shared" si="350"/>
        <v>1.7424657534246575</v>
      </c>
      <c r="T1182" s="157">
        <f t="shared" si="351"/>
        <v>43313</v>
      </c>
      <c r="U1182" s="158">
        <f t="shared" si="352"/>
        <v>43456</v>
      </c>
      <c r="V1182" s="158" t="str">
        <f t="shared" si="353"/>
        <v>Yes</v>
      </c>
      <c r="W1182" s="159">
        <f t="shared" si="354"/>
        <v>1.1835616438356165</v>
      </c>
      <c r="X1182" s="159">
        <f t="shared" si="355"/>
        <v>0</v>
      </c>
      <c r="Y1182" s="160" t="str">
        <f t="shared" si="356"/>
        <v/>
      </c>
      <c r="Z1182" s="161" t="str">
        <f t="shared" si="357"/>
        <v/>
      </c>
      <c r="AA1182" s="161" t="str">
        <f t="shared" si="358"/>
        <v>No</v>
      </c>
      <c r="AB1182" s="162" t="str">
        <f t="shared" si="359"/>
        <v/>
      </c>
      <c r="AC1182" s="162" t="str">
        <f t="shared" si="360"/>
        <v/>
      </c>
      <c r="AD1182"/>
      <c r="AE1182"/>
      <c r="AF1182"/>
      <c r="AG1182"/>
      <c r="AH1182"/>
      <c r="AI1182"/>
      <c r="AJ1182"/>
      <c r="AK1182"/>
      <c r="AL1182"/>
      <c r="AM1182"/>
    </row>
    <row r="1183" spans="1:39" ht="15">
      <c r="A1183" s="62">
        <v>1181</v>
      </c>
      <c r="B1183" s="10">
        <v>8</v>
      </c>
      <c r="C1183" s="14">
        <v>41509</v>
      </c>
      <c r="D1183" s="15" t="s">
        <v>237</v>
      </c>
      <c r="E1183" s="15" t="s">
        <v>367</v>
      </c>
      <c r="F1183" s="15" t="s">
        <v>367</v>
      </c>
      <c r="G1183" s="23" t="s">
        <v>229</v>
      </c>
      <c r="H1183" s="17" t="s">
        <v>260</v>
      </c>
      <c r="I1183" s="66">
        <v>8</v>
      </c>
      <c r="J1183" s="12">
        <f>VLOOKUP(G1183,'Default Parameters'!$A$10:$C$12,3,FALSE)</f>
        <v>5</v>
      </c>
      <c r="K1183" s="63">
        <f t="shared" si="342"/>
        <v>41631</v>
      </c>
      <c r="L1183" s="64">
        <f t="shared" si="343"/>
        <v>2013</v>
      </c>
      <c r="M1183" s="64">
        <f t="shared" si="344"/>
        <v>12</v>
      </c>
      <c r="N1183" s="63">
        <f t="shared" si="345"/>
        <v>43456</v>
      </c>
      <c r="O1183" s="154">
        <f t="shared" si="346"/>
        <v>42948</v>
      </c>
      <c r="P1183" s="155">
        <f t="shared" si="347"/>
        <v>43312</v>
      </c>
      <c r="Q1183" s="155" t="str">
        <f t="shared" si="348"/>
        <v>Yes</v>
      </c>
      <c r="R1183" s="156">
        <f t="shared" si="349"/>
        <v>3.3534246575342466</v>
      </c>
      <c r="S1183" s="156">
        <f t="shared" si="350"/>
        <v>4.646575342465753</v>
      </c>
      <c r="T1183" s="157">
        <f t="shared" si="351"/>
        <v>43313</v>
      </c>
      <c r="U1183" s="158">
        <f t="shared" si="352"/>
        <v>43456</v>
      </c>
      <c r="V1183" s="158" t="str">
        <f t="shared" si="353"/>
        <v>Yes</v>
      </c>
      <c r="W1183" s="159">
        <f t="shared" si="354"/>
        <v>3.1561643835616437</v>
      </c>
      <c r="X1183" s="159">
        <f t="shared" si="355"/>
        <v>0</v>
      </c>
      <c r="Y1183" s="160" t="str">
        <f t="shared" si="356"/>
        <v/>
      </c>
      <c r="Z1183" s="161" t="str">
        <f t="shared" si="357"/>
        <v/>
      </c>
      <c r="AA1183" s="161" t="str">
        <f t="shared" si="358"/>
        <v>No</v>
      </c>
      <c r="AB1183" s="162" t="str">
        <f t="shared" si="359"/>
        <v/>
      </c>
      <c r="AC1183" s="162" t="str">
        <f t="shared" si="360"/>
        <v/>
      </c>
      <c r="AD1183"/>
      <c r="AE1183"/>
      <c r="AF1183"/>
      <c r="AG1183"/>
      <c r="AH1183"/>
      <c r="AI1183"/>
      <c r="AJ1183"/>
      <c r="AK1183"/>
      <c r="AL1183"/>
      <c r="AM1183"/>
    </row>
    <row r="1184" spans="1:39" ht="15">
      <c r="A1184" s="62">
        <v>1182</v>
      </c>
      <c r="B1184" s="10">
        <v>8</v>
      </c>
      <c r="C1184" s="14">
        <v>41509</v>
      </c>
      <c r="D1184" s="15" t="s">
        <v>237</v>
      </c>
      <c r="E1184" s="15" t="s">
        <v>367</v>
      </c>
      <c r="F1184" s="15" t="s">
        <v>367</v>
      </c>
      <c r="G1184" s="23" t="s">
        <v>229</v>
      </c>
      <c r="H1184" s="17" t="s">
        <v>260</v>
      </c>
      <c r="I1184" s="66">
        <v>23</v>
      </c>
      <c r="J1184" s="12">
        <f>VLOOKUP(G1184,'Default Parameters'!$A$10:$C$12,3,FALSE)</f>
        <v>5</v>
      </c>
      <c r="K1184" s="63">
        <f t="shared" si="342"/>
        <v>41631</v>
      </c>
      <c r="L1184" s="64">
        <f t="shared" si="343"/>
        <v>2013</v>
      </c>
      <c r="M1184" s="64">
        <f t="shared" si="344"/>
        <v>12</v>
      </c>
      <c r="N1184" s="63">
        <f t="shared" si="345"/>
        <v>43456</v>
      </c>
      <c r="O1184" s="154">
        <f t="shared" si="346"/>
        <v>42948</v>
      </c>
      <c r="P1184" s="155">
        <f t="shared" si="347"/>
        <v>43312</v>
      </c>
      <c r="Q1184" s="155" t="str">
        <f t="shared" si="348"/>
        <v>Yes</v>
      </c>
      <c r="R1184" s="156">
        <f t="shared" si="349"/>
        <v>9.6410958904109592</v>
      </c>
      <c r="S1184" s="156">
        <f t="shared" si="350"/>
        <v>13.358904109589041</v>
      </c>
      <c r="T1184" s="157">
        <f t="shared" si="351"/>
        <v>43313</v>
      </c>
      <c r="U1184" s="158">
        <f t="shared" si="352"/>
        <v>43456</v>
      </c>
      <c r="V1184" s="158" t="str">
        <f t="shared" si="353"/>
        <v>Yes</v>
      </c>
      <c r="W1184" s="159">
        <f t="shared" si="354"/>
        <v>9.0739726027397261</v>
      </c>
      <c r="X1184" s="159">
        <f t="shared" si="355"/>
        <v>0</v>
      </c>
      <c r="Y1184" s="160" t="str">
        <f t="shared" si="356"/>
        <v/>
      </c>
      <c r="Z1184" s="161" t="str">
        <f t="shared" si="357"/>
        <v/>
      </c>
      <c r="AA1184" s="161" t="str">
        <f t="shared" si="358"/>
        <v>No</v>
      </c>
      <c r="AB1184" s="162" t="str">
        <f t="shared" si="359"/>
        <v/>
      </c>
      <c r="AC1184" s="162" t="str">
        <f t="shared" si="360"/>
        <v/>
      </c>
      <c r="AD1184"/>
      <c r="AE1184"/>
      <c r="AF1184"/>
      <c r="AG1184"/>
      <c r="AH1184"/>
      <c r="AI1184"/>
      <c r="AJ1184"/>
      <c r="AK1184"/>
      <c r="AL1184"/>
      <c r="AM1184"/>
    </row>
    <row r="1185" spans="1:39" ht="15">
      <c r="A1185" s="62">
        <v>1183</v>
      </c>
      <c r="B1185" s="10">
        <v>8</v>
      </c>
      <c r="C1185" s="14">
        <v>41509</v>
      </c>
      <c r="D1185" s="15" t="s">
        <v>263</v>
      </c>
      <c r="E1185" s="15" t="s">
        <v>11</v>
      </c>
      <c r="F1185" s="15" t="s">
        <v>11</v>
      </c>
      <c r="G1185" s="23" t="s">
        <v>229</v>
      </c>
      <c r="H1185" s="17" t="s">
        <v>260</v>
      </c>
      <c r="I1185" s="66">
        <v>1</v>
      </c>
      <c r="J1185" s="12">
        <f>VLOOKUP(G1185,'Default Parameters'!$A$10:$C$12,3,FALSE)</f>
        <v>5</v>
      </c>
      <c r="K1185" s="63">
        <f t="shared" si="342"/>
        <v>41631</v>
      </c>
      <c r="L1185" s="64">
        <f t="shared" si="343"/>
        <v>2013</v>
      </c>
      <c r="M1185" s="64">
        <f t="shared" si="344"/>
        <v>12</v>
      </c>
      <c r="N1185" s="63">
        <f t="shared" si="345"/>
        <v>43456</v>
      </c>
      <c r="O1185" s="154">
        <f t="shared" si="346"/>
        <v>42948</v>
      </c>
      <c r="P1185" s="155">
        <f t="shared" si="347"/>
        <v>43312</v>
      </c>
      <c r="Q1185" s="155" t="str">
        <f t="shared" si="348"/>
        <v>Yes</v>
      </c>
      <c r="R1185" s="156">
        <f t="shared" si="349"/>
        <v>0.41917808219178082</v>
      </c>
      <c r="S1185" s="156">
        <f t="shared" si="350"/>
        <v>0.58082191780821912</v>
      </c>
      <c r="T1185" s="157">
        <f t="shared" si="351"/>
        <v>43313</v>
      </c>
      <c r="U1185" s="158">
        <f t="shared" si="352"/>
        <v>43456</v>
      </c>
      <c r="V1185" s="158" t="str">
        <f t="shared" si="353"/>
        <v>Yes</v>
      </c>
      <c r="W1185" s="159">
        <f t="shared" si="354"/>
        <v>0.39452054794520547</v>
      </c>
      <c r="X1185" s="159">
        <f t="shared" si="355"/>
        <v>0</v>
      </c>
      <c r="Y1185" s="160" t="str">
        <f t="shared" si="356"/>
        <v/>
      </c>
      <c r="Z1185" s="161" t="str">
        <f t="shared" si="357"/>
        <v/>
      </c>
      <c r="AA1185" s="161" t="str">
        <f t="shared" si="358"/>
        <v>No</v>
      </c>
      <c r="AB1185" s="162" t="str">
        <f t="shared" si="359"/>
        <v/>
      </c>
      <c r="AC1185" s="162" t="str">
        <f t="shared" si="360"/>
        <v/>
      </c>
      <c r="AD1185"/>
      <c r="AE1185"/>
      <c r="AF1185"/>
      <c r="AG1185"/>
      <c r="AH1185"/>
      <c r="AI1185"/>
      <c r="AJ1185"/>
      <c r="AK1185"/>
      <c r="AL1185"/>
      <c r="AM1185"/>
    </row>
    <row r="1186" spans="1:39" ht="15">
      <c r="A1186" s="62">
        <v>1184</v>
      </c>
      <c r="B1186" s="10">
        <v>8</v>
      </c>
      <c r="C1186" s="14">
        <v>41510</v>
      </c>
      <c r="D1186" s="15" t="s">
        <v>237</v>
      </c>
      <c r="E1186" s="15" t="s">
        <v>367</v>
      </c>
      <c r="F1186" s="15" t="s">
        <v>367</v>
      </c>
      <c r="G1186" s="23" t="s">
        <v>229</v>
      </c>
      <c r="H1186" s="17" t="s">
        <v>247</v>
      </c>
      <c r="I1186" s="66">
        <v>50</v>
      </c>
      <c r="J1186" s="12">
        <f>VLOOKUP(G1186,'Default Parameters'!$A$10:$C$12,3,FALSE)</f>
        <v>5</v>
      </c>
      <c r="K1186" s="63">
        <f t="shared" si="342"/>
        <v>41632</v>
      </c>
      <c r="L1186" s="64">
        <f t="shared" si="343"/>
        <v>2013</v>
      </c>
      <c r="M1186" s="64">
        <f t="shared" si="344"/>
        <v>12</v>
      </c>
      <c r="N1186" s="63">
        <f t="shared" si="345"/>
        <v>43457</v>
      </c>
      <c r="O1186" s="154">
        <f t="shared" si="346"/>
        <v>42948</v>
      </c>
      <c r="P1186" s="155">
        <f t="shared" si="347"/>
        <v>43312</v>
      </c>
      <c r="Q1186" s="155" t="str">
        <f t="shared" si="348"/>
        <v>Yes</v>
      </c>
      <c r="R1186" s="156">
        <f t="shared" si="349"/>
        <v>20.958904109589042</v>
      </c>
      <c r="S1186" s="156">
        <f t="shared" si="350"/>
        <v>29.041095890410958</v>
      </c>
      <c r="T1186" s="157">
        <f t="shared" si="351"/>
        <v>43313</v>
      </c>
      <c r="U1186" s="158">
        <f t="shared" si="352"/>
        <v>43457</v>
      </c>
      <c r="V1186" s="158" t="str">
        <f t="shared" si="353"/>
        <v>Yes</v>
      </c>
      <c r="W1186" s="159">
        <f t="shared" si="354"/>
        <v>19.863013698630137</v>
      </c>
      <c r="X1186" s="159">
        <f t="shared" si="355"/>
        <v>0</v>
      </c>
      <c r="Y1186" s="160" t="str">
        <f t="shared" si="356"/>
        <v/>
      </c>
      <c r="Z1186" s="161" t="str">
        <f t="shared" si="357"/>
        <v/>
      </c>
      <c r="AA1186" s="161" t="str">
        <f t="shared" si="358"/>
        <v>No</v>
      </c>
      <c r="AB1186" s="162" t="str">
        <f t="shared" si="359"/>
        <v/>
      </c>
      <c r="AC1186" s="162" t="str">
        <f t="shared" si="360"/>
        <v/>
      </c>
      <c r="AD1186"/>
      <c r="AE1186"/>
      <c r="AF1186"/>
      <c r="AG1186"/>
      <c r="AH1186"/>
      <c r="AI1186"/>
      <c r="AJ1186"/>
      <c r="AK1186"/>
      <c r="AL1186"/>
      <c r="AM1186"/>
    </row>
    <row r="1187" spans="1:39" ht="15">
      <c r="A1187" s="62">
        <v>1185</v>
      </c>
      <c r="B1187" s="10">
        <v>8</v>
      </c>
      <c r="C1187" s="14">
        <v>41514</v>
      </c>
      <c r="D1187" s="15" t="s">
        <v>237</v>
      </c>
      <c r="E1187" s="15" t="s">
        <v>367</v>
      </c>
      <c r="F1187" s="15" t="s">
        <v>367</v>
      </c>
      <c r="G1187" s="23" t="s">
        <v>229</v>
      </c>
      <c r="H1187" s="17" t="s">
        <v>260</v>
      </c>
      <c r="I1187" s="66">
        <v>8</v>
      </c>
      <c r="J1187" s="12">
        <f>VLOOKUP(G1187,'Default Parameters'!$A$10:$C$12,3,FALSE)</f>
        <v>5</v>
      </c>
      <c r="K1187" s="63">
        <f t="shared" si="342"/>
        <v>41636</v>
      </c>
      <c r="L1187" s="64">
        <f t="shared" si="343"/>
        <v>2013</v>
      </c>
      <c r="M1187" s="64">
        <f t="shared" si="344"/>
        <v>12</v>
      </c>
      <c r="N1187" s="63">
        <f t="shared" si="345"/>
        <v>43461</v>
      </c>
      <c r="O1187" s="154">
        <f t="shared" si="346"/>
        <v>42948</v>
      </c>
      <c r="P1187" s="155">
        <f t="shared" si="347"/>
        <v>43312</v>
      </c>
      <c r="Q1187" s="155" t="str">
        <f t="shared" si="348"/>
        <v>Yes</v>
      </c>
      <c r="R1187" s="156">
        <f t="shared" si="349"/>
        <v>3.3534246575342466</v>
      </c>
      <c r="S1187" s="156">
        <f t="shared" si="350"/>
        <v>4.646575342465753</v>
      </c>
      <c r="T1187" s="157">
        <f t="shared" si="351"/>
        <v>43313</v>
      </c>
      <c r="U1187" s="158">
        <f t="shared" si="352"/>
        <v>43461</v>
      </c>
      <c r="V1187" s="158" t="str">
        <f t="shared" si="353"/>
        <v>Yes</v>
      </c>
      <c r="W1187" s="159">
        <f t="shared" si="354"/>
        <v>3.2657534246575342</v>
      </c>
      <c r="X1187" s="159">
        <f t="shared" si="355"/>
        <v>0</v>
      </c>
      <c r="Y1187" s="160" t="str">
        <f t="shared" si="356"/>
        <v/>
      </c>
      <c r="Z1187" s="161" t="str">
        <f t="shared" si="357"/>
        <v/>
      </c>
      <c r="AA1187" s="161" t="str">
        <f t="shared" si="358"/>
        <v>No</v>
      </c>
      <c r="AB1187" s="162" t="str">
        <f t="shared" si="359"/>
        <v/>
      </c>
      <c r="AC1187" s="162" t="str">
        <f t="shared" si="360"/>
        <v/>
      </c>
      <c r="AD1187"/>
      <c r="AE1187"/>
      <c r="AF1187"/>
      <c r="AG1187"/>
      <c r="AH1187"/>
      <c r="AI1187"/>
      <c r="AJ1187"/>
      <c r="AK1187"/>
      <c r="AL1187"/>
      <c r="AM1187"/>
    </row>
    <row r="1188" spans="1:39" ht="15">
      <c r="A1188" s="62">
        <v>1186</v>
      </c>
      <c r="B1188" s="10">
        <v>8</v>
      </c>
      <c r="C1188" s="14">
        <v>41514</v>
      </c>
      <c r="D1188" s="15" t="s">
        <v>237</v>
      </c>
      <c r="E1188" s="15" t="s">
        <v>367</v>
      </c>
      <c r="F1188" s="15" t="s">
        <v>367</v>
      </c>
      <c r="G1188" s="23" t="s">
        <v>229</v>
      </c>
      <c r="H1188" s="17" t="s">
        <v>260</v>
      </c>
      <c r="I1188" s="66">
        <v>9</v>
      </c>
      <c r="J1188" s="12">
        <f>VLOOKUP(G1188,'Default Parameters'!$A$10:$C$12,3,FALSE)</f>
        <v>5</v>
      </c>
      <c r="K1188" s="63">
        <f t="shared" si="342"/>
        <v>41636</v>
      </c>
      <c r="L1188" s="64">
        <f t="shared" si="343"/>
        <v>2013</v>
      </c>
      <c r="M1188" s="64">
        <f t="shared" si="344"/>
        <v>12</v>
      </c>
      <c r="N1188" s="63">
        <f t="shared" si="345"/>
        <v>43461</v>
      </c>
      <c r="O1188" s="154">
        <f t="shared" si="346"/>
        <v>42948</v>
      </c>
      <c r="P1188" s="155">
        <f t="shared" si="347"/>
        <v>43312</v>
      </c>
      <c r="Q1188" s="155" t="str">
        <f t="shared" si="348"/>
        <v>Yes</v>
      </c>
      <c r="R1188" s="156">
        <f t="shared" si="349"/>
        <v>3.7726027397260276</v>
      </c>
      <c r="S1188" s="156">
        <f t="shared" si="350"/>
        <v>5.2273972602739729</v>
      </c>
      <c r="T1188" s="157">
        <f t="shared" si="351"/>
        <v>43313</v>
      </c>
      <c r="U1188" s="158">
        <f t="shared" si="352"/>
        <v>43461</v>
      </c>
      <c r="V1188" s="158" t="str">
        <f t="shared" si="353"/>
        <v>Yes</v>
      </c>
      <c r="W1188" s="159">
        <f t="shared" si="354"/>
        <v>3.6739726027397261</v>
      </c>
      <c r="X1188" s="159">
        <f t="shared" si="355"/>
        <v>0</v>
      </c>
      <c r="Y1188" s="160" t="str">
        <f t="shared" si="356"/>
        <v/>
      </c>
      <c r="Z1188" s="161" t="str">
        <f t="shared" si="357"/>
        <v/>
      </c>
      <c r="AA1188" s="161" t="str">
        <f t="shared" si="358"/>
        <v>No</v>
      </c>
      <c r="AB1188" s="162" t="str">
        <f t="shared" si="359"/>
        <v/>
      </c>
      <c r="AC1188" s="162" t="str">
        <f t="shared" si="360"/>
        <v/>
      </c>
      <c r="AD1188"/>
      <c r="AE1188"/>
      <c r="AF1188"/>
      <c r="AG1188"/>
      <c r="AH1188"/>
      <c r="AI1188"/>
      <c r="AJ1188"/>
      <c r="AK1188"/>
      <c r="AL1188"/>
      <c r="AM1188"/>
    </row>
    <row r="1189" spans="1:39" ht="15">
      <c r="A1189" s="62">
        <v>1187</v>
      </c>
      <c r="B1189" s="10">
        <v>8</v>
      </c>
      <c r="C1189" s="14">
        <v>41514</v>
      </c>
      <c r="D1189" s="15" t="s">
        <v>237</v>
      </c>
      <c r="E1189" s="15" t="s">
        <v>367</v>
      </c>
      <c r="F1189" s="15" t="s">
        <v>367</v>
      </c>
      <c r="G1189" s="23" t="s">
        <v>229</v>
      </c>
      <c r="H1189" s="17" t="s">
        <v>260</v>
      </c>
      <c r="I1189" s="66">
        <v>9</v>
      </c>
      <c r="J1189" s="12">
        <f>VLOOKUP(G1189,'Default Parameters'!$A$10:$C$12,3,FALSE)</f>
        <v>5</v>
      </c>
      <c r="K1189" s="63">
        <f t="shared" si="342"/>
        <v>41636</v>
      </c>
      <c r="L1189" s="64">
        <f t="shared" si="343"/>
        <v>2013</v>
      </c>
      <c r="M1189" s="64">
        <f t="shared" si="344"/>
        <v>12</v>
      </c>
      <c r="N1189" s="63">
        <f t="shared" si="345"/>
        <v>43461</v>
      </c>
      <c r="O1189" s="154">
        <f t="shared" si="346"/>
        <v>42948</v>
      </c>
      <c r="P1189" s="155">
        <f t="shared" si="347"/>
        <v>43312</v>
      </c>
      <c r="Q1189" s="155" t="str">
        <f t="shared" si="348"/>
        <v>Yes</v>
      </c>
      <c r="R1189" s="156">
        <f t="shared" si="349"/>
        <v>3.7726027397260276</v>
      </c>
      <c r="S1189" s="156">
        <f t="shared" si="350"/>
        <v>5.2273972602739729</v>
      </c>
      <c r="T1189" s="157">
        <f t="shared" si="351"/>
        <v>43313</v>
      </c>
      <c r="U1189" s="158">
        <f t="shared" si="352"/>
        <v>43461</v>
      </c>
      <c r="V1189" s="158" t="str">
        <f t="shared" si="353"/>
        <v>Yes</v>
      </c>
      <c r="W1189" s="159">
        <f t="shared" si="354"/>
        <v>3.6739726027397261</v>
      </c>
      <c r="X1189" s="159">
        <f t="shared" si="355"/>
        <v>0</v>
      </c>
      <c r="Y1189" s="160" t="str">
        <f t="shared" si="356"/>
        <v/>
      </c>
      <c r="Z1189" s="161" t="str">
        <f t="shared" si="357"/>
        <v/>
      </c>
      <c r="AA1189" s="161" t="str">
        <f t="shared" si="358"/>
        <v>No</v>
      </c>
      <c r="AB1189" s="162" t="str">
        <f t="shared" si="359"/>
        <v/>
      </c>
      <c r="AC1189" s="162" t="str">
        <f t="shared" si="360"/>
        <v/>
      </c>
      <c r="AD1189"/>
      <c r="AE1189"/>
      <c r="AF1189"/>
      <c r="AG1189"/>
      <c r="AH1189"/>
      <c r="AI1189"/>
      <c r="AJ1189"/>
      <c r="AK1189"/>
      <c r="AL1189"/>
      <c r="AM1189"/>
    </row>
    <row r="1190" spans="1:39" ht="15">
      <c r="A1190" s="62">
        <v>1188</v>
      </c>
      <c r="B1190" s="10">
        <v>8</v>
      </c>
      <c r="C1190" s="14">
        <v>41514</v>
      </c>
      <c r="D1190" s="15" t="s">
        <v>237</v>
      </c>
      <c r="E1190" s="15" t="s">
        <v>367</v>
      </c>
      <c r="F1190" s="15" t="s">
        <v>367</v>
      </c>
      <c r="G1190" s="23" t="s">
        <v>229</v>
      </c>
      <c r="H1190" s="17" t="s">
        <v>260</v>
      </c>
      <c r="I1190" s="66">
        <v>10</v>
      </c>
      <c r="J1190" s="12">
        <f>VLOOKUP(G1190,'Default Parameters'!$A$10:$C$12,3,FALSE)</f>
        <v>5</v>
      </c>
      <c r="K1190" s="63">
        <f t="shared" si="342"/>
        <v>41636</v>
      </c>
      <c r="L1190" s="64">
        <f t="shared" si="343"/>
        <v>2013</v>
      </c>
      <c r="M1190" s="64">
        <f t="shared" si="344"/>
        <v>12</v>
      </c>
      <c r="N1190" s="63">
        <f t="shared" si="345"/>
        <v>43461</v>
      </c>
      <c r="O1190" s="154">
        <f t="shared" si="346"/>
        <v>42948</v>
      </c>
      <c r="P1190" s="155">
        <f t="shared" si="347"/>
        <v>43312</v>
      </c>
      <c r="Q1190" s="155" t="str">
        <f t="shared" si="348"/>
        <v>Yes</v>
      </c>
      <c r="R1190" s="156">
        <f t="shared" si="349"/>
        <v>4.1917808219178081</v>
      </c>
      <c r="S1190" s="156">
        <f t="shared" si="350"/>
        <v>5.8082191780821919</v>
      </c>
      <c r="T1190" s="157">
        <f t="shared" si="351"/>
        <v>43313</v>
      </c>
      <c r="U1190" s="158">
        <f t="shared" si="352"/>
        <v>43461</v>
      </c>
      <c r="V1190" s="158" t="str">
        <f t="shared" si="353"/>
        <v>Yes</v>
      </c>
      <c r="W1190" s="159">
        <f t="shared" si="354"/>
        <v>4.0821917808219181</v>
      </c>
      <c r="X1190" s="159">
        <f t="shared" si="355"/>
        <v>0</v>
      </c>
      <c r="Y1190" s="160" t="str">
        <f t="shared" si="356"/>
        <v/>
      </c>
      <c r="Z1190" s="161" t="str">
        <f t="shared" si="357"/>
        <v/>
      </c>
      <c r="AA1190" s="161" t="str">
        <f t="shared" si="358"/>
        <v>No</v>
      </c>
      <c r="AB1190" s="162" t="str">
        <f t="shared" si="359"/>
        <v/>
      </c>
      <c r="AC1190" s="162" t="str">
        <f t="shared" si="360"/>
        <v/>
      </c>
      <c r="AD1190"/>
      <c r="AE1190"/>
      <c r="AF1190"/>
      <c r="AG1190"/>
      <c r="AH1190"/>
      <c r="AI1190"/>
      <c r="AJ1190"/>
      <c r="AK1190"/>
      <c r="AL1190"/>
      <c r="AM1190"/>
    </row>
    <row r="1191" spans="1:39" ht="15">
      <c r="A1191" s="62">
        <v>1189</v>
      </c>
      <c r="B1191" s="10">
        <v>8</v>
      </c>
      <c r="C1191" s="14">
        <v>41514</v>
      </c>
      <c r="D1191" s="15" t="s">
        <v>237</v>
      </c>
      <c r="E1191" s="15" t="s">
        <v>367</v>
      </c>
      <c r="F1191" s="15" t="s">
        <v>367</v>
      </c>
      <c r="G1191" s="23" t="s">
        <v>229</v>
      </c>
      <c r="H1191" s="17" t="s">
        <v>260</v>
      </c>
      <c r="I1191" s="66">
        <v>16</v>
      </c>
      <c r="J1191" s="12">
        <f>VLOOKUP(G1191,'Default Parameters'!$A$10:$C$12,3,FALSE)</f>
        <v>5</v>
      </c>
      <c r="K1191" s="63">
        <f t="shared" si="342"/>
        <v>41636</v>
      </c>
      <c r="L1191" s="64">
        <f t="shared" si="343"/>
        <v>2013</v>
      </c>
      <c r="M1191" s="64">
        <f t="shared" si="344"/>
        <v>12</v>
      </c>
      <c r="N1191" s="63">
        <f t="shared" si="345"/>
        <v>43461</v>
      </c>
      <c r="O1191" s="154">
        <f t="shared" si="346"/>
        <v>42948</v>
      </c>
      <c r="P1191" s="155">
        <f t="shared" si="347"/>
        <v>43312</v>
      </c>
      <c r="Q1191" s="155" t="str">
        <f t="shared" si="348"/>
        <v>Yes</v>
      </c>
      <c r="R1191" s="156">
        <f t="shared" si="349"/>
        <v>6.7068493150684931</v>
      </c>
      <c r="S1191" s="156">
        <f t="shared" si="350"/>
        <v>9.293150684931506</v>
      </c>
      <c r="T1191" s="157">
        <f t="shared" si="351"/>
        <v>43313</v>
      </c>
      <c r="U1191" s="158">
        <f t="shared" si="352"/>
        <v>43461</v>
      </c>
      <c r="V1191" s="158" t="str">
        <f t="shared" si="353"/>
        <v>Yes</v>
      </c>
      <c r="W1191" s="159">
        <f t="shared" si="354"/>
        <v>6.5315068493150683</v>
      </c>
      <c r="X1191" s="159">
        <f t="shared" si="355"/>
        <v>0</v>
      </c>
      <c r="Y1191" s="160" t="str">
        <f t="shared" si="356"/>
        <v/>
      </c>
      <c r="Z1191" s="161" t="str">
        <f t="shared" si="357"/>
        <v/>
      </c>
      <c r="AA1191" s="161" t="str">
        <f t="shared" si="358"/>
        <v>No</v>
      </c>
      <c r="AB1191" s="162" t="str">
        <f t="shared" si="359"/>
        <v/>
      </c>
      <c r="AC1191" s="162" t="str">
        <f t="shared" si="360"/>
        <v/>
      </c>
      <c r="AD1191"/>
      <c r="AE1191"/>
      <c r="AF1191"/>
      <c r="AG1191"/>
      <c r="AH1191"/>
      <c r="AI1191"/>
      <c r="AJ1191"/>
      <c r="AK1191"/>
      <c r="AL1191"/>
      <c r="AM1191"/>
    </row>
    <row r="1192" spans="1:39" ht="15">
      <c r="A1192" s="62">
        <v>1190</v>
      </c>
      <c r="B1192" s="10">
        <v>8</v>
      </c>
      <c r="C1192" s="14">
        <v>41514</v>
      </c>
      <c r="D1192" s="15" t="s">
        <v>237</v>
      </c>
      <c r="E1192" s="15" t="s">
        <v>367</v>
      </c>
      <c r="F1192" s="15" t="s">
        <v>367</v>
      </c>
      <c r="G1192" s="23" t="s">
        <v>229</v>
      </c>
      <c r="H1192" s="17" t="s">
        <v>247</v>
      </c>
      <c r="I1192" s="66">
        <v>17</v>
      </c>
      <c r="J1192" s="12">
        <f>VLOOKUP(G1192,'Default Parameters'!$A$10:$C$12,3,FALSE)</f>
        <v>5</v>
      </c>
      <c r="K1192" s="63">
        <f t="shared" si="342"/>
        <v>41636</v>
      </c>
      <c r="L1192" s="64">
        <f t="shared" si="343"/>
        <v>2013</v>
      </c>
      <c r="M1192" s="64">
        <f t="shared" si="344"/>
        <v>12</v>
      </c>
      <c r="N1192" s="63">
        <f t="shared" si="345"/>
        <v>43461</v>
      </c>
      <c r="O1192" s="154">
        <f t="shared" si="346"/>
        <v>42948</v>
      </c>
      <c r="P1192" s="155">
        <f t="shared" si="347"/>
        <v>43312</v>
      </c>
      <c r="Q1192" s="155" t="str">
        <f t="shared" si="348"/>
        <v>Yes</v>
      </c>
      <c r="R1192" s="156">
        <f t="shared" si="349"/>
        <v>7.1260273972602741</v>
      </c>
      <c r="S1192" s="156">
        <f t="shared" si="350"/>
        <v>9.8739726027397268</v>
      </c>
      <c r="T1192" s="157">
        <f t="shared" si="351"/>
        <v>43313</v>
      </c>
      <c r="U1192" s="158">
        <f t="shared" si="352"/>
        <v>43461</v>
      </c>
      <c r="V1192" s="158" t="str">
        <f t="shared" si="353"/>
        <v>Yes</v>
      </c>
      <c r="W1192" s="159">
        <f t="shared" si="354"/>
        <v>6.9397260273972599</v>
      </c>
      <c r="X1192" s="159">
        <f t="shared" si="355"/>
        <v>0</v>
      </c>
      <c r="Y1192" s="160" t="str">
        <f t="shared" si="356"/>
        <v/>
      </c>
      <c r="Z1192" s="161" t="str">
        <f t="shared" si="357"/>
        <v/>
      </c>
      <c r="AA1192" s="161" t="str">
        <f t="shared" si="358"/>
        <v>No</v>
      </c>
      <c r="AB1192" s="162" t="str">
        <f t="shared" si="359"/>
        <v/>
      </c>
      <c r="AC1192" s="162" t="str">
        <f t="shared" si="360"/>
        <v/>
      </c>
      <c r="AD1192"/>
      <c r="AE1192"/>
      <c r="AF1192"/>
      <c r="AG1192"/>
      <c r="AH1192"/>
      <c r="AI1192"/>
      <c r="AJ1192"/>
      <c r="AK1192"/>
      <c r="AL1192"/>
      <c r="AM1192"/>
    </row>
    <row r="1193" spans="1:39" ht="15">
      <c r="A1193" s="62">
        <v>1191</v>
      </c>
      <c r="B1193" s="10">
        <v>8</v>
      </c>
      <c r="C1193" s="14">
        <v>41514</v>
      </c>
      <c r="D1193" s="15" t="s">
        <v>237</v>
      </c>
      <c r="E1193" s="15" t="s">
        <v>367</v>
      </c>
      <c r="F1193" s="15" t="s">
        <v>367</v>
      </c>
      <c r="G1193" s="23" t="s">
        <v>229</v>
      </c>
      <c r="H1193" s="17" t="s">
        <v>247</v>
      </c>
      <c r="I1193" s="66">
        <v>22</v>
      </c>
      <c r="J1193" s="12">
        <f>VLOOKUP(G1193,'Default Parameters'!$A$10:$C$12,3,FALSE)</f>
        <v>5</v>
      </c>
      <c r="K1193" s="63">
        <f t="shared" si="342"/>
        <v>41636</v>
      </c>
      <c r="L1193" s="64">
        <f t="shared" si="343"/>
        <v>2013</v>
      </c>
      <c r="M1193" s="64">
        <f t="shared" si="344"/>
        <v>12</v>
      </c>
      <c r="N1193" s="63">
        <f t="shared" si="345"/>
        <v>43461</v>
      </c>
      <c r="O1193" s="154">
        <f t="shared" si="346"/>
        <v>42948</v>
      </c>
      <c r="P1193" s="155">
        <f t="shared" si="347"/>
        <v>43312</v>
      </c>
      <c r="Q1193" s="155" t="str">
        <f t="shared" si="348"/>
        <v>Yes</v>
      </c>
      <c r="R1193" s="156">
        <f t="shared" si="349"/>
        <v>9.2219178082191782</v>
      </c>
      <c r="S1193" s="156">
        <f t="shared" si="350"/>
        <v>12.778082191780822</v>
      </c>
      <c r="T1193" s="157">
        <f t="shared" si="351"/>
        <v>43313</v>
      </c>
      <c r="U1193" s="158">
        <f t="shared" si="352"/>
        <v>43461</v>
      </c>
      <c r="V1193" s="158" t="str">
        <f t="shared" si="353"/>
        <v>Yes</v>
      </c>
      <c r="W1193" s="159">
        <f t="shared" si="354"/>
        <v>8.9808219178082194</v>
      </c>
      <c r="X1193" s="159">
        <f t="shared" si="355"/>
        <v>0</v>
      </c>
      <c r="Y1193" s="160" t="str">
        <f t="shared" si="356"/>
        <v/>
      </c>
      <c r="Z1193" s="161" t="str">
        <f t="shared" si="357"/>
        <v/>
      </c>
      <c r="AA1193" s="161" t="str">
        <f t="shared" si="358"/>
        <v>No</v>
      </c>
      <c r="AB1193" s="162" t="str">
        <f t="shared" si="359"/>
        <v/>
      </c>
      <c r="AC1193" s="162" t="str">
        <f t="shared" si="360"/>
        <v/>
      </c>
      <c r="AD1193"/>
      <c r="AE1193"/>
      <c r="AF1193"/>
      <c r="AG1193"/>
      <c r="AH1193"/>
      <c r="AI1193"/>
      <c r="AJ1193"/>
      <c r="AK1193"/>
      <c r="AL1193"/>
      <c r="AM1193"/>
    </row>
    <row r="1194" spans="1:39" ht="15">
      <c r="A1194" s="62">
        <v>1192</v>
      </c>
      <c r="B1194" s="10">
        <v>8</v>
      </c>
      <c r="C1194" s="14">
        <v>41514</v>
      </c>
      <c r="D1194" s="15" t="s">
        <v>237</v>
      </c>
      <c r="E1194" s="15" t="s">
        <v>367</v>
      </c>
      <c r="F1194" s="15" t="s">
        <v>367</v>
      </c>
      <c r="G1194" s="23" t="s">
        <v>229</v>
      </c>
      <c r="H1194" s="17" t="s">
        <v>260</v>
      </c>
      <c r="I1194" s="66">
        <v>45</v>
      </c>
      <c r="J1194" s="12">
        <f>VLOOKUP(G1194,'Default Parameters'!$A$10:$C$12,3,FALSE)</f>
        <v>5</v>
      </c>
      <c r="K1194" s="63">
        <f t="shared" si="342"/>
        <v>41636</v>
      </c>
      <c r="L1194" s="64">
        <f t="shared" si="343"/>
        <v>2013</v>
      </c>
      <c r="M1194" s="64">
        <f t="shared" si="344"/>
        <v>12</v>
      </c>
      <c r="N1194" s="63">
        <f t="shared" si="345"/>
        <v>43461</v>
      </c>
      <c r="O1194" s="154">
        <f t="shared" si="346"/>
        <v>42948</v>
      </c>
      <c r="P1194" s="155">
        <f t="shared" si="347"/>
        <v>43312</v>
      </c>
      <c r="Q1194" s="155" t="str">
        <f t="shared" si="348"/>
        <v>Yes</v>
      </c>
      <c r="R1194" s="156">
        <f t="shared" si="349"/>
        <v>18.863013698630137</v>
      </c>
      <c r="S1194" s="156">
        <f t="shared" si="350"/>
        <v>26.136986301369863</v>
      </c>
      <c r="T1194" s="157">
        <f t="shared" si="351"/>
        <v>43313</v>
      </c>
      <c r="U1194" s="158">
        <f t="shared" si="352"/>
        <v>43461</v>
      </c>
      <c r="V1194" s="158" t="str">
        <f t="shared" si="353"/>
        <v>Yes</v>
      </c>
      <c r="W1194" s="159">
        <f t="shared" si="354"/>
        <v>18.36986301369863</v>
      </c>
      <c r="X1194" s="159">
        <f t="shared" si="355"/>
        <v>0</v>
      </c>
      <c r="Y1194" s="160" t="str">
        <f t="shared" si="356"/>
        <v/>
      </c>
      <c r="Z1194" s="161" t="str">
        <f t="shared" si="357"/>
        <v/>
      </c>
      <c r="AA1194" s="161" t="str">
        <f t="shared" si="358"/>
        <v>No</v>
      </c>
      <c r="AB1194" s="162" t="str">
        <f t="shared" si="359"/>
        <v/>
      </c>
      <c r="AC1194" s="162" t="str">
        <f t="shared" si="360"/>
        <v/>
      </c>
      <c r="AD1194"/>
      <c r="AE1194"/>
      <c r="AF1194"/>
      <c r="AG1194"/>
      <c r="AH1194"/>
      <c r="AI1194"/>
      <c r="AJ1194"/>
      <c r="AK1194"/>
      <c r="AL1194"/>
      <c r="AM1194"/>
    </row>
    <row r="1195" spans="1:39" ht="14">
      <c r="A1195" s="62">
        <v>1193</v>
      </c>
      <c r="B1195" s="10">
        <v>8</v>
      </c>
      <c r="C1195" s="14">
        <v>41514</v>
      </c>
      <c r="D1195" s="15" t="s">
        <v>237</v>
      </c>
      <c r="E1195" s="15" t="s">
        <v>11</v>
      </c>
      <c r="F1195" s="15" t="s">
        <v>11</v>
      </c>
      <c r="G1195" s="23" t="s">
        <v>229</v>
      </c>
      <c r="H1195" s="17" t="s">
        <v>260</v>
      </c>
      <c r="I1195" s="66">
        <v>14</v>
      </c>
      <c r="J1195" s="12">
        <f>VLOOKUP(G1195,'Default Parameters'!$A$10:$C$12,3,FALSE)</f>
        <v>5</v>
      </c>
      <c r="K1195" s="63">
        <f t="shared" si="342"/>
        <v>41636</v>
      </c>
      <c r="L1195" s="64">
        <f t="shared" si="343"/>
        <v>2013</v>
      </c>
      <c r="M1195" s="64">
        <f t="shared" si="344"/>
        <v>12</v>
      </c>
      <c r="N1195" s="63">
        <f t="shared" si="345"/>
        <v>43461</v>
      </c>
      <c r="O1195" s="154">
        <f t="shared" si="346"/>
        <v>42948</v>
      </c>
      <c r="P1195" s="155">
        <f t="shared" si="347"/>
        <v>43312</v>
      </c>
      <c r="Q1195" s="155" t="str">
        <f t="shared" si="348"/>
        <v>Yes</v>
      </c>
      <c r="R1195" s="156">
        <f t="shared" si="349"/>
        <v>5.8684931506849312</v>
      </c>
      <c r="S1195" s="156">
        <f t="shared" si="350"/>
        <v>8.131506849315068</v>
      </c>
      <c r="T1195" s="157">
        <f t="shared" si="351"/>
        <v>43313</v>
      </c>
      <c r="U1195" s="158">
        <f t="shared" si="352"/>
        <v>43461</v>
      </c>
      <c r="V1195" s="158" t="str">
        <f t="shared" si="353"/>
        <v>Yes</v>
      </c>
      <c r="W1195" s="159">
        <f t="shared" si="354"/>
        <v>5.7150684931506852</v>
      </c>
      <c r="X1195" s="159">
        <f t="shared" si="355"/>
        <v>0</v>
      </c>
      <c r="Y1195" s="160" t="str">
        <f t="shared" si="356"/>
        <v/>
      </c>
      <c r="Z1195" s="161" t="str">
        <f t="shared" si="357"/>
        <v/>
      </c>
      <c r="AA1195" s="161" t="str">
        <f t="shared" si="358"/>
        <v>No</v>
      </c>
      <c r="AB1195" s="162" t="str">
        <f t="shared" si="359"/>
        <v/>
      </c>
      <c r="AC1195" s="162" t="str">
        <f t="shared" si="360"/>
        <v/>
      </c>
    </row>
    <row r="1196" spans="1:39" ht="14">
      <c r="A1196" s="62">
        <v>1194</v>
      </c>
      <c r="B1196" s="10">
        <v>8</v>
      </c>
      <c r="C1196" s="14">
        <v>41516</v>
      </c>
      <c r="D1196" s="15" t="s">
        <v>237</v>
      </c>
      <c r="E1196" s="15" t="s">
        <v>367</v>
      </c>
      <c r="F1196" s="15" t="s">
        <v>367</v>
      </c>
      <c r="G1196" s="23" t="s">
        <v>229</v>
      </c>
      <c r="H1196" s="17" t="s">
        <v>260</v>
      </c>
      <c r="I1196" s="66">
        <v>20</v>
      </c>
      <c r="J1196" s="12">
        <f>VLOOKUP(G1196,'Default Parameters'!$A$10:$C$12,3,FALSE)</f>
        <v>5</v>
      </c>
      <c r="K1196" s="63">
        <f t="shared" si="342"/>
        <v>41638</v>
      </c>
      <c r="L1196" s="64">
        <f t="shared" si="343"/>
        <v>2013</v>
      </c>
      <c r="M1196" s="64">
        <f t="shared" si="344"/>
        <v>12</v>
      </c>
      <c r="N1196" s="63">
        <f t="shared" si="345"/>
        <v>43463</v>
      </c>
      <c r="O1196" s="154">
        <f t="shared" si="346"/>
        <v>42948</v>
      </c>
      <c r="P1196" s="155">
        <f t="shared" si="347"/>
        <v>43312</v>
      </c>
      <c r="Q1196" s="155" t="str">
        <f t="shared" si="348"/>
        <v>Yes</v>
      </c>
      <c r="R1196" s="156">
        <f t="shared" si="349"/>
        <v>8.3835616438356162</v>
      </c>
      <c r="S1196" s="156">
        <f t="shared" si="350"/>
        <v>11.616438356164384</v>
      </c>
      <c r="T1196" s="157">
        <f t="shared" si="351"/>
        <v>43313</v>
      </c>
      <c r="U1196" s="158">
        <f t="shared" si="352"/>
        <v>43463</v>
      </c>
      <c r="V1196" s="158" t="str">
        <f t="shared" si="353"/>
        <v>Yes</v>
      </c>
      <c r="W1196" s="159">
        <f t="shared" si="354"/>
        <v>8.2739726027397253</v>
      </c>
      <c r="X1196" s="159">
        <f t="shared" si="355"/>
        <v>0</v>
      </c>
      <c r="Y1196" s="160" t="str">
        <f t="shared" si="356"/>
        <v/>
      </c>
      <c r="Z1196" s="161" t="str">
        <f t="shared" si="357"/>
        <v/>
      </c>
      <c r="AA1196" s="161" t="str">
        <f t="shared" si="358"/>
        <v>No</v>
      </c>
      <c r="AB1196" s="162" t="str">
        <f t="shared" si="359"/>
        <v/>
      </c>
      <c r="AC1196" s="162" t="str">
        <f t="shared" si="360"/>
        <v/>
      </c>
    </row>
    <row r="1197" spans="1:39" ht="14">
      <c r="A1197" s="62">
        <v>1195</v>
      </c>
      <c r="B1197" s="10">
        <v>8</v>
      </c>
      <c r="C1197" s="14">
        <v>41516</v>
      </c>
      <c r="D1197" s="15" t="s">
        <v>265</v>
      </c>
      <c r="E1197" s="15" t="s">
        <v>367</v>
      </c>
      <c r="F1197" s="15" t="s">
        <v>367</v>
      </c>
      <c r="G1197" s="23" t="s">
        <v>16</v>
      </c>
      <c r="H1197" s="17" t="s">
        <v>120</v>
      </c>
      <c r="I1197" s="66">
        <v>97</v>
      </c>
      <c r="J1197" s="12">
        <f>VLOOKUP(G1197,'Default Parameters'!$A$10:$C$12,3,FALSE)</f>
        <v>5</v>
      </c>
      <c r="K1197" s="63">
        <f t="shared" si="342"/>
        <v>41638</v>
      </c>
      <c r="L1197" s="64">
        <f t="shared" si="343"/>
        <v>2013</v>
      </c>
      <c r="M1197" s="64">
        <f t="shared" si="344"/>
        <v>12</v>
      </c>
      <c r="N1197" s="63">
        <f t="shared" si="345"/>
        <v>43463</v>
      </c>
      <c r="O1197" s="154">
        <f t="shared" si="346"/>
        <v>42948</v>
      </c>
      <c r="P1197" s="155">
        <f t="shared" si="347"/>
        <v>43312</v>
      </c>
      <c r="Q1197" s="155" t="str">
        <f t="shared" si="348"/>
        <v>Yes</v>
      </c>
      <c r="R1197" s="156">
        <f t="shared" si="349"/>
        <v>40.660273972602738</v>
      </c>
      <c r="S1197" s="156">
        <f t="shared" si="350"/>
        <v>56.339726027397262</v>
      </c>
      <c r="T1197" s="157">
        <f t="shared" si="351"/>
        <v>43313</v>
      </c>
      <c r="U1197" s="158">
        <f t="shared" si="352"/>
        <v>43463</v>
      </c>
      <c r="V1197" s="158" t="str">
        <f t="shared" si="353"/>
        <v>Yes</v>
      </c>
      <c r="W1197" s="159">
        <f t="shared" si="354"/>
        <v>40.128767123287673</v>
      </c>
      <c r="X1197" s="159">
        <f t="shared" si="355"/>
        <v>0</v>
      </c>
      <c r="Y1197" s="160" t="str">
        <f t="shared" si="356"/>
        <v/>
      </c>
      <c r="Z1197" s="161" t="str">
        <f t="shared" si="357"/>
        <v/>
      </c>
      <c r="AA1197" s="161" t="str">
        <f t="shared" si="358"/>
        <v>No</v>
      </c>
      <c r="AB1197" s="162" t="str">
        <f t="shared" si="359"/>
        <v/>
      </c>
      <c r="AC1197" s="162" t="str">
        <f t="shared" si="360"/>
        <v/>
      </c>
    </row>
    <row r="1198" spans="1:39" ht="14">
      <c r="A1198" s="62">
        <v>1196</v>
      </c>
      <c r="B1198" s="10">
        <v>8</v>
      </c>
      <c r="C1198" s="14">
        <v>41517</v>
      </c>
      <c r="D1198" s="15" t="s">
        <v>237</v>
      </c>
      <c r="E1198" s="15" t="s">
        <v>367</v>
      </c>
      <c r="F1198" s="15" t="s">
        <v>367</v>
      </c>
      <c r="G1198" s="23" t="s">
        <v>229</v>
      </c>
      <c r="H1198" s="17" t="s">
        <v>260</v>
      </c>
      <c r="I1198" s="66">
        <v>6</v>
      </c>
      <c r="J1198" s="12">
        <f>VLOOKUP(G1198,'Default Parameters'!$A$10:$C$12,3,FALSE)</f>
        <v>5</v>
      </c>
      <c r="K1198" s="63">
        <f t="shared" si="342"/>
        <v>41639</v>
      </c>
      <c r="L1198" s="64">
        <f t="shared" si="343"/>
        <v>2013</v>
      </c>
      <c r="M1198" s="64">
        <f t="shared" si="344"/>
        <v>12</v>
      </c>
      <c r="N1198" s="63">
        <f t="shared" si="345"/>
        <v>43464</v>
      </c>
      <c r="O1198" s="154">
        <f t="shared" si="346"/>
        <v>42948</v>
      </c>
      <c r="P1198" s="155">
        <f t="shared" si="347"/>
        <v>43312</v>
      </c>
      <c r="Q1198" s="155" t="str">
        <f t="shared" si="348"/>
        <v>Yes</v>
      </c>
      <c r="R1198" s="156">
        <f t="shared" si="349"/>
        <v>2.515068493150685</v>
      </c>
      <c r="S1198" s="156">
        <f t="shared" si="350"/>
        <v>3.484931506849315</v>
      </c>
      <c r="T1198" s="157">
        <f t="shared" si="351"/>
        <v>43313</v>
      </c>
      <c r="U1198" s="158">
        <f t="shared" si="352"/>
        <v>43464</v>
      </c>
      <c r="V1198" s="158" t="str">
        <f t="shared" si="353"/>
        <v>Yes</v>
      </c>
      <c r="W1198" s="159">
        <f t="shared" si="354"/>
        <v>2.4986301369863013</v>
      </c>
      <c r="X1198" s="159">
        <f t="shared" si="355"/>
        <v>0</v>
      </c>
      <c r="Y1198" s="160" t="str">
        <f t="shared" si="356"/>
        <v/>
      </c>
      <c r="Z1198" s="161" t="str">
        <f t="shared" si="357"/>
        <v/>
      </c>
      <c r="AA1198" s="161" t="str">
        <f t="shared" si="358"/>
        <v>No</v>
      </c>
      <c r="AB1198" s="162" t="str">
        <f t="shared" si="359"/>
        <v/>
      </c>
      <c r="AC1198" s="162" t="str">
        <f t="shared" si="360"/>
        <v/>
      </c>
    </row>
    <row r="1199" spans="1:39" ht="14">
      <c r="A1199" s="62">
        <v>1197</v>
      </c>
      <c r="B1199" s="10">
        <v>8</v>
      </c>
      <c r="C1199" s="14">
        <v>41517</v>
      </c>
      <c r="D1199" s="15" t="s">
        <v>237</v>
      </c>
      <c r="E1199" s="15" t="s">
        <v>367</v>
      </c>
      <c r="F1199" s="15" t="s">
        <v>367</v>
      </c>
      <c r="G1199" s="23" t="s">
        <v>229</v>
      </c>
      <c r="H1199" s="17" t="s">
        <v>260</v>
      </c>
      <c r="I1199" s="66">
        <v>7</v>
      </c>
      <c r="J1199" s="12">
        <f>VLOOKUP(G1199,'Default Parameters'!$A$10:$C$12,3,FALSE)</f>
        <v>5</v>
      </c>
      <c r="K1199" s="63">
        <f t="shared" si="342"/>
        <v>41639</v>
      </c>
      <c r="L1199" s="64">
        <f t="shared" si="343"/>
        <v>2013</v>
      </c>
      <c r="M1199" s="64">
        <f t="shared" si="344"/>
        <v>12</v>
      </c>
      <c r="N1199" s="63">
        <f t="shared" si="345"/>
        <v>43464</v>
      </c>
      <c r="O1199" s="154">
        <f t="shared" si="346"/>
        <v>42948</v>
      </c>
      <c r="P1199" s="155">
        <f t="shared" si="347"/>
        <v>43312</v>
      </c>
      <c r="Q1199" s="155" t="str">
        <f t="shared" si="348"/>
        <v>Yes</v>
      </c>
      <c r="R1199" s="156">
        <f t="shared" si="349"/>
        <v>2.9342465753424656</v>
      </c>
      <c r="S1199" s="156">
        <f t="shared" si="350"/>
        <v>4.065753424657534</v>
      </c>
      <c r="T1199" s="157">
        <f t="shared" si="351"/>
        <v>43313</v>
      </c>
      <c r="U1199" s="158">
        <f t="shared" si="352"/>
        <v>43464</v>
      </c>
      <c r="V1199" s="158" t="str">
        <f t="shared" si="353"/>
        <v>Yes</v>
      </c>
      <c r="W1199" s="159">
        <f t="shared" si="354"/>
        <v>2.9150684931506849</v>
      </c>
      <c r="X1199" s="159">
        <f t="shared" si="355"/>
        <v>0</v>
      </c>
      <c r="Y1199" s="160" t="str">
        <f t="shared" si="356"/>
        <v/>
      </c>
      <c r="Z1199" s="161" t="str">
        <f t="shared" si="357"/>
        <v/>
      </c>
      <c r="AA1199" s="161" t="str">
        <f t="shared" si="358"/>
        <v>No</v>
      </c>
      <c r="AB1199" s="162" t="str">
        <f t="shared" si="359"/>
        <v/>
      </c>
      <c r="AC1199" s="162" t="str">
        <f t="shared" si="360"/>
        <v/>
      </c>
    </row>
    <row r="1200" spans="1:39" ht="14">
      <c r="A1200" s="62">
        <v>1198</v>
      </c>
      <c r="B1200" s="10">
        <v>8</v>
      </c>
      <c r="C1200" s="14">
        <v>41517</v>
      </c>
      <c r="D1200" s="15" t="s">
        <v>237</v>
      </c>
      <c r="E1200" s="15" t="s">
        <v>367</v>
      </c>
      <c r="F1200" s="15" t="s">
        <v>367</v>
      </c>
      <c r="G1200" s="23" t="s">
        <v>229</v>
      </c>
      <c r="H1200" s="17" t="s">
        <v>260</v>
      </c>
      <c r="I1200" s="66">
        <v>7</v>
      </c>
      <c r="J1200" s="12">
        <f>VLOOKUP(G1200,'Default Parameters'!$A$10:$C$12,3,FALSE)</f>
        <v>5</v>
      </c>
      <c r="K1200" s="63">
        <f t="shared" si="342"/>
        <v>41639</v>
      </c>
      <c r="L1200" s="64">
        <f t="shared" si="343"/>
        <v>2013</v>
      </c>
      <c r="M1200" s="64">
        <f t="shared" si="344"/>
        <v>12</v>
      </c>
      <c r="N1200" s="63">
        <f t="shared" si="345"/>
        <v>43464</v>
      </c>
      <c r="O1200" s="154">
        <f t="shared" si="346"/>
        <v>42948</v>
      </c>
      <c r="P1200" s="155">
        <f t="shared" si="347"/>
        <v>43312</v>
      </c>
      <c r="Q1200" s="155" t="str">
        <f t="shared" si="348"/>
        <v>Yes</v>
      </c>
      <c r="R1200" s="156">
        <f t="shared" si="349"/>
        <v>2.9342465753424656</v>
      </c>
      <c r="S1200" s="156">
        <f t="shared" si="350"/>
        <v>4.065753424657534</v>
      </c>
      <c r="T1200" s="157">
        <f t="shared" si="351"/>
        <v>43313</v>
      </c>
      <c r="U1200" s="158">
        <f t="shared" si="352"/>
        <v>43464</v>
      </c>
      <c r="V1200" s="158" t="str">
        <f t="shared" si="353"/>
        <v>Yes</v>
      </c>
      <c r="W1200" s="159">
        <f t="shared" si="354"/>
        <v>2.9150684931506849</v>
      </c>
      <c r="X1200" s="159">
        <f t="shared" si="355"/>
        <v>0</v>
      </c>
      <c r="Y1200" s="160" t="str">
        <f t="shared" si="356"/>
        <v/>
      </c>
      <c r="Z1200" s="161" t="str">
        <f t="shared" si="357"/>
        <v/>
      </c>
      <c r="AA1200" s="161" t="str">
        <f t="shared" si="358"/>
        <v>No</v>
      </c>
      <c r="AB1200" s="162" t="str">
        <f t="shared" si="359"/>
        <v/>
      </c>
      <c r="AC1200" s="162" t="str">
        <f t="shared" si="360"/>
        <v/>
      </c>
    </row>
    <row r="1201" spans="1:29" ht="14">
      <c r="A1201" s="62">
        <v>1199</v>
      </c>
      <c r="B1201" s="10">
        <v>8</v>
      </c>
      <c r="C1201" s="14">
        <v>41517</v>
      </c>
      <c r="D1201" s="15" t="s">
        <v>237</v>
      </c>
      <c r="E1201" s="15" t="s">
        <v>367</v>
      </c>
      <c r="F1201" s="15" t="s">
        <v>367</v>
      </c>
      <c r="G1201" s="23" t="s">
        <v>229</v>
      </c>
      <c r="H1201" s="17" t="s">
        <v>260</v>
      </c>
      <c r="I1201" s="66">
        <v>11</v>
      </c>
      <c r="J1201" s="12">
        <f>VLOOKUP(G1201,'Default Parameters'!$A$10:$C$12,3,FALSE)</f>
        <v>5</v>
      </c>
      <c r="K1201" s="63">
        <f t="shared" si="342"/>
        <v>41639</v>
      </c>
      <c r="L1201" s="64">
        <f t="shared" si="343"/>
        <v>2013</v>
      </c>
      <c r="M1201" s="64">
        <f t="shared" si="344"/>
        <v>12</v>
      </c>
      <c r="N1201" s="63">
        <f t="shared" si="345"/>
        <v>43464</v>
      </c>
      <c r="O1201" s="154">
        <f t="shared" si="346"/>
        <v>42948</v>
      </c>
      <c r="P1201" s="155">
        <f t="shared" si="347"/>
        <v>43312</v>
      </c>
      <c r="Q1201" s="155" t="str">
        <f t="shared" si="348"/>
        <v>Yes</v>
      </c>
      <c r="R1201" s="156">
        <f t="shared" si="349"/>
        <v>4.6109589041095891</v>
      </c>
      <c r="S1201" s="156">
        <f t="shared" si="350"/>
        <v>6.3890410958904109</v>
      </c>
      <c r="T1201" s="157">
        <f t="shared" si="351"/>
        <v>43313</v>
      </c>
      <c r="U1201" s="158">
        <f t="shared" si="352"/>
        <v>43464</v>
      </c>
      <c r="V1201" s="158" t="str">
        <f t="shared" si="353"/>
        <v>Yes</v>
      </c>
      <c r="W1201" s="159">
        <f t="shared" si="354"/>
        <v>4.580821917808219</v>
      </c>
      <c r="X1201" s="159">
        <f t="shared" si="355"/>
        <v>0</v>
      </c>
      <c r="Y1201" s="160" t="str">
        <f t="shared" si="356"/>
        <v/>
      </c>
      <c r="Z1201" s="161" t="str">
        <f t="shared" si="357"/>
        <v/>
      </c>
      <c r="AA1201" s="161" t="str">
        <f t="shared" si="358"/>
        <v>No</v>
      </c>
      <c r="AB1201" s="162" t="str">
        <f t="shared" si="359"/>
        <v/>
      </c>
      <c r="AC1201" s="162" t="str">
        <f t="shared" si="360"/>
        <v/>
      </c>
    </row>
    <row r="1202" spans="1:29" ht="14">
      <c r="A1202" s="62">
        <v>1200</v>
      </c>
      <c r="B1202" s="10">
        <v>8</v>
      </c>
      <c r="C1202" s="14">
        <v>41517</v>
      </c>
      <c r="D1202" s="15" t="s">
        <v>237</v>
      </c>
      <c r="E1202" s="15" t="s">
        <v>367</v>
      </c>
      <c r="F1202" s="15" t="s">
        <v>367</v>
      </c>
      <c r="G1202" s="23" t="s">
        <v>229</v>
      </c>
      <c r="H1202" s="17" t="s">
        <v>260</v>
      </c>
      <c r="I1202" s="66">
        <v>20</v>
      </c>
      <c r="J1202" s="12">
        <f>VLOOKUP(G1202,'Default Parameters'!$A$10:$C$12,3,FALSE)</f>
        <v>5</v>
      </c>
      <c r="K1202" s="63">
        <f t="shared" si="342"/>
        <v>41639</v>
      </c>
      <c r="L1202" s="64">
        <f t="shared" si="343"/>
        <v>2013</v>
      </c>
      <c r="M1202" s="64">
        <f t="shared" si="344"/>
        <v>12</v>
      </c>
      <c r="N1202" s="63">
        <f t="shared" si="345"/>
        <v>43464</v>
      </c>
      <c r="O1202" s="154">
        <f t="shared" si="346"/>
        <v>42948</v>
      </c>
      <c r="P1202" s="155">
        <f t="shared" si="347"/>
        <v>43312</v>
      </c>
      <c r="Q1202" s="155" t="str">
        <f t="shared" si="348"/>
        <v>Yes</v>
      </c>
      <c r="R1202" s="156">
        <f t="shared" si="349"/>
        <v>8.3835616438356162</v>
      </c>
      <c r="S1202" s="156">
        <f t="shared" si="350"/>
        <v>11.616438356164384</v>
      </c>
      <c r="T1202" s="157">
        <f t="shared" si="351"/>
        <v>43313</v>
      </c>
      <c r="U1202" s="158">
        <f t="shared" si="352"/>
        <v>43464</v>
      </c>
      <c r="V1202" s="158" t="str">
        <f t="shared" si="353"/>
        <v>Yes</v>
      </c>
      <c r="W1202" s="159">
        <f t="shared" si="354"/>
        <v>8.3287671232876708</v>
      </c>
      <c r="X1202" s="159">
        <f t="shared" si="355"/>
        <v>0</v>
      </c>
      <c r="Y1202" s="160" t="str">
        <f t="shared" si="356"/>
        <v/>
      </c>
      <c r="Z1202" s="161" t="str">
        <f t="shared" si="357"/>
        <v/>
      </c>
      <c r="AA1202" s="161" t="str">
        <f t="shared" si="358"/>
        <v>No</v>
      </c>
      <c r="AB1202" s="162" t="str">
        <f t="shared" si="359"/>
        <v/>
      </c>
      <c r="AC1202" s="162" t="str">
        <f t="shared" si="360"/>
        <v/>
      </c>
    </row>
    <row r="1203" spans="1:29" ht="14">
      <c r="A1203" s="62">
        <v>1201</v>
      </c>
      <c r="B1203" s="10">
        <v>8</v>
      </c>
      <c r="C1203" s="14">
        <v>41517</v>
      </c>
      <c r="D1203" s="15" t="s">
        <v>237</v>
      </c>
      <c r="E1203" s="15" t="s">
        <v>367</v>
      </c>
      <c r="F1203" s="15" t="s">
        <v>367</v>
      </c>
      <c r="G1203" s="23" t="s">
        <v>229</v>
      </c>
      <c r="H1203" s="17" t="s">
        <v>260</v>
      </c>
      <c r="I1203" s="66">
        <v>25</v>
      </c>
      <c r="J1203" s="12">
        <f>VLOOKUP(G1203,'Default Parameters'!$A$10:$C$12,3,FALSE)</f>
        <v>5</v>
      </c>
      <c r="K1203" s="63">
        <f t="shared" si="342"/>
        <v>41639</v>
      </c>
      <c r="L1203" s="64">
        <f t="shared" si="343"/>
        <v>2013</v>
      </c>
      <c r="M1203" s="64">
        <f t="shared" si="344"/>
        <v>12</v>
      </c>
      <c r="N1203" s="63">
        <f t="shared" si="345"/>
        <v>43464</v>
      </c>
      <c r="O1203" s="154">
        <f t="shared" si="346"/>
        <v>42948</v>
      </c>
      <c r="P1203" s="155">
        <f t="shared" si="347"/>
        <v>43312</v>
      </c>
      <c r="Q1203" s="155" t="str">
        <f t="shared" si="348"/>
        <v>Yes</v>
      </c>
      <c r="R1203" s="156">
        <f t="shared" si="349"/>
        <v>10.479452054794521</v>
      </c>
      <c r="S1203" s="156">
        <f t="shared" si="350"/>
        <v>14.520547945205479</v>
      </c>
      <c r="T1203" s="157">
        <f t="shared" si="351"/>
        <v>43313</v>
      </c>
      <c r="U1203" s="158">
        <f t="shared" si="352"/>
        <v>43464</v>
      </c>
      <c r="V1203" s="158" t="str">
        <f t="shared" si="353"/>
        <v>Yes</v>
      </c>
      <c r="W1203" s="159">
        <f t="shared" si="354"/>
        <v>10.41095890410959</v>
      </c>
      <c r="X1203" s="159">
        <f t="shared" si="355"/>
        <v>0</v>
      </c>
      <c r="Y1203" s="160" t="str">
        <f t="shared" si="356"/>
        <v/>
      </c>
      <c r="Z1203" s="161" t="str">
        <f t="shared" si="357"/>
        <v/>
      </c>
      <c r="AA1203" s="161" t="str">
        <f t="shared" si="358"/>
        <v>No</v>
      </c>
      <c r="AB1203" s="162" t="str">
        <f t="shared" si="359"/>
        <v/>
      </c>
      <c r="AC1203" s="162" t="str">
        <f t="shared" si="360"/>
        <v/>
      </c>
    </row>
    <row r="1204" spans="1:29" ht="14">
      <c r="A1204" s="62">
        <v>1202</v>
      </c>
      <c r="B1204" s="10">
        <v>8</v>
      </c>
      <c r="C1204" s="14">
        <v>41517</v>
      </c>
      <c r="D1204" s="15" t="s">
        <v>239</v>
      </c>
      <c r="E1204" s="15" t="s">
        <v>367</v>
      </c>
      <c r="F1204" s="15" t="s">
        <v>367</v>
      </c>
      <c r="G1204" s="23" t="s">
        <v>229</v>
      </c>
      <c r="H1204" s="19" t="s">
        <v>260</v>
      </c>
      <c r="I1204" s="66">
        <v>3200</v>
      </c>
      <c r="J1204" s="12">
        <f>VLOOKUP(G1204,'Default Parameters'!$A$10:$C$12,3,FALSE)</f>
        <v>5</v>
      </c>
      <c r="K1204" s="63">
        <f t="shared" si="342"/>
        <v>41639</v>
      </c>
      <c r="L1204" s="64">
        <f t="shared" si="343"/>
        <v>2013</v>
      </c>
      <c r="M1204" s="64">
        <f t="shared" si="344"/>
        <v>12</v>
      </c>
      <c r="N1204" s="63">
        <f t="shared" si="345"/>
        <v>43464</v>
      </c>
      <c r="O1204" s="154">
        <f t="shared" si="346"/>
        <v>42948</v>
      </c>
      <c r="P1204" s="155">
        <f t="shared" si="347"/>
        <v>43312</v>
      </c>
      <c r="Q1204" s="155" t="str">
        <f t="shared" si="348"/>
        <v>Yes</v>
      </c>
      <c r="R1204" s="156">
        <f t="shared" si="349"/>
        <v>1341.3698630136987</v>
      </c>
      <c r="S1204" s="156">
        <f t="shared" si="350"/>
        <v>1858.6301369863013</v>
      </c>
      <c r="T1204" s="157">
        <f t="shared" si="351"/>
        <v>43313</v>
      </c>
      <c r="U1204" s="158">
        <f t="shared" si="352"/>
        <v>43464</v>
      </c>
      <c r="V1204" s="158" t="str">
        <f t="shared" si="353"/>
        <v>Yes</v>
      </c>
      <c r="W1204" s="159">
        <f t="shared" si="354"/>
        <v>1332.6027397260275</v>
      </c>
      <c r="X1204" s="159">
        <f t="shared" si="355"/>
        <v>0</v>
      </c>
      <c r="Y1204" s="160" t="str">
        <f t="shared" si="356"/>
        <v/>
      </c>
      <c r="Z1204" s="161" t="str">
        <f t="shared" si="357"/>
        <v/>
      </c>
      <c r="AA1204" s="161" t="str">
        <f t="shared" si="358"/>
        <v>No</v>
      </c>
      <c r="AB1204" s="162" t="str">
        <f t="shared" si="359"/>
        <v/>
      </c>
      <c r="AC1204" s="162" t="str">
        <f t="shared" si="360"/>
        <v/>
      </c>
    </row>
    <row r="1205" spans="1:29" ht="14">
      <c r="A1205" s="62">
        <v>1203</v>
      </c>
      <c r="B1205" s="10">
        <v>8</v>
      </c>
      <c r="C1205" s="14">
        <v>41517</v>
      </c>
      <c r="D1205" s="15" t="s">
        <v>266</v>
      </c>
      <c r="E1205" s="15" t="s">
        <v>10</v>
      </c>
      <c r="F1205" s="15" t="s">
        <v>10</v>
      </c>
      <c r="G1205" s="23" t="s">
        <v>229</v>
      </c>
      <c r="H1205" s="17" t="s">
        <v>260</v>
      </c>
      <c r="I1205" s="66">
        <v>1</v>
      </c>
      <c r="J1205" s="12">
        <f>VLOOKUP(G1205,'Default Parameters'!$A$10:$C$12,3,FALSE)</f>
        <v>5</v>
      </c>
      <c r="K1205" s="63">
        <f t="shared" si="342"/>
        <v>41639</v>
      </c>
      <c r="L1205" s="64">
        <f t="shared" si="343"/>
        <v>2013</v>
      </c>
      <c r="M1205" s="64">
        <f t="shared" si="344"/>
        <v>12</v>
      </c>
      <c r="N1205" s="63">
        <f t="shared" si="345"/>
        <v>43464</v>
      </c>
      <c r="O1205" s="154">
        <f t="shared" si="346"/>
        <v>42948</v>
      </c>
      <c r="P1205" s="155">
        <f t="shared" si="347"/>
        <v>43312</v>
      </c>
      <c r="Q1205" s="155" t="str">
        <f t="shared" si="348"/>
        <v>Yes</v>
      </c>
      <c r="R1205" s="156">
        <f t="shared" si="349"/>
        <v>0.41917808219178082</v>
      </c>
      <c r="S1205" s="156">
        <f t="shared" si="350"/>
        <v>0.58082191780821912</v>
      </c>
      <c r="T1205" s="157">
        <f t="shared" si="351"/>
        <v>43313</v>
      </c>
      <c r="U1205" s="158">
        <f t="shared" si="352"/>
        <v>43464</v>
      </c>
      <c r="V1205" s="158" t="str">
        <f t="shared" si="353"/>
        <v>Yes</v>
      </c>
      <c r="W1205" s="159">
        <f t="shared" si="354"/>
        <v>0.41643835616438357</v>
      </c>
      <c r="X1205" s="159">
        <f t="shared" si="355"/>
        <v>0</v>
      </c>
      <c r="Y1205" s="160" t="str">
        <f t="shared" si="356"/>
        <v/>
      </c>
      <c r="Z1205" s="161" t="str">
        <f t="shared" si="357"/>
        <v/>
      </c>
      <c r="AA1205" s="161" t="str">
        <f t="shared" si="358"/>
        <v>No</v>
      </c>
      <c r="AB1205" s="162" t="str">
        <f t="shared" si="359"/>
        <v/>
      </c>
      <c r="AC1205" s="162" t="str">
        <f t="shared" si="360"/>
        <v/>
      </c>
    </row>
    <row r="1206" spans="1:29" ht="14">
      <c r="A1206" s="62">
        <v>1204</v>
      </c>
      <c r="B1206" s="10">
        <v>8</v>
      </c>
      <c r="C1206" s="14">
        <v>41517</v>
      </c>
      <c r="D1206" s="15" t="s">
        <v>237</v>
      </c>
      <c r="E1206" s="15" t="s">
        <v>11</v>
      </c>
      <c r="F1206" s="15" t="s">
        <v>11</v>
      </c>
      <c r="G1206" s="23" t="s">
        <v>229</v>
      </c>
      <c r="H1206" s="17" t="s">
        <v>260</v>
      </c>
      <c r="I1206" s="66">
        <v>5</v>
      </c>
      <c r="J1206" s="12">
        <f>VLOOKUP(G1206,'Default Parameters'!$A$10:$C$12,3,FALSE)</f>
        <v>5</v>
      </c>
      <c r="K1206" s="63">
        <f t="shared" si="342"/>
        <v>41639</v>
      </c>
      <c r="L1206" s="64">
        <f t="shared" si="343"/>
        <v>2013</v>
      </c>
      <c r="M1206" s="64">
        <f t="shared" si="344"/>
        <v>12</v>
      </c>
      <c r="N1206" s="63">
        <f t="shared" si="345"/>
        <v>43464</v>
      </c>
      <c r="O1206" s="154">
        <f t="shared" si="346"/>
        <v>42948</v>
      </c>
      <c r="P1206" s="155">
        <f t="shared" si="347"/>
        <v>43312</v>
      </c>
      <c r="Q1206" s="155" t="str">
        <f t="shared" si="348"/>
        <v>Yes</v>
      </c>
      <c r="R1206" s="156">
        <f t="shared" si="349"/>
        <v>2.095890410958904</v>
      </c>
      <c r="S1206" s="156">
        <f t="shared" si="350"/>
        <v>2.904109589041096</v>
      </c>
      <c r="T1206" s="157">
        <f t="shared" si="351"/>
        <v>43313</v>
      </c>
      <c r="U1206" s="158">
        <f t="shared" si="352"/>
        <v>43464</v>
      </c>
      <c r="V1206" s="158" t="str">
        <f t="shared" si="353"/>
        <v>Yes</v>
      </c>
      <c r="W1206" s="159">
        <f t="shared" si="354"/>
        <v>2.0821917808219177</v>
      </c>
      <c r="X1206" s="159">
        <f t="shared" si="355"/>
        <v>0</v>
      </c>
      <c r="Y1206" s="160" t="str">
        <f t="shared" si="356"/>
        <v/>
      </c>
      <c r="Z1206" s="161" t="str">
        <f t="shared" si="357"/>
        <v/>
      </c>
      <c r="AA1206" s="161" t="str">
        <f t="shared" si="358"/>
        <v>No</v>
      </c>
      <c r="AB1206" s="162" t="str">
        <f t="shared" si="359"/>
        <v/>
      </c>
      <c r="AC1206" s="162" t="str">
        <f t="shared" si="360"/>
        <v/>
      </c>
    </row>
    <row r="1207" spans="1:29" ht="14">
      <c r="A1207" s="62">
        <v>1205</v>
      </c>
      <c r="B1207" s="10">
        <v>8</v>
      </c>
      <c r="C1207" s="14">
        <v>41517</v>
      </c>
      <c r="D1207" s="15" t="s">
        <v>237</v>
      </c>
      <c r="E1207" s="15" t="s">
        <v>11</v>
      </c>
      <c r="F1207" s="15" t="s">
        <v>11</v>
      </c>
      <c r="G1207" s="23" t="s">
        <v>229</v>
      </c>
      <c r="H1207" s="17" t="s">
        <v>260</v>
      </c>
      <c r="I1207" s="66">
        <v>5</v>
      </c>
      <c r="J1207" s="12">
        <f>VLOOKUP(G1207,'Default Parameters'!$A$10:$C$12,3,FALSE)</f>
        <v>5</v>
      </c>
      <c r="K1207" s="63">
        <f t="shared" si="342"/>
        <v>41639</v>
      </c>
      <c r="L1207" s="64">
        <f t="shared" si="343"/>
        <v>2013</v>
      </c>
      <c r="M1207" s="64">
        <f t="shared" si="344"/>
        <v>12</v>
      </c>
      <c r="N1207" s="63">
        <f t="shared" si="345"/>
        <v>43464</v>
      </c>
      <c r="O1207" s="154">
        <f t="shared" si="346"/>
        <v>42948</v>
      </c>
      <c r="P1207" s="155">
        <f t="shared" si="347"/>
        <v>43312</v>
      </c>
      <c r="Q1207" s="155" t="str">
        <f t="shared" si="348"/>
        <v>Yes</v>
      </c>
      <c r="R1207" s="156">
        <f t="shared" si="349"/>
        <v>2.095890410958904</v>
      </c>
      <c r="S1207" s="156">
        <f t="shared" si="350"/>
        <v>2.904109589041096</v>
      </c>
      <c r="T1207" s="157">
        <f t="shared" si="351"/>
        <v>43313</v>
      </c>
      <c r="U1207" s="158">
        <f t="shared" si="352"/>
        <v>43464</v>
      </c>
      <c r="V1207" s="158" t="str">
        <f t="shared" si="353"/>
        <v>Yes</v>
      </c>
      <c r="W1207" s="159">
        <f t="shared" si="354"/>
        <v>2.0821917808219177</v>
      </c>
      <c r="X1207" s="159">
        <f t="shared" si="355"/>
        <v>0</v>
      </c>
      <c r="Y1207" s="160" t="str">
        <f t="shared" si="356"/>
        <v/>
      </c>
      <c r="Z1207" s="161" t="str">
        <f t="shared" si="357"/>
        <v/>
      </c>
      <c r="AA1207" s="161" t="str">
        <f t="shared" si="358"/>
        <v>No</v>
      </c>
      <c r="AB1207" s="162" t="str">
        <f t="shared" si="359"/>
        <v/>
      </c>
      <c r="AC1207" s="162" t="str">
        <f t="shared" si="360"/>
        <v/>
      </c>
    </row>
    <row r="1208" spans="1:29" ht="14">
      <c r="A1208" s="62">
        <v>1206</v>
      </c>
      <c r="B1208" s="10">
        <v>8</v>
      </c>
      <c r="C1208" s="14">
        <v>41517</v>
      </c>
      <c r="D1208" s="15" t="s">
        <v>74</v>
      </c>
      <c r="E1208" s="65" t="s">
        <v>9</v>
      </c>
      <c r="F1208" s="15" t="s">
        <v>9</v>
      </c>
      <c r="G1208" s="23" t="s">
        <v>229</v>
      </c>
      <c r="H1208" s="19" t="s">
        <v>260</v>
      </c>
      <c r="I1208" s="66">
        <v>3000</v>
      </c>
      <c r="J1208" s="12">
        <f>VLOOKUP(G1208,'Default Parameters'!$A$10:$C$12,3,FALSE)</f>
        <v>5</v>
      </c>
      <c r="K1208" s="63">
        <f t="shared" si="342"/>
        <v>41639</v>
      </c>
      <c r="L1208" s="64">
        <f t="shared" si="343"/>
        <v>2013</v>
      </c>
      <c r="M1208" s="64">
        <f t="shared" si="344"/>
        <v>12</v>
      </c>
      <c r="N1208" s="63">
        <f t="shared" si="345"/>
        <v>43464</v>
      </c>
      <c r="O1208" s="154">
        <f t="shared" si="346"/>
        <v>42948</v>
      </c>
      <c r="P1208" s="155">
        <f t="shared" si="347"/>
        <v>43312</v>
      </c>
      <c r="Q1208" s="155" t="str">
        <f t="shared" si="348"/>
        <v>Yes</v>
      </c>
      <c r="R1208" s="156">
        <f t="shared" si="349"/>
        <v>1257.5342465753424</v>
      </c>
      <c r="S1208" s="156">
        <f t="shared" si="350"/>
        <v>1742.4657534246576</v>
      </c>
      <c r="T1208" s="157">
        <f t="shared" si="351"/>
        <v>43313</v>
      </c>
      <c r="U1208" s="158">
        <f t="shared" si="352"/>
        <v>43464</v>
      </c>
      <c r="V1208" s="158" t="str">
        <f t="shared" si="353"/>
        <v>Yes</v>
      </c>
      <c r="W1208" s="159">
        <f t="shared" si="354"/>
        <v>1249.3150684931506</v>
      </c>
      <c r="X1208" s="159">
        <f t="shared" si="355"/>
        <v>0</v>
      </c>
      <c r="Y1208" s="160" t="str">
        <f t="shared" si="356"/>
        <v/>
      </c>
      <c r="Z1208" s="161" t="str">
        <f t="shared" si="357"/>
        <v/>
      </c>
      <c r="AA1208" s="161" t="str">
        <f t="shared" si="358"/>
        <v>No</v>
      </c>
      <c r="AB1208" s="162" t="str">
        <f t="shared" si="359"/>
        <v/>
      </c>
      <c r="AC1208" s="162" t="str">
        <f t="shared" si="360"/>
        <v/>
      </c>
    </row>
    <row r="1209" spans="1:29" ht="14">
      <c r="A1209" s="62">
        <v>1207</v>
      </c>
      <c r="B1209" s="10">
        <v>8</v>
      </c>
      <c r="C1209" s="14">
        <v>41519</v>
      </c>
      <c r="D1209" s="15" t="s">
        <v>41</v>
      </c>
      <c r="E1209" s="65" t="s">
        <v>8</v>
      </c>
      <c r="F1209" s="15" t="s">
        <v>8</v>
      </c>
      <c r="G1209" s="23" t="s">
        <v>229</v>
      </c>
      <c r="H1209" s="17" t="s">
        <v>268</v>
      </c>
      <c r="I1209" s="66">
        <v>100</v>
      </c>
      <c r="J1209" s="12">
        <f>VLOOKUP(G1209,'Default Parameters'!$A$10:$C$12,3,FALSE)</f>
        <v>5</v>
      </c>
      <c r="K1209" s="63">
        <f t="shared" si="342"/>
        <v>41641</v>
      </c>
      <c r="L1209" s="64">
        <f t="shared" si="343"/>
        <v>2014</v>
      </c>
      <c r="M1209" s="64">
        <f t="shared" si="344"/>
        <v>1</v>
      </c>
      <c r="N1209" s="63">
        <f t="shared" si="345"/>
        <v>43466</v>
      </c>
      <c r="O1209" s="154">
        <f t="shared" si="346"/>
        <v>42948</v>
      </c>
      <c r="P1209" s="155">
        <f t="shared" si="347"/>
        <v>43312</v>
      </c>
      <c r="Q1209" s="155" t="str">
        <f t="shared" si="348"/>
        <v>Yes</v>
      </c>
      <c r="R1209" s="156">
        <f t="shared" si="349"/>
        <v>41.917808219178085</v>
      </c>
      <c r="S1209" s="156">
        <f t="shared" si="350"/>
        <v>58.082191780821915</v>
      </c>
      <c r="T1209" s="157">
        <f t="shared" si="351"/>
        <v>43313</v>
      </c>
      <c r="U1209" s="158">
        <f t="shared" si="352"/>
        <v>43466</v>
      </c>
      <c r="V1209" s="158" t="str">
        <f t="shared" si="353"/>
        <v>Yes</v>
      </c>
      <c r="W1209" s="159">
        <f t="shared" si="354"/>
        <v>41.917808219178085</v>
      </c>
      <c r="X1209" s="159">
        <f t="shared" si="355"/>
        <v>0.27397260273972601</v>
      </c>
      <c r="Y1209" s="160" t="str">
        <f t="shared" si="356"/>
        <v/>
      </c>
      <c r="Z1209" s="161" t="str">
        <f t="shared" si="357"/>
        <v/>
      </c>
      <c r="AA1209" s="161" t="str">
        <f t="shared" si="358"/>
        <v>No</v>
      </c>
      <c r="AB1209" s="162" t="str">
        <f t="shared" si="359"/>
        <v/>
      </c>
      <c r="AC1209" s="162" t="str">
        <f t="shared" si="360"/>
        <v/>
      </c>
    </row>
    <row r="1210" spans="1:29" ht="14">
      <c r="A1210" s="62">
        <v>1208</v>
      </c>
      <c r="B1210" s="10">
        <v>8</v>
      </c>
      <c r="C1210" s="14">
        <v>41519</v>
      </c>
      <c r="D1210" s="15" t="s">
        <v>267</v>
      </c>
      <c r="E1210" s="15" t="s">
        <v>374</v>
      </c>
      <c r="F1210" s="15" t="s">
        <v>374</v>
      </c>
      <c r="G1210" s="23" t="s">
        <v>229</v>
      </c>
      <c r="H1210" s="17" t="s">
        <v>260</v>
      </c>
      <c r="I1210" s="66">
        <v>1</v>
      </c>
      <c r="J1210" s="12">
        <f>VLOOKUP(G1210,'Default Parameters'!$A$10:$C$12,3,FALSE)</f>
        <v>5</v>
      </c>
      <c r="K1210" s="63">
        <f t="shared" si="342"/>
        <v>41641</v>
      </c>
      <c r="L1210" s="64">
        <f t="shared" si="343"/>
        <v>2014</v>
      </c>
      <c r="M1210" s="64">
        <f t="shared" si="344"/>
        <v>1</v>
      </c>
      <c r="N1210" s="63">
        <f t="shared" si="345"/>
        <v>43466</v>
      </c>
      <c r="O1210" s="154">
        <f t="shared" si="346"/>
        <v>42948</v>
      </c>
      <c r="P1210" s="155">
        <f t="shared" si="347"/>
        <v>43312</v>
      </c>
      <c r="Q1210" s="155" t="str">
        <f t="shared" si="348"/>
        <v>Yes</v>
      </c>
      <c r="R1210" s="156">
        <f t="shared" si="349"/>
        <v>0.41917808219178082</v>
      </c>
      <c r="S1210" s="156">
        <f t="shared" si="350"/>
        <v>0.58082191780821912</v>
      </c>
      <c r="T1210" s="157">
        <f t="shared" si="351"/>
        <v>43313</v>
      </c>
      <c r="U1210" s="158">
        <f t="shared" si="352"/>
        <v>43466</v>
      </c>
      <c r="V1210" s="158" t="str">
        <f t="shared" si="353"/>
        <v>Yes</v>
      </c>
      <c r="W1210" s="159">
        <f t="shared" si="354"/>
        <v>0.41917808219178082</v>
      </c>
      <c r="X1210" s="159">
        <f t="shared" si="355"/>
        <v>2.7397260273972603E-3</v>
      </c>
      <c r="Y1210" s="160" t="str">
        <f t="shared" si="356"/>
        <v/>
      </c>
      <c r="Z1210" s="161" t="str">
        <f t="shared" si="357"/>
        <v/>
      </c>
      <c r="AA1210" s="161" t="str">
        <f t="shared" si="358"/>
        <v>No</v>
      </c>
      <c r="AB1210" s="162" t="str">
        <f t="shared" si="359"/>
        <v/>
      </c>
      <c r="AC1210" s="162" t="str">
        <f t="shared" si="360"/>
        <v/>
      </c>
    </row>
    <row r="1211" spans="1:29" ht="14">
      <c r="A1211" s="62">
        <v>1209</v>
      </c>
      <c r="B1211" s="10">
        <v>8</v>
      </c>
      <c r="C1211" s="14">
        <v>41520</v>
      </c>
      <c r="D1211" s="15" t="s">
        <v>237</v>
      </c>
      <c r="E1211" s="15" t="s">
        <v>367</v>
      </c>
      <c r="F1211" s="15" t="s">
        <v>367</v>
      </c>
      <c r="G1211" s="23" t="s">
        <v>229</v>
      </c>
      <c r="H1211" s="17" t="s">
        <v>260</v>
      </c>
      <c r="I1211" s="66">
        <v>1</v>
      </c>
      <c r="J1211" s="12">
        <f>VLOOKUP(G1211,'Default Parameters'!$A$10:$C$12,3,FALSE)</f>
        <v>5</v>
      </c>
      <c r="K1211" s="63">
        <f t="shared" si="342"/>
        <v>41642</v>
      </c>
      <c r="L1211" s="64">
        <f t="shared" si="343"/>
        <v>2014</v>
      </c>
      <c r="M1211" s="64">
        <f t="shared" si="344"/>
        <v>1</v>
      </c>
      <c r="N1211" s="63">
        <f t="shared" si="345"/>
        <v>43467</v>
      </c>
      <c r="O1211" s="154">
        <f t="shared" si="346"/>
        <v>42948</v>
      </c>
      <c r="P1211" s="155">
        <f t="shared" si="347"/>
        <v>43312</v>
      </c>
      <c r="Q1211" s="155" t="str">
        <f t="shared" si="348"/>
        <v>Yes</v>
      </c>
      <c r="R1211" s="156">
        <f t="shared" si="349"/>
        <v>0.41917808219178082</v>
      </c>
      <c r="S1211" s="156">
        <f t="shared" si="350"/>
        <v>0.58082191780821912</v>
      </c>
      <c r="T1211" s="157">
        <f t="shared" si="351"/>
        <v>43313</v>
      </c>
      <c r="U1211" s="158">
        <f t="shared" si="352"/>
        <v>43467</v>
      </c>
      <c r="V1211" s="158" t="str">
        <f t="shared" si="353"/>
        <v>Yes</v>
      </c>
      <c r="W1211" s="159">
        <f t="shared" si="354"/>
        <v>0.41917808219178082</v>
      </c>
      <c r="X1211" s="159">
        <f t="shared" si="355"/>
        <v>5.4794520547945206E-3</v>
      </c>
      <c r="Y1211" s="160" t="str">
        <f t="shared" si="356"/>
        <v/>
      </c>
      <c r="Z1211" s="161" t="str">
        <f t="shared" si="357"/>
        <v/>
      </c>
      <c r="AA1211" s="161" t="str">
        <f t="shared" si="358"/>
        <v>No</v>
      </c>
      <c r="AB1211" s="162" t="str">
        <f t="shared" si="359"/>
        <v/>
      </c>
      <c r="AC1211" s="162" t="str">
        <f t="shared" si="360"/>
        <v/>
      </c>
    </row>
    <row r="1212" spans="1:29" ht="14">
      <c r="A1212" s="62">
        <v>1210</v>
      </c>
      <c r="B1212" s="10">
        <v>8</v>
      </c>
      <c r="C1212" s="14">
        <v>41520</v>
      </c>
      <c r="D1212" s="15" t="s">
        <v>237</v>
      </c>
      <c r="E1212" s="15" t="s">
        <v>367</v>
      </c>
      <c r="F1212" s="15" t="s">
        <v>367</v>
      </c>
      <c r="G1212" s="23" t="s">
        <v>229</v>
      </c>
      <c r="H1212" s="17" t="s">
        <v>260</v>
      </c>
      <c r="I1212" s="66">
        <v>7</v>
      </c>
      <c r="J1212" s="12">
        <f>VLOOKUP(G1212,'Default Parameters'!$A$10:$C$12,3,FALSE)</f>
        <v>5</v>
      </c>
      <c r="K1212" s="63">
        <f t="shared" si="342"/>
        <v>41642</v>
      </c>
      <c r="L1212" s="64">
        <f t="shared" si="343"/>
        <v>2014</v>
      </c>
      <c r="M1212" s="64">
        <f t="shared" si="344"/>
        <v>1</v>
      </c>
      <c r="N1212" s="63">
        <f t="shared" si="345"/>
        <v>43467</v>
      </c>
      <c r="O1212" s="154">
        <f t="shared" si="346"/>
        <v>42948</v>
      </c>
      <c r="P1212" s="155">
        <f t="shared" si="347"/>
        <v>43312</v>
      </c>
      <c r="Q1212" s="155" t="str">
        <f t="shared" si="348"/>
        <v>Yes</v>
      </c>
      <c r="R1212" s="156">
        <f t="shared" si="349"/>
        <v>2.9342465753424656</v>
      </c>
      <c r="S1212" s="156">
        <f t="shared" si="350"/>
        <v>4.065753424657534</v>
      </c>
      <c r="T1212" s="157">
        <f t="shared" si="351"/>
        <v>43313</v>
      </c>
      <c r="U1212" s="158">
        <f t="shared" si="352"/>
        <v>43467</v>
      </c>
      <c r="V1212" s="158" t="str">
        <f t="shared" si="353"/>
        <v>Yes</v>
      </c>
      <c r="W1212" s="159">
        <f t="shared" si="354"/>
        <v>2.9342465753424656</v>
      </c>
      <c r="X1212" s="159">
        <f t="shared" si="355"/>
        <v>3.8356164383561646E-2</v>
      </c>
      <c r="Y1212" s="160" t="str">
        <f t="shared" si="356"/>
        <v/>
      </c>
      <c r="Z1212" s="161" t="str">
        <f t="shared" si="357"/>
        <v/>
      </c>
      <c r="AA1212" s="161" t="str">
        <f t="shared" si="358"/>
        <v>No</v>
      </c>
      <c r="AB1212" s="162" t="str">
        <f t="shared" si="359"/>
        <v/>
      </c>
      <c r="AC1212" s="162" t="str">
        <f t="shared" si="360"/>
        <v/>
      </c>
    </row>
    <row r="1213" spans="1:29" ht="14">
      <c r="A1213" s="62">
        <v>1211</v>
      </c>
      <c r="B1213" s="10">
        <v>8</v>
      </c>
      <c r="C1213" s="14">
        <v>41520</v>
      </c>
      <c r="D1213" s="15" t="s">
        <v>237</v>
      </c>
      <c r="E1213" s="15" t="s">
        <v>367</v>
      </c>
      <c r="F1213" s="15" t="s">
        <v>367</v>
      </c>
      <c r="G1213" s="23" t="s">
        <v>229</v>
      </c>
      <c r="H1213" s="17" t="s">
        <v>260</v>
      </c>
      <c r="I1213" s="66">
        <v>10</v>
      </c>
      <c r="J1213" s="12">
        <f>VLOOKUP(G1213,'Default Parameters'!$A$10:$C$12,3,FALSE)</f>
        <v>5</v>
      </c>
      <c r="K1213" s="63">
        <f t="shared" si="342"/>
        <v>41642</v>
      </c>
      <c r="L1213" s="64">
        <f t="shared" si="343"/>
        <v>2014</v>
      </c>
      <c r="M1213" s="64">
        <f t="shared" si="344"/>
        <v>1</v>
      </c>
      <c r="N1213" s="63">
        <f t="shared" si="345"/>
        <v>43467</v>
      </c>
      <c r="O1213" s="154">
        <f t="shared" si="346"/>
        <v>42948</v>
      </c>
      <c r="P1213" s="155">
        <f t="shared" si="347"/>
        <v>43312</v>
      </c>
      <c r="Q1213" s="155" t="str">
        <f t="shared" si="348"/>
        <v>Yes</v>
      </c>
      <c r="R1213" s="156">
        <f t="shared" si="349"/>
        <v>4.1917808219178081</v>
      </c>
      <c r="S1213" s="156">
        <f t="shared" si="350"/>
        <v>5.8082191780821919</v>
      </c>
      <c r="T1213" s="157">
        <f t="shared" si="351"/>
        <v>43313</v>
      </c>
      <c r="U1213" s="158">
        <f t="shared" si="352"/>
        <v>43467</v>
      </c>
      <c r="V1213" s="158" t="str">
        <f t="shared" si="353"/>
        <v>Yes</v>
      </c>
      <c r="W1213" s="159">
        <f t="shared" si="354"/>
        <v>4.1917808219178081</v>
      </c>
      <c r="X1213" s="159">
        <f t="shared" si="355"/>
        <v>5.4794520547945202E-2</v>
      </c>
      <c r="Y1213" s="160" t="str">
        <f t="shared" si="356"/>
        <v/>
      </c>
      <c r="Z1213" s="161" t="str">
        <f t="shared" si="357"/>
        <v/>
      </c>
      <c r="AA1213" s="161" t="str">
        <f t="shared" si="358"/>
        <v>No</v>
      </c>
      <c r="AB1213" s="162" t="str">
        <f t="shared" si="359"/>
        <v/>
      </c>
      <c r="AC1213" s="162" t="str">
        <f t="shared" si="360"/>
        <v/>
      </c>
    </row>
    <row r="1214" spans="1:29" ht="14">
      <c r="A1214" s="62">
        <v>1212</v>
      </c>
      <c r="B1214" s="10">
        <v>8</v>
      </c>
      <c r="C1214" s="14">
        <v>41520</v>
      </c>
      <c r="D1214" s="15" t="s">
        <v>237</v>
      </c>
      <c r="E1214" s="15" t="s">
        <v>367</v>
      </c>
      <c r="F1214" s="15" t="s">
        <v>367</v>
      </c>
      <c r="G1214" s="23" t="s">
        <v>229</v>
      </c>
      <c r="H1214" s="17" t="s">
        <v>260</v>
      </c>
      <c r="I1214" s="66">
        <v>10</v>
      </c>
      <c r="J1214" s="12">
        <f>VLOOKUP(G1214,'Default Parameters'!$A$10:$C$12,3,FALSE)</f>
        <v>5</v>
      </c>
      <c r="K1214" s="63">
        <f t="shared" si="342"/>
        <v>41642</v>
      </c>
      <c r="L1214" s="64">
        <f t="shared" si="343"/>
        <v>2014</v>
      </c>
      <c r="M1214" s="64">
        <f t="shared" si="344"/>
        <v>1</v>
      </c>
      <c r="N1214" s="63">
        <f t="shared" si="345"/>
        <v>43467</v>
      </c>
      <c r="O1214" s="154">
        <f t="shared" si="346"/>
        <v>42948</v>
      </c>
      <c r="P1214" s="155">
        <f t="shared" si="347"/>
        <v>43312</v>
      </c>
      <c r="Q1214" s="155" t="str">
        <f t="shared" si="348"/>
        <v>Yes</v>
      </c>
      <c r="R1214" s="156">
        <f t="shared" si="349"/>
        <v>4.1917808219178081</v>
      </c>
      <c r="S1214" s="156">
        <f t="shared" si="350"/>
        <v>5.8082191780821919</v>
      </c>
      <c r="T1214" s="157">
        <f t="shared" si="351"/>
        <v>43313</v>
      </c>
      <c r="U1214" s="158">
        <f t="shared" si="352"/>
        <v>43467</v>
      </c>
      <c r="V1214" s="158" t="str">
        <f t="shared" si="353"/>
        <v>Yes</v>
      </c>
      <c r="W1214" s="159">
        <f t="shared" si="354"/>
        <v>4.1917808219178081</v>
      </c>
      <c r="X1214" s="159">
        <f t="shared" si="355"/>
        <v>5.4794520547945202E-2</v>
      </c>
      <c r="Y1214" s="160" t="str">
        <f t="shared" si="356"/>
        <v/>
      </c>
      <c r="Z1214" s="161" t="str">
        <f t="shared" si="357"/>
        <v/>
      </c>
      <c r="AA1214" s="161" t="str">
        <f t="shared" si="358"/>
        <v>No</v>
      </c>
      <c r="AB1214" s="162" t="str">
        <f t="shared" si="359"/>
        <v/>
      </c>
      <c r="AC1214" s="162" t="str">
        <f t="shared" si="360"/>
        <v/>
      </c>
    </row>
    <row r="1215" spans="1:29" ht="14">
      <c r="A1215" s="62">
        <v>1213</v>
      </c>
      <c r="B1215" s="10">
        <v>8</v>
      </c>
      <c r="C1215" s="14">
        <v>41520</v>
      </c>
      <c r="D1215" s="15" t="s">
        <v>237</v>
      </c>
      <c r="E1215" s="15" t="s">
        <v>367</v>
      </c>
      <c r="F1215" s="15" t="s">
        <v>367</v>
      </c>
      <c r="G1215" s="23" t="s">
        <v>229</v>
      </c>
      <c r="H1215" s="17" t="s">
        <v>260</v>
      </c>
      <c r="I1215" s="66">
        <v>22</v>
      </c>
      <c r="J1215" s="12">
        <f>VLOOKUP(G1215,'Default Parameters'!$A$10:$C$12,3,FALSE)</f>
        <v>5</v>
      </c>
      <c r="K1215" s="63">
        <f t="shared" si="342"/>
        <v>41642</v>
      </c>
      <c r="L1215" s="64">
        <f t="shared" si="343"/>
        <v>2014</v>
      </c>
      <c r="M1215" s="64">
        <f t="shared" si="344"/>
        <v>1</v>
      </c>
      <c r="N1215" s="63">
        <f t="shared" si="345"/>
        <v>43467</v>
      </c>
      <c r="O1215" s="154">
        <f t="shared" si="346"/>
        <v>42948</v>
      </c>
      <c r="P1215" s="155">
        <f t="shared" si="347"/>
        <v>43312</v>
      </c>
      <c r="Q1215" s="155" t="str">
        <f t="shared" si="348"/>
        <v>Yes</v>
      </c>
      <c r="R1215" s="156">
        <f t="shared" si="349"/>
        <v>9.2219178082191782</v>
      </c>
      <c r="S1215" s="156">
        <f t="shared" si="350"/>
        <v>12.778082191780822</v>
      </c>
      <c r="T1215" s="157">
        <f t="shared" si="351"/>
        <v>43313</v>
      </c>
      <c r="U1215" s="158">
        <f t="shared" si="352"/>
        <v>43467</v>
      </c>
      <c r="V1215" s="158" t="str">
        <f t="shared" si="353"/>
        <v>Yes</v>
      </c>
      <c r="W1215" s="159">
        <f t="shared" si="354"/>
        <v>9.2219178082191782</v>
      </c>
      <c r="X1215" s="159">
        <f t="shared" si="355"/>
        <v>0.12054794520547946</v>
      </c>
      <c r="Y1215" s="160" t="str">
        <f t="shared" si="356"/>
        <v/>
      </c>
      <c r="Z1215" s="161" t="str">
        <f t="shared" si="357"/>
        <v/>
      </c>
      <c r="AA1215" s="161" t="str">
        <f t="shared" si="358"/>
        <v>No</v>
      </c>
      <c r="AB1215" s="162" t="str">
        <f t="shared" si="359"/>
        <v/>
      </c>
      <c r="AC1215" s="162" t="str">
        <f t="shared" si="360"/>
        <v/>
      </c>
    </row>
    <row r="1216" spans="1:29" ht="14">
      <c r="A1216" s="62">
        <v>1214</v>
      </c>
      <c r="B1216" s="10">
        <v>8</v>
      </c>
      <c r="C1216" s="14">
        <v>41520</v>
      </c>
      <c r="D1216" s="15" t="s">
        <v>237</v>
      </c>
      <c r="E1216" s="15" t="s">
        <v>367</v>
      </c>
      <c r="F1216" s="15" t="s">
        <v>367</v>
      </c>
      <c r="G1216" s="23" t="s">
        <v>229</v>
      </c>
      <c r="H1216" s="17" t="s">
        <v>260</v>
      </c>
      <c r="I1216" s="66">
        <v>37</v>
      </c>
      <c r="J1216" s="12">
        <f>VLOOKUP(G1216,'Default Parameters'!$A$10:$C$12,3,FALSE)</f>
        <v>5</v>
      </c>
      <c r="K1216" s="63">
        <f t="shared" si="342"/>
        <v>41642</v>
      </c>
      <c r="L1216" s="64">
        <f t="shared" si="343"/>
        <v>2014</v>
      </c>
      <c r="M1216" s="64">
        <f t="shared" si="344"/>
        <v>1</v>
      </c>
      <c r="N1216" s="63">
        <f t="shared" si="345"/>
        <v>43467</v>
      </c>
      <c r="O1216" s="154">
        <f t="shared" si="346"/>
        <v>42948</v>
      </c>
      <c r="P1216" s="155">
        <f t="shared" si="347"/>
        <v>43312</v>
      </c>
      <c r="Q1216" s="155" t="str">
        <f t="shared" si="348"/>
        <v>Yes</v>
      </c>
      <c r="R1216" s="156">
        <f t="shared" si="349"/>
        <v>15.509589041095891</v>
      </c>
      <c r="S1216" s="156">
        <f t="shared" si="350"/>
        <v>21.490410958904111</v>
      </c>
      <c r="T1216" s="157">
        <f t="shared" si="351"/>
        <v>43313</v>
      </c>
      <c r="U1216" s="158">
        <f t="shared" si="352"/>
        <v>43467</v>
      </c>
      <c r="V1216" s="158" t="str">
        <f t="shared" si="353"/>
        <v>Yes</v>
      </c>
      <c r="W1216" s="159">
        <f t="shared" si="354"/>
        <v>15.509589041095891</v>
      </c>
      <c r="X1216" s="159">
        <f t="shared" si="355"/>
        <v>0.20273972602739726</v>
      </c>
      <c r="Y1216" s="160" t="str">
        <f t="shared" si="356"/>
        <v/>
      </c>
      <c r="Z1216" s="161" t="str">
        <f t="shared" si="357"/>
        <v/>
      </c>
      <c r="AA1216" s="161" t="str">
        <f t="shared" si="358"/>
        <v>No</v>
      </c>
      <c r="AB1216" s="162" t="str">
        <f t="shared" si="359"/>
        <v/>
      </c>
      <c r="AC1216" s="162" t="str">
        <f t="shared" si="360"/>
        <v/>
      </c>
    </row>
    <row r="1217" spans="1:29" ht="14">
      <c r="A1217" s="62">
        <v>1215</v>
      </c>
      <c r="B1217" s="10">
        <v>8</v>
      </c>
      <c r="C1217" s="14">
        <v>41520</v>
      </c>
      <c r="D1217" s="15" t="s">
        <v>237</v>
      </c>
      <c r="E1217" s="15" t="s">
        <v>367</v>
      </c>
      <c r="F1217" s="15" t="s">
        <v>367</v>
      </c>
      <c r="G1217" s="23" t="s">
        <v>229</v>
      </c>
      <c r="H1217" s="17" t="s">
        <v>260</v>
      </c>
      <c r="I1217" s="66">
        <v>40</v>
      </c>
      <c r="J1217" s="12">
        <f>VLOOKUP(G1217,'Default Parameters'!$A$10:$C$12,3,FALSE)</f>
        <v>5</v>
      </c>
      <c r="K1217" s="63">
        <f t="shared" si="342"/>
        <v>41642</v>
      </c>
      <c r="L1217" s="64">
        <f t="shared" si="343"/>
        <v>2014</v>
      </c>
      <c r="M1217" s="64">
        <f t="shared" si="344"/>
        <v>1</v>
      </c>
      <c r="N1217" s="63">
        <f t="shared" si="345"/>
        <v>43467</v>
      </c>
      <c r="O1217" s="154">
        <f t="shared" si="346"/>
        <v>42948</v>
      </c>
      <c r="P1217" s="155">
        <f t="shared" si="347"/>
        <v>43312</v>
      </c>
      <c r="Q1217" s="155" t="str">
        <f t="shared" si="348"/>
        <v>Yes</v>
      </c>
      <c r="R1217" s="156">
        <f t="shared" si="349"/>
        <v>16.767123287671232</v>
      </c>
      <c r="S1217" s="156">
        <f t="shared" si="350"/>
        <v>23.232876712328768</v>
      </c>
      <c r="T1217" s="157">
        <f t="shared" si="351"/>
        <v>43313</v>
      </c>
      <c r="U1217" s="158">
        <f t="shared" si="352"/>
        <v>43467</v>
      </c>
      <c r="V1217" s="158" t="str">
        <f t="shared" si="353"/>
        <v>Yes</v>
      </c>
      <c r="W1217" s="159">
        <f t="shared" si="354"/>
        <v>16.767123287671232</v>
      </c>
      <c r="X1217" s="159">
        <f t="shared" si="355"/>
        <v>0.21917808219178081</v>
      </c>
      <c r="Y1217" s="160" t="str">
        <f t="shared" si="356"/>
        <v/>
      </c>
      <c r="Z1217" s="161" t="str">
        <f t="shared" si="357"/>
        <v/>
      </c>
      <c r="AA1217" s="161" t="str">
        <f t="shared" si="358"/>
        <v>No</v>
      </c>
      <c r="AB1217" s="162" t="str">
        <f t="shared" si="359"/>
        <v/>
      </c>
      <c r="AC1217" s="162" t="str">
        <f t="shared" si="360"/>
        <v/>
      </c>
    </row>
    <row r="1218" spans="1:29" ht="14">
      <c r="A1218" s="62">
        <v>1216</v>
      </c>
      <c r="B1218" s="10">
        <v>8</v>
      </c>
      <c r="C1218" s="14">
        <v>41520</v>
      </c>
      <c r="D1218" s="15" t="s">
        <v>237</v>
      </c>
      <c r="E1218" s="15" t="s">
        <v>11</v>
      </c>
      <c r="F1218" s="15" t="s">
        <v>11</v>
      </c>
      <c r="G1218" s="23" t="s">
        <v>229</v>
      </c>
      <c r="H1218" s="17" t="s">
        <v>260</v>
      </c>
      <c r="I1218" s="66">
        <v>7</v>
      </c>
      <c r="J1218" s="12">
        <f>VLOOKUP(G1218,'Default Parameters'!$A$10:$C$12,3,FALSE)</f>
        <v>5</v>
      </c>
      <c r="K1218" s="63">
        <f t="shared" si="342"/>
        <v>41642</v>
      </c>
      <c r="L1218" s="64">
        <f t="shared" si="343"/>
        <v>2014</v>
      </c>
      <c r="M1218" s="64">
        <f t="shared" si="344"/>
        <v>1</v>
      </c>
      <c r="N1218" s="63">
        <f t="shared" si="345"/>
        <v>43467</v>
      </c>
      <c r="O1218" s="154">
        <f t="shared" si="346"/>
        <v>42948</v>
      </c>
      <c r="P1218" s="155">
        <f t="shared" si="347"/>
        <v>43312</v>
      </c>
      <c r="Q1218" s="155" t="str">
        <f t="shared" si="348"/>
        <v>Yes</v>
      </c>
      <c r="R1218" s="156">
        <f t="shared" si="349"/>
        <v>2.9342465753424656</v>
      </c>
      <c r="S1218" s="156">
        <f t="shared" si="350"/>
        <v>4.065753424657534</v>
      </c>
      <c r="T1218" s="157">
        <f t="shared" si="351"/>
        <v>43313</v>
      </c>
      <c r="U1218" s="158">
        <f t="shared" si="352"/>
        <v>43467</v>
      </c>
      <c r="V1218" s="158" t="str">
        <f t="shared" si="353"/>
        <v>Yes</v>
      </c>
      <c r="W1218" s="159">
        <f t="shared" si="354"/>
        <v>2.9342465753424656</v>
      </c>
      <c r="X1218" s="159">
        <f t="shared" si="355"/>
        <v>3.8356164383561646E-2</v>
      </c>
      <c r="Y1218" s="160" t="str">
        <f t="shared" si="356"/>
        <v/>
      </c>
      <c r="Z1218" s="161" t="str">
        <f t="shared" si="357"/>
        <v/>
      </c>
      <c r="AA1218" s="161" t="str">
        <f t="shared" si="358"/>
        <v>No</v>
      </c>
      <c r="AB1218" s="162" t="str">
        <f t="shared" si="359"/>
        <v/>
      </c>
      <c r="AC1218" s="162" t="str">
        <f t="shared" si="360"/>
        <v/>
      </c>
    </row>
    <row r="1219" spans="1:29" ht="14">
      <c r="A1219" s="62">
        <v>1217</v>
      </c>
      <c r="B1219" s="10">
        <v>8</v>
      </c>
      <c r="C1219" s="14">
        <v>41520</v>
      </c>
      <c r="D1219" s="15" t="s">
        <v>237</v>
      </c>
      <c r="E1219" s="15" t="s">
        <v>11</v>
      </c>
      <c r="F1219" s="15" t="s">
        <v>11</v>
      </c>
      <c r="G1219" s="23" t="s">
        <v>229</v>
      </c>
      <c r="H1219" s="17" t="s">
        <v>260</v>
      </c>
      <c r="I1219" s="66">
        <v>8</v>
      </c>
      <c r="J1219" s="12">
        <f>VLOOKUP(G1219,'Default Parameters'!$A$10:$C$12,3,FALSE)</f>
        <v>5</v>
      </c>
      <c r="K1219" s="63">
        <f t="shared" ref="K1219:K1282" si="361">EDATE(C1219,4)</f>
        <v>41642</v>
      </c>
      <c r="L1219" s="64">
        <f t="shared" ref="L1219:L1282" si="362">YEAR(K1219)</f>
        <v>2014</v>
      </c>
      <c r="M1219" s="64">
        <f t="shared" ref="M1219:M1282" si="363">MONTH(K1219)</f>
        <v>1</v>
      </c>
      <c r="N1219" s="63">
        <f t="shared" ref="N1219:N1282" si="364">EDATE(K1219,J1219*12)-1</f>
        <v>43467</v>
      </c>
      <c r="O1219" s="154">
        <f t="shared" ref="O1219:O1282" si="365">IF($N1219&lt;$AG$10,"",MAX($K1219,$AG$10,VLOOKUP($B1219,$AF$3:$AG$8,2,FALSE)))</f>
        <v>42948</v>
      </c>
      <c r="P1219" s="155">
        <f t="shared" ref="P1219:P1282" si="366">IF(O1219="","",MIN($N1219,$AG$13,VLOOKUP($B1219,$AF$3:$AH$8,3,FALSE)))</f>
        <v>43312</v>
      </c>
      <c r="Q1219" s="155" t="str">
        <f t="shared" ref="Q1219:Q1282" si="367">IF(SUM(R1219:S1219)&gt;0,"Yes","No")</f>
        <v>Yes</v>
      </c>
      <c r="R1219" s="156">
        <f t="shared" ref="R1219:R1282" si="368">IF(O1219="","",MAX(MIN($AG$11,P1219)-MAX($AG$10,O1219)+1,0)*$I1219/365)</f>
        <v>3.3534246575342466</v>
      </c>
      <c r="S1219" s="156">
        <f t="shared" ref="S1219:S1282" si="369">IF(O1219="","",MAX(MIN($AG$13,P1219)-MAX($AG$12,O1219)+1,0)*$I1219/365)</f>
        <v>4.646575342465753</v>
      </c>
      <c r="T1219" s="157">
        <f t="shared" si="351"/>
        <v>43313</v>
      </c>
      <c r="U1219" s="158">
        <f t="shared" si="352"/>
        <v>43467</v>
      </c>
      <c r="V1219" s="158" t="str">
        <f t="shared" si="353"/>
        <v>Yes</v>
      </c>
      <c r="W1219" s="159">
        <f t="shared" si="354"/>
        <v>3.3534246575342466</v>
      </c>
      <c r="X1219" s="159">
        <f t="shared" si="355"/>
        <v>4.3835616438356165E-2</v>
      </c>
      <c r="Y1219" s="160" t="str">
        <f t="shared" si="356"/>
        <v/>
      </c>
      <c r="Z1219" s="161" t="str">
        <f t="shared" si="357"/>
        <v/>
      </c>
      <c r="AA1219" s="161" t="str">
        <f t="shared" si="358"/>
        <v>No</v>
      </c>
      <c r="AB1219" s="162" t="str">
        <f t="shared" si="359"/>
        <v/>
      </c>
      <c r="AC1219" s="162" t="str">
        <f t="shared" si="360"/>
        <v/>
      </c>
    </row>
    <row r="1220" spans="1:29" ht="14">
      <c r="A1220" s="62">
        <v>1218</v>
      </c>
      <c r="B1220" s="10">
        <v>8</v>
      </c>
      <c r="C1220" s="14">
        <v>41520</v>
      </c>
      <c r="D1220" s="15" t="s">
        <v>237</v>
      </c>
      <c r="E1220" s="15" t="s">
        <v>11</v>
      </c>
      <c r="F1220" s="15" t="s">
        <v>11</v>
      </c>
      <c r="G1220" s="23" t="s">
        <v>229</v>
      </c>
      <c r="H1220" s="17" t="s">
        <v>260</v>
      </c>
      <c r="I1220" s="66">
        <v>10</v>
      </c>
      <c r="J1220" s="12">
        <f>VLOOKUP(G1220,'Default Parameters'!$A$10:$C$12,3,FALSE)</f>
        <v>5</v>
      </c>
      <c r="K1220" s="63">
        <f t="shared" si="361"/>
        <v>41642</v>
      </c>
      <c r="L1220" s="64">
        <f t="shared" si="362"/>
        <v>2014</v>
      </c>
      <c r="M1220" s="64">
        <f t="shared" si="363"/>
        <v>1</v>
      </c>
      <c r="N1220" s="63">
        <f t="shared" si="364"/>
        <v>43467</v>
      </c>
      <c r="O1220" s="154">
        <f t="shared" si="365"/>
        <v>42948</v>
      </c>
      <c r="P1220" s="155">
        <f t="shared" si="366"/>
        <v>43312</v>
      </c>
      <c r="Q1220" s="155" t="str">
        <f t="shared" si="367"/>
        <v>Yes</v>
      </c>
      <c r="R1220" s="156">
        <f t="shared" si="368"/>
        <v>4.1917808219178081</v>
      </c>
      <c r="S1220" s="156">
        <f t="shared" si="369"/>
        <v>5.8082191780821919</v>
      </c>
      <c r="T1220" s="157">
        <f t="shared" ref="T1220:T1283" si="370">IF($N1220&lt;$AG$15,"",MAX($K1220,$AG$15,VLOOKUP($B1220,$AF$3:$AG$8,2,FALSE)))</f>
        <v>43313</v>
      </c>
      <c r="U1220" s="158">
        <f t="shared" ref="U1220:U1283" si="371">IF(T1220="","",MIN($N1220,$AG$18,VLOOKUP($B1220,$AF$3:$AH$8,3,FALSE)))</f>
        <v>43467</v>
      </c>
      <c r="V1220" s="158" t="str">
        <f t="shared" ref="V1220:V1283" si="372">IF(SUM(W1220:X1220)&gt;0,"Yes","No")</f>
        <v>Yes</v>
      </c>
      <c r="W1220" s="159">
        <f t="shared" ref="W1220:W1283" si="373">IF(T1220="","",MAX(MIN($AG$16,U1220)-MAX($AG$15,T1220)+1,0)*$I1220/365)</f>
        <v>4.1917808219178081</v>
      </c>
      <c r="X1220" s="159">
        <f t="shared" ref="X1220:X1283" si="374">IF(T1220="","",MAX(MIN($AG$18,U1220)-MAX($AG$17,T1220)+1,0)*$I1220/365)</f>
        <v>5.4794520547945202E-2</v>
      </c>
      <c r="Y1220" s="160" t="str">
        <f t="shared" ref="Y1220:Y1283" si="375">IF($N1220&lt;$AG$20,"",MAX($K1220,$AG$20,VLOOKUP($B1220,$AF$3:$AG$8,2,FALSE)))</f>
        <v/>
      </c>
      <c r="Z1220" s="161" t="str">
        <f t="shared" ref="Z1220:Z1283" si="376">IF(Y1220="","",MIN($N1220,$AG$23,VLOOKUP($B1220,$AF$3:$AH$8,3,FALSE)))</f>
        <v/>
      </c>
      <c r="AA1220" s="161" t="str">
        <f t="shared" ref="AA1220:AA1283" si="377">IF(SUM(AB1220:AC1220)&gt;0,"Yes","No")</f>
        <v>No</v>
      </c>
      <c r="AB1220" s="162" t="str">
        <f t="shared" ref="AB1220:AB1283" si="378">IF(Y1220="","",MAX(MIN($AG$21,Z1220)-MAX($AG$20,Y1220)+1,0)*$I1220/365)</f>
        <v/>
      </c>
      <c r="AC1220" s="162" t="str">
        <f t="shared" ref="AC1220:AC1283" si="379">IF(Y1220="","",MAX(MIN($AG$23,Z1220)-MAX($AG$22,Y1220)+1,0)*$I1220/366)</f>
        <v/>
      </c>
    </row>
    <row r="1221" spans="1:29" ht="14">
      <c r="A1221" s="62">
        <v>1219</v>
      </c>
      <c r="B1221" s="10">
        <v>8</v>
      </c>
      <c r="C1221" s="14">
        <v>41520</v>
      </c>
      <c r="D1221" s="15" t="s">
        <v>237</v>
      </c>
      <c r="E1221" s="15" t="s">
        <v>11</v>
      </c>
      <c r="F1221" s="15" t="s">
        <v>11</v>
      </c>
      <c r="G1221" s="23" t="s">
        <v>229</v>
      </c>
      <c r="H1221" s="17" t="s">
        <v>260</v>
      </c>
      <c r="I1221" s="66">
        <v>11</v>
      </c>
      <c r="J1221" s="12">
        <f>VLOOKUP(G1221,'Default Parameters'!$A$10:$C$12,3,FALSE)</f>
        <v>5</v>
      </c>
      <c r="K1221" s="63">
        <f t="shared" si="361"/>
        <v>41642</v>
      </c>
      <c r="L1221" s="64">
        <f t="shared" si="362"/>
        <v>2014</v>
      </c>
      <c r="M1221" s="64">
        <f t="shared" si="363"/>
        <v>1</v>
      </c>
      <c r="N1221" s="63">
        <f t="shared" si="364"/>
        <v>43467</v>
      </c>
      <c r="O1221" s="154">
        <f t="shared" si="365"/>
        <v>42948</v>
      </c>
      <c r="P1221" s="155">
        <f t="shared" si="366"/>
        <v>43312</v>
      </c>
      <c r="Q1221" s="155" t="str">
        <f t="shared" si="367"/>
        <v>Yes</v>
      </c>
      <c r="R1221" s="156">
        <f t="shared" si="368"/>
        <v>4.6109589041095891</v>
      </c>
      <c r="S1221" s="156">
        <f t="shared" si="369"/>
        <v>6.3890410958904109</v>
      </c>
      <c r="T1221" s="157">
        <f t="shared" si="370"/>
        <v>43313</v>
      </c>
      <c r="U1221" s="158">
        <f t="shared" si="371"/>
        <v>43467</v>
      </c>
      <c r="V1221" s="158" t="str">
        <f t="shared" si="372"/>
        <v>Yes</v>
      </c>
      <c r="W1221" s="159">
        <f t="shared" si="373"/>
        <v>4.6109589041095891</v>
      </c>
      <c r="X1221" s="159">
        <f t="shared" si="374"/>
        <v>6.0273972602739728E-2</v>
      </c>
      <c r="Y1221" s="160" t="str">
        <f t="shared" si="375"/>
        <v/>
      </c>
      <c r="Z1221" s="161" t="str">
        <f t="shared" si="376"/>
        <v/>
      </c>
      <c r="AA1221" s="161" t="str">
        <f t="shared" si="377"/>
        <v>No</v>
      </c>
      <c r="AB1221" s="162" t="str">
        <f t="shared" si="378"/>
        <v/>
      </c>
      <c r="AC1221" s="162" t="str">
        <f t="shared" si="379"/>
        <v/>
      </c>
    </row>
    <row r="1222" spans="1:29" ht="14">
      <c r="A1222" s="62">
        <v>1220</v>
      </c>
      <c r="B1222" s="10">
        <v>8</v>
      </c>
      <c r="C1222" s="14">
        <v>41520</v>
      </c>
      <c r="D1222" s="15" t="s">
        <v>237</v>
      </c>
      <c r="E1222" s="15" t="s">
        <v>11</v>
      </c>
      <c r="F1222" s="15" t="s">
        <v>11</v>
      </c>
      <c r="G1222" s="23" t="s">
        <v>229</v>
      </c>
      <c r="H1222" s="17" t="s">
        <v>260</v>
      </c>
      <c r="I1222" s="66">
        <v>12</v>
      </c>
      <c r="J1222" s="12">
        <f>VLOOKUP(G1222,'Default Parameters'!$A$10:$C$12,3,FALSE)</f>
        <v>5</v>
      </c>
      <c r="K1222" s="63">
        <f t="shared" si="361"/>
        <v>41642</v>
      </c>
      <c r="L1222" s="64">
        <f t="shared" si="362"/>
        <v>2014</v>
      </c>
      <c r="M1222" s="64">
        <f t="shared" si="363"/>
        <v>1</v>
      </c>
      <c r="N1222" s="63">
        <f t="shared" si="364"/>
        <v>43467</v>
      </c>
      <c r="O1222" s="154">
        <f t="shared" si="365"/>
        <v>42948</v>
      </c>
      <c r="P1222" s="155">
        <f t="shared" si="366"/>
        <v>43312</v>
      </c>
      <c r="Q1222" s="155" t="str">
        <f t="shared" si="367"/>
        <v>Yes</v>
      </c>
      <c r="R1222" s="156">
        <f t="shared" si="368"/>
        <v>5.0301369863013701</v>
      </c>
      <c r="S1222" s="156">
        <f t="shared" si="369"/>
        <v>6.9698630136986299</v>
      </c>
      <c r="T1222" s="157">
        <f t="shared" si="370"/>
        <v>43313</v>
      </c>
      <c r="U1222" s="158">
        <f t="shared" si="371"/>
        <v>43467</v>
      </c>
      <c r="V1222" s="158" t="str">
        <f t="shared" si="372"/>
        <v>Yes</v>
      </c>
      <c r="W1222" s="159">
        <f t="shared" si="373"/>
        <v>5.0301369863013701</v>
      </c>
      <c r="X1222" s="159">
        <f t="shared" si="374"/>
        <v>6.575342465753424E-2</v>
      </c>
      <c r="Y1222" s="160" t="str">
        <f t="shared" si="375"/>
        <v/>
      </c>
      <c r="Z1222" s="161" t="str">
        <f t="shared" si="376"/>
        <v/>
      </c>
      <c r="AA1222" s="161" t="str">
        <f t="shared" si="377"/>
        <v>No</v>
      </c>
      <c r="AB1222" s="162" t="str">
        <f t="shared" si="378"/>
        <v/>
      </c>
      <c r="AC1222" s="162" t="str">
        <f t="shared" si="379"/>
        <v/>
      </c>
    </row>
    <row r="1223" spans="1:29" ht="14">
      <c r="A1223" s="62">
        <v>1221</v>
      </c>
      <c r="B1223" s="10">
        <v>8</v>
      </c>
      <c r="C1223" s="14">
        <v>41520</v>
      </c>
      <c r="D1223" s="15" t="s">
        <v>237</v>
      </c>
      <c r="E1223" s="15" t="s">
        <v>11</v>
      </c>
      <c r="F1223" s="15" t="s">
        <v>11</v>
      </c>
      <c r="G1223" s="23" t="s">
        <v>229</v>
      </c>
      <c r="H1223" s="17" t="s">
        <v>260</v>
      </c>
      <c r="I1223" s="66">
        <v>16</v>
      </c>
      <c r="J1223" s="12">
        <f>VLOOKUP(G1223,'Default Parameters'!$A$10:$C$12,3,FALSE)</f>
        <v>5</v>
      </c>
      <c r="K1223" s="63">
        <f t="shared" si="361"/>
        <v>41642</v>
      </c>
      <c r="L1223" s="64">
        <f t="shared" si="362"/>
        <v>2014</v>
      </c>
      <c r="M1223" s="64">
        <f t="shared" si="363"/>
        <v>1</v>
      </c>
      <c r="N1223" s="63">
        <f t="shared" si="364"/>
        <v>43467</v>
      </c>
      <c r="O1223" s="154">
        <f t="shared" si="365"/>
        <v>42948</v>
      </c>
      <c r="P1223" s="155">
        <f t="shared" si="366"/>
        <v>43312</v>
      </c>
      <c r="Q1223" s="155" t="str">
        <f t="shared" si="367"/>
        <v>Yes</v>
      </c>
      <c r="R1223" s="156">
        <f t="shared" si="368"/>
        <v>6.7068493150684931</v>
      </c>
      <c r="S1223" s="156">
        <f t="shared" si="369"/>
        <v>9.293150684931506</v>
      </c>
      <c r="T1223" s="157">
        <f t="shared" si="370"/>
        <v>43313</v>
      </c>
      <c r="U1223" s="158">
        <f t="shared" si="371"/>
        <v>43467</v>
      </c>
      <c r="V1223" s="158" t="str">
        <f t="shared" si="372"/>
        <v>Yes</v>
      </c>
      <c r="W1223" s="159">
        <f t="shared" si="373"/>
        <v>6.7068493150684931</v>
      </c>
      <c r="X1223" s="159">
        <f t="shared" si="374"/>
        <v>8.7671232876712329E-2</v>
      </c>
      <c r="Y1223" s="160" t="str">
        <f t="shared" si="375"/>
        <v/>
      </c>
      <c r="Z1223" s="161" t="str">
        <f t="shared" si="376"/>
        <v/>
      </c>
      <c r="AA1223" s="161" t="str">
        <f t="shared" si="377"/>
        <v>No</v>
      </c>
      <c r="AB1223" s="162" t="str">
        <f t="shared" si="378"/>
        <v/>
      </c>
      <c r="AC1223" s="162" t="str">
        <f t="shared" si="379"/>
        <v/>
      </c>
    </row>
    <row r="1224" spans="1:29" ht="14">
      <c r="A1224" s="62">
        <v>1222</v>
      </c>
      <c r="B1224" s="10">
        <v>8</v>
      </c>
      <c r="C1224" s="14">
        <v>41520</v>
      </c>
      <c r="D1224" s="15" t="s">
        <v>237</v>
      </c>
      <c r="E1224" s="15" t="s">
        <v>11</v>
      </c>
      <c r="F1224" s="15" t="s">
        <v>11</v>
      </c>
      <c r="G1224" s="23" t="s">
        <v>229</v>
      </c>
      <c r="H1224" s="17" t="s">
        <v>260</v>
      </c>
      <c r="I1224" s="66">
        <v>27</v>
      </c>
      <c r="J1224" s="12">
        <f>VLOOKUP(G1224,'Default Parameters'!$A$10:$C$12,3,FALSE)</f>
        <v>5</v>
      </c>
      <c r="K1224" s="63">
        <f t="shared" si="361"/>
        <v>41642</v>
      </c>
      <c r="L1224" s="64">
        <f t="shared" si="362"/>
        <v>2014</v>
      </c>
      <c r="M1224" s="64">
        <f t="shared" si="363"/>
        <v>1</v>
      </c>
      <c r="N1224" s="63">
        <f t="shared" si="364"/>
        <v>43467</v>
      </c>
      <c r="O1224" s="154">
        <f t="shared" si="365"/>
        <v>42948</v>
      </c>
      <c r="P1224" s="155">
        <f t="shared" si="366"/>
        <v>43312</v>
      </c>
      <c r="Q1224" s="155" t="str">
        <f t="shared" si="367"/>
        <v>Yes</v>
      </c>
      <c r="R1224" s="156">
        <f t="shared" si="368"/>
        <v>11.317808219178081</v>
      </c>
      <c r="S1224" s="156">
        <f t="shared" si="369"/>
        <v>15.682191780821919</v>
      </c>
      <c r="T1224" s="157">
        <f t="shared" si="370"/>
        <v>43313</v>
      </c>
      <c r="U1224" s="158">
        <f t="shared" si="371"/>
        <v>43467</v>
      </c>
      <c r="V1224" s="158" t="str">
        <f t="shared" si="372"/>
        <v>Yes</v>
      </c>
      <c r="W1224" s="159">
        <f t="shared" si="373"/>
        <v>11.317808219178081</v>
      </c>
      <c r="X1224" s="159">
        <f t="shared" si="374"/>
        <v>0.14794520547945206</v>
      </c>
      <c r="Y1224" s="160" t="str">
        <f t="shared" si="375"/>
        <v/>
      </c>
      <c r="Z1224" s="161" t="str">
        <f t="shared" si="376"/>
        <v/>
      </c>
      <c r="AA1224" s="161" t="str">
        <f t="shared" si="377"/>
        <v>No</v>
      </c>
      <c r="AB1224" s="162" t="str">
        <f t="shared" si="378"/>
        <v/>
      </c>
      <c r="AC1224" s="162" t="str">
        <f t="shared" si="379"/>
        <v/>
      </c>
    </row>
    <row r="1225" spans="1:29" ht="14">
      <c r="A1225" s="62">
        <v>1223</v>
      </c>
      <c r="B1225" s="10">
        <v>8</v>
      </c>
      <c r="C1225" s="14">
        <v>41522</v>
      </c>
      <c r="D1225" s="15" t="s">
        <v>237</v>
      </c>
      <c r="E1225" s="15" t="s">
        <v>367</v>
      </c>
      <c r="F1225" s="15" t="s">
        <v>367</v>
      </c>
      <c r="G1225" s="23" t="s">
        <v>229</v>
      </c>
      <c r="H1225" s="17" t="s">
        <v>260</v>
      </c>
      <c r="I1225" s="66">
        <v>12</v>
      </c>
      <c r="J1225" s="12">
        <f>VLOOKUP(G1225,'Default Parameters'!$A$10:$C$12,3,FALSE)</f>
        <v>5</v>
      </c>
      <c r="K1225" s="63">
        <f t="shared" si="361"/>
        <v>41644</v>
      </c>
      <c r="L1225" s="64">
        <f t="shared" si="362"/>
        <v>2014</v>
      </c>
      <c r="M1225" s="64">
        <f t="shared" si="363"/>
        <v>1</v>
      </c>
      <c r="N1225" s="63">
        <f t="shared" si="364"/>
        <v>43469</v>
      </c>
      <c r="O1225" s="154">
        <f t="shared" si="365"/>
        <v>42948</v>
      </c>
      <c r="P1225" s="155">
        <f t="shared" si="366"/>
        <v>43312</v>
      </c>
      <c r="Q1225" s="155" t="str">
        <f t="shared" si="367"/>
        <v>Yes</v>
      </c>
      <c r="R1225" s="156">
        <f t="shared" si="368"/>
        <v>5.0301369863013701</v>
      </c>
      <c r="S1225" s="156">
        <f t="shared" si="369"/>
        <v>6.9698630136986299</v>
      </c>
      <c r="T1225" s="157">
        <f t="shared" si="370"/>
        <v>43313</v>
      </c>
      <c r="U1225" s="158">
        <f t="shared" si="371"/>
        <v>43469</v>
      </c>
      <c r="V1225" s="158" t="str">
        <f t="shared" si="372"/>
        <v>Yes</v>
      </c>
      <c r="W1225" s="159">
        <f t="shared" si="373"/>
        <v>5.0301369863013701</v>
      </c>
      <c r="X1225" s="159">
        <f t="shared" si="374"/>
        <v>0.13150684931506848</v>
      </c>
      <c r="Y1225" s="160" t="str">
        <f t="shared" si="375"/>
        <v/>
      </c>
      <c r="Z1225" s="161" t="str">
        <f t="shared" si="376"/>
        <v/>
      </c>
      <c r="AA1225" s="161" t="str">
        <f t="shared" si="377"/>
        <v>No</v>
      </c>
      <c r="AB1225" s="162" t="str">
        <f t="shared" si="378"/>
        <v/>
      </c>
      <c r="AC1225" s="162" t="str">
        <f t="shared" si="379"/>
        <v/>
      </c>
    </row>
    <row r="1226" spans="1:29" ht="14">
      <c r="A1226" s="62">
        <v>1224</v>
      </c>
      <c r="B1226" s="10">
        <v>8</v>
      </c>
      <c r="C1226" s="14">
        <v>41522</v>
      </c>
      <c r="D1226" s="15" t="s">
        <v>237</v>
      </c>
      <c r="E1226" s="65" t="s">
        <v>8</v>
      </c>
      <c r="F1226" s="15" t="s">
        <v>8</v>
      </c>
      <c r="G1226" s="23" t="s">
        <v>229</v>
      </c>
      <c r="H1226" s="17" t="s">
        <v>260</v>
      </c>
      <c r="I1226" s="66">
        <v>2</v>
      </c>
      <c r="J1226" s="12">
        <f>VLOOKUP(G1226,'Default Parameters'!$A$10:$C$12,3,FALSE)</f>
        <v>5</v>
      </c>
      <c r="K1226" s="63">
        <f t="shared" si="361"/>
        <v>41644</v>
      </c>
      <c r="L1226" s="64">
        <f t="shared" si="362"/>
        <v>2014</v>
      </c>
      <c r="M1226" s="64">
        <f t="shared" si="363"/>
        <v>1</v>
      </c>
      <c r="N1226" s="63">
        <f t="shared" si="364"/>
        <v>43469</v>
      </c>
      <c r="O1226" s="154">
        <f t="shared" si="365"/>
        <v>42948</v>
      </c>
      <c r="P1226" s="155">
        <f t="shared" si="366"/>
        <v>43312</v>
      </c>
      <c r="Q1226" s="155" t="str">
        <f t="shared" si="367"/>
        <v>Yes</v>
      </c>
      <c r="R1226" s="156">
        <f t="shared" si="368"/>
        <v>0.83835616438356164</v>
      </c>
      <c r="S1226" s="156">
        <f t="shared" si="369"/>
        <v>1.1616438356164382</v>
      </c>
      <c r="T1226" s="157">
        <f t="shared" si="370"/>
        <v>43313</v>
      </c>
      <c r="U1226" s="158">
        <f t="shared" si="371"/>
        <v>43469</v>
      </c>
      <c r="V1226" s="158" t="str">
        <f t="shared" si="372"/>
        <v>Yes</v>
      </c>
      <c r="W1226" s="159">
        <f t="shared" si="373"/>
        <v>0.83835616438356164</v>
      </c>
      <c r="X1226" s="159">
        <f t="shared" si="374"/>
        <v>2.1917808219178082E-2</v>
      </c>
      <c r="Y1226" s="160" t="str">
        <f t="shared" si="375"/>
        <v/>
      </c>
      <c r="Z1226" s="161" t="str">
        <f t="shared" si="376"/>
        <v/>
      </c>
      <c r="AA1226" s="161" t="str">
        <f t="shared" si="377"/>
        <v>No</v>
      </c>
      <c r="AB1226" s="162" t="str">
        <f t="shared" si="378"/>
        <v/>
      </c>
      <c r="AC1226" s="162" t="str">
        <f t="shared" si="379"/>
        <v/>
      </c>
    </row>
    <row r="1227" spans="1:29" ht="14">
      <c r="A1227" s="62">
        <v>1225</v>
      </c>
      <c r="B1227" s="10">
        <v>8</v>
      </c>
      <c r="C1227" s="14">
        <v>41523</v>
      </c>
      <c r="D1227" s="15" t="s">
        <v>237</v>
      </c>
      <c r="E1227" s="15" t="s">
        <v>367</v>
      </c>
      <c r="F1227" s="15" t="s">
        <v>367</v>
      </c>
      <c r="G1227" s="23" t="s">
        <v>229</v>
      </c>
      <c r="H1227" s="17" t="s">
        <v>260</v>
      </c>
      <c r="I1227" s="66">
        <v>11</v>
      </c>
      <c r="J1227" s="12">
        <f>VLOOKUP(G1227,'Default Parameters'!$A$10:$C$12,3,FALSE)</f>
        <v>5</v>
      </c>
      <c r="K1227" s="63">
        <f t="shared" si="361"/>
        <v>41645</v>
      </c>
      <c r="L1227" s="64">
        <f t="shared" si="362"/>
        <v>2014</v>
      </c>
      <c r="M1227" s="64">
        <f t="shared" si="363"/>
        <v>1</v>
      </c>
      <c r="N1227" s="63">
        <f t="shared" si="364"/>
        <v>43470</v>
      </c>
      <c r="O1227" s="154">
        <f t="shared" si="365"/>
        <v>42948</v>
      </c>
      <c r="P1227" s="155">
        <f t="shared" si="366"/>
        <v>43312</v>
      </c>
      <c r="Q1227" s="155" t="str">
        <f t="shared" si="367"/>
        <v>Yes</v>
      </c>
      <c r="R1227" s="156">
        <f t="shared" si="368"/>
        <v>4.6109589041095891</v>
      </c>
      <c r="S1227" s="156">
        <f t="shared" si="369"/>
        <v>6.3890410958904109</v>
      </c>
      <c r="T1227" s="157">
        <f t="shared" si="370"/>
        <v>43313</v>
      </c>
      <c r="U1227" s="158">
        <f t="shared" si="371"/>
        <v>43470</v>
      </c>
      <c r="V1227" s="158" t="str">
        <f t="shared" si="372"/>
        <v>Yes</v>
      </c>
      <c r="W1227" s="159">
        <f t="shared" si="373"/>
        <v>4.6109589041095891</v>
      </c>
      <c r="X1227" s="159">
        <f t="shared" si="374"/>
        <v>0.15068493150684931</v>
      </c>
      <c r="Y1227" s="160" t="str">
        <f t="shared" si="375"/>
        <v/>
      </c>
      <c r="Z1227" s="161" t="str">
        <f t="shared" si="376"/>
        <v/>
      </c>
      <c r="AA1227" s="161" t="str">
        <f t="shared" si="377"/>
        <v>No</v>
      </c>
      <c r="AB1227" s="162" t="str">
        <f t="shared" si="378"/>
        <v/>
      </c>
      <c r="AC1227" s="162" t="str">
        <f t="shared" si="379"/>
        <v/>
      </c>
    </row>
    <row r="1228" spans="1:29" ht="14">
      <c r="A1228" s="62">
        <v>1226</v>
      </c>
      <c r="B1228" s="10">
        <v>8</v>
      </c>
      <c r="C1228" s="14">
        <v>41523</v>
      </c>
      <c r="D1228" s="15" t="s">
        <v>237</v>
      </c>
      <c r="E1228" s="15" t="s">
        <v>367</v>
      </c>
      <c r="F1228" s="15" t="s">
        <v>367</v>
      </c>
      <c r="G1228" s="23" t="s">
        <v>229</v>
      </c>
      <c r="H1228" s="17" t="s">
        <v>260</v>
      </c>
      <c r="I1228" s="66">
        <v>11</v>
      </c>
      <c r="J1228" s="12">
        <f>VLOOKUP(G1228,'Default Parameters'!$A$10:$C$12,3,FALSE)</f>
        <v>5</v>
      </c>
      <c r="K1228" s="63">
        <f t="shared" si="361"/>
        <v>41645</v>
      </c>
      <c r="L1228" s="64">
        <f t="shared" si="362"/>
        <v>2014</v>
      </c>
      <c r="M1228" s="64">
        <f t="shared" si="363"/>
        <v>1</v>
      </c>
      <c r="N1228" s="63">
        <f t="shared" si="364"/>
        <v>43470</v>
      </c>
      <c r="O1228" s="154">
        <f t="shared" si="365"/>
        <v>42948</v>
      </c>
      <c r="P1228" s="155">
        <f t="shared" si="366"/>
        <v>43312</v>
      </c>
      <c r="Q1228" s="155" t="str">
        <f t="shared" si="367"/>
        <v>Yes</v>
      </c>
      <c r="R1228" s="156">
        <f t="shared" si="368"/>
        <v>4.6109589041095891</v>
      </c>
      <c r="S1228" s="156">
        <f t="shared" si="369"/>
        <v>6.3890410958904109</v>
      </c>
      <c r="T1228" s="157">
        <f t="shared" si="370"/>
        <v>43313</v>
      </c>
      <c r="U1228" s="158">
        <f t="shared" si="371"/>
        <v>43470</v>
      </c>
      <c r="V1228" s="158" t="str">
        <f t="shared" si="372"/>
        <v>Yes</v>
      </c>
      <c r="W1228" s="159">
        <f t="shared" si="373"/>
        <v>4.6109589041095891</v>
      </c>
      <c r="X1228" s="159">
        <f t="shared" si="374"/>
        <v>0.15068493150684931</v>
      </c>
      <c r="Y1228" s="160" t="str">
        <f t="shared" si="375"/>
        <v/>
      </c>
      <c r="Z1228" s="161" t="str">
        <f t="shared" si="376"/>
        <v/>
      </c>
      <c r="AA1228" s="161" t="str">
        <f t="shared" si="377"/>
        <v>No</v>
      </c>
      <c r="AB1228" s="162" t="str">
        <f t="shared" si="378"/>
        <v/>
      </c>
      <c r="AC1228" s="162" t="str">
        <f t="shared" si="379"/>
        <v/>
      </c>
    </row>
    <row r="1229" spans="1:29" ht="14">
      <c r="A1229" s="62">
        <v>1227</v>
      </c>
      <c r="B1229" s="10">
        <v>8</v>
      </c>
      <c r="C1229" s="14">
        <v>41523</v>
      </c>
      <c r="D1229" s="15" t="s">
        <v>237</v>
      </c>
      <c r="E1229" s="15" t="s">
        <v>367</v>
      </c>
      <c r="F1229" s="15" t="s">
        <v>367</v>
      </c>
      <c r="G1229" s="23" t="s">
        <v>229</v>
      </c>
      <c r="H1229" s="17" t="s">
        <v>260</v>
      </c>
      <c r="I1229" s="66">
        <v>16</v>
      </c>
      <c r="J1229" s="12">
        <f>VLOOKUP(G1229,'Default Parameters'!$A$10:$C$12,3,FALSE)</f>
        <v>5</v>
      </c>
      <c r="K1229" s="63">
        <f t="shared" si="361"/>
        <v>41645</v>
      </c>
      <c r="L1229" s="64">
        <f t="shared" si="362"/>
        <v>2014</v>
      </c>
      <c r="M1229" s="64">
        <f t="shared" si="363"/>
        <v>1</v>
      </c>
      <c r="N1229" s="63">
        <f t="shared" si="364"/>
        <v>43470</v>
      </c>
      <c r="O1229" s="154">
        <f t="shared" si="365"/>
        <v>42948</v>
      </c>
      <c r="P1229" s="155">
        <f t="shared" si="366"/>
        <v>43312</v>
      </c>
      <c r="Q1229" s="155" t="str">
        <f t="shared" si="367"/>
        <v>Yes</v>
      </c>
      <c r="R1229" s="156">
        <f t="shared" si="368"/>
        <v>6.7068493150684931</v>
      </c>
      <c r="S1229" s="156">
        <f t="shared" si="369"/>
        <v>9.293150684931506</v>
      </c>
      <c r="T1229" s="157">
        <f t="shared" si="370"/>
        <v>43313</v>
      </c>
      <c r="U1229" s="158">
        <f t="shared" si="371"/>
        <v>43470</v>
      </c>
      <c r="V1229" s="158" t="str">
        <f t="shared" si="372"/>
        <v>Yes</v>
      </c>
      <c r="W1229" s="159">
        <f t="shared" si="373"/>
        <v>6.7068493150684931</v>
      </c>
      <c r="X1229" s="159">
        <f t="shared" si="374"/>
        <v>0.21917808219178081</v>
      </c>
      <c r="Y1229" s="160" t="str">
        <f t="shared" si="375"/>
        <v/>
      </c>
      <c r="Z1229" s="161" t="str">
        <f t="shared" si="376"/>
        <v/>
      </c>
      <c r="AA1229" s="161" t="str">
        <f t="shared" si="377"/>
        <v>No</v>
      </c>
      <c r="AB1229" s="162" t="str">
        <f t="shared" si="378"/>
        <v/>
      </c>
      <c r="AC1229" s="162" t="str">
        <f t="shared" si="379"/>
        <v/>
      </c>
    </row>
    <row r="1230" spans="1:29" ht="14">
      <c r="A1230" s="62">
        <v>1228</v>
      </c>
      <c r="B1230" s="10">
        <v>8</v>
      </c>
      <c r="C1230" s="14">
        <v>41523</v>
      </c>
      <c r="D1230" s="15" t="s">
        <v>237</v>
      </c>
      <c r="E1230" s="15" t="s">
        <v>11</v>
      </c>
      <c r="F1230" s="15" t="s">
        <v>11</v>
      </c>
      <c r="G1230" s="23" t="s">
        <v>229</v>
      </c>
      <c r="H1230" s="17" t="s">
        <v>260</v>
      </c>
      <c r="I1230" s="66">
        <v>11</v>
      </c>
      <c r="J1230" s="12">
        <f>VLOOKUP(G1230,'Default Parameters'!$A$10:$C$12,3,FALSE)</f>
        <v>5</v>
      </c>
      <c r="K1230" s="63">
        <f t="shared" si="361"/>
        <v>41645</v>
      </c>
      <c r="L1230" s="64">
        <f t="shared" si="362"/>
        <v>2014</v>
      </c>
      <c r="M1230" s="64">
        <f t="shared" si="363"/>
        <v>1</v>
      </c>
      <c r="N1230" s="63">
        <f t="shared" si="364"/>
        <v>43470</v>
      </c>
      <c r="O1230" s="154">
        <f t="shared" si="365"/>
        <v>42948</v>
      </c>
      <c r="P1230" s="155">
        <f t="shared" si="366"/>
        <v>43312</v>
      </c>
      <c r="Q1230" s="155" t="str">
        <f t="shared" si="367"/>
        <v>Yes</v>
      </c>
      <c r="R1230" s="156">
        <f t="shared" si="368"/>
        <v>4.6109589041095891</v>
      </c>
      <c r="S1230" s="156">
        <f t="shared" si="369"/>
        <v>6.3890410958904109</v>
      </c>
      <c r="T1230" s="157">
        <f t="shared" si="370"/>
        <v>43313</v>
      </c>
      <c r="U1230" s="158">
        <f t="shared" si="371"/>
        <v>43470</v>
      </c>
      <c r="V1230" s="158" t="str">
        <f t="shared" si="372"/>
        <v>Yes</v>
      </c>
      <c r="W1230" s="159">
        <f t="shared" si="373"/>
        <v>4.6109589041095891</v>
      </c>
      <c r="X1230" s="159">
        <f t="shared" si="374"/>
        <v>0.15068493150684931</v>
      </c>
      <c r="Y1230" s="160" t="str">
        <f t="shared" si="375"/>
        <v/>
      </c>
      <c r="Z1230" s="161" t="str">
        <f t="shared" si="376"/>
        <v/>
      </c>
      <c r="AA1230" s="161" t="str">
        <f t="shared" si="377"/>
        <v>No</v>
      </c>
      <c r="AB1230" s="162" t="str">
        <f t="shared" si="378"/>
        <v/>
      </c>
      <c r="AC1230" s="162" t="str">
        <f t="shared" si="379"/>
        <v/>
      </c>
    </row>
    <row r="1231" spans="1:29" ht="14">
      <c r="A1231" s="62">
        <v>1229</v>
      </c>
      <c r="B1231" s="10">
        <v>8</v>
      </c>
      <c r="C1231" s="14">
        <v>41523</v>
      </c>
      <c r="D1231" s="15" t="s">
        <v>237</v>
      </c>
      <c r="E1231" s="15" t="s">
        <v>11</v>
      </c>
      <c r="F1231" s="15" t="s">
        <v>11</v>
      </c>
      <c r="G1231" s="23" t="s">
        <v>229</v>
      </c>
      <c r="H1231" s="17" t="s">
        <v>260</v>
      </c>
      <c r="I1231" s="66">
        <v>11</v>
      </c>
      <c r="J1231" s="12">
        <f>VLOOKUP(G1231,'Default Parameters'!$A$10:$C$12,3,FALSE)</f>
        <v>5</v>
      </c>
      <c r="K1231" s="63">
        <f t="shared" si="361"/>
        <v>41645</v>
      </c>
      <c r="L1231" s="64">
        <f t="shared" si="362"/>
        <v>2014</v>
      </c>
      <c r="M1231" s="64">
        <f t="shared" si="363"/>
        <v>1</v>
      </c>
      <c r="N1231" s="63">
        <f t="shared" si="364"/>
        <v>43470</v>
      </c>
      <c r="O1231" s="154">
        <f t="shared" si="365"/>
        <v>42948</v>
      </c>
      <c r="P1231" s="155">
        <f t="shared" si="366"/>
        <v>43312</v>
      </c>
      <c r="Q1231" s="155" t="str">
        <f t="shared" si="367"/>
        <v>Yes</v>
      </c>
      <c r="R1231" s="156">
        <f t="shared" si="368"/>
        <v>4.6109589041095891</v>
      </c>
      <c r="S1231" s="156">
        <f t="shared" si="369"/>
        <v>6.3890410958904109</v>
      </c>
      <c r="T1231" s="157">
        <f t="shared" si="370"/>
        <v>43313</v>
      </c>
      <c r="U1231" s="158">
        <f t="shared" si="371"/>
        <v>43470</v>
      </c>
      <c r="V1231" s="158" t="str">
        <f t="shared" si="372"/>
        <v>Yes</v>
      </c>
      <c r="W1231" s="159">
        <f t="shared" si="373"/>
        <v>4.6109589041095891</v>
      </c>
      <c r="X1231" s="159">
        <f t="shared" si="374"/>
        <v>0.15068493150684931</v>
      </c>
      <c r="Y1231" s="160" t="str">
        <f t="shared" si="375"/>
        <v/>
      </c>
      <c r="Z1231" s="161" t="str">
        <f t="shared" si="376"/>
        <v/>
      </c>
      <c r="AA1231" s="161" t="str">
        <f t="shared" si="377"/>
        <v>No</v>
      </c>
      <c r="AB1231" s="162" t="str">
        <f t="shared" si="378"/>
        <v/>
      </c>
      <c r="AC1231" s="162" t="str">
        <f t="shared" si="379"/>
        <v/>
      </c>
    </row>
    <row r="1232" spans="1:29" ht="14">
      <c r="A1232" s="62">
        <v>1230</v>
      </c>
      <c r="B1232" s="10">
        <v>8</v>
      </c>
      <c r="C1232" s="14">
        <v>41523</v>
      </c>
      <c r="D1232" s="15" t="s">
        <v>237</v>
      </c>
      <c r="E1232" s="15" t="s">
        <v>11</v>
      </c>
      <c r="F1232" s="15" t="s">
        <v>11</v>
      </c>
      <c r="G1232" s="23" t="s">
        <v>229</v>
      </c>
      <c r="H1232" s="17" t="s">
        <v>260</v>
      </c>
      <c r="I1232" s="66">
        <v>11</v>
      </c>
      <c r="J1232" s="12">
        <f>VLOOKUP(G1232,'Default Parameters'!$A$10:$C$12,3,FALSE)</f>
        <v>5</v>
      </c>
      <c r="K1232" s="63">
        <f t="shared" si="361"/>
        <v>41645</v>
      </c>
      <c r="L1232" s="64">
        <f t="shared" si="362"/>
        <v>2014</v>
      </c>
      <c r="M1232" s="64">
        <f t="shared" si="363"/>
        <v>1</v>
      </c>
      <c r="N1232" s="63">
        <f t="shared" si="364"/>
        <v>43470</v>
      </c>
      <c r="O1232" s="154">
        <f t="shared" si="365"/>
        <v>42948</v>
      </c>
      <c r="P1232" s="155">
        <f t="shared" si="366"/>
        <v>43312</v>
      </c>
      <c r="Q1232" s="155" t="str">
        <f t="shared" si="367"/>
        <v>Yes</v>
      </c>
      <c r="R1232" s="156">
        <f t="shared" si="368"/>
        <v>4.6109589041095891</v>
      </c>
      <c r="S1232" s="156">
        <f t="shared" si="369"/>
        <v>6.3890410958904109</v>
      </c>
      <c r="T1232" s="157">
        <f t="shared" si="370"/>
        <v>43313</v>
      </c>
      <c r="U1232" s="158">
        <f t="shared" si="371"/>
        <v>43470</v>
      </c>
      <c r="V1232" s="158" t="str">
        <f t="shared" si="372"/>
        <v>Yes</v>
      </c>
      <c r="W1232" s="159">
        <f t="shared" si="373"/>
        <v>4.6109589041095891</v>
      </c>
      <c r="X1232" s="159">
        <f t="shared" si="374"/>
        <v>0.15068493150684931</v>
      </c>
      <c r="Y1232" s="160" t="str">
        <f t="shared" si="375"/>
        <v/>
      </c>
      <c r="Z1232" s="161" t="str">
        <f t="shared" si="376"/>
        <v/>
      </c>
      <c r="AA1232" s="161" t="str">
        <f t="shared" si="377"/>
        <v>No</v>
      </c>
      <c r="AB1232" s="162" t="str">
        <f t="shared" si="378"/>
        <v/>
      </c>
      <c r="AC1232" s="162" t="str">
        <f t="shared" si="379"/>
        <v/>
      </c>
    </row>
    <row r="1233" spans="1:29" ht="14">
      <c r="A1233" s="62">
        <v>1231</v>
      </c>
      <c r="B1233" s="10">
        <v>8</v>
      </c>
      <c r="C1233" s="14">
        <v>41523</v>
      </c>
      <c r="D1233" s="15" t="s">
        <v>237</v>
      </c>
      <c r="E1233" s="15" t="s">
        <v>11</v>
      </c>
      <c r="F1233" s="15" t="s">
        <v>11</v>
      </c>
      <c r="G1233" s="23" t="s">
        <v>229</v>
      </c>
      <c r="H1233" s="17" t="s">
        <v>260</v>
      </c>
      <c r="I1233" s="66">
        <v>16</v>
      </c>
      <c r="J1233" s="12">
        <f>VLOOKUP(G1233,'Default Parameters'!$A$10:$C$12,3,FALSE)</f>
        <v>5</v>
      </c>
      <c r="K1233" s="63">
        <f t="shared" si="361"/>
        <v>41645</v>
      </c>
      <c r="L1233" s="64">
        <f t="shared" si="362"/>
        <v>2014</v>
      </c>
      <c r="M1233" s="64">
        <f t="shared" si="363"/>
        <v>1</v>
      </c>
      <c r="N1233" s="63">
        <f t="shared" si="364"/>
        <v>43470</v>
      </c>
      <c r="O1233" s="154">
        <f t="shared" si="365"/>
        <v>42948</v>
      </c>
      <c r="P1233" s="155">
        <f t="shared" si="366"/>
        <v>43312</v>
      </c>
      <c r="Q1233" s="155" t="str">
        <f t="shared" si="367"/>
        <v>Yes</v>
      </c>
      <c r="R1233" s="156">
        <f t="shared" si="368"/>
        <v>6.7068493150684931</v>
      </c>
      <c r="S1233" s="156">
        <f t="shared" si="369"/>
        <v>9.293150684931506</v>
      </c>
      <c r="T1233" s="157">
        <f t="shared" si="370"/>
        <v>43313</v>
      </c>
      <c r="U1233" s="158">
        <f t="shared" si="371"/>
        <v>43470</v>
      </c>
      <c r="V1233" s="158" t="str">
        <f t="shared" si="372"/>
        <v>Yes</v>
      </c>
      <c r="W1233" s="159">
        <f t="shared" si="373"/>
        <v>6.7068493150684931</v>
      </c>
      <c r="X1233" s="159">
        <f t="shared" si="374"/>
        <v>0.21917808219178081</v>
      </c>
      <c r="Y1233" s="160" t="str">
        <f t="shared" si="375"/>
        <v/>
      </c>
      <c r="Z1233" s="161" t="str">
        <f t="shared" si="376"/>
        <v/>
      </c>
      <c r="AA1233" s="161" t="str">
        <f t="shared" si="377"/>
        <v>No</v>
      </c>
      <c r="AB1233" s="162" t="str">
        <f t="shared" si="378"/>
        <v/>
      </c>
      <c r="AC1233" s="162" t="str">
        <f t="shared" si="379"/>
        <v/>
      </c>
    </row>
    <row r="1234" spans="1:29" ht="14">
      <c r="A1234" s="62">
        <v>1232</v>
      </c>
      <c r="B1234" s="10">
        <v>8</v>
      </c>
      <c r="C1234" s="14">
        <v>41527</v>
      </c>
      <c r="D1234" s="15" t="s">
        <v>237</v>
      </c>
      <c r="E1234" s="15" t="s">
        <v>367</v>
      </c>
      <c r="F1234" s="15" t="s">
        <v>367</v>
      </c>
      <c r="G1234" s="23" t="s">
        <v>229</v>
      </c>
      <c r="H1234" s="17" t="s">
        <v>260</v>
      </c>
      <c r="I1234" s="66">
        <v>14</v>
      </c>
      <c r="J1234" s="12">
        <f>VLOOKUP(G1234,'Default Parameters'!$A$10:$C$12,3,FALSE)</f>
        <v>5</v>
      </c>
      <c r="K1234" s="63">
        <f t="shared" si="361"/>
        <v>41649</v>
      </c>
      <c r="L1234" s="64">
        <f t="shared" si="362"/>
        <v>2014</v>
      </c>
      <c r="M1234" s="64">
        <f t="shared" si="363"/>
        <v>1</v>
      </c>
      <c r="N1234" s="63">
        <f t="shared" si="364"/>
        <v>43474</v>
      </c>
      <c r="O1234" s="154">
        <f t="shared" si="365"/>
        <v>42948</v>
      </c>
      <c r="P1234" s="155">
        <f t="shared" si="366"/>
        <v>43312</v>
      </c>
      <c r="Q1234" s="155" t="str">
        <f t="shared" si="367"/>
        <v>Yes</v>
      </c>
      <c r="R1234" s="156">
        <f t="shared" si="368"/>
        <v>5.8684931506849312</v>
      </c>
      <c r="S1234" s="156">
        <f t="shared" si="369"/>
        <v>8.131506849315068</v>
      </c>
      <c r="T1234" s="157">
        <f t="shared" si="370"/>
        <v>43313</v>
      </c>
      <c r="U1234" s="158">
        <f t="shared" si="371"/>
        <v>43474</v>
      </c>
      <c r="V1234" s="158" t="str">
        <f t="shared" si="372"/>
        <v>Yes</v>
      </c>
      <c r="W1234" s="159">
        <f t="shared" si="373"/>
        <v>5.8684931506849312</v>
      </c>
      <c r="X1234" s="159">
        <f t="shared" si="374"/>
        <v>0.34520547945205482</v>
      </c>
      <c r="Y1234" s="160" t="str">
        <f t="shared" si="375"/>
        <v/>
      </c>
      <c r="Z1234" s="161" t="str">
        <f t="shared" si="376"/>
        <v/>
      </c>
      <c r="AA1234" s="161" t="str">
        <f t="shared" si="377"/>
        <v>No</v>
      </c>
      <c r="AB1234" s="162" t="str">
        <f t="shared" si="378"/>
        <v/>
      </c>
      <c r="AC1234" s="162" t="str">
        <f t="shared" si="379"/>
        <v/>
      </c>
    </row>
    <row r="1235" spans="1:29" ht="14">
      <c r="A1235" s="62">
        <v>1233</v>
      </c>
      <c r="B1235" s="10">
        <v>8</v>
      </c>
      <c r="C1235" s="14">
        <v>41527</v>
      </c>
      <c r="D1235" s="15" t="s">
        <v>237</v>
      </c>
      <c r="E1235" s="15" t="s">
        <v>367</v>
      </c>
      <c r="F1235" s="15" t="s">
        <v>367</v>
      </c>
      <c r="G1235" s="23" t="s">
        <v>229</v>
      </c>
      <c r="H1235" s="17" t="s">
        <v>260</v>
      </c>
      <c r="I1235" s="66">
        <v>14</v>
      </c>
      <c r="J1235" s="12">
        <f>VLOOKUP(G1235,'Default Parameters'!$A$10:$C$12,3,FALSE)</f>
        <v>5</v>
      </c>
      <c r="K1235" s="63">
        <f t="shared" si="361"/>
        <v>41649</v>
      </c>
      <c r="L1235" s="64">
        <f t="shared" si="362"/>
        <v>2014</v>
      </c>
      <c r="M1235" s="64">
        <f t="shared" si="363"/>
        <v>1</v>
      </c>
      <c r="N1235" s="63">
        <f t="shared" si="364"/>
        <v>43474</v>
      </c>
      <c r="O1235" s="154">
        <f t="shared" si="365"/>
        <v>42948</v>
      </c>
      <c r="P1235" s="155">
        <f t="shared" si="366"/>
        <v>43312</v>
      </c>
      <c r="Q1235" s="155" t="str">
        <f t="shared" si="367"/>
        <v>Yes</v>
      </c>
      <c r="R1235" s="156">
        <f t="shared" si="368"/>
        <v>5.8684931506849312</v>
      </c>
      <c r="S1235" s="156">
        <f t="shared" si="369"/>
        <v>8.131506849315068</v>
      </c>
      <c r="T1235" s="157">
        <f t="shared" si="370"/>
        <v>43313</v>
      </c>
      <c r="U1235" s="158">
        <f t="shared" si="371"/>
        <v>43474</v>
      </c>
      <c r="V1235" s="158" t="str">
        <f t="shared" si="372"/>
        <v>Yes</v>
      </c>
      <c r="W1235" s="159">
        <f t="shared" si="373"/>
        <v>5.8684931506849312</v>
      </c>
      <c r="X1235" s="159">
        <f t="shared" si="374"/>
        <v>0.34520547945205482</v>
      </c>
      <c r="Y1235" s="160" t="str">
        <f t="shared" si="375"/>
        <v/>
      </c>
      <c r="Z1235" s="161" t="str">
        <f t="shared" si="376"/>
        <v/>
      </c>
      <c r="AA1235" s="161" t="str">
        <f t="shared" si="377"/>
        <v>No</v>
      </c>
      <c r="AB1235" s="162" t="str">
        <f t="shared" si="378"/>
        <v/>
      </c>
      <c r="AC1235" s="162" t="str">
        <f t="shared" si="379"/>
        <v/>
      </c>
    </row>
    <row r="1236" spans="1:29" ht="14">
      <c r="A1236" s="62">
        <v>1234</v>
      </c>
      <c r="B1236" s="10">
        <v>8</v>
      </c>
      <c r="C1236" s="14">
        <v>41527</v>
      </c>
      <c r="D1236" s="15" t="s">
        <v>237</v>
      </c>
      <c r="E1236" s="15" t="s">
        <v>367</v>
      </c>
      <c r="F1236" s="15" t="s">
        <v>367</v>
      </c>
      <c r="G1236" s="23" t="s">
        <v>229</v>
      </c>
      <c r="H1236" s="17" t="s">
        <v>260</v>
      </c>
      <c r="I1236" s="66">
        <v>21</v>
      </c>
      <c r="J1236" s="12">
        <f>VLOOKUP(G1236,'Default Parameters'!$A$10:$C$12,3,FALSE)</f>
        <v>5</v>
      </c>
      <c r="K1236" s="63">
        <f t="shared" si="361"/>
        <v>41649</v>
      </c>
      <c r="L1236" s="64">
        <f t="shared" si="362"/>
        <v>2014</v>
      </c>
      <c r="M1236" s="64">
        <f t="shared" si="363"/>
        <v>1</v>
      </c>
      <c r="N1236" s="63">
        <f t="shared" si="364"/>
        <v>43474</v>
      </c>
      <c r="O1236" s="154">
        <f t="shared" si="365"/>
        <v>42948</v>
      </c>
      <c r="P1236" s="155">
        <f t="shared" si="366"/>
        <v>43312</v>
      </c>
      <c r="Q1236" s="155" t="str">
        <f t="shared" si="367"/>
        <v>Yes</v>
      </c>
      <c r="R1236" s="156">
        <f t="shared" si="368"/>
        <v>8.8027397260273972</v>
      </c>
      <c r="S1236" s="156">
        <f t="shared" si="369"/>
        <v>12.197260273972603</v>
      </c>
      <c r="T1236" s="157">
        <f t="shared" si="370"/>
        <v>43313</v>
      </c>
      <c r="U1236" s="158">
        <f t="shared" si="371"/>
        <v>43474</v>
      </c>
      <c r="V1236" s="158" t="str">
        <f t="shared" si="372"/>
        <v>Yes</v>
      </c>
      <c r="W1236" s="159">
        <f t="shared" si="373"/>
        <v>8.8027397260273972</v>
      </c>
      <c r="X1236" s="159">
        <f t="shared" si="374"/>
        <v>0.51780821917808217</v>
      </c>
      <c r="Y1236" s="160" t="str">
        <f t="shared" si="375"/>
        <v/>
      </c>
      <c r="Z1236" s="161" t="str">
        <f t="shared" si="376"/>
        <v/>
      </c>
      <c r="AA1236" s="161" t="str">
        <f t="shared" si="377"/>
        <v>No</v>
      </c>
      <c r="AB1236" s="162" t="str">
        <f t="shared" si="378"/>
        <v/>
      </c>
      <c r="AC1236" s="162" t="str">
        <f t="shared" si="379"/>
        <v/>
      </c>
    </row>
    <row r="1237" spans="1:29" ht="14">
      <c r="A1237" s="62">
        <v>1235</v>
      </c>
      <c r="B1237" s="10">
        <v>8</v>
      </c>
      <c r="C1237" s="14">
        <v>41527</v>
      </c>
      <c r="D1237" s="15" t="s">
        <v>237</v>
      </c>
      <c r="E1237" s="65" t="s">
        <v>8</v>
      </c>
      <c r="F1237" s="15" t="s">
        <v>8</v>
      </c>
      <c r="G1237" s="23" t="s">
        <v>229</v>
      </c>
      <c r="H1237" s="17" t="s">
        <v>260</v>
      </c>
      <c r="I1237" s="66">
        <v>9</v>
      </c>
      <c r="J1237" s="12">
        <f>VLOOKUP(G1237,'Default Parameters'!$A$10:$C$12,3,FALSE)</f>
        <v>5</v>
      </c>
      <c r="K1237" s="63">
        <f t="shared" si="361"/>
        <v>41649</v>
      </c>
      <c r="L1237" s="64">
        <f t="shared" si="362"/>
        <v>2014</v>
      </c>
      <c r="M1237" s="64">
        <f t="shared" si="363"/>
        <v>1</v>
      </c>
      <c r="N1237" s="63">
        <f t="shared" si="364"/>
        <v>43474</v>
      </c>
      <c r="O1237" s="154">
        <f t="shared" si="365"/>
        <v>42948</v>
      </c>
      <c r="P1237" s="155">
        <f t="shared" si="366"/>
        <v>43312</v>
      </c>
      <c r="Q1237" s="155" t="str">
        <f t="shared" si="367"/>
        <v>Yes</v>
      </c>
      <c r="R1237" s="156">
        <f t="shared" si="368"/>
        <v>3.7726027397260276</v>
      </c>
      <c r="S1237" s="156">
        <f t="shared" si="369"/>
        <v>5.2273972602739729</v>
      </c>
      <c r="T1237" s="157">
        <f t="shared" si="370"/>
        <v>43313</v>
      </c>
      <c r="U1237" s="158">
        <f t="shared" si="371"/>
        <v>43474</v>
      </c>
      <c r="V1237" s="158" t="str">
        <f t="shared" si="372"/>
        <v>Yes</v>
      </c>
      <c r="W1237" s="159">
        <f t="shared" si="373"/>
        <v>3.7726027397260276</v>
      </c>
      <c r="X1237" s="159">
        <f t="shared" si="374"/>
        <v>0.22191780821917809</v>
      </c>
      <c r="Y1237" s="160" t="str">
        <f t="shared" si="375"/>
        <v/>
      </c>
      <c r="Z1237" s="161" t="str">
        <f t="shared" si="376"/>
        <v/>
      </c>
      <c r="AA1237" s="161" t="str">
        <f t="shared" si="377"/>
        <v>No</v>
      </c>
      <c r="AB1237" s="162" t="str">
        <f t="shared" si="378"/>
        <v/>
      </c>
      <c r="AC1237" s="162" t="str">
        <f t="shared" si="379"/>
        <v/>
      </c>
    </row>
    <row r="1238" spans="1:29" ht="14">
      <c r="A1238" s="62">
        <v>1236</v>
      </c>
      <c r="B1238" s="10">
        <v>8</v>
      </c>
      <c r="C1238" s="14">
        <v>41527</v>
      </c>
      <c r="D1238" s="15" t="s">
        <v>237</v>
      </c>
      <c r="E1238" s="15" t="s">
        <v>11</v>
      </c>
      <c r="F1238" s="15" t="s">
        <v>11</v>
      </c>
      <c r="G1238" s="23" t="s">
        <v>229</v>
      </c>
      <c r="H1238" s="17" t="s">
        <v>260</v>
      </c>
      <c r="I1238" s="66">
        <v>15</v>
      </c>
      <c r="J1238" s="12">
        <f>VLOOKUP(G1238,'Default Parameters'!$A$10:$C$12,3,FALSE)</f>
        <v>5</v>
      </c>
      <c r="K1238" s="63">
        <f t="shared" si="361"/>
        <v>41649</v>
      </c>
      <c r="L1238" s="64">
        <f t="shared" si="362"/>
        <v>2014</v>
      </c>
      <c r="M1238" s="64">
        <f t="shared" si="363"/>
        <v>1</v>
      </c>
      <c r="N1238" s="63">
        <f t="shared" si="364"/>
        <v>43474</v>
      </c>
      <c r="O1238" s="154">
        <f t="shared" si="365"/>
        <v>42948</v>
      </c>
      <c r="P1238" s="155">
        <f t="shared" si="366"/>
        <v>43312</v>
      </c>
      <c r="Q1238" s="155" t="str">
        <f t="shared" si="367"/>
        <v>Yes</v>
      </c>
      <c r="R1238" s="156">
        <f t="shared" si="368"/>
        <v>6.2876712328767121</v>
      </c>
      <c r="S1238" s="156">
        <f t="shared" si="369"/>
        <v>8.712328767123287</v>
      </c>
      <c r="T1238" s="157">
        <f t="shared" si="370"/>
        <v>43313</v>
      </c>
      <c r="U1238" s="158">
        <f t="shared" si="371"/>
        <v>43474</v>
      </c>
      <c r="V1238" s="158" t="str">
        <f t="shared" si="372"/>
        <v>Yes</v>
      </c>
      <c r="W1238" s="159">
        <f t="shared" si="373"/>
        <v>6.2876712328767121</v>
      </c>
      <c r="X1238" s="159">
        <f t="shared" si="374"/>
        <v>0.36986301369863012</v>
      </c>
      <c r="Y1238" s="160" t="str">
        <f t="shared" si="375"/>
        <v/>
      </c>
      <c r="Z1238" s="161" t="str">
        <f t="shared" si="376"/>
        <v/>
      </c>
      <c r="AA1238" s="161" t="str">
        <f t="shared" si="377"/>
        <v>No</v>
      </c>
      <c r="AB1238" s="162" t="str">
        <f t="shared" si="378"/>
        <v/>
      </c>
      <c r="AC1238" s="162" t="str">
        <f t="shared" si="379"/>
        <v/>
      </c>
    </row>
    <row r="1239" spans="1:29" ht="14">
      <c r="A1239" s="62">
        <v>1237</v>
      </c>
      <c r="B1239" s="10">
        <v>8</v>
      </c>
      <c r="C1239" s="14">
        <v>41528</v>
      </c>
      <c r="D1239" s="15" t="s">
        <v>237</v>
      </c>
      <c r="E1239" s="15" t="s">
        <v>367</v>
      </c>
      <c r="F1239" s="15" t="s">
        <v>367</v>
      </c>
      <c r="G1239" s="23" t="s">
        <v>229</v>
      </c>
      <c r="H1239" s="17" t="s">
        <v>260</v>
      </c>
      <c r="I1239" s="66">
        <v>30</v>
      </c>
      <c r="J1239" s="12">
        <f>VLOOKUP(G1239,'Default Parameters'!$A$10:$C$12,3,FALSE)</f>
        <v>5</v>
      </c>
      <c r="K1239" s="63">
        <f t="shared" si="361"/>
        <v>41650</v>
      </c>
      <c r="L1239" s="64">
        <f t="shared" si="362"/>
        <v>2014</v>
      </c>
      <c r="M1239" s="64">
        <f t="shared" si="363"/>
        <v>1</v>
      </c>
      <c r="N1239" s="63">
        <f t="shared" si="364"/>
        <v>43475</v>
      </c>
      <c r="O1239" s="154">
        <f t="shared" si="365"/>
        <v>42948</v>
      </c>
      <c r="P1239" s="155">
        <f t="shared" si="366"/>
        <v>43312</v>
      </c>
      <c r="Q1239" s="155" t="str">
        <f t="shared" si="367"/>
        <v>Yes</v>
      </c>
      <c r="R1239" s="156">
        <f t="shared" si="368"/>
        <v>12.575342465753424</v>
      </c>
      <c r="S1239" s="156">
        <f t="shared" si="369"/>
        <v>17.424657534246574</v>
      </c>
      <c r="T1239" s="157">
        <f t="shared" si="370"/>
        <v>43313</v>
      </c>
      <c r="U1239" s="158">
        <f t="shared" si="371"/>
        <v>43475</v>
      </c>
      <c r="V1239" s="158" t="str">
        <f t="shared" si="372"/>
        <v>Yes</v>
      </c>
      <c r="W1239" s="159">
        <f t="shared" si="373"/>
        <v>12.575342465753424</v>
      </c>
      <c r="X1239" s="159">
        <f t="shared" si="374"/>
        <v>0.82191780821917804</v>
      </c>
      <c r="Y1239" s="160" t="str">
        <f t="shared" si="375"/>
        <v/>
      </c>
      <c r="Z1239" s="161" t="str">
        <f t="shared" si="376"/>
        <v/>
      </c>
      <c r="AA1239" s="161" t="str">
        <f t="shared" si="377"/>
        <v>No</v>
      </c>
      <c r="AB1239" s="162" t="str">
        <f t="shared" si="378"/>
        <v/>
      </c>
      <c r="AC1239" s="162" t="str">
        <f t="shared" si="379"/>
        <v/>
      </c>
    </row>
    <row r="1240" spans="1:29" ht="14">
      <c r="A1240" s="62">
        <v>1238</v>
      </c>
      <c r="B1240" s="10">
        <v>8</v>
      </c>
      <c r="C1240" s="14">
        <v>41528</v>
      </c>
      <c r="D1240" s="15" t="s">
        <v>237</v>
      </c>
      <c r="E1240" s="15" t="s">
        <v>367</v>
      </c>
      <c r="F1240" s="15" t="s">
        <v>367</v>
      </c>
      <c r="G1240" s="23" t="s">
        <v>229</v>
      </c>
      <c r="H1240" s="17" t="s">
        <v>260</v>
      </c>
      <c r="I1240" s="66">
        <v>50</v>
      </c>
      <c r="J1240" s="12">
        <f>VLOOKUP(G1240,'Default Parameters'!$A$10:$C$12,3,FALSE)</f>
        <v>5</v>
      </c>
      <c r="K1240" s="63">
        <f t="shared" si="361"/>
        <v>41650</v>
      </c>
      <c r="L1240" s="64">
        <f t="shared" si="362"/>
        <v>2014</v>
      </c>
      <c r="M1240" s="64">
        <f t="shared" si="363"/>
        <v>1</v>
      </c>
      <c r="N1240" s="63">
        <f t="shared" si="364"/>
        <v>43475</v>
      </c>
      <c r="O1240" s="154">
        <f t="shared" si="365"/>
        <v>42948</v>
      </c>
      <c r="P1240" s="155">
        <f t="shared" si="366"/>
        <v>43312</v>
      </c>
      <c r="Q1240" s="155" t="str">
        <f t="shared" si="367"/>
        <v>Yes</v>
      </c>
      <c r="R1240" s="156">
        <f t="shared" si="368"/>
        <v>20.958904109589042</v>
      </c>
      <c r="S1240" s="156">
        <f t="shared" si="369"/>
        <v>29.041095890410958</v>
      </c>
      <c r="T1240" s="157">
        <f t="shared" si="370"/>
        <v>43313</v>
      </c>
      <c r="U1240" s="158">
        <f t="shared" si="371"/>
        <v>43475</v>
      </c>
      <c r="V1240" s="158" t="str">
        <f t="shared" si="372"/>
        <v>Yes</v>
      </c>
      <c r="W1240" s="159">
        <f t="shared" si="373"/>
        <v>20.958904109589042</v>
      </c>
      <c r="X1240" s="159">
        <f t="shared" si="374"/>
        <v>1.3698630136986301</v>
      </c>
      <c r="Y1240" s="160" t="str">
        <f t="shared" si="375"/>
        <v/>
      </c>
      <c r="Z1240" s="161" t="str">
        <f t="shared" si="376"/>
        <v/>
      </c>
      <c r="AA1240" s="161" t="str">
        <f t="shared" si="377"/>
        <v>No</v>
      </c>
      <c r="AB1240" s="162" t="str">
        <f t="shared" si="378"/>
        <v/>
      </c>
      <c r="AC1240" s="162" t="str">
        <f t="shared" si="379"/>
        <v/>
      </c>
    </row>
    <row r="1241" spans="1:29" ht="14">
      <c r="A1241" s="62">
        <v>1239</v>
      </c>
      <c r="B1241" s="10">
        <v>8</v>
      </c>
      <c r="C1241" s="14">
        <v>41528</v>
      </c>
      <c r="D1241" s="15" t="s">
        <v>237</v>
      </c>
      <c r="E1241" s="15" t="s">
        <v>367</v>
      </c>
      <c r="F1241" s="15" t="s">
        <v>367</v>
      </c>
      <c r="G1241" s="23" t="s">
        <v>229</v>
      </c>
      <c r="H1241" s="17" t="s">
        <v>260</v>
      </c>
      <c r="I1241" s="66">
        <v>50</v>
      </c>
      <c r="J1241" s="12">
        <f>VLOOKUP(G1241,'Default Parameters'!$A$10:$C$12,3,FALSE)</f>
        <v>5</v>
      </c>
      <c r="K1241" s="63">
        <f t="shared" si="361"/>
        <v>41650</v>
      </c>
      <c r="L1241" s="64">
        <f t="shared" si="362"/>
        <v>2014</v>
      </c>
      <c r="M1241" s="64">
        <f t="shared" si="363"/>
        <v>1</v>
      </c>
      <c r="N1241" s="63">
        <f t="shared" si="364"/>
        <v>43475</v>
      </c>
      <c r="O1241" s="154">
        <f t="shared" si="365"/>
        <v>42948</v>
      </c>
      <c r="P1241" s="155">
        <f t="shared" si="366"/>
        <v>43312</v>
      </c>
      <c r="Q1241" s="155" t="str">
        <f t="shared" si="367"/>
        <v>Yes</v>
      </c>
      <c r="R1241" s="156">
        <f t="shared" si="368"/>
        <v>20.958904109589042</v>
      </c>
      <c r="S1241" s="156">
        <f t="shared" si="369"/>
        <v>29.041095890410958</v>
      </c>
      <c r="T1241" s="157">
        <f t="shared" si="370"/>
        <v>43313</v>
      </c>
      <c r="U1241" s="158">
        <f t="shared" si="371"/>
        <v>43475</v>
      </c>
      <c r="V1241" s="158" t="str">
        <f t="shared" si="372"/>
        <v>Yes</v>
      </c>
      <c r="W1241" s="159">
        <f t="shared" si="373"/>
        <v>20.958904109589042</v>
      </c>
      <c r="X1241" s="159">
        <f t="shared" si="374"/>
        <v>1.3698630136986301</v>
      </c>
      <c r="Y1241" s="160" t="str">
        <f t="shared" si="375"/>
        <v/>
      </c>
      <c r="Z1241" s="161" t="str">
        <f t="shared" si="376"/>
        <v/>
      </c>
      <c r="AA1241" s="161" t="str">
        <f t="shared" si="377"/>
        <v>No</v>
      </c>
      <c r="AB1241" s="162" t="str">
        <f t="shared" si="378"/>
        <v/>
      </c>
      <c r="AC1241" s="162" t="str">
        <f t="shared" si="379"/>
        <v/>
      </c>
    </row>
    <row r="1242" spans="1:29" ht="14">
      <c r="A1242" s="62">
        <v>1240</v>
      </c>
      <c r="B1242" s="10">
        <v>8</v>
      </c>
      <c r="C1242" s="14">
        <v>41528</v>
      </c>
      <c r="D1242" s="15" t="s">
        <v>237</v>
      </c>
      <c r="E1242" s="15" t="s">
        <v>367</v>
      </c>
      <c r="F1242" s="15" t="s">
        <v>367</v>
      </c>
      <c r="G1242" s="23" t="s">
        <v>229</v>
      </c>
      <c r="H1242" s="17" t="s">
        <v>260</v>
      </c>
      <c r="I1242" s="66">
        <v>100</v>
      </c>
      <c r="J1242" s="12">
        <f>VLOOKUP(G1242,'Default Parameters'!$A$10:$C$12,3,FALSE)</f>
        <v>5</v>
      </c>
      <c r="K1242" s="63">
        <f t="shared" si="361"/>
        <v>41650</v>
      </c>
      <c r="L1242" s="64">
        <f t="shared" si="362"/>
        <v>2014</v>
      </c>
      <c r="M1242" s="64">
        <f t="shared" si="363"/>
        <v>1</v>
      </c>
      <c r="N1242" s="63">
        <f t="shared" si="364"/>
        <v>43475</v>
      </c>
      <c r="O1242" s="154">
        <f t="shared" si="365"/>
        <v>42948</v>
      </c>
      <c r="P1242" s="155">
        <f t="shared" si="366"/>
        <v>43312</v>
      </c>
      <c r="Q1242" s="155" t="str">
        <f t="shared" si="367"/>
        <v>Yes</v>
      </c>
      <c r="R1242" s="156">
        <f t="shared" si="368"/>
        <v>41.917808219178085</v>
      </c>
      <c r="S1242" s="156">
        <f t="shared" si="369"/>
        <v>58.082191780821915</v>
      </c>
      <c r="T1242" s="157">
        <f t="shared" si="370"/>
        <v>43313</v>
      </c>
      <c r="U1242" s="158">
        <f t="shared" si="371"/>
        <v>43475</v>
      </c>
      <c r="V1242" s="158" t="str">
        <f t="shared" si="372"/>
        <v>Yes</v>
      </c>
      <c r="W1242" s="159">
        <f t="shared" si="373"/>
        <v>41.917808219178085</v>
      </c>
      <c r="X1242" s="159">
        <f t="shared" si="374"/>
        <v>2.7397260273972601</v>
      </c>
      <c r="Y1242" s="160" t="str">
        <f t="shared" si="375"/>
        <v/>
      </c>
      <c r="Z1242" s="161" t="str">
        <f t="shared" si="376"/>
        <v/>
      </c>
      <c r="AA1242" s="161" t="str">
        <f t="shared" si="377"/>
        <v>No</v>
      </c>
      <c r="AB1242" s="162" t="str">
        <f t="shared" si="378"/>
        <v/>
      </c>
      <c r="AC1242" s="162" t="str">
        <f t="shared" si="379"/>
        <v/>
      </c>
    </row>
    <row r="1243" spans="1:29" ht="14">
      <c r="A1243" s="62">
        <v>1241</v>
      </c>
      <c r="B1243" s="10">
        <v>8</v>
      </c>
      <c r="C1243" s="14">
        <v>41528</v>
      </c>
      <c r="D1243" s="15" t="s">
        <v>237</v>
      </c>
      <c r="E1243" s="15" t="s">
        <v>378</v>
      </c>
      <c r="F1243" s="15" t="s">
        <v>378</v>
      </c>
      <c r="G1243" s="23" t="s">
        <v>229</v>
      </c>
      <c r="H1243" s="17" t="s">
        <v>260</v>
      </c>
      <c r="I1243" s="66">
        <v>25</v>
      </c>
      <c r="J1243" s="12">
        <f>VLOOKUP(G1243,'Default Parameters'!$A$10:$C$12,3,FALSE)</f>
        <v>5</v>
      </c>
      <c r="K1243" s="63">
        <f t="shared" si="361"/>
        <v>41650</v>
      </c>
      <c r="L1243" s="64">
        <f t="shared" si="362"/>
        <v>2014</v>
      </c>
      <c r="M1243" s="64">
        <f t="shared" si="363"/>
        <v>1</v>
      </c>
      <c r="N1243" s="63">
        <f t="shared" si="364"/>
        <v>43475</v>
      </c>
      <c r="O1243" s="154">
        <f t="shared" si="365"/>
        <v>42948</v>
      </c>
      <c r="P1243" s="155">
        <f t="shared" si="366"/>
        <v>43312</v>
      </c>
      <c r="Q1243" s="155" t="str">
        <f t="shared" si="367"/>
        <v>Yes</v>
      </c>
      <c r="R1243" s="156">
        <f t="shared" si="368"/>
        <v>10.479452054794521</v>
      </c>
      <c r="S1243" s="156">
        <f t="shared" si="369"/>
        <v>14.520547945205479</v>
      </c>
      <c r="T1243" s="157">
        <f t="shared" si="370"/>
        <v>43313</v>
      </c>
      <c r="U1243" s="158">
        <f t="shared" si="371"/>
        <v>43475</v>
      </c>
      <c r="V1243" s="158" t="str">
        <f t="shared" si="372"/>
        <v>Yes</v>
      </c>
      <c r="W1243" s="159">
        <f t="shared" si="373"/>
        <v>10.479452054794521</v>
      </c>
      <c r="X1243" s="159">
        <f t="shared" si="374"/>
        <v>0.68493150684931503</v>
      </c>
      <c r="Y1243" s="160" t="str">
        <f t="shared" si="375"/>
        <v/>
      </c>
      <c r="Z1243" s="161" t="str">
        <f t="shared" si="376"/>
        <v/>
      </c>
      <c r="AA1243" s="161" t="str">
        <f t="shared" si="377"/>
        <v>No</v>
      </c>
      <c r="AB1243" s="162" t="str">
        <f t="shared" si="378"/>
        <v/>
      </c>
      <c r="AC1243" s="162" t="str">
        <f t="shared" si="379"/>
        <v/>
      </c>
    </row>
    <row r="1244" spans="1:29" ht="14">
      <c r="A1244" s="62">
        <v>1242</v>
      </c>
      <c r="B1244" s="10">
        <v>8</v>
      </c>
      <c r="C1244" s="14">
        <v>41528</v>
      </c>
      <c r="D1244" s="15" t="s">
        <v>237</v>
      </c>
      <c r="E1244" s="15" t="s">
        <v>378</v>
      </c>
      <c r="F1244" s="15" t="s">
        <v>378</v>
      </c>
      <c r="G1244" s="23" t="s">
        <v>229</v>
      </c>
      <c r="H1244" s="17" t="s">
        <v>260</v>
      </c>
      <c r="I1244" s="66">
        <v>25</v>
      </c>
      <c r="J1244" s="12">
        <f>VLOOKUP(G1244,'Default Parameters'!$A$10:$C$12,3,FALSE)</f>
        <v>5</v>
      </c>
      <c r="K1244" s="63">
        <f t="shared" si="361"/>
        <v>41650</v>
      </c>
      <c r="L1244" s="64">
        <f t="shared" si="362"/>
        <v>2014</v>
      </c>
      <c r="M1244" s="64">
        <f t="shared" si="363"/>
        <v>1</v>
      </c>
      <c r="N1244" s="63">
        <f t="shared" si="364"/>
        <v>43475</v>
      </c>
      <c r="O1244" s="154">
        <f t="shared" si="365"/>
        <v>42948</v>
      </c>
      <c r="P1244" s="155">
        <f t="shared" si="366"/>
        <v>43312</v>
      </c>
      <c r="Q1244" s="155" t="str">
        <f t="shared" si="367"/>
        <v>Yes</v>
      </c>
      <c r="R1244" s="156">
        <f t="shared" si="368"/>
        <v>10.479452054794521</v>
      </c>
      <c r="S1244" s="156">
        <f t="shared" si="369"/>
        <v>14.520547945205479</v>
      </c>
      <c r="T1244" s="157">
        <f t="shared" si="370"/>
        <v>43313</v>
      </c>
      <c r="U1244" s="158">
        <f t="shared" si="371"/>
        <v>43475</v>
      </c>
      <c r="V1244" s="158" t="str">
        <f t="shared" si="372"/>
        <v>Yes</v>
      </c>
      <c r="W1244" s="159">
        <f t="shared" si="373"/>
        <v>10.479452054794521</v>
      </c>
      <c r="X1244" s="159">
        <f t="shared" si="374"/>
        <v>0.68493150684931503</v>
      </c>
      <c r="Y1244" s="160" t="str">
        <f t="shared" si="375"/>
        <v/>
      </c>
      <c r="Z1244" s="161" t="str">
        <f t="shared" si="376"/>
        <v/>
      </c>
      <c r="AA1244" s="161" t="str">
        <f t="shared" si="377"/>
        <v>No</v>
      </c>
      <c r="AB1244" s="162" t="str">
        <f t="shared" si="378"/>
        <v/>
      </c>
      <c r="AC1244" s="162" t="str">
        <f t="shared" si="379"/>
        <v/>
      </c>
    </row>
    <row r="1245" spans="1:29" ht="14">
      <c r="A1245" s="62">
        <v>1243</v>
      </c>
      <c r="B1245" s="10">
        <v>8</v>
      </c>
      <c r="C1245" s="14">
        <v>41528</v>
      </c>
      <c r="D1245" s="15" t="s">
        <v>237</v>
      </c>
      <c r="E1245" s="15" t="s">
        <v>378</v>
      </c>
      <c r="F1245" s="15" t="s">
        <v>378</v>
      </c>
      <c r="G1245" s="23" t="s">
        <v>229</v>
      </c>
      <c r="H1245" s="17" t="s">
        <v>260</v>
      </c>
      <c r="I1245" s="66">
        <v>25</v>
      </c>
      <c r="J1245" s="12">
        <f>VLOOKUP(G1245,'Default Parameters'!$A$10:$C$12,3,FALSE)</f>
        <v>5</v>
      </c>
      <c r="K1245" s="63">
        <f t="shared" si="361"/>
        <v>41650</v>
      </c>
      <c r="L1245" s="64">
        <f t="shared" si="362"/>
        <v>2014</v>
      </c>
      <c r="M1245" s="64">
        <f t="shared" si="363"/>
        <v>1</v>
      </c>
      <c r="N1245" s="63">
        <f t="shared" si="364"/>
        <v>43475</v>
      </c>
      <c r="O1245" s="154">
        <f t="shared" si="365"/>
        <v>42948</v>
      </c>
      <c r="P1245" s="155">
        <f t="shared" si="366"/>
        <v>43312</v>
      </c>
      <c r="Q1245" s="155" t="str">
        <f t="shared" si="367"/>
        <v>Yes</v>
      </c>
      <c r="R1245" s="156">
        <f t="shared" si="368"/>
        <v>10.479452054794521</v>
      </c>
      <c r="S1245" s="156">
        <f t="shared" si="369"/>
        <v>14.520547945205479</v>
      </c>
      <c r="T1245" s="157">
        <f t="shared" si="370"/>
        <v>43313</v>
      </c>
      <c r="U1245" s="158">
        <f t="shared" si="371"/>
        <v>43475</v>
      </c>
      <c r="V1245" s="158" t="str">
        <f t="shared" si="372"/>
        <v>Yes</v>
      </c>
      <c r="W1245" s="159">
        <f t="shared" si="373"/>
        <v>10.479452054794521</v>
      </c>
      <c r="X1245" s="159">
        <f t="shared" si="374"/>
        <v>0.68493150684931503</v>
      </c>
      <c r="Y1245" s="160" t="str">
        <f t="shared" si="375"/>
        <v/>
      </c>
      <c r="Z1245" s="161" t="str">
        <f t="shared" si="376"/>
        <v/>
      </c>
      <c r="AA1245" s="161" t="str">
        <f t="shared" si="377"/>
        <v>No</v>
      </c>
      <c r="AB1245" s="162" t="str">
        <f t="shared" si="378"/>
        <v/>
      </c>
      <c r="AC1245" s="162" t="str">
        <f t="shared" si="379"/>
        <v/>
      </c>
    </row>
    <row r="1246" spans="1:29" ht="14">
      <c r="A1246" s="62">
        <v>1244</v>
      </c>
      <c r="B1246" s="10">
        <v>8</v>
      </c>
      <c r="C1246" s="14">
        <v>41528</v>
      </c>
      <c r="D1246" s="15" t="s">
        <v>237</v>
      </c>
      <c r="E1246" s="15" t="s">
        <v>378</v>
      </c>
      <c r="F1246" s="15" t="s">
        <v>378</v>
      </c>
      <c r="G1246" s="23" t="s">
        <v>229</v>
      </c>
      <c r="H1246" s="17" t="s">
        <v>260</v>
      </c>
      <c r="I1246" s="66">
        <v>25</v>
      </c>
      <c r="J1246" s="12">
        <f>VLOOKUP(G1246,'Default Parameters'!$A$10:$C$12,3,FALSE)</f>
        <v>5</v>
      </c>
      <c r="K1246" s="63">
        <f t="shared" si="361"/>
        <v>41650</v>
      </c>
      <c r="L1246" s="64">
        <f t="shared" si="362"/>
        <v>2014</v>
      </c>
      <c r="M1246" s="64">
        <f t="shared" si="363"/>
        <v>1</v>
      </c>
      <c r="N1246" s="63">
        <f t="shared" si="364"/>
        <v>43475</v>
      </c>
      <c r="O1246" s="154">
        <f t="shared" si="365"/>
        <v>42948</v>
      </c>
      <c r="P1246" s="155">
        <f t="shared" si="366"/>
        <v>43312</v>
      </c>
      <c r="Q1246" s="155" t="str">
        <f t="shared" si="367"/>
        <v>Yes</v>
      </c>
      <c r="R1246" s="156">
        <f t="shared" si="368"/>
        <v>10.479452054794521</v>
      </c>
      <c r="S1246" s="156">
        <f t="shared" si="369"/>
        <v>14.520547945205479</v>
      </c>
      <c r="T1246" s="157">
        <f t="shared" si="370"/>
        <v>43313</v>
      </c>
      <c r="U1246" s="158">
        <f t="shared" si="371"/>
        <v>43475</v>
      </c>
      <c r="V1246" s="158" t="str">
        <f t="shared" si="372"/>
        <v>Yes</v>
      </c>
      <c r="W1246" s="159">
        <f t="shared" si="373"/>
        <v>10.479452054794521</v>
      </c>
      <c r="X1246" s="159">
        <f t="shared" si="374"/>
        <v>0.68493150684931503</v>
      </c>
      <c r="Y1246" s="160" t="str">
        <f t="shared" si="375"/>
        <v/>
      </c>
      <c r="Z1246" s="161" t="str">
        <f t="shared" si="376"/>
        <v/>
      </c>
      <c r="AA1246" s="161" t="str">
        <f t="shared" si="377"/>
        <v>No</v>
      </c>
      <c r="AB1246" s="162" t="str">
        <f t="shared" si="378"/>
        <v/>
      </c>
      <c r="AC1246" s="162" t="str">
        <f t="shared" si="379"/>
        <v/>
      </c>
    </row>
    <row r="1247" spans="1:29" ht="14">
      <c r="A1247" s="62">
        <v>1245</v>
      </c>
      <c r="B1247" s="10">
        <v>8</v>
      </c>
      <c r="C1247" s="14">
        <v>41528</v>
      </c>
      <c r="D1247" s="15" t="s">
        <v>237</v>
      </c>
      <c r="E1247" s="15" t="s">
        <v>378</v>
      </c>
      <c r="F1247" s="15" t="s">
        <v>378</v>
      </c>
      <c r="G1247" s="23" t="s">
        <v>229</v>
      </c>
      <c r="H1247" s="17" t="s">
        <v>260</v>
      </c>
      <c r="I1247" s="66">
        <v>25</v>
      </c>
      <c r="J1247" s="12">
        <f>VLOOKUP(G1247,'Default Parameters'!$A$10:$C$12,3,FALSE)</f>
        <v>5</v>
      </c>
      <c r="K1247" s="63">
        <f t="shared" si="361"/>
        <v>41650</v>
      </c>
      <c r="L1247" s="64">
        <f t="shared" si="362"/>
        <v>2014</v>
      </c>
      <c r="M1247" s="64">
        <f t="shared" si="363"/>
        <v>1</v>
      </c>
      <c r="N1247" s="63">
        <f t="shared" si="364"/>
        <v>43475</v>
      </c>
      <c r="O1247" s="154">
        <f t="shared" si="365"/>
        <v>42948</v>
      </c>
      <c r="P1247" s="155">
        <f t="shared" si="366"/>
        <v>43312</v>
      </c>
      <c r="Q1247" s="155" t="str">
        <f t="shared" si="367"/>
        <v>Yes</v>
      </c>
      <c r="R1247" s="156">
        <f t="shared" si="368"/>
        <v>10.479452054794521</v>
      </c>
      <c r="S1247" s="156">
        <f t="shared" si="369"/>
        <v>14.520547945205479</v>
      </c>
      <c r="T1247" s="157">
        <f t="shared" si="370"/>
        <v>43313</v>
      </c>
      <c r="U1247" s="158">
        <f t="shared" si="371"/>
        <v>43475</v>
      </c>
      <c r="V1247" s="158" t="str">
        <f t="shared" si="372"/>
        <v>Yes</v>
      </c>
      <c r="W1247" s="159">
        <f t="shared" si="373"/>
        <v>10.479452054794521</v>
      </c>
      <c r="X1247" s="159">
        <f t="shared" si="374"/>
        <v>0.68493150684931503</v>
      </c>
      <c r="Y1247" s="160" t="str">
        <f t="shared" si="375"/>
        <v/>
      </c>
      <c r="Z1247" s="161" t="str">
        <f t="shared" si="376"/>
        <v/>
      </c>
      <c r="AA1247" s="161" t="str">
        <f t="shared" si="377"/>
        <v>No</v>
      </c>
      <c r="AB1247" s="162" t="str">
        <f t="shared" si="378"/>
        <v/>
      </c>
      <c r="AC1247" s="162" t="str">
        <f t="shared" si="379"/>
        <v/>
      </c>
    </row>
    <row r="1248" spans="1:29" ht="14">
      <c r="A1248" s="62">
        <v>1246</v>
      </c>
      <c r="B1248" s="10">
        <v>8</v>
      </c>
      <c r="C1248" s="14">
        <v>41528</v>
      </c>
      <c r="D1248" s="15" t="s">
        <v>237</v>
      </c>
      <c r="E1248" s="15" t="s">
        <v>378</v>
      </c>
      <c r="F1248" s="15" t="s">
        <v>378</v>
      </c>
      <c r="G1248" s="23" t="s">
        <v>229</v>
      </c>
      <c r="H1248" s="17" t="s">
        <v>260</v>
      </c>
      <c r="I1248" s="66">
        <v>25</v>
      </c>
      <c r="J1248" s="12">
        <f>VLOOKUP(G1248,'Default Parameters'!$A$10:$C$12,3,FALSE)</f>
        <v>5</v>
      </c>
      <c r="K1248" s="63">
        <f t="shared" si="361"/>
        <v>41650</v>
      </c>
      <c r="L1248" s="64">
        <f t="shared" si="362"/>
        <v>2014</v>
      </c>
      <c r="M1248" s="64">
        <f t="shared" si="363"/>
        <v>1</v>
      </c>
      <c r="N1248" s="63">
        <f t="shared" si="364"/>
        <v>43475</v>
      </c>
      <c r="O1248" s="154">
        <f t="shared" si="365"/>
        <v>42948</v>
      </c>
      <c r="P1248" s="155">
        <f t="shared" si="366"/>
        <v>43312</v>
      </c>
      <c r="Q1248" s="155" t="str">
        <f t="shared" si="367"/>
        <v>Yes</v>
      </c>
      <c r="R1248" s="156">
        <f t="shared" si="368"/>
        <v>10.479452054794521</v>
      </c>
      <c r="S1248" s="156">
        <f t="shared" si="369"/>
        <v>14.520547945205479</v>
      </c>
      <c r="T1248" s="157">
        <f t="shared" si="370"/>
        <v>43313</v>
      </c>
      <c r="U1248" s="158">
        <f t="shared" si="371"/>
        <v>43475</v>
      </c>
      <c r="V1248" s="158" t="str">
        <f t="shared" si="372"/>
        <v>Yes</v>
      </c>
      <c r="W1248" s="159">
        <f t="shared" si="373"/>
        <v>10.479452054794521</v>
      </c>
      <c r="X1248" s="159">
        <f t="shared" si="374"/>
        <v>0.68493150684931503</v>
      </c>
      <c r="Y1248" s="160" t="str">
        <f t="shared" si="375"/>
        <v/>
      </c>
      <c r="Z1248" s="161" t="str">
        <f t="shared" si="376"/>
        <v/>
      </c>
      <c r="AA1248" s="161" t="str">
        <f t="shared" si="377"/>
        <v>No</v>
      </c>
      <c r="AB1248" s="162" t="str">
        <f t="shared" si="378"/>
        <v/>
      </c>
      <c r="AC1248" s="162" t="str">
        <f t="shared" si="379"/>
        <v/>
      </c>
    </row>
    <row r="1249" spans="1:29" ht="14">
      <c r="A1249" s="62">
        <v>1247</v>
      </c>
      <c r="B1249" s="10">
        <v>8</v>
      </c>
      <c r="C1249" s="14">
        <v>41528</v>
      </c>
      <c r="D1249" s="15" t="s">
        <v>237</v>
      </c>
      <c r="E1249" s="11" t="s">
        <v>378</v>
      </c>
      <c r="F1249" s="15" t="s">
        <v>378</v>
      </c>
      <c r="G1249" s="23" t="s">
        <v>229</v>
      </c>
      <c r="H1249" s="17" t="s">
        <v>260</v>
      </c>
      <c r="I1249" s="66">
        <v>30</v>
      </c>
      <c r="J1249" s="12">
        <f>VLOOKUP(G1249,'Default Parameters'!$A$10:$C$12,3,FALSE)</f>
        <v>5</v>
      </c>
      <c r="K1249" s="63">
        <f t="shared" si="361"/>
        <v>41650</v>
      </c>
      <c r="L1249" s="64">
        <f t="shared" si="362"/>
        <v>2014</v>
      </c>
      <c r="M1249" s="64">
        <f t="shared" si="363"/>
        <v>1</v>
      </c>
      <c r="N1249" s="63">
        <f t="shared" si="364"/>
        <v>43475</v>
      </c>
      <c r="O1249" s="154">
        <f t="shared" si="365"/>
        <v>42948</v>
      </c>
      <c r="P1249" s="155">
        <f t="shared" si="366"/>
        <v>43312</v>
      </c>
      <c r="Q1249" s="155" t="str">
        <f t="shared" si="367"/>
        <v>Yes</v>
      </c>
      <c r="R1249" s="156">
        <f t="shared" si="368"/>
        <v>12.575342465753424</v>
      </c>
      <c r="S1249" s="156">
        <f t="shared" si="369"/>
        <v>17.424657534246574</v>
      </c>
      <c r="T1249" s="157">
        <f t="shared" si="370"/>
        <v>43313</v>
      </c>
      <c r="U1249" s="158">
        <f t="shared" si="371"/>
        <v>43475</v>
      </c>
      <c r="V1249" s="158" t="str">
        <f t="shared" si="372"/>
        <v>Yes</v>
      </c>
      <c r="W1249" s="159">
        <f t="shared" si="373"/>
        <v>12.575342465753424</v>
      </c>
      <c r="X1249" s="159">
        <f t="shared" si="374"/>
        <v>0.82191780821917804</v>
      </c>
      <c r="Y1249" s="160" t="str">
        <f t="shared" si="375"/>
        <v/>
      </c>
      <c r="Z1249" s="161" t="str">
        <f t="shared" si="376"/>
        <v/>
      </c>
      <c r="AA1249" s="161" t="str">
        <f t="shared" si="377"/>
        <v>No</v>
      </c>
      <c r="AB1249" s="162" t="str">
        <f t="shared" si="378"/>
        <v/>
      </c>
      <c r="AC1249" s="162" t="str">
        <f t="shared" si="379"/>
        <v/>
      </c>
    </row>
    <row r="1250" spans="1:29" ht="14">
      <c r="A1250" s="62">
        <v>1248</v>
      </c>
      <c r="B1250" s="10">
        <v>8</v>
      </c>
      <c r="C1250" s="14">
        <v>41528</v>
      </c>
      <c r="D1250" s="15" t="s">
        <v>232</v>
      </c>
      <c r="E1250" s="15" t="s">
        <v>11</v>
      </c>
      <c r="F1250" s="15" t="s">
        <v>11</v>
      </c>
      <c r="G1250" s="23" t="s">
        <v>229</v>
      </c>
      <c r="H1250" s="17" t="s">
        <v>260</v>
      </c>
      <c r="I1250" s="66">
        <v>300</v>
      </c>
      <c r="J1250" s="12">
        <f>VLOOKUP(G1250,'Default Parameters'!$A$10:$C$12,3,FALSE)</f>
        <v>5</v>
      </c>
      <c r="K1250" s="63">
        <f t="shared" si="361"/>
        <v>41650</v>
      </c>
      <c r="L1250" s="64">
        <f t="shared" si="362"/>
        <v>2014</v>
      </c>
      <c r="M1250" s="64">
        <f t="shared" si="363"/>
        <v>1</v>
      </c>
      <c r="N1250" s="63">
        <f t="shared" si="364"/>
        <v>43475</v>
      </c>
      <c r="O1250" s="154">
        <f t="shared" si="365"/>
        <v>42948</v>
      </c>
      <c r="P1250" s="155">
        <f t="shared" si="366"/>
        <v>43312</v>
      </c>
      <c r="Q1250" s="155" t="str">
        <f t="shared" si="367"/>
        <v>Yes</v>
      </c>
      <c r="R1250" s="156">
        <f t="shared" si="368"/>
        <v>125.75342465753425</v>
      </c>
      <c r="S1250" s="156">
        <f t="shared" si="369"/>
        <v>174.24657534246575</v>
      </c>
      <c r="T1250" s="157">
        <f t="shared" si="370"/>
        <v>43313</v>
      </c>
      <c r="U1250" s="158">
        <f t="shared" si="371"/>
        <v>43475</v>
      </c>
      <c r="V1250" s="158" t="str">
        <f t="shared" si="372"/>
        <v>Yes</v>
      </c>
      <c r="W1250" s="159">
        <f t="shared" si="373"/>
        <v>125.75342465753425</v>
      </c>
      <c r="X1250" s="159">
        <f t="shared" si="374"/>
        <v>8.2191780821917817</v>
      </c>
      <c r="Y1250" s="160" t="str">
        <f t="shared" si="375"/>
        <v/>
      </c>
      <c r="Z1250" s="161" t="str">
        <f t="shared" si="376"/>
        <v/>
      </c>
      <c r="AA1250" s="161" t="str">
        <f t="shared" si="377"/>
        <v>No</v>
      </c>
      <c r="AB1250" s="162" t="str">
        <f t="shared" si="378"/>
        <v/>
      </c>
      <c r="AC1250" s="162" t="str">
        <f t="shared" si="379"/>
        <v/>
      </c>
    </row>
    <row r="1251" spans="1:29" ht="14">
      <c r="A1251" s="62">
        <v>1249</v>
      </c>
      <c r="B1251" s="10">
        <v>8</v>
      </c>
      <c r="C1251" s="21">
        <v>41533</v>
      </c>
      <c r="D1251" s="22" t="s">
        <v>237</v>
      </c>
      <c r="E1251" s="22" t="s">
        <v>367</v>
      </c>
      <c r="F1251" s="15" t="s">
        <v>367</v>
      </c>
      <c r="G1251" s="24" t="s">
        <v>229</v>
      </c>
      <c r="H1251" s="17" t="s">
        <v>260</v>
      </c>
      <c r="I1251" s="67">
        <v>10</v>
      </c>
      <c r="J1251" s="12">
        <f>VLOOKUP(G1251,'Default Parameters'!$A$10:$C$12,3,FALSE)</f>
        <v>5</v>
      </c>
      <c r="K1251" s="63">
        <f t="shared" si="361"/>
        <v>41655</v>
      </c>
      <c r="L1251" s="64">
        <f t="shared" si="362"/>
        <v>2014</v>
      </c>
      <c r="M1251" s="64">
        <f t="shared" si="363"/>
        <v>1</v>
      </c>
      <c r="N1251" s="63">
        <f t="shared" si="364"/>
        <v>43480</v>
      </c>
      <c r="O1251" s="154">
        <f t="shared" si="365"/>
        <v>42948</v>
      </c>
      <c r="P1251" s="155">
        <f t="shared" si="366"/>
        <v>43312</v>
      </c>
      <c r="Q1251" s="155" t="str">
        <f t="shared" si="367"/>
        <v>Yes</v>
      </c>
      <c r="R1251" s="156">
        <f t="shared" si="368"/>
        <v>4.1917808219178081</v>
      </c>
      <c r="S1251" s="156">
        <f t="shared" si="369"/>
        <v>5.8082191780821919</v>
      </c>
      <c r="T1251" s="157">
        <f t="shared" si="370"/>
        <v>43313</v>
      </c>
      <c r="U1251" s="158">
        <f t="shared" si="371"/>
        <v>43480</v>
      </c>
      <c r="V1251" s="158" t="str">
        <f t="shared" si="372"/>
        <v>Yes</v>
      </c>
      <c r="W1251" s="159">
        <f t="shared" si="373"/>
        <v>4.1917808219178081</v>
      </c>
      <c r="X1251" s="159">
        <f t="shared" si="374"/>
        <v>0.41095890410958902</v>
      </c>
      <c r="Y1251" s="160" t="str">
        <f t="shared" si="375"/>
        <v/>
      </c>
      <c r="Z1251" s="161" t="str">
        <f t="shared" si="376"/>
        <v/>
      </c>
      <c r="AA1251" s="161" t="str">
        <f t="shared" si="377"/>
        <v>No</v>
      </c>
      <c r="AB1251" s="162" t="str">
        <f t="shared" si="378"/>
        <v/>
      </c>
      <c r="AC1251" s="162" t="str">
        <f t="shared" si="379"/>
        <v/>
      </c>
    </row>
    <row r="1252" spans="1:29" ht="14">
      <c r="A1252" s="62">
        <v>1250</v>
      </c>
      <c r="B1252" s="10">
        <v>8</v>
      </c>
      <c r="C1252" s="14">
        <v>41533</v>
      </c>
      <c r="D1252" s="15" t="s">
        <v>237</v>
      </c>
      <c r="E1252" s="15" t="s">
        <v>367</v>
      </c>
      <c r="F1252" s="15" t="s">
        <v>367</v>
      </c>
      <c r="G1252" s="23" t="s">
        <v>229</v>
      </c>
      <c r="H1252" s="17" t="s">
        <v>260</v>
      </c>
      <c r="I1252" s="66">
        <v>11</v>
      </c>
      <c r="J1252" s="12">
        <f>VLOOKUP(G1252,'Default Parameters'!$A$10:$C$12,3,FALSE)</f>
        <v>5</v>
      </c>
      <c r="K1252" s="63">
        <f t="shared" si="361"/>
        <v>41655</v>
      </c>
      <c r="L1252" s="64">
        <f t="shared" si="362"/>
        <v>2014</v>
      </c>
      <c r="M1252" s="64">
        <f t="shared" si="363"/>
        <v>1</v>
      </c>
      <c r="N1252" s="63">
        <f t="shared" si="364"/>
        <v>43480</v>
      </c>
      <c r="O1252" s="154">
        <f t="shared" si="365"/>
        <v>42948</v>
      </c>
      <c r="P1252" s="155">
        <f t="shared" si="366"/>
        <v>43312</v>
      </c>
      <c r="Q1252" s="155" t="str">
        <f t="shared" si="367"/>
        <v>Yes</v>
      </c>
      <c r="R1252" s="156">
        <f t="shared" si="368"/>
        <v>4.6109589041095891</v>
      </c>
      <c r="S1252" s="156">
        <f t="shared" si="369"/>
        <v>6.3890410958904109</v>
      </c>
      <c r="T1252" s="157">
        <f t="shared" si="370"/>
        <v>43313</v>
      </c>
      <c r="U1252" s="158">
        <f t="shared" si="371"/>
        <v>43480</v>
      </c>
      <c r="V1252" s="158" t="str">
        <f t="shared" si="372"/>
        <v>Yes</v>
      </c>
      <c r="W1252" s="159">
        <f t="shared" si="373"/>
        <v>4.6109589041095891</v>
      </c>
      <c r="X1252" s="159">
        <f t="shared" si="374"/>
        <v>0.45205479452054792</v>
      </c>
      <c r="Y1252" s="160" t="str">
        <f t="shared" si="375"/>
        <v/>
      </c>
      <c r="Z1252" s="161" t="str">
        <f t="shared" si="376"/>
        <v/>
      </c>
      <c r="AA1252" s="161" t="str">
        <f t="shared" si="377"/>
        <v>No</v>
      </c>
      <c r="AB1252" s="162" t="str">
        <f t="shared" si="378"/>
        <v/>
      </c>
      <c r="AC1252" s="162" t="str">
        <f t="shared" si="379"/>
        <v/>
      </c>
    </row>
    <row r="1253" spans="1:29" ht="14">
      <c r="A1253" s="62">
        <v>1251</v>
      </c>
      <c r="B1253" s="10">
        <v>8</v>
      </c>
      <c r="C1253" s="14">
        <v>41533</v>
      </c>
      <c r="D1253" s="15" t="s">
        <v>237</v>
      </c>
      <c r="E1253" s="15" t="s">
        <v>367</v>
      </c>
      <c r="F1253" s="15" t="s">
        <v>367</v>
      </c>
      <c r="G1253" s="23" t="s">
        <v>229</v>
      </c>
      <c r="H1253" s="17" t="s">
        <v>260</v>
      </c>
      <c r="I1253" s="66">
        <v>16</v>
      </c>
      <c r="J1253" s="12">
        <f>VLOOKUP(G1253,'Default Parameters'!$A$10:$C$12,3,FALSE)</f>
        <v>5</v>
      </c>
      <c r="K1253" s="63">
        <f t="shared" si="361"/>
        <v>41655</v>
      </c>
      <c r="L1253" s="64">
        <f t="shared" si="362"/>
        <v>2014</v>
      </c>
      <c r="M1253" s="64">
        <f t="shared" si="363"/>
        <v>1</v>
      </c>
      <c r="N1253" s="63">
        <f t="shared" si="364"/>
        <v>43480</v>
      </c>
      <c r="O1253" s="154">
        <f t="shared" si="365"/>
        <v>42948</v>
      </c>
      <c r="P1253" s="155">
        <f t="shared" si="366"/>
        <v>43312</v>
      </c>
      <c r="Q1253" s="155" t="str">
        <f t="shared" si="367"/>
        <v>Yes</v>
      </c>
      <c r="R1253" s="156">
        <f t="shared" si="368"/>
        <v>6.7068493150684931</v>
      </c>
      <c r="S1253" s="156">
        <f t="shared" si="369"/>
        <v>9.293150684931506</v>
      </c>
      <c r="T1253" s="157">
        <f t="shared" si="370"/>
        <v>43313</v>
      </c>
      <c r="U1253" s="158">
        <f t="shared" si="371"/>
        <v>43480</v>
      </c>
      <c r="V1253" s="158" t="str">
        <f t="shared" si="372"/>
        <v>Yes</v>
      </c>
      <c r="W1253" s="159">
        <f t="shared" si="373"/>
        <v>6.7068493150684931</v>
      </c>
      <c r="X1253" s="159">
        <f t="shared" si="374"/>
        <v>0.65753424657534243</v>
      </c>
      <c r="Y1253" s="160" t="str">
        <f t="shared" si="375"/>
        <v/>
      </c>
      <c r="Z1253" s="161" t="str">
        <f t="shared" si="376"/>
        <v/>
      </c>
      <c r="AA1253" s="161" t="str">
        <f t="shared" si="377"/>
        <v>No</v>
      </c>
      <c r="AB1253" s="162" t="str">
        <f t="shared" si="378"/>
        <v/>
      </c>
      <c r="AC1253" s="162" t="str">
        <f t="shared" si="379"/>
        <v/>
      </c>
    </row>
    <row r="1254" spans="1:29" ht="14">
      <c r="A1254" s="62">
        <v>1252</v>
      </c>
      <c r="B1254" s="10">
        <v>8</v>
      </c>
      <c r="C1254" s="14">
        <v>41533</v>
      </c>
      <c r="D1254" s="15" t="s">
        <v>237</v>
      </c>
      <c r="E1254" s="15" t="s">
        <v>367</v>
      </c>
      <c r="F1254" s="15" t="s">
        <v>367</v>
      </c>
      <c r="G1254" s="23" t="s">
        <v>229</v>
      </c>
      <c r="H1254" s="17" t="s">
        <v>260</v>
      </c>
      <c r="I1254" s="66">
        <v>21</v>
      </c>
      <c r="J1254" s="12">
        <f>VLOOKUP(G1254,'Default Parameters'!$A$10:$C$12,3,FALSE)</f>
        <v>5</v>
      </c>
      <c r="K1254" s="63">
        <f t="shared" si="361"/>
        <v>41655</v>
      </c>
      <c r="L1254" s="64">
        <f t="shared" si="362"/>
        <v>2014</v>
      </c>
      <c r="M1254" s="64">
        <f t="shared" si="363"/>
        <v>1</v>
      </c>
      <c r="N1254" s="63">
        <f t="shared" si="364"/>
        <v>43480</v>
      </c>
      <c r="O1254" s="154">
        <f t="shared" si="365"/>
        <v>42948</v>
      </c>
      <c r="P1254" s="155">
        <f t="shared" si="366"/>
        <v>43312</v>
      </c>
      <c r="Q1254" s="155" t="str">
        <f t="shared" si="367"/>
        <v>Yes</v>
      </c>
      <c r="R1254" s="156">
        <f t="shared" si="368"/>
        <v>8.8027397260273972</v>
      </c>
      <c r="S1254" s="156">
        <f t="shared" si="369"/>
        <v>12.197260273972603</v>
      </c>
      <c r="T1254" s="157">
        <f t="shared" si="370"/>
        <v>43313</v>
      </c>
      <c r="U1254" s="158">
        <f t="shared" si="371"/>
        <v>43480</v>
      </c>
      <c r="V1254" s="158" t="str">
        <f t="shared" si="372"/>
        <v>Yes</v>
      </c>
      <c r="W1254" s="159">
        <f t="shared" si="373"/>
        <v>8.8027397260273972</v>
      </c>
      <c r="X1254" s="159">
        <f t="shared" si="374"/>
        <v>0.86301369863013699</v>
      </c>
      <c r="Y1254" s="160" t="str">
        <f t="shared" si="375"/>
        <v/>
      </c>
      <c r="Z1254" s="161" t="str">
        <f t="shared" si="376"/>
        <v/>
      </c>
      <c r="AA1254" s="161" t="str">
        <f t="shared" si="377"/>
        <v>No</v>
      </c>
      <c r="AB1254" s="162" t="str">
        <f t="shared" si="378"/>
        <v/>
      </c>
      <c r="AC1254" s="162" t="str">
        <f t="shared" si="379"/>
        <v/>
      </c>
    </row>
    <row r="1255" spans="1:29" ht="14">
      <c r="A1255" s="62">
        <v>1253</v>
      </c>
      <c r="B1255" s="10">
        <v>8</v>
      </c>
      <c r="C1255" s="14">
        <v>41533</v>
      </c>
      <c r="D1255" s="15" t="s">
        <v>237</v>
      </c>
      <c r="E1255" s="15" t="s">
        <v>367</v>
      </c>
      <c r="F1255" s="15" t="s">
        <v>367</v>
      </c>
      <c r="G1255" s="23" t="s">
        <v>229</v>
      </c>
      <c r="H1255" s="17" t="s">
        <v>260</v>
      </c>
      <c r="I1255" s="66">
        <v>21</v>
      </c>
      <c r="J1255" s="12">
        <f>VLOOKUP(G1255,'Default Parameters'!$A$10:$C$12,3,FALSE)</f>
        <v>5</v>
      </c>
      <c r="K1255" s="63">
        <f t="shared" si="361"/>
        <v>41655</v>
      </c>
      <c r="L1255" s="64">
        <f t="shared" si="362"/>
        <v>2014</v>
      </c>
      <c r="M1255" s="64">
        <f t="shared" si="363"/>
        <v>1</v>
      </c>
      <c r="N1255" s="63">
        <f t="shared" si="364"/>
        <v>43480</v>
      </c>
      <c r="O1255" s="154">
        <f t="shared" si="365"/>
        <v>42948</v>
      </c>
      <c r="P1255" s="155">
        <f t="shared" si="366"/>
        <v>43312</v>
      </c>
      <c r="Q1255" s="155" t="str">
        <f t="shared" si="367"/>
        <v>Yes</v>
      </c>
      <c r="R1255" s="156">
        <f t="shared" si="368"/>
        <v>8.8027397260273972</v>
      </c>
      <c r="S1255" s="156">
        <f t="shared" si="369"/>
        <v>12.197260273972603</v>
      </c>
      <c r="T1255" s="157">
        <f t="shared" si="370"/>
        <v>43313</v>
      </c>
      <c r="U1255" s="158">
        <f t="shared" si="371"/>
        <v>43480</v>
      </c>
      <c r="V1255" s="158" t="str">
        <f t="shared" si="372"/>
        <v>Yes</v>
      </c>
      <c r="W1255" s="159">
        <f t="shared" si="373"/>
        <v>8.8027397260273972</v>
      </c>
      <c r="X1255" s="159">
        <f t="shared" si="374"/>
        <v>0.86301369863013699</v>
      </c>
      <c r="Y1255" s="160" t="str">
        <f t="shared" si="375"/>
        <v/>
      </c>
      <c r="Z1255" s="161" t="str">
        <f t="shared" si="376"/>
        <v/>
      </c>
      <c r="AA1255" s="161" t="str">
        <f t="shared" si="377"/>
        <v>No</v>
      </c>
      <c r="AB1255" s="162" t="str">
        <f t="shared" si="378"/>
        <v/>
      </c>
      <c r="AC1255" s="162" t="str">
        <f t="shared" si="379"/>
        <v/>
      </c>
    </row>
    <row r="1256" spans="1:29" ht="14">
      <c r="A1256" s="62">
        <v>1254</v>
      </c>
      <c r="B1256" s="10">
        <v>8</v>
      </c>
      <c r="C1256" s="14">
        <v>41533</v>
      </c>
      <c r="D1256" s="15" t="s">
        <v>237</v>
      </c>
      <c r="E1256" s="15" t="s">
        <v>367</v>
      </c>
      <c r="F1256" s="15" t="s">
        <v>367</v>
      </c>
      <c r="G1256" s="23" t="s">
        <v>229</v>
      </c>
      <c r="H1256" s="17" t="s">
        <v>260</v>
      </c>
      <c r="I1256" s="66">
        <v>25</v>
      </c>
      <c r="J1256" s="12">
        <f>VLOOKUP(G1256,'Default Parameters'!$A$10:$C$12,3,FALSE)</f>
        <v>5</v>
      </c>
      <c r="K1256" s="63">
        <f t="shared" si="361"/>
        <v>41655</v>
      </c>
      <c r="L1256" s="64">
        <f t="shared" si="362"/>
        <v>2014</v>
      </c>
      <c r="M1256" s="64">
        <f t="shared" si="363"/>
        <v>1</v>
      </c>
      <c r="N1256" s="63">
        <f t="shared" si="364"/>
        <v>43480</v>
      </c>
      <c r="O1256" s="154">
        <f t="shared" si="365"/>
        <v>42948</v>
      </c>
      <c r="P1256" s="155">
        <f t="shared" si="366"/>
        <v>43312</v>
      </c>
      <c r="Q1256" s="155" t="str">
        <f t="shared" si="367"/>
        <v>Yes</v>
      </c>
      <c r="R1256" s="156">
        <f t="shared" si="368"/>
        <v>10.479452054794521</v>
      </c>
      <c r="S1256" s="156">
        <f t="shared" si="369"/>
        <v>14.520547945205479</v>
      </c>
      <c r="T1256" s="157">
        <f t="shared" si="370"/>
        <v>43313</v>
      </c>
      <c r="U1256" s="158">
        <f t="shared" si="371"/>
        <v>43480</v>
      </c>
      <c r="V1256" s="158" t="str">
        <f t="shared" si="372"/>
        <v>Yes</v>
      </c>
      <c r="W1256" s="159">
        <f t="shared" si="373"/>
        <v>10.479452054794521</v>
      </c>
      <c r="X1256" s="159">
        <f t="shared" si="374"/>
        <v>1.0273972602739727</v>
      </c>
      <c r="Y1256" s="160" t="str">
        <f t="shared" si="375"/>
        <v/>
      </c>
      <c r="Z1256" s="161" t="str">
        <f t="shared" si="376"/>
        <v/>
      </c>
      <c r="AA1256" s="161" t="str">
        <f t="shared" si="377"/>
        <v>No</v>
      </c>
      <c r="AB1256" s="162" t="str">
        <f t="shared" si="378"/>
        <v/>
      </c>
      <c r="AC1256" s="162" t="str">
        <f t="shared" si="379"/>
        <v/>
      </c>
    </row>
    <row r="1257" spans="1:29" ht="14">
      <c r="A1257" s="62">
        <v>1255</v>
      </c>
      <c r="B1257" s="10">
        <v>8</v>
      </c>
      <c r="C1257" s="14">
        <v>41533</v>
      </c>
      <c r="D1257" s="15" t="s">
        <v>237</v>
      </c>
      <c r="E1257" s="15" t="s">
        <v>367</v>
      </c>
      <c r="F1257" s="15" t="s">
        <v>367</v>
      </c>
      <c r="G1257" s="23" t="s">
        <v>229</v>
      </c>
      <c r="H1257" s="17" t="s">
        <v>260</v>
      </c>
      <c r="I1257" s="66">
        <v>25</v>
      </c>
      <c r="J1257" s="12">
        <f>VLOOKUP(G1257,'Default Parameters'!$A$10:$C$12,3,FALSE)</f>
        <v>5</v>
      </c>
      <c r="K1257" s="63">
        <f t="shared" si="361"/>
        <v>41655</v>
      </c>
      <c r="L1257" s="64">
        <f t="shared" si="362"/>
        <v>2014</v>
      </c>
      <c r="M1257" s="64">
        <f t="shared" si="363"/>
        <v>1</v>
      </c>
      <c r="N1257" s="63">
        <f t="shared" si="364"/>
        <v>43480</v>
      </c>
      <c r="O1257" s="154">
        <f t="shared" si="365"/>
        <v>42948</v>
      </c>
      <c r="P1257" s="155">
        <f t="shared" si="366"/>
        <v>43312</v>
      </c>
      <c r="Q1257" s="155" t="str">
        <f t="shared" si="367"/>
        <v>Yes</v>
      </c>
      <c r="R1257" s="156">
        <f t="shared" si="368"/>
        <v>10.479452054794521</v>
      </c>
      <c r="S1257" s="156">
        <f t="shared" si="369"/>
        <v>14.520547945205479</v>
      </c>
      <c r="T1257" s="157">
        <f t="shared" si="370"/>
        <v>43313</v>
      </c>
      <c r="U1257" s="158">
        <f t="shared" si="371"/>
        <v>43480</v>
      </c>
      <c r="V1257" s="158" t="str">
        <f t="shared" si="372"/>
        <v>Yes</v>
      </c>
      <c r="W1257" s="159">
        <f t="shared" si="373"/>
        <v>10.479452054794521</v>
      </c>
      <c r="X1257" s="159">
        <f t="shared" si="374"/>
        <v>1.0273972602739727</v>
      </c>
      <c r="Y1257" s="160" t="str">
        <f t="shared" si="375"/>
        <v/>
      </c>
      <c r="Z1257" s="161" t="str">
        <f t="shared" si="376"/>
        <v/>
      </c>
      <c r="AA1257" s="161" t="str">
        <f t="shared" si="377"/>
        <v>No</v>
      </c>
      <c r="AB1257" s="162" t="str">
        <f t="shared" si="378"/>
        <v/>
      </c>
      <c r="AC1257" s="162" t="str">
        <f t="shared" si="379"/>
        <v/>
      </c>
    </row>
    <row r="1258" spans="1:29" ht="14">
      <c r="A1258" s="62">
        <v>1256</v>
      </c>
      <c r="B1258" s="10">
        <v>8</v>
      </c>
      <c r="C1258" s="14">
        <v>41533</v>
      </c>
      <c r="D1258" s="15" t="s">
        <v>237</v>
      </c>
      <c r="E1258" s="15" t="s">
        <v>367</v>
      </c>
      <c r="F1258" s="15" t="s">
        <v>367</v>
      </c>
      <c r="G1258" s="23" t="s">
        <v>229</v>
      </c>
      <c r="H1258" s="17" t="s">
        <v>260</v>
      </c>
      <c r="I1258" s="66">
        <v>29</v>
      </c>
      <c r="J1258" s="12">
        <f>VLOOKUP(G1258,'Default Parameters'!$A$10:$C$12,3,FALSE)</f>
        <v>5</v>
      </c>
      <c r="K1258" s="63">
        <f t="shared" si="361"/>
        <v>41655</v>
      </c>
      <c r="L1258" s="64">
        <f t="shared" si="362"/>
        <v>2014</v>
      </c>
      <c r="M1258" s="64">
        <f t="shared" si="363"/>
        <v>1</v>
      </c>
      <c r="N1258" s="63">
        <f t="shared" si="364"/>
        <v>43480</v>
      </c>
      <c r="O1258" s="154">
        <f t="shared" si="365"/>
        <v>42948</v>
      </c>
      <c r="P1258" s="155">
        <f t="shared" si="366"/>
        <v>43312</v>
      </c>
      <c r="Q1258" s="155" t="str">
        <f t="shared" si="367"/>
        <v>Yes</v>
      </c>
      <c r="R1258" s="156">
        <f t="shared" si="368"/>
        <v>12.156164383561643</v>
      </c>
      <c r="S1258" s="156">
        <f t="shared" si="369"/>
        <v>16.843835616438355</v>
      </c>
      <c r="T1258" s="157">
        <f t="shared" si="370"/>
        <v>43313</v>
      </c>
      <c r="U1258" s="158">
        <f t="shared" si="371"/>
        <v>43480</v>
      </c>
      <c r="V1258" s="158" t="str">
        <f t="shared" si="372"/>
        <v>Yes</v>
      </c>
      <c r="W1258" s="159">
        <f t="shared" si="373"/>
        <v>12.156164383561643</v>
      </c>
      <c r="X1258" s="159">
        <f t="shared" si="374"/>
        <v>1.1917808219178083</v>
      </c>
      <c r="Y1258" s="160" t="str">
        <f t="shared" si="375"/>
        <v/>
      </c>
      <c r="Z1258" s="161" t="str">
        <f t="shared" si="376"/>
        <v/>
      </c>
      <c r="AA1258" s="161" t="str">
        <f t="shared" si="377"/>
        <v>No</v>
      </c>
      <c r="AB1258" s="162" t="str">
        <f t="shared" si="378"/>
        <v/>
      </c>
      <c r="AC1258" s="162" t="str">
        <f t="shared" si="379"/>
        <v/>
      </c>
    </row>
    <row r="1259" spans="1:29" ht="14">
      <c r="A1259" s="62">
        <v>1257</v>
      </c>
      <c r="B1259" s="10">
        <v>8</v>
      </c>
      <c r="C1259" s="14">
        <v>41534</v>
      </c>
      <c r="D1259" s="15" t="s">
        <v>237</v>
      </c>
      <c r="E1259" s="65" t="s">
        <v>8</v>
      </c>
      <c r="F1259" s="15" t="s">
        <v>8</v>
      </c>
      <c r="G1259" s="23" t="s">
        <v>229</v>
      </c>
      <c r="H1259" s="17" t="s">
        <v>260</v>
      </c>
      <c r="I1259" s="66">
        <v>10</v>
      </c>
      <c r="J1259" s="12">
        <f>VLOOKUP(G1259,'Default Parameters'!$A$10:$C$12,3,FALSE)</f>
        <v>5</v>
      </c>
      <c r="K1259" s="63">
        <f t="shared" si="361"/>
        <v>41656</v>
      </c>
      <c r="L1259" s="64">
        <f t="shared" si="362"/>
        <v>2014</v>
      </c>
      <c r="M1259" s="64">
        <f t="shared" si="363"/>
        <v>1</v>
      </c>
      <c r="N1259" s="63">
        <f t="shared" si="364"/>
        <v>43481</v>
      </c>
      <c r="O1259" s="154">
        <f t="shared" si="365"/>
        <v>42948</v>
      </c>
      <c r="P1259" s="155">
        <f t="shared" si="366"/>
        <v>43312</v>
      </c>
      <c r="Q1259" s="155" t="str">
        <f t="shared" si="367"/>
        <v>Yes</v>
      </c>
      <c r="R1259" s="156">
        <f t="shared" si="368"/>
        <v>4.1917808219178081</v>
      </c>
      <c r="S1259" s="156">
        <f t="shared" si="369"/>
        <v>5.8082191780821919</v>
      </c>
      <c r="T1259" s="157">
        <f t="shared" si="370"/>
        <v>43313</v>
      </c>
      <c r="U1259" s="158">
        <f t="shared" si="371"/>
        <v>43481</v>
      </c>
      <c r="V1259" s="158" t="str">
        <f t="shared" si="372"/>
        <v>Yes</v>
      </c>
      <c r="W1259" s="159">
        <f t="shared" si="373"/>
        <v>4.1917808219178081</v>
      </c>
      <c r="X1259" s="159">
        <f t="shared" si="374"/>
        <v>0.43835616438356162</v>
      </c>
      <c r="Y1259" s="160" t="str">
        <f t="shared" si="375"/>
        <v/>
      </c>
      <c r="Z1259" s="161" t="str">
        <f t="shared" si="376"/>
        <v/>
      </c>
      <c r="AA1259" s="161" t="str">
        <f t="shared" si="377"/>
        <v>No</v>
      </c>
      <c r="AB1259" s="162" t="str">
        <f t="shared" si="378"/>
        <v/>
      </c>
      <c r="AC1259" s="162" t="str">
        <f t="shared" si="379"/>
        <v/>
      </c>
    </row>
    <row r="1260" spans="1:29" ht="14">
      <c r="A1260" s="62">
        <v>1258</v>
      </c>
      <c r="B1260" s="10">
        <v>8</v>
      </c>
      <c r="C1260" s="14">
        <v>41535</v>
      </c>
      <c r="D1260" s="15" t="s">
        <v>269</v>
      </c>
      <c r="E1260" s="15" t="s">
        <v>367</v>
      </c>
      <c r="F1260" s="15" t="s">
        <v>367</v>
      </c>
      <c r="G1260" s="23" t="s">
        <v>229</v>
      </c>
      <c r="H1260" s="17" t="s">
        <v>260</v>
      </c>
      <c r="I1260" s="66">
        <v>2</v>
      </c>
      <c r="J1260" s="12">
        <f>VLOOKUP(G1260,'Default Parameters'!$A$10:$C$12,3,FALSE)</f>
        <v>5</v>
      </c>
      <c r="K1260" s="63">
        <f t="shared" si="361"/>
        <v>41657</v>
      </c>
      <c r="L1260" s="64">
        <f t="shared" si="362"/>
        <v>2014</v>
      </c>
      <c r="M1260" s="64">
        <f t="shared" si="363"/>
        <v>1</v>
      </c>
      <c r="N1260" s="63">
        <f t="shared" si="364"/>
        <v>43482</v>
      </c>
      <c r="O1260" s="154">
        <f t="shared" si="365"/>
        <v>42948</v>
      </c>
      <c r="P1260" s="155">
        <f t="shared" si="366"/>
        <v>43312</v>
      </c>
      <c r="Q1260" s="155" t="str">
        <f t="shared" si="367"/>
        <v>Yes</v>
      </c>
      <c r="R1260" s="156">
        <f t="shared" si="368"/>
        <v>0.83835616438356164</v>
      </c>
      <c r="S1260" s="156">
        <f t="shared" si="369"/>
        <v>1.1616438356164382</v>
      </c>
      <c r="T1260" s="157">
        <f t="shared" si="370"/>
        <v>43313</v>
      </c>
      <c r="U1260" s="158">
        <f t="shared" si="371"/>
        <v>43482</v>
      </c>
      <c r="V1260" s="158" t="str">
        <f t="shared" si="372"/>
        <v>Yes</v>
      </c>
      <c r="W1260" s="159">
        <f t="shared" si="373"/>
        <v>0.83835616438356164</v>
      </c>
      <c r="X1260" s="159">
        <f t="shared" si="374"/>
        <v>9.3150684931506855E-2</v>
      </c>
      <c r="Y1260" s="160" t="str">
        <f t="shared" si="375"/>
        <v/>
      </c>
      <c r="Z1260" s="161" t="str">
        <f t="shared" si="376"/>
        <v/>
      </c>
      <c r="AA1260" s="161" t="str">
        <f t="shared" si="377"/>
        <v>No</v>
      </c>
      <c r="AB1260" s="162" t="str">
        <f t="shared" si="378"/>
        <v/>
      </c>
      <c r="AC1260" s="162" t="str">
        <f t="shared" si="379"/>
        <v/>
      </c>
    </row>
    <row r="1261" spans="1:29" ht="14">
      <c r="A1261" s="62">
        <v>1259</v>
      </c>
      <c r="B1261" s="10">
        <v>8</v>
      </c>
      <c r="C1261" s="14">
        <v>41535</v>
      </c>
      <c r="D1261" s="15" t="s">
        <v>269</v>
      </c>
      <c r="E1261" s="15" t="s">
        <v>367</v>
      </c>
      <c r="F1261" s="15" t="s">
        <v>367</v>
      </c>
      <c r="G1261" s="23" t="s">
        <v>229</v>
      </c>
      <c r="H1261" s="17" t="s">
        <v>260</v>
      </c>
      <c r="I1261" s="66">
        <v>4</v>
      </c>
      <c r="J1261" s="12">
        <f>VLOOKUP(G1261,'Default Parameters'!$A$10:$C$12,3,FALSE)</f>
        <v>5</v>
      </c>
      <c r="K1261" s="63">
        <f t="shared" si="361"/>
        <v>41657</v>
      </c>
      <c r="L1261" s="64">
        <f t="shared" si="362"/>
        <v>2014</v>
      </c>
      <c r="M1261" s="64">
        <f t="shared" si="363"/>
        <v>1</v>
      </c>
      <c r="N1261" s="63">
        <f t="shared" si="364"/>
        <v>43482</v>
      </c>
      <c r="O1261" s="154">
        <f t="shared" si="365"/>
        <v>42948</v>
      </c>
      <c r="P1261" s="155">
        <f t="shared" si="366"/>
        <v>43312</v>
      </c>
      <c r="Q1261" s="155" t="str">
        <f t="shared" si="367"/>
        <v>Yes</v>
      </c>
      <c r="R1261" s="156">
        <f t="shared" si="368"/>
        <v>1.6767123287671233</v>
      </c>
      <c r="S1261" s="156">
        <f t="shared" si="369"/>
        <v>2.3232876712328765</v>
      </c>
      <c r="T1261" s="157">
        <f t="shared" si="370"/>
        <v>43313</v>
      </c>
      <c r="U1261" s="158">
        <f t="shared" si="371"/>
        <v>43482</v>
      </c>
      <c r="V1261" s="158" t="str">
        <f t="shared" si="372"/>
        <v>Yes</v>
      </c>
      <c r="W1261" s="159">
        <f t="shared" si="373"/>
        <v>1.6767123287671233</v>
      </c>
      <c r="X1261" s="159">
        <f t="shared" si="374"/>
        <v>0.18630136986301371</v>
      </c>
      <c r="Y1261" s="160" t="str">
        <f t="shared" si="375"/>
        <v/>
      </c>
      <c r="Z1261" s="161" t="str">
        <f t="shared" si="376"/>
        <v/>
      </c>
      <c r="AA1261" s="161" t="str">
        <f t="shared" si="377"/>
        <v>No</v>
      </c>
      <c r="AB1261" s="162" t="str">
        <f t="shared" si="378"/>
        <v/>
      </c>
      <c r="AC1261" s="162" t="str">
        <f t="shared" si="379"/>
        <v/>
      </c>
    </row>
    <row r="1262" spans="1:29" ht="14">
      <c r="A1262" s="62">
        <v>1260</v>
      </c>
      <c r="B1262" s="10">
        <v>8</v>
      </c>
      <c r="C1262" s="14">
        <v>41540</v>
      </c>
      <c r="D1262" s="15" t="s">
        <v>237</v>
      </c>
      <c r="E1262" s="15" t="s">
        <v>367</v>
      </c>
      <c r="F1262" s="15" t="s">
        <v>367</v>
      </c>
      <c r="G1262" s="23" t="s">
        <v>229</v>
      </c>
      <c r="H1262" s="17" t="s">
        <v>260</v>
      </c>
      <c r="I1262" s="66">
        <v>9</v>
      </c>
      <c r="J1262" s="12">
        <f>VLOOKUP(G1262,'Default Parameters'!$A$10:$C$12,3,FALSE)</f>
        <v>5</v>
      </c>
      <c r="K1262" s="63">
        <f t="shared" si="361"/>
        <v>41662</v>
      </c>
      <c r="L1262" s="64">
        <f t="shared" si="362"/>
        <v>2014</v>
      </c>
      <c r="M1262" s="64">
        <f t="shared" si="363"/>
        <v>1</v>
      </c>
      <c r="N1262" s="63">
        <f t="shared" si="364"/>
        <v>43487</v>
      </c>
      <c r="O1262" s="154">
        <f t="shared" si="365"/>
        <v>42948</v>
      </c>
      <c r="P1262" s="155">
        <f t="shared" si="366"/>
        <v>43312</v>
      </c>
      <c r="Q1262" s="155" t="str">
        <f t="shared" si="367"/>
        <v>Yes</v>
      </c>
      <c r="R1262" s="156">
        <f t="shared" si="368"/>
        <v>3.7726027397260276</v>
      </c>
      <c r="S1262" s="156">
        <f t="shared" si="369"/>
        <v>5.2273972602739729</v>
      </c>
      <c r="T1262" s="157">
        <f t="shared" si="370"/>
        <v>43313</v>
      </c>
      <c r="U1262" s="158">
        <f t="shared" si="371"/>
        <v>43487</v>
      </c>
      <c r="V1262" s="158" t="str">
        <f t="shared" si="372"/>
        <v>Yes</v>
      </c>
      <c r="W1262" s="159">
        <f t="shared" si="373"/>
        <v>3.7726027397260276</v>
      </c>
      <c r="X1262" s="159">
        <f t="shared" si="374"/>
        <v>0.54246575342465753</v>
      </c>
      <c r="Y1262" s="160" t="str">
        <f t="shared" si="375"/>
        <v/>
      </c>
      <c r="Z1262" s="161" t="str">
        <f t="shared" si="376"/>
        <v/>
      </c>
      <c r="AA1262" s="161" t="str">
        <f t="shared" si="377"/>
        <v>No</v>
      </c>
      <c r="AB1262" s="162" t="str">
        <f t="shared" si="378"/>
        <v/>
      </c>
      <c r="AC1262" s="162" t="str">
        <f t="shared" si="379"/>
        <v/>
      </c>
    </row>
    <row r="1263" spans="1:29" ht="14">
      <c r="A1263" s="62">
        <v>1261</v>
      </c>
      <c r="B1263" s="10">
        <v>8</v>
      </c>
      <c r="C1263" s="14">
        <v>41540</v>
      </c>
      <c r="D1263" s="15" t="s">
        <v>237</v>
      </c>
      <c r="E1263" s="15" t="s">
        <v>367</v>
      </c>
      <c r="F1263" s="15" t="s">
        <v>367</v>
      </c>
      <c r="G1263" s="23" t="s">
        <v>229</v>
      </c>
      <c r="H1263" s="17" t="s">
        <v>260</v>
      </c>
      <c r="I1263" s="66">
        <v>17</v>
      </c>
      <c r="J1263" s="12">
        <f>VLOOKUP(G1263,'Default Parameters'!$A$10:$C$12,3,FALSE)</f>
        <v>5</v>
      </c>
      <c r="K1263" s="63">
        <f t="shared" si="361"/>
        <v>41662</v>
      </c>
      <c r="L1263" s="64">
        <f t="shared" si="362"/>
        <v>2014</v>
      </c>
      <c r="M1263" s="64">
        <f t="shared" si="363"/>
        <v>1</v>
      </c>
      <c r="N1263" s="63">
        <f t="shared" si="364"/>
        <v>43487</v>
      </c>
      <c r="O1263" s="154">
        <f t="shared" si="365"/>
        <v>42948</v>
      </c>
      <c r="P1263" s="155">
        <f t="shared" si="366"/>
        <v>43312</v>
      </c>
      <c r="Q1263" s="155" t="str">
        <f t="shared" si="367"/>
        <v>Yes</v>
      </c>
      <c r="R1263" s="156">
        <f t="shared" si="368"/>
        <v>7.1260273972602741</v>
      </c>
      <c r="S1263" s="156">
        <f t="shared" si="369"/>
        <v>9.8739726027397268</v>
      </c>
      <c r="T1263" s="157">
        <f t="shared" si="370"/>
        <v>43313</v>
      </c>
      <c r="U1263" s="158">
        <f t="shared" si="371"/>
        <v>43487</v>
      </c>
      <c r="V1263" s="158" t="str">
        <f t="shared" si="372"/>
        <v>Yes</v>
      </c>
      <c r="W1263" s="159">
        <f t="shared" si="373"/>
        <v>7.1260273972602741</v>
      </c>
      <c r="X1263" s="159">
        <f t="shared" si="374"/>
        <v>1.0246575342465754</v>
      </c>
      <c r="Y1263" s="160" t="str">
        <f t="shared" si="375"/>
        <v/>
      </c>
      <c r="Z1263" s="161" t="str">
        <f t="shared" si="376"/>
        <v/>
      </c>
      <c r="AA1263" s="161" t="str">
        <f t="shared" si="377"/>
        <v>No</v>
      </c>
      <c r="AB1263" s="162" t="str">
        <f t="shared" si="378"/>
        <v/>
      </c>
      <c r="AC1263" s="162" t="str">
        <f t="shared" si="379"/>
        <v/>
      </c>
    </row>
    <row r="1264" spans="1:29" ht="14">
      <c r="A1264" s="62">
        <v>1262</v>
      </c>
      <c r="B1264" s="10">
        <v>8</v>
      </c>
      <c r="C1264" s="14">
        <v>41540</v>
      </c>
      <c r="D1264" s="15" t="s">
        <v>237</v>
      </c>
      <c r="E1264" s="65" t="s">
        <v>8</v>
      </c>
      <c r="F1264" s="15" t="s">
        <v>8</v>
      </c>
      <c r="G1264" s="23" t="s">
        <v>229</v>
      </c>
      <c r="H1264" s="17" t="s">
        <v>260</v>
      </c>
      <c r="I1264" s="66">
        <v>14</v>
      </c>
      <c r="J1264" s="12">
        <f>VLOOKUP(G1264,'Default Parameters'!$A$10:$C$12,3,FALSE)</f>
        <v>5</v>
      </c>
      <c r="K1264" s="63">
        <f t="shared" si="361"/>
        <v>41662</v>
      </c>
      <c r="L1264" s="64">
        <f t="shared" si="362"/>
        <v>2014</v>
      </c>
      <c r="M1264" s="64">
        <f t="shared" si="363"/>
        <v>1</v>
      </c>
      <c r="N1264" s="63">
        <f t="shared" si="364"/>
        <v>43487</v>
      </c>
      <c r="O1264" s="154">
        <f t="shared" si="365"/>
        <v>42948</v>
      </c>
      <c r="P1264" s="155">
        <f t="shared" si="366"/>
        <v>43312</v>
      </c>
      <c r="Q1264" s="155" t="str">
        <f t="shared" si="367"/>
        <v>Yes</v>
      </c>
      <c r="R1264" s="156">
        <f t="shared" si="368"/>
        <v>5.8684931506849312</v>
      </c>
      <c r="S1264" s="156">
        <f t="shared" si="369"/>
        <v>8.131506849315068</v>
      </c>
      <c r="T1264" s="157">
        <f t="shared" si="370"/>
        <v>43313</v>
      </c>
      <c r="U1264" s="158">
        <f t="shared" si="371"/>
        <v>43487</v>
      </c>
      <c r="V1264" s="158" t="str">
        <f t="shared" si="372"/>
        <v>Yes</v>
      </c>
      <c r="W1264" s="159">
        <f t="shared" si="373"/>
        <v>5.8684931506849312</v>
      </c>
      <c r="X1264" s="159">
        <f t="shared" si="374"/>
        <v>0.84383561643835614</v>
      </c>
      <c r="Y1264" s="160" t="str">
        <f t="shared" si="375"/>
        <v/>
      </c>
      <c r="Z1264" s="161" t="str">
        <f t="shared" si="376"/>
        <v/>
      </c>
      <c r="AA1264" s="161" t="str">
        <f t="shared" si="377"/>
        <v>No</v>
      </c>
      <c r="AB1264" s="162" t="str">
        <f t="shared" si="378"/>
        <v/>
      </c>
      <c r="AC1264" s="162" t="str">
        <f t="shared" si="379"/>
        <v/>
      </c>
    </row>
    <row r="1265" spans="1:29" ht="14">
      <c r="A1265" s="62">
        <v>1263</v>
      </c>
      <c r="B1265" s="10">
        <v>8</v>
      </c>
      <c r="C1265" s="14">
        <v>41540</v>
      </c>
      <c r="D1265" s="15" t="s">
        <v>237</v>
      </c>
      <c r="E1265" s="65" t="s">
        <v>8</v>
      </c>
      <c r="F1265" s="15" t="s">
        <v>8</v>
      </c>
      <c r="G1265" s="23" t="s">
        <v>229</v>
      </c>
      <c r="H1265" s="17" t="s">
        <v>260</v>
      </c>
      <c r="I1265" s="66">
        <v>17</v>
      </c>
      <c r="J1265" s="12">
        <f>VLOOKUP(G1265,'Default Parameters'!$A$10:$C$12,3,FALSE)</f>
        <v>5</v>
      </c>
      <c r="K1265" s="63">
        <f t="shared" si="361"/>
        <v>41662</v>
      </c>
      <c r="L1265" s="64">
        <f t="shared" si="362"/>
        <v>2014</v>
      </c>
      <c r="M1265" s="64">
        <f t="shared" si="363"/>
        <v>1</v>
      </c>
      <c r="N1265" s="63">
        <f t="shared" si="364"/>
        <v>43487</v>
      </c>
      <c r="O1265" s="154">
        <f t="shared" si="365"/>
        <v>42948</v>
      </c>
      <c r="P1265" s="155">
        <f t="shared" si="366"/>
        <v>43312</v>
      </c>
      <c r="Q1265" s="155" t="str">
        <f t="shared" si="367"/>
        <v>Yes</v>
      </c>
      <c r="R1265" s="156">
        <f t="shared" si="368"/>
        <v>7.1260273972602741</v>
      </c>
      <c r="S1265" s="156">
        <f t="shared" si="369"/>
        <v>9.8739726027397268</v>
      </c>
      <c r="T1265" s="157">
        <f t="shared" si="370"/>
        <v>43313</v>
      </c>
      <c r="U1265" s="158">
        <f t="shared" si="371"/>
        <v>43487</v>
      </c>
      <c r="V1265" s="158" t="str">
        <f t="shared" si="372"/>
        <v>Yes</v>
      </c>
      <c r="W1265" s="159">
        <f t="shared" si="373"/>
        <v>7.1260273972602741</v>
      </c>
      <c r="X1265" s="159">
        <f t="shared" si="374"/>
        <v>1.0246575342465754</v>
      </c>
      <c r="Y1265" s="160" t="str">
        <f t="shared" si="375"/>
        <v/>
      </c>
      <c r="Z1265" s="161" t="str">
        <f t="shared" si="376"/>
        <v/>
      </c>
      <c r="AA1265" s="161" t="str">
        <f t="shared" si="377"/>
        <v>No</v>
      </c>
      <c r="AB1265" s="162" t="str">
        <f t="shared" si="378"/>
        <v/>
      </c>
      <c r="AC1265" s="162" t="str">
        <f t="shared" si="379"/>
        <v/>
      </c>
    </row>
    <row r="1266" spans="1:29" ht="14">
      <c r="A1266" s="62">
        <v>1264</v>
      </c>
      <c r="B1266" s="10">
        <v>8</v>
      </c>
      <c r="C1266" s="14">
        <v>41540</v>
      </c>
      <c r="D1266" s="15" t="s">
        <v>238</v>
      </c>
      <c r="E1266" s="15" t="s">
        <v>378</v>
      </c>
      <c r="F1266" s="15" t="s">
        <v>378</v>
      </c>
      <c r="G1266" s="23" t="s">
        <v>16</v>
      </c>
      <c r="H1266" s="17" t="s">
        <v>33</v>
      </c>
      <c r="I1266" s="66">
        <v>10</v>
      </c>
      <c r="J1266" s="12">
        <f>VLOOKUP(G1266,'Default Parameters'!$A$10:$C$12,3,FALSE)</f>
        <v>5</v>
      </c>
      <c r="K1266" s="63">
        <f t="shared" si="361"/>
        <v>41662</v>
      </c>
      <c r="L1266" s="64">
        <f t="shared" si="362"/>
        <v>2014</v>
      </c>
      <c r="M1266" s="64">
        <f t="shared" si="363"/>
        <v>1</v>
      </c>
      <c r="N1266" s="63">
        <f t="shared" si="364"/>
        <v>43487</v>
      </c>
      <c r="O1266" s="154">
        <f t="shared" si="365"/>
        <v>42948</v>
      </c>
      <c r="P1266" s="155">
        <f t="shared" si="366"/>
        <v>43312</v>
      </c>
      <c r="Q1266" s="155" t="str">
        <f t="shared" si="367"/>
        <v>Yes</v>
      </c>
      <c r="R1266" s="156">
        <f t="shared" si="368"/>
        <v>4.1917808219178081</v>
      </c>
      <c r="S1266" s="156">
        <f t="shared" si="369"/>
        <v>5.8082191780821919</v>
      </c>
      <c r="T1266" s="157">
        <f t="shared" si="370"/>
        <v>43313</v>
      </c>
      <c r="U1266" s="158">
        <f t="shared" si="371"/>
        <v>43487</v>
      </c>
      <c r="V1266" s="158" t="str">
        <f t="shared" si="372"/>
        <v>Yes</v>
      </c>
      <c r="W1266" s="159">
        <f t="shared" si="373"/>
        <v>4.1917808219178081</v>
      </c>
      <c r="X1266" s="159">
        <f t="shared" si="374"/>
        <v>0.60273972602739723</v>
      </c>
      <c r="Y1266" s="160" t="str">
        <f t="shared" si="375"/>
        <v/>
      </c>
      <c r="Z1266" s="161" t="str">
        <f t="shared" si="376"/>
        <v/>
      </c>
      <c r="AA1266" s="161" t="str">
        <f t="shared" si="377"/>
        <v>No</v>
      </c>
      <c r="AB1266" s="162" t="str">
        <f t="shared" si="378"/>
        <v/>
      </c>
      <c r="AC1266" s="162" t="str">
        <f t="shared" si="379"/>
        <v/>
      </c>
    </row>
    <row r="1267" spans="1:29" ht="14">
      <c r="A1267" s="62">
        <v>1265</v>
      </c>
      <c r="B1267" s="10">
        <v>8</v>
      </c>
      <c r="C1267" s="14">
        <v>41541</v>
      </c>
      <c r="D1267" s="15" t="s">
        <v>271</v>
      </c>
      <c r="E1267" s="15" t="s">
        <v>10</v>
      </c>
      <c r="F1267" s="15" t="s">
        <v>10</v>
      </c>
      <c r="G1267" s="23" t="s">
        <v>229</v>
      </c>
      <c r="H1267" s="17" t="s">
        <v>260</v>
      </c>
      <c r="I1267" s="66">
        <v>3</v>
      </c>
      <c r="J1267" s="12">
        <f>VLOOKUP(G1267,'Default Parameters'!$A$10:$C$12,3,FALSE)</f>
        <v>5</v>
      </c>
      <c r="K1267" s="63">
        <f t="shared" si="361"/>
        <v>41663</v>
      </c>
      <c r="L1267" s="64">
        <f t="shared" si="362"/>
        <v>2014</v>
      </c>
      <c r="M1267" s="64">
        <f t="shared" si="363"/>
        <v>1</v>
      </c>
      <c r="N1267" s="63">
        <f t="shared" si="364"/>
        <v>43488</v>
      </c>
      <c r="O1267" s="154">
        <f t="shared" si="365"/>
        <v>42948</v>
      </c>
      <c r="P1267" s="155">
        <f t="shared" si="366"/>
        <v>43312</v>
      </c>
      <c r="Q1267" s="155" t="str">
        <f t="shared" si="367"/>
        <v>Yes</v>
      </c>
      <c r="R1267" s="156">
        <f t="shared" si="368"/>
        <v>1.2575342465753425</v>
      </c>
      <c r="S1267" s="156">
        <f t="shared" si="369"/>
        <v>1.7424657534246575</v>
      </c>
      <c r="T1267" s="157">
        <f t="shared" si="370"/>
        <v>43313</v>
      </c>
      <c r="U1267" s="158">
        <f t="shared" si="371"/>
        <v>43488</v>
      </c>
      <c r="V1267" s="158" t="str">
        <f t="shared" si="372"/>
        <v>Yes</v>
      </c>
      <c r="W1267" s="159">
        <f t="shared" si="373"/>
        <v>1.2575342465753425</v>
      </c>
      <c r="X1267" s="159">
        <f t="shared" si="374"/>
        <v>0.18904109589041096</v>
      </c>
      <c r="Y1267" s="160" t="str">
        <f t="shared" si="375"/>
        <v/>
      </c>
      <c r="Z1267" s="161" t="str">
        <f t="shared" si="376"/>
        <v/>
      </c>
      <c r="AA1267" s="161" t="str">
        <f t="shared" si="377"/>
        <v>No</v>
      </c>
      <c r="AB1267" s="162" t="str">
        <f t="shared" si="378"/>
        <v/>
      </c>
      <c r="AC1267" s="162" t="str">
        <f t="shared" si="379"/>
        <v/>
      </c>
    </row>
    <row r="1268" spans="1:29" ht="14">
      <c r="A1268" s="62">
        <v>1266</v>
      </c>
      <c r="B1268" s="10">
        <v>8</v>
      </c>
      <c r="C1268" s="14">
        <v>41541</v>
      </c>
      <c r="D1268" s="15" t="s">
        <v>158</v>
      </c>
      <c r="E1268" s="15" t="s">
        <v>10</v>
      </c>
      <c r="F1268" s="15" t="s">
        <v>10</v>
      </c>
      <c r="G1268" s="23" t="s">
        <v>229</v>
      </c>
      <c r="H1268" s="17" t="s">
        <v>260</v>
      </c>
      <c r="I1268" s="66">
        <v>5</v>
      </c>
      <c r="J1268" s="12">
        <f>VLOOKUP(G1268,'Default Parameters'!$A$10:$C$12,3,FALSE)</f>
        <v>5</v>
      </c>
      <c r="K1268" s="63">
        <f t="shared" si="361"/>
        <v>41663</v>
      </c>
      <c r="L1268" s="64">
        <f t="shared" si="362"/>
        <v>2014</v>
      </c>
      <c r="M1268" s="64">
        <f t="shared" si="363"/>
        <v>1</v>
      </c>
      <c r="N1268" s="63">
        <f t="shared" si="364"/>
        <v>43488</v>
      </c>
      <c r="O1268" s="154">
        <f t="shared" si="365"/>
        <v>42948</v>
      </c>
      <c r="P1268" s="155">
        <f t="shared" si="366"/>
        <v>43312</v>
      </c>
      <c r="Q1268" s="155" t="str">
        <f t="shared" si="367"/>
        <v>Yes</v>
      </c>
      <c r="R1268" s="156">
        <f t="shared" si="368"/>
        <v>2.095890410958904</v>
      </c>
      <c r="S1268" s="156">
        <f t="shared" si="369"/>
        <v>2.904109589041096</v>
      </c>
      <c r="T1268" s="157">
        <f t="shared" si="370"/>
        <v>43313</v>
      </c>
      <c r="U1268" s="158">
        <f t="shared" si="371"/>
        <v>43488</v>
      </c>
      <c r="V1268" s="158" t="str">
        <f t="shared" si="372"/>
        <v>Yes</v>
      </c>
      <c r="W1268" s="159">
        <f t="shared" si="373"/>
        <v>2.095890410958904</v>
      </c>
      <c r="X1268" s="159">
        <f t="shared" si="374"/>
        <v>0.31506849315068491</v>
      </c>
      <c r="Y1268" s="160" t="str">
        <f t="shared" si="375"/>
        <v/>
      </c>
      <c r="Z1268" s="161" t="str">
        <f t="shared" si="376"/>
        <v/>
      </c>
      <c r="AA1268" s="161" t="str">
        <f t="shared" si="377"/>
        <v>No</v>
      </c>
      <c r="AB1268" s="162" t="str">
        <f t="shared" si="378"/>
        <v/>
      </c>
      <c r="AC1268" s="162" t="str">
        <f t="shared" si="379"/>
        <v/>
      </c>
    </row>
    <row r="1269" spans="1:29" ht="14">
      <c r="A1269" s="62">
        <v>1267</v>
      </c>
      <c r="B1269" s="10">
        <v>8</v>
      </c>
      <c r="C1269" s="14">
        <v>41541</v>
      </c>
      <c r="D1269" s="15" t="s">
        <v>158</v>
      </c>
      <c r="E1269" s="15" t="s">
        <v>10</v>
      </c>
      <c r="F1269" s="15" t="s">
        <v>10</v>
      </c>
      <c r="G1269" s="23" t="s">
        <v>16</v>
      </c>
      <c r="H1269" s="17" t="s">
        <v>270</v>
      </c>
      <c r="I1269" s="66">
        <v>20</v>
      </c>
      <c r="J1269" s="12">
        <f>VLOOKUP(G1269,'Default Parameters'!$A$10:$C$12,3,FALSE)</f>
        <v>5</v>
      </c>
      <c r="K1269" s="63">
        <f t="shared" si="361"/>
        <v>41663</v>
      </c>
      <c r="L1269" s="64">
        <f t="shared" si="362"/>
        <v>2014</v>
      </c>
      <c r="M1269" s="64">
        <f t="shared" si="363"/>
        <v>1</v>
      </c>
      <c r="N1269" s="63">
        <f t="shared" si="364"/>
        <v>43488</v>
      </c>
      <c r="O1269" s="154">
        <f t="shared" si="365"/>
        <v>42948</v>
      </c>
      <c r="P1269" s="155">
        <f t="shared" si="366"/>
        <v>43312</v>
      </c>
      <c r="Q1269" s="155" t="str">
        <f t="shared" si="367"/>
        <v>Yes</v>
      </c>
      <c r="R1269" s="156">
        <f t="shared" si="368"/>
        <v>8.3835616438356162</v>
      </c>
      <c r="S1269" s="156">
        <f t="shared" si="369"/>
        <v>11.616438356164384</v>
      </c>
      <c r="T1269" s="157">
        <f t="shared" si="370"/>
        <v>43313</v>
      </c>
      <c r="U1269" s="158">
        <f t="shared" si="371"/>
        <v>43488</v>
      </c>
      <c r="V1269" s="158" t="str">
        <f t="shared" si="372"/>
        <v>Yes</v>
      </c>
      <c r="W1269" s="159">
        <f t="shared" si="373"/>
        <v>8.3835616438356162</v>
      </c>
      <c r="X1269" s="159">
        <f t="shared" si="374"/>
        <v>1.2602739726027397</v>
      </c>
      <c r="Y1269" s="160" t="str">
        <f t="shared" si="375"/>
        <v/>
      </c>
      <c r="Z1269" s="161" t="str">
        <f t="shared" si="376"/>
        <v/>
      </c>
      <c r="AA1269" s="161" t="str">
        <f t="shared" si="377"/>
        <v>No</v>
      </c>
      <c r="AB1269" s="162" t="str">
        <f t="shared" si="378"/>
        <v/>
      </c>
      <c r="AC1269" s="162" t="str">
        <f t="shared" si="379"/>
        <v/>
      </c>
    </row>
    <row r="1270" spans="1:29" ht="14">
      <c r="A1270" s="62">
        <v>1268</v>
      </c>
      <c r="B1270" s="10">
        <v>8</v>
      </c>
      <c r="C1270" s="14">
        <v>41541</v>
      </c>
      <c r="D1270" s="15" t="s">
        <v>237</v>
      </c>
      <c r="E1270" s="15" t="s">
        <v>11</v>
      </c>
      <c r="F1270" s="15" t="s">
        <v>11</v>
      </c>
      <c r="G1270" s="23" t="s">
        <v>229</v>
      </c>
      <c r="H1270" s="17" t="s">
        <v>260</v>
      </c>
      <c r="I1270" s="66">
        <v>10</v>
      </c>
      <c r="J1270" s="12">
        <f>VLOOKUP(G1270,'Default Parameters'!$A$10:$C$12,3,FALSE)</f>
        <v>5</v>
      </c>
      <c r="K1270" s="63">
        <f t="shared" si="361"/>
        <v>41663</v>
      </c>
      <c r="L1270" s="64">
        <f t="shared" si="362"/>
        <v>2014</v>
      </c>
      <c r="M1270" s="64">
        <f t="shared" si="363"/>
        <v>1</v>
      </c>
      <c r="N1270" s="63">
        <f t="shared" si="364"/>
        <v>43488</v>
      </c>
      <c r="O1270" s="154">
        <f t="shared" si="365"/>
        <v>42948</v>
      </c>
      <c r="P1270" s="155">
        <f t="shared" si="366"/>
        <v>43312</v>
      </c>
      <c r="Q1270" s="155" t="str">
        <f t="shared" si="367"/>
        <v>Yes</v>
      </c>
      <c r="R1270" s="156">
        <f t="shared" si="368"/>
        <v>4.1917808219178081</v>
      </c>
      <c r="S1270" s="156">
        <f t="shared" si="369"/>
        <v>5.8082191780821919</v>
      </c>
      <c r="T1270" s="157">
        <f t="shared" si="370"/>
        <v>43313</v>
      </c>
      <c r="U1270" s="158">
        <f t="shared" si="371"/>
        <v>43488</v>
      </c>
      <c r="V1270" s="158" t="str">
        <f t="shared" si="372"/>
        <v>Yes</v>
      </c>
      <c r="W1270" s="159">
        <f t="shared" si="373"/>
        <v>4.1917808219178081</v>
      </c>
      <c r="X1270" s="159">
        <f t="shared" si="374"/>
        <v>0.63013698630136983</v>
      </c>
      <c r="Y1270" s="160" t="str">
        <f t="shared" si="375"/>
        <v/>
      </c>
      <c r="Z1270" s="161" t="str">
        <f t="shared" si="376"/>
        <v/>
      </c>
      <c r="AA1270" s="161" t="str">
        <f t="shared" si="377"/>
        <v>No</v>
      </c>
      <c r="AB1270" s="162" t="str">
        <f t="shared" si="378"/>
        <v/>
      </c>
      <c r="AC1270" s="162" t="str">
        <f t="shared" si="379"/>
        <v/>
      </c>
    </row>
    <row r="1271" spans="1:29" ht="14">
      <c r="A1271" s="62">
        <v>1269</v>
      </c>
      <c r="B1271" s="10">
        <v>8</v>
      </c>
      <c r="C1271" s="14">
        <v>41542</v>
      </c>
      <c r="D1271" s="15" t="s">
        <v>237</v>
      </c>
      <c r="E1271" s="15" t="s">
        <v>367</v>
      </c>
      <c r="F1271" s="15" t="s">
        <v>367</v>
      </c>
      <c r="G1271" s="23" t="s">
        <v>229</v>
      </c>
      <c r="H1271" s="17" t="s">
        <v>260</v>
      </c>
      <c r="I1271" s="66">
        <v>13</v>
      </c>
      <c r="J1271" s="12">
        <f>VLOOKUP(G1271,'Default Parameters'!$A$10:$C$12,3,FALSE)</f>
        <v>5</v>
      </c>
      <c r="K1271" s="63">
        <f t="shared" si="361"/>
        <v>41664</v>
      </c>
      <c r="L1271" s="64">
        <f t="shared" si="362"/>
        <v>2014</v>
      </c>
      <c r="M1271" s="64">
        <f t="shared" si="363"/>
        <v>1</v>
      </c>
      <c r="N1271" s="63">
        <f t="shared" si="364"/>
        <v>43489</v>
      </c>
      <c r="O1271" s="154">
        <f t="shared" si="365"/>
        <v>42948</v>
      </c>
      <c r="P1271" s="155">
        <f t="shared" si="366"/>
        <v>43312</v>
      </c>
      <c r="Q1271" s="155" t="str">
        <f t="shared" si="367"/>
        <v>Yes</v>
      </c>
      <c r="R1271" s="156">
        <f t="shared" si="368"/>
        <v>5.4493150684931511</v>
      </c>
      <c r="S1271" s="156">
        <f t="shared" si="369"/>
        <v>7.5506849315068489</v>
      </c>
      <c r="T1271" s="157">
        <f t="shared" si="370"/>
        <v>43313</v>
      </c>
      <c r="U1271" s="158">
        <f t="shared" si="371"/>
        <v>43489</v>
      </c>
      <c r="V1271" s="158" t="str">
        <f t="shared" si="372"/>
        <v>Yes</v>
      </c>
      <c r="W1271" s="159">
        <f t="shared" si="373"/>
        <v>5.4493150684931511</v>
      </c>
      <c r="X1271" s="159">
        <f t="shared" si="374"/>
        <v>0.85479452054794525</v>
      </c>
      <c r="Y1271" s="160" t="str">
        <f t="shared" si="375"/>
        <v/>
      </c>
      <c r="Z1271" s="161" t="str">
        <f t="shared" si="376"/>
        <v/>
      </c>
      <c r="AA1271" s="161" t="str">
        <f t="shared" si="377"/>
        <v>No</v>
      </c>
      <c r="AB1271" s="162" t="str">
        <f t="shared" si="378"/>
        <v/>
      </c>
      <c r="AC1271" s="162" t="str">
        <f t="shared" si="379"/>
        <v/>
      </c>
    </row>
    <row r="1272" spans="1:29" ht="14">
      <c r="A1272" s="62">
        <v>1270</v>
      </c>
      <c r="B1272" s="10">
        <v>8</v>
      </c>
      <c r="C1272" s="14">
        <v>41542</v>
      </c>
      <c r="D1272" s="15" t="s">
        <v>237</v>
      </c>
      <c r="E1272" s="15" t="s">
        <v>367</v>
      </c>
      <c r="F1272" s="15" t="s">
        <v>367</v>
      </c>
      <c r="G1272" s="23" t="s">
        <v>229</v>
      </c>
      <c r="H1272" s="17" t="s">
        <v>260</v>
      </c>
      <c r="I1272" s="66">
        <v>16</v>
      </c>
      <c r="J1272" s="12">
        <f>VLOOKUP(G1272,'Default Parameters'!$A$10:$C$12,3,FALSE)</f>
        <v>5</v>
      </c>
      <c r="K1272" s="63">
        <f t="shared" si="361"/>
        <v>41664</v>
      </c>
      <c r="L1272" s="64">
        <f t="shared" si="362"/>
        <v>2014</v>
      </c>
      <c r="M1272" s="64">
        <f t="shared" si="363"/>
        <v>1</v>
      </c>
      <c r="N1272" s="63">
        <f t="shared" si="364"/>
        <v>43489</v>
      </c>
      <c r="O1272" s="154">
        <f t="shared" si="365"/>
        <v>42948</v>
      </c>
      <c r="P1272" s="155">
        <f t="shared" si="366"/>
        <v>43312</v>
      </c>
      <c r="Q1272" s="155" t="str">
        <f t="shared" si="367"/>
        <v>Yes</v>
      </c>
      <c r="R1272" s="156">
        <f t="shared" si="368"/>
        <v>6.7068493150684931</v>
      </c>
      <c r="S1272" s="156">
        <f t="shared" si="369"/>
        <v>9.293150684931506</v>
      </c>
      <c r="T1272" s="157">
        <f t="shared" si="370"/>
        <v>43313</v>
      </c>
      <c r="U1272" s="158">
        <f t="shared" si="371"/>
        <v>43489</v>
      </c>
      <c r="V1272" s="158" t="str">
        <f t="shared" si="372"/>
        <v>Yes</v>
      </c>
      <c r="W1272" s="159">
        <f t="shared" si="373"/>
        <v>6.7068493150684931</v>
      </c>
      <c r="X1272" s="159">
        <f t="shared" si="374"/>
        <v>1.0520547945205478</v>
      </c>
      <c r="Y1272" s="160" t="str">
        <f t="shared" si="375"/>
        <v/>
      </c>
      <c r="Z1272" s="161" t="str">
        <f t="shared" si="376"/>
        <v/>
      </c>
      <c r="AA1272" s="161" t="str">
        <f t="shared" si="377"/>
        <v>No</v>
      </c>
      <c r="AB1272" s="162" t="str">
        <f t="shared" si="378"/>
        <v/>
      </c>
      <c r="AC1272" s="162" t="str">
        <f t="shared" si="379"/>
        <v/>
      </c>
    </row>
    <row r="1273" spans="1:29" ht="14">
      <c r="A1273" s="62">
        <v>1271</v>
      </c>
      <c r="B1273" s="10">
        <v>8</v>
      </c>
      <c r="C1273" s="14">
        <v>41542</v>
      </c>
      <c r="D1273" s="15" t="s">
        <v>113</v>
      </c>
      <c r="E1273" s="65" t="s">
        <v>8</v>
      </c>
      <c r="F1273" s="15" t="s">
        <v>8</v>
      </c>
      <c r="G1273" s="23" t="s">
        <v>229</v>
      </c>
      <c r="H1273" s="17" t="s">
        <v>260</v>
      </c>
      <c r="I1273" s="66">
        <v>5</v>
      </c>
      <c r="J1273" s="12">
        <f>VLOOKUP(G1273,'Default Parameters'!$A$10:$C$12,3,FALSE)</f>
        <v>5</v>
      </c>
      <c r="K1273" s="63">
        <f t="shared" si="361"/>
        <v>41664</v>
      </c>
      <c r="L1273" s="64">
        <f t="shared" si="362"/>
        <v>2014</v>
      </c>
      <c r="M1273" s="64">
        <f t="shared" si="363"/>
        <v>1</v>
      </c>
      <c r="N1273" s="63">
        <f t="shared" si="364"/>
        <v>43489</v>
      </c>
      <c r="O1273" s="154">
        <f t="shared" si="365"/>
        <v>42948</v>
      </c>
      <c r="P1273" s="155">
        <f t="shared" si="366"/>
        <v>43312</v>
      </c>
      <c r="Q1273" s="155" t="str">
        <f t="shared" si="367"/>
        <v>Yes</v>
      </c>
      <c r="R1273" s="156">
        <f t="shared" si="368"/>
        <v>2.095890410958904</v>
      </c>
      <c r="S1273" s="156">
        <f t="shared" si="369"/>
        <v>2.904109589041096</v>
      </c>
      <c r="T1273" s="157">
        <f t="shared" si="370"/>
        <v>43313</v>
      </c>
      <c r="U1273" s="158">
        <f t="shared" si="371"/>
        <v>43489</v>
      </c>
      <c r="V1273" s="158" t="str">
        <f t="shared" si="372"/>
        <v>Yes</v>
      </c>
      <c r="W1273" s="159">
        <f t="shared" si="373"/>
        <v>2.095890410958904</v>
      </c>
      <c r="X1273" s="159">
        <f t="shared" si="374"/>
        <v>0.32876712328767121</v>
      </c>
      <c r="Y1273" s="160" t="str">
        <f t="shared" si="375"/>
        <v/>
      </c>
      <c r="Z1273" s="161" t="str">
        <f t="shared" si="376"/>
        <v/>
      </c>
      <c r="AA1273" s="161" t="str">
        <f t="shared" si="377"/>
        <v>No</v>
      </c>
      <c r="AB1273" s="162" t="str">
        <f t="shared" si="378"/>
        <v/>
      </c>
      <c r="AC1273" s="162" t="str">
        <f t="shared" si="379"/>
        <v/>
      </c>
    </row>
    <row r="1274" spans="1:29" ht="14">
      <c r="A1274" s="62">
        <v>1272</v>
      </c>
      <c r="B1274" s="10">
        <v>8</v>
      </c>
      <c r="C1274" s="14">
        <v>41542</v>
      </c>
      <c r="D1274" s="15" t="s">
        <v>24</v>
      </c>
      <c r="E1274" s="15" t="s">
        <v>11</v>
      </c>
      <c r="F1274" s="15" t="s">
        <v>11</v>
      </c>
      <c r="G1274" s="23" t="s">
        <v>229</v>
      </c>
      <c r="H1274" s="17" t="s">
        <v>260</v>
      </c>
      <c r="I1274" s="66">
        <v>1</v>
      </c>
      <c r="J1274" s="12">
        <f>VLOOKUP(G1274,'Default Parameters'!$A$10:$C$12,3,FALSE)</f>
        <v>5</v>
      </c>
      <c r="K1274" s="63">
        <f t="shared" si="361"/>
        <v>41664</v>
      </c>
      <c r="L1274" s="64">
        <f t="shared" si="362"/>
        <v>2014</v>
      </c>
      <c r="M1274" s="64">
        <f t="shared" si="363"/>
        <v>1</v>
      </c>
      <c r="N1274" s="63">
        <f t="shared" si="364"/>
        <v>43489</v>
      </c>
      <c r="O1274" s="154">
        <f t="shared" si="365"/>
        <v>42948</v>
      </c>
      <c r="P1274" s="155">
        <f t="shared" si="366"/>
        <v>43312</v>
      </c>
      <c r="Q1274" s="155" t="str">
        <f t="shared" si="367"/>
        <v>Yes</v>
      </c>
      <c r="R1274" s="156">
        <f t="shared" si="368"/>
        <v>0.41917808219178082</v>
      </c>
      <c r="S1274" s="156">
        <f t="shared" si="369"/>
        <v>0.58082191780821912</v>
      </c>
      <c r="T1274" s="157">
        <f t="shared" si="370"/>
        <v>43313</v>
      </c>
      <c r="U1274" s="158">
        <f t="shared" si="371"/>
        <v>43489</v>
      </c>
      <c r="V1274" s="158" t="str">
        <f t="shared" si="372"/>
        <v>Yes</v>
      </c>
      <c r="W1274" s="159">
        <f t="shared" si="373"/>
        <v>0.41917808219178082</v>
      </c>
      <c r="X1274" s="159">
        <f t="shared" si="374"/>
        <v>6.575342465753424E-2</v>
      </c>
      <c r="Y1274" s="160" t="str">
        <f t="shared" si="375"/>
        <v/>
      </c>
      <c r="Z1274" s="161" t="str">
        <f t="shared" si="376"/>
        <v/>
      </c>
      <c r="AA1274" s="161" t="str">
        <f t="shared" si="377"/>
        <v>No</v>
      </c>
      <c r="AB1274" s="162" t="str">
        <f t="shared" si="378"/>
        <v/>
      </c>
      <c r="AC1274" s="162" t="str">
        <f t="shared" si="379"/>
        <v/>
      </c>
    </row>
    <row r="1275" spans="1:29" ht="14">
      <c r="A1275" s="62">
        <v>1273</v>
      </c>
      <c r="B1275" s="10">
        <v>8</v>
      </c>
      <c r="C1275" s="14">
        <v>41542</v>
      </c>
      <c r="D1275" s="15" t="s">
        <v>237</v>
      </c>
      <c r="E1275" s="15" t="s">
        <v>11</v>
      </c>
      <c r="F1275" s="15" t="s">
        <v>11</v>
      </c>
      <c r="G1275" s="23" t="s">
        <v>229</v>
      </c>
      <c r="H1275" s="17" t="s">
        <v>260</v>
      </c>
      <c r="I1275" s="66">
        <v>7</v>
      </c>
      <c r="J1275" s="12">
        <f>VLOOKUP(G1275,'Default Parameters'!$A$10:$C$12,3,FALSE)</f>
        <v>5</v>
      </c>
      <c r="K1275" s="63">
        <f t="shared" si="361"/>
        <v>41664</v>
      </c>
      <c r="L1275" s="64">
        <f t="shared" si="362"/>
        <v>2014</v>
      </c>
      <c r="M1275" s="64">
        <f t="shared" si="363"/>
        <v>1</v>
      </c>
      <c r="N1275" s="63">
        <f t="shared" si="364"/>
        <v>43489</v>
      </c>
      <c r="O1275" s="154">
        <f t="shared" si="365"/>
        <v>42948</v>
      </c>
      <c r="P1275" s="155">
        <f t="shared" si="366"/>
        <v>43312</v>
      </c>
      <c r="Q1275" s="155" t="str">
        <f t="shared" si="367"/>
        <v>Yes</v>
      </c>
      <c r="R1275" s="156">
        <f t="shared" si="368"/>
        <v>2.9342465753424656</v>
      </c>
      <c r="S1275" s="156">
        <f t="shared" si="369"/>
        <v>4.065753424657534</v>
      </c>
      <c r="T1275" s="157">
        <f t="shared" si="370"/>
        <v>43313</v>
      </c>
      <c r="U1275" s="158">
        <f t="shared" si="371"/>
        <v>43489</v>
      </c>
      <c r="V1275" s="158" t="str">
        <f t="shared" si="372"/>
        <v>Yes</v>
      </c>
      <c r="W1275" s="159">
        <f t="shared" si="373"/>
        <v>2.9342465753424656</v>
      </c>
      <c r="X1275" s="159">
        <f t="shared" si="374"/>
        <v>0.46027397260273972</v>
      </c>
      <c r="Y1275" s="160" t="str">
        <f t="shared" si="375"/>
        <v/>
      </c>
      <c r="Z1275" s="161" t="str">
        <f t="shared" si="376"/>
        <v/>
      </c>
      <c r="AA1275" s="161" t="str">
        <f t="shared" si="377"/>
        <v>No</v>
      </c>
      <c r="AB1275" s="162" t="str">
        <f t="shared" si="378"/>
        <v/>
      </c>
      <c r="AC1275" s="162" t="str">
        <f t="shared" si="379"/>
        <v/>
      </c>
    </row>
    <row r="1276" spans="1:29" ht="14">
      <c r="A1276" s="62">
        <v>1274</v>
      </c>
      <c r="B1276" s="10">
        <v>8</v>
      </c>
      <c r="C1276" s="14">
        <v>41542</v>
      </c>
      <c r="D1276" s="15" t="s">
        <v>237</v>
      </c>
      <c r="E1276" s="15" t="s">
        <v>11</v>
      </c>
      <c r="F1276" s="15" t="s">
        <v>11</v>
      </c>
      <c r="G1276" s="23" t="s">
        <v>229</v>
      </c>
      <c r="H1276" s="17" t="s">
        <v>260</v>
      </c>
      <c r="I1276" s="66">
        <v>9</v>
      </c>
      <c r="J1276" s="12">
        <f>VLOOKUP(G1276,'Default Parameters'!$A$10:$C$12,3,FALSE)</f>
        <v>5</v>
      </c>
      <c r="K1276" s="63">
        <f t="shared" si="361"/>
        <v>41664</v>
      </c>
      <c r="L1276" s="64">
        <f t="shared" si="362"/>
        <v>2014</v>
      </c>
      <c r="M1276" s="64">
        <f t="shared" si="363"/>
        <v>1</v>
      </c>
      <c r="N1276" s="63">
        <f t="shared" si="364"/>
        <v>43489</v>
      </c>
      <c r="O1276" s="154">
        <f t="shared" si="365"/>
        <v>42948</v>
      </c>
      <c r="P1276" s="155">
        <f t="shared" si="366"/>
        <v>43312</v>
      </c>
      <c r="Q1276" s="155" t="str">
        <f t="shared" si="367"/>
        <v>Yes</v>
      </c>
      <c r="R1276" s="156">
        <f t="shared" si="368"/>
        <v>3.7726027397260276</v>
      </c>
      <c r="S1276" s="156">
        <f t="shared" si="369"/>
        <v>5.2273972602739729</v>
      </c>
      <c r="T1276" s="157">
        <f t="shared" si="370"/>
        <v>43313</v>
      </c>
      <c r="U1276" s="158">
        <f t="shared" si="371"/>
        <v>43489</v>
      </c>
      <c r="V1276" s="158" t="str">
        <f t="shared" si="372"/>
        <v>Yes</v>
      </c>
      <c r="W1276" s="159">
        <f t="shared" si="373"/>
        <v>3.7726027397260276</v>
      </c>
      <c r="X1276" s="159">
        <f t="shared" si="374"/>
        <v>0.59178082191780823</v>
      </c>
      <c r="Y1276" s="160" t="str">
        <f t="shared" si="375"/>
        <v/>
      </c>
      <c r="Z1276" s="161" t="str">
        <f t="shared" si="376"/>
        <v/>
      </c>
      <c r="AA1276" s="161" t="str">
        <f t="shared" si="377"/>
        <v>No</v>
      </c>
      <c r="AB1276" s="162" t="str">
        <f t="shared" si="378"/>
        <v/>
      </c>
      <c r="AC1276" s="162" t="str">
        <f t="shared" si="379"/>
        <v/>
      </c>
    </row>
    <row r="1277" spans="1:29" ht="14">
      <c r="A1277" s="62">
        <v>1275</v>
      </c>
      <c r="B1277" s="10">
        <v>8</v>
      </c>
      <c r="C1277" s="14">
        <v>41542</v>
      </c>
      <c r="D1277" s="15" t="s">
        <v>24</v>
      </c>
      <c r="E1277" s="15" t="s">
        <v>11</v>
      </c>
      <c r="F1277" s="15" t="s">
        <v>11</v>
      </c>
      <c r="G1277" s="23" t="s">
        <v>229</v>
      </c>
      <c r="H1277" s="17" t="s">
        <v>260</v>
      </c>
      <c r="I1277" s="66">
        <v>30</v>
      </c>
      <c r="J1277" s="12">
        <f>VLOOKUP(G1277,'Default Parameters'!$A$10:$C$12,3,FALSE)</f>
        <v>5</v>
      </c>
      <c r="K1277" s="63">
        <f t="shared" si="361"/>
        <v>41664</v>
      </c>
      <c r="L1277" s="64">
        <f t="shared" si="362"/>
        <v>2014</v>
      </c>
      <c r="M1277" s="64">
        <f t="shared" si="363"/>
        <v>1</v>
      </c>
      <c r="N1277" s="63">
        <f t="shared" si="364"/>
        <v>43489</v>
      </c>
      <c r="O1277" s="154">
        <f t="shared" si="365"/>
        <v>42948</v>
      </c>
      <c r="P1277" s="155">
        <f t="shared" si="366"/>
        <v>43312</v>
      </c>
      <c r="Q1277" s="155" t="str">
        <f t="shared" si="367"/>
        <v>Yes</v>
      </c>
      <c r="R1277" s="156">
        <f t="shared" si="368"/>
        <v>12.575342465753424</v>
      </c>
      <c r="S1277" s="156">
        <f t="shared" si="369"/>
        <v>17.424657534246574</v>
      </c>
      <c r="T1277" s="157">
        <f t="shared" si="370"/>
        <v>43313</v>
      </c>
      <c r="U1277" s="158">
        <f t="shared" si="371"/>
        <v>43489</v>
      </c>
      <c r="V1277" s="158" t="str">
        <f t="shared" si="372"/>
        <v>Yes</v>
      </c>
      <c r="W1277" s="159">
        <f t="shared" si="373"/>
        <v>12.575342465753424</v>
      </c>
      <c r="X1277" s="159">
        <f t="shared" si="374"/>
        <v>1.9726027397260273</v>
      </c>
      <c r="Y1277" s="160" t="str">
        <f t="shared" si="375"/>
        <v/>
      </c>
      <c r="Z1277" s="161" t="str">
        <f t="shared" si="376"/>
        <v/>
      </c>
      <c r="AA1277" s="161" t="str">
        <f t="shared" si="377"/>
        <v>No</v>
      </c>
      <c r="AB1277" s="162" t="str">
        <f t="shared" si="378"/>
        <v/>
      </c>
      <c r="AC1277" s="162" t="str">
        <f t="shared" si="379"/>
        <v/>
      </c>
    </row>
    <row r="1278" spans="1:29" ht="14">
      <c r="A1278" s="62">
        <v>1276</v>
      </c>
      <c r="B1278" s="10">
        <v>8</v>
      </c>
      <c r="C1278" s="14">
        <v>41544</v>
      </c>
      <c r="D1278" s="15" t="s">
        <v>237</v>
      </c>
      <c r="E1278" s="15" t="s">
        <v>367</v>
      </c>
      <c r="F1278" s="15" t="s">
        <v>367</v>
      </c>
      <c r="G1278" s="23" t="s">
        <v>229</v>
      </c>
      <c r="H1278" s="17" t="s">
        <v>260</v>
      </c>
      <c r="I1278" s="66">
        <v>20</v>
      </c>
      <c r="J1278" s="12">
        <f>VLOOKUP(G1278,'Default Parameters'!$A$10:$C$12,3,FALSE)</f>
        <v>5</v>
      </c>
      <c r="K1278" s="63">
        <f t="shared" si="361"/>
        <v>41666</v>
      </c>
      <c r="L1278" s="64">
        <f t="shared" si="362"/>
        <v>2014</v>
      </c>
      <c r="M1278" s="64">
        <f t="shared" si="363"/>
        <v>1</v>
      </c>
      <c r="N1278" s="63">
        <f t="shared" si="364"/>
        <v>43491</v>
      </c>
      <c r="O1278" s="154">
        <f t="shared" si="365"/>
        <v>42948</v>
      </c>
      <c r="P1278" s="155">
        <f t="shared" si="366"/>
        <v>43312</v>
      </c>
      <c r="Q1278" s="155" t="str">
        <f t="shared" si="367"/>
        <v>Yes</v>
      </c>
      <c r="R1278" s="156">
        <f t="shared" si="368"/>
        <v>8.3835616438356162</v>
      </c>
      <c r="S1278" s="156">
        <f t="shared" si="369"/>
        <v>11.616438356164384</v>
      </c>
      <c r="T1278" s="157">
        <f t="shared" si="370"/>
        <v>43313</v>
      </c>
      <c r="U1278" s="158">
        <f t="shared" si="371"/>
        <v>43491</v>
      </c>
      <c r="V1278" s="158" t="str">
        <f t="shared" si="372"/>
        <v>Yes</v>
      </c>
      <c r="W1278" s="159">
        <f t="shared" si="373"/>
        <v>8.3835616438356162</v>
      </c>
      <c r="X1278" s="159">
        <f t="shared" si="374"/>
        <v>1.4246575342465753</v>
      </c>
      <c r="Y1278" s="160" t="str">
        <f t="shared" si="375"/>
        <v/>
      </c>
      <c r="Z1278" s="161" t="str">
        <f t="shared" si="376"/>
        <v/>
      </c>
      <c r="AA1278" s="161" t="str">
        <f t="shared" si="377"/>
        <v>No</v>
      </c>
      <c r="AB1278" s="162" t="str">
        <f t="shared" si="378"/>
        <v/>
      </c>
      <c r="AC1278" s="162" t="str">
        <f t="shared" si="379"/>
        <v/>
      </c>
    </row>
    <row r="1279" spans="1:29" ht="14">
      <c r="A1279" s="62">
        <v>1277</v>
      </c>
      <c r="B1279" s="10">
        <v>8</v>
      </c>
      <c r="C1279" s="14">
        <v>41544</v>
      </c>
      <c r="D1279" s="15" t="s">
        <v>237</v>
      </c>
      <c r="E1279" s="65" t="s">
        <v>8</v>
      </c>
      <c r="F1279" s="15" t="s">
        <v>8</v>
      </c>
      <c r="G1279" s="23" t="s">
        <v>229</v>
      </c>
      <c r="H1279" s="17" t="s">
        <v>260</v>
      </c>
      <c r="I1279" s="66">
        <v>7</v>
      </c>
      <c r="J1279" s="12">
        <f>VLOOKUP(G1279,'Default Parameters'!$A$10:$C$12,3,FALSE)</f>
        <v>5</v>
      </c>
      <c r="K1279" s="63">
        <f t="shared" si="361"/>
        <v>41666</v>
      </c>
      <c r="L1279" s="64">
        <f t="shared" si="362"/>
        <v>2014</v>
      </c>
      <c r="M1279" s="64">
        <f t="shared" si="363"/>
        <v>1</v>
      </c>
      <c r="N1279" s="63">
        <f t="shared" si="364"/>
        <v>43491</v>
      </c>
      <c r="O1279" s="154">
        <f t="shared" si="365"/>
        <v>42948</v>
      </c>
      <c r="P1279" s="155">
        <f t="shared" si="366"/>
        <v>43312</v>
      </c>
      <c r="Q1279" s="155" t="str">
        <f t="shared" si="367"/>
        <v>Yes</v>
      </c>
      <c r="R1279" s="156">
        <f t="shared" si="368"/>
        <v>2.9342465753424656</v>
      </c>
      <c r="S1279" s="156">
        <f t="shared" si="369"/>
        <v>4.065753424657534</v>
      </c>
      <c r="T1279" s="157">
        <f t="shared" si="370"/>
        <v>43313</v>
      </c>
      <c r="U1279" s="158">
        <f t="shared" si="371"/>
        <v>43491</v>
      </c>
      <c r="V1279" s="158" t="str">
        <f t="shared" si="372"/>
        <v>Yes</v>
      </c>
      <c r="W1279" s="159">
        <f t="shared" si="373"/>
        <v>2.9342465753424656</v>
      </c>
      <c r="X1279" s="159">
        <f t="shared" si="374"/>
        <v>0.49863013698630138</v>
      </c>
      <c r="Y1279" s="160" t="str">
        <f t="shared" si="375"/>
        <v/>
      </c>
      <c r="Z1279" s="161" t="str">
        <f t="shared" si="376"/>
        <v/>
      </c>
      <c r="AA1279" s="161" t="str">
        <f t="shared" si="377"/>
        <v>No</v>
      </c>
      <c r="AB1279" s="162" t="str">
        <f t="shared" si="378"/>
        <v/>
      </c>
      <c r="AC1279" s="162" t="str">
        <f t="shared" si="379"/>
        <v/>
      </c>
    </row>
    <row r="1280" spans="1:29" ht="14">
      <c r="A1280" s="62">
        <v>1278</v>
      </c>
      <c r="B1280" s="10">
        <v>8</v>
      </c>
      <c r="C1280" s="14">
        <v>41544</v>
      </c>
      <c r="D1280" s="15" t="s">
        <v>237</v>
      </c>
      <c r="E1280" s="65" t="s">
        <v>8</v>
      </c>
      <c r="F1280" s="15" t="s">
        <v>8</v>
      </c>
      <c r="G1280" s="23" t="s">
        <v>229</v>
      </c>
      <c r="H1280" s="17" t="s">
        <v>260</v>
      </c>
      <c r="I1280" s="66">
        <v>8</v>
      </c>
      <c r="J1280" s="12">
        <f>VLOOKUP(G1280,'Default Parameters'!$A$10:$C$12,3,FALSE)</f>
        <v>5</v>
      </c>
      <c r="K1280" s="63">
        <f t="shared" si="361"/>
        <v>41666</v>
      </c>
      <c r="L1280" s="64">
        <f t="shared" si="362"/>
        <v>2014</v>
      </c>
      <c r="M1280" s="64">
        <f t="shared" si="363"/>
        <v>1</v>
      </c>
      <c r="N1280" s="63">
        <f t="shared" si="364"/>
        <v>43491</v>
      </c>
      <c r="O1280" s="154">
        <f t="shared" si="365"/>
        <v>42948</v>
      </c>
      <c r="P1280" s="155">
        <f t="shared" si="366"/>
        <v>43312</v>
      </c>
      <c r="Q1280" s="155" t="str">
        <f t="shared" si="367"/>
        <v>Yes</v>
      </c>
      <c r="R1280" s="156">
        <f t="shared" si="368"/>
        <v>3.3534246575342466</v>
      </c>
      <c r="S1280" s="156">
        <f t="shared" si="369"/>
        <v>4.646575342465753</v>
      </c>
      <c r="T1280" s="157">
        <f t="shared" si="370"/>
        <v>43313</v>
      </c>
      <c r="U1280" s="158">
        <f t="shared" si="371"/>
        <v>43491</v>
      </c>
      <c r="V1280" s="158" t="str">
        <f t="shared" si="372"/>
        <v>Yes</v>
      </c>
      <c r="W1280" s="159">
        <f t="shared" si="373"/>
        <v>3.3534246575342466</v>
      </c>
      <c r="X1280" s="159">
        <f t="shared" si="374"/>
        <v>0.56986301369863013</v>
      </c>
      <c r="Y1280" s="160" t="str">
        <f t="shared" si="375"/>
        <v/>
      </c>
      <c r="Z1280" s="161" t="str">
        <f t="shared" si="376"/>
        <v/>
      </c>
      <c r="AA1280" s="161" t="str">
        <f t="shared" si="377"/>
        <v>No</v>
      </c>
      <c r="AB1280" s="162" t="str">
        <f t="shared" si="378"/>
        <v/>
      </c>
      <c r="AC1280" s="162" t="str">
        <f t="shared" si="379"/>
        <v/>
      </c>
    </row>
    <row r="1281" spans="1:29" ht="14">
      <c r="A1281" s="62">
        <v>1279</v>
      </c>
      <c r="B1281" s="10">
        <v>8</v>
      </c>
      <c r="C1281" s="14">
        <v>41544</v>
      </c>
      <c r="D1281" s="15" t="s">
        <v>237</v>
      </c>
      <c r="E1281" s="65" t="s">
        <v>8</v>
      </c>
      <c r="F1281" s="15" t="s">
        <v>8</v>
      </c>
      <c r="G1281" s="23" t="s">
        <v>229</v>
      </c>
      <c r="H1281" s="17" t="s">
        <v>260</v>
      </c>
      <c r="I1281" s="66">
        <v>11</v>
      </c>
      <c r="J1281" s="12">
        <f>VLOOKUP(G1281,'Default Parameters'!$A$10:$C$12,3,FALSE)</f>
        <v>5</v>
      </c>
      <c r="K1281" s="63">
        <f t="shared" si="361"/>
        <v>41666</v>
      </c>
      <c r="L1281" s="64">
        <f t="shared" si="362"/>
        <v>2014</v>
      </c>
      <c r="M1281" s="64">
        <f t="shared" si="363"/>
        <v>1</v>
      </c>
      <c r="N1281" s="63">
        <f t="shared" si="364"/>
        <v>43491</v>
      </c>
      <c r="O1281" s="154">
        <f t="shared" si="365"/>
        <v>42948</v>
      </c>
      <c r="P1281" s="155">
        <f t="shared" si="366"/>
        <v>43312</v>
      </c>
      <c r="Q1281" s="155" t="str">
        <f t="shared" si="367"/>
        <v>Yes</v>
      </c>
      <c r="R1281" s="156">
        <f t="shared" si="368"/>
        <v>4.6109589041095891</v>
      </c>
      <c r="S1281" s="156">
        <f t="shared" si="369"/>
        <v>6.3890410958904109</v>
      </c>
      <c r="T1281" s="157">
        <f t="shared" si="370"/>
        <v>43313</v>
      </c>
      <c r="U1281" s="158">
        <f t="shared" si="371"/>
        <v>43491</v>
      </c>
      <c r="V1281" s="158" t="str">
        <f t="shared" si="372"/>
        <v>Yes</v>
      </c>
      <c r="W1281" s="159">
        <f t="shared" si="373"/>
        <v>4.6109589041095891</v>
      </c>
      <c r="X1281" s="159">
        <f t="shared" si="374"/>
        <v>0.78356164383561644</v>
      </c>
      <c r="Y1281" s="160" t="str">
        <f t="shared" si="375"/>
        <v/>
      </c>
      <c r="Z1281" s="161" t="str">
        <f t="shared" si="376"/>
        <v/>
      </c>
      <c r="AA1281" s="161" t="str">
        <f t="shared" si="377"/>
        <v>No</v>
      </c>
      <c r="AB1281" s="162" t="str">
        <f t="shared" si="378"/>
        <v/>
      </c>
      <c r="AC1281" s="162" t="str">
        <f t="shared" si="379"/>
        <v/>
      </c>
    </row>
    <row r="1282" spans="1:29" ht="14">
      <c r="A1282" s="62">
        <v>1280</v>
      </c>
      <c r="B1282" s="10">
        <v>8</v>
      </c>
      <c r="C1282" s="14">
        <v>41544</v>
      </c>
      <c r="D1282" s="15" t="s">
        <v>264</v>
      </c>
      <c r="E1282" s="65" t="s">
        <v>8</v>
      </c>
      <c r="F1282" s="15" t="s">
        <v>8</v>
      </c>
      <c r="G1282" s="23" t="s">
        <v>229</v>
      </c>
      <c r="H1282" s="17" t="s">
        <v>260</v>
      </c>
      <c r="I1282" s="66">
        <v>40</v>
      </c>
      <c r="J1282" s="12">
        <f>VLOOKUP(G1282,'Default Parameters'!$A$10:$C$12,3,FALSE)</f>
        <v>5</v>
      </c>
      <c r="K1282" s="63">
        <f t="shared" si="361"/>
        <v>41666</v>
      </c>
      <c r="L1282" s="64">
        <f t="shared" si="362"/>
        <v>2014</v>
      </c>
      <c r="M1282" s="64">
        <f t="shared" si="363"/>
        <v>1</v>
      </c>
      <c r="N1282" s="63">
        <f t="shared" si="364"/>
        <v>43491</v>
      </c>
      <c r="O1282" s="154">
        <f t="shared" si="365"/>
        <v>42948</v>
      </c>
      <c r="P1282" s="155">
        <f t="shared" si="366"/>
        <v>43312</v>
      </c>
      <c r="Q1282" s="155" t="str">
        <f t="shared" si="367"/>
        <v>Yes</v>
      </c>
      <c r="R1282" s="156">
        <f t="shared" si="368"/>
        <v>16.767123287671232</v>
      </c>
      <c r="S1282" s="156">
        <f t="shared" si="369"/>
        <v>23.232876712328768</v>
      </c>
      <c r="T1282" s="157">
        <f t="shared" si="370"/>
        <v>43313</v>
      </c>
      <c r="U1282" s="158">
        <f t="shared" si="371"/>
        <v>43491</v>
      </c>
      <c r="V1282" s="158" t="str">
        <f t="shared" si="372"/>
        <v>Yes</v>
      </c>
      <c r="W1282" s="159">
        <f t="shared" si="373"/>
        <v>16.767123287671232</v>
      </c>
      <c r="X1282" s="159">
        <f t="shared" si="374"/>
        <v>2.8493150684931505</v>
      </c>
      <c r="Y1282" s="160" t="str">
        <f t="shared" si="375"/>
        <v/>
      </c>
      <c r="Z1282" s="161" t="str">
        <f t="shared" si="376"/>
        <v/>
      </c>
      <c r="AA1282" s="161" t="str">
        <f t="shared" si="377"/>
        <v>No</v>
      </c>
      <c r="AB1282" s="162" t="str">
        <f t="shared" si="378"/>
        <v/>
      </c>
      <c r="AC1282" s="162" t="str">
        <f t="shared" si="379"/>
        <v/>
      </c>
    </row>
    <row r="1283" spans="1:29" ht="14">
      <c r="A1283" s="62">
        <v>1281</v>
      </c>
      <c r="B1283" s="10">
        <v>8</v>
      </c>
      <c r="C1283" s="14">
        <v>41544</v>
      </c>
      <c r="D1283" s="15" t="s">
        <v>237</v>
      </c>
      <c r="E1283" s="15" t="s">
        <v>11</v>
      </c>
      <c r="F1283" s="15" t="s">
        <v>11</v>
      </c>
      <c r="G1283" s="23" t="s">
        <v>229</v>
      </c>
      <c r="H1283" s="17" t="s">
        <v>260</v>
      </c>
      <c r="I1283" s="66">
        <v>2</v>
      </c>
      <c r="J1283" s="12">
        <f>VLOOKUP(G1283,'Default Parameters'!$A$10:$C$12,3,FALSE)</f>
        <v>5</v>
      </c>
      <c r="K1283" s="63">
        <f t="shared" ref="K1283:K1346" si="380">EDATE(C1283,4)</f>
        <v>41666</v>
      </c>
      <c r="L1283" s="64">
        <f t="shared" ref="L1283:L1346" si="381">YEAR(K1283)</f>
        <v>2014</v>
      </c>
      <c r="M1283" s="64">
        <f t="shared" ref="M1283:M1346" si="382">MONTH(K1283)</f>
        <v>1</v>
      </c>
      <c r="N1283" s="63">
        <f t="shared" ref="N1283:N1346" si="383">EDATE(K1283,J1283*12)-1</f>
        <v>43491</v>
      </c>
      <c r="O1283" s="154">
        <f t="shared" ref="O1283:O1346" si="384">IF($N1283&lt;$AG$10,"",MAX($K1283,$AG$10,VLOOKUP($B1283,$AF$3:$AG$8,2,FALSE)))</f>
        <v>42948</v>
      </c>
      <c r="P1283" s="155">
        <f t="shared" ref="P1283:P1346" si="385">IF(O1283="","",MIN($N1283,$AG$13,VLOOKUP($B1283,$AF$3:$AH$8,3,FALSE)))</f>
        <v>43312</v>
      </c>
      <c r="Q1283" s="155" t="str">
        <f t="shared" ref="Q1283:Q1346" si="386">IF(SUM(R1283:S1283)&gt;0,"Yes","No")</f>
        <v>Yes</v>
      </c>
      <c r="R1283" s="156">
        <f t="shared" ref="R1283:R1346" si="387">IF(O1283="","",MAX(MIN($AG$11,P1283)-MAX($AG$10,O1283)+1,0)*$I1283/365)</f>
        <v>0.83835616438356164</v>
      </c>
      <c r="S1283" s="156">
        <f t="shared" ref="S1283:S1346" si="388">IF(O1283="","",MAX(MIN($AG$13,P1283)-MAX($AG$12,O1283)+1,0)*$I1283/365)</f>
        <v>1.1616438356164382</v>
      </c>
      <c r="T1283" s="157">
        <f t="shared" si="370"/>
        <v>43313</v>
      </c>
      <c r="U1283" s="158">
        <f t="shared" si="371"/>
        <v>43491</v>
      </c>
      <c r="V1283" s="158" t="str">
        <f t="shared" si="372"/>
        <v>Yes</v>
      </c>
      <c r="W1283" s="159">
        <f t="shared" si="373"/>
        <v>0.83835616438356164</v>
      </c>
      <c r="X1283" s="159">
        <f t="shared" si="374"/>
        <v>0.14246575342465753</v>
      </c>
      <c r="Y1283" s="160" t="str">
        <f t="shared" si="375"/>
        <v/>
      </c>
      <c r="Z1283" s="161" t="str">
        <f t="shared" si="376"/>
        <v/>
      </c>
      <c r="AA1283" s="161" t="str">
        <f t="shared" si="377"/>
        <v>No</v>
      </c>
      <c r="AB1283" s="162" t="str">
        <f t="shared" si="378"/>
        <v/>
      </c>
      <c r="AC1283" s="162" t="str">
        <f t="shared" si="379"/>
        <v/>
      </c>
    </row>
    <row r="1284" spans="1:29" ht="14">
      <c r="A1284" s="62">
        <v>1282</v>
      </c>
      <c r="B1284" s="10">
        <v>8</v>
      </c>
      <c r="C1284" s="14">
        <v>41544</v>
      </c>
      <c r="D1284" s="15" t="s">
        <v>237</v>
      </c>
      <c r="E1284" s="15" t="s">
        <v>11</v>
      </c>
      <c r="F1284" s="15" t="s">
        <v>11</v>
      </c>
      <c r="G1284" s="23" t="s">
        <v>229</v>
      </c>
      <c r="H1284" s="17" t="s">
        <v>260</v>
      </c>
      <c r="I1284" s="66">
        <v>6</v>
      </c>
      <c r="J1284" s="12">
        <f>VLOOKUP(G1284,'Default Parameters'!$A$10:$C$12,3,FALSE)</f>
        <v>5</v>
      </c>
      <c r="K1284" s="63">
        <f t="shared" si="380"/>
        <v>41666</v>
      </c>
      <c r="L1284" s="64">
        <f t="shared" si="381"/>
        <v>2014</v>
      </c>
      <c r="M1284" s="64">
        <f t="shared" si="382"/>
        <v>1</v>
      </c>
      <c r="N1284" s="63">
        <f t="shared" si="383"/>
        <v>43491</v>
      </c>
      <c r="O1284" s="154">
        <f t="shared" si="384"/>
        <v>42948</v>
      </c>
      <c r="P1284" s="155">
        <f t="shared" si="385"/>
        <v>43312</v>
      </c>
      <c r="Q1284" s="155" t="str">
        <f t="shared" si="386"/>
        <v>Yes</v>
      </c>
      <c r="R1284" s="156">
        <f t="shared" si="387"/>
        <v>2.515068493150685</v>
      </c>
      <c r="S1284" s="156">
        <f t="shared" si="388"/>
        <v>3.484931506849315</v>
      </c>
      <c r="T1284" s="157">
        <f t="shared" ref="T1284:T1347" si="389">IF($N1284&lt;$AG$15,"",MAX($K1284,$AG$15,VLOOKUP($B1284,$AF$3:$AG$8,2,FALSE)))</f>
        <v>43313</v>
      </c>
      <c r="U1284" s="158">
        <f t="shared" ref="U1284:U1347" si="390">IF(T1284="","",MIN($N1284,$AG$18,VLOOKUP($B1284,$AF$3:$AH$8,3,FALSE)))</f>
        <v>43491</v>
      </c>
      <c r="V1284" s="158" t="str">
        <f t="shared" ref="V1284:V1347" si="391">IF(SUM(W1284:X1284)&gt;0,"Yes","No")</f>
        <v>Yes</v>
      </c>
      <c r="W1284" s="159">
        <f t="shared" ref="W1284:W1347" si="392">IF(T1284="","",MAX(MIN($AG$16,U1284)-MAX($AG$15,T1284)+1,0)*$I1284/365)</f>
        <v>2.515068493150685</v>
      </c>
      <c r="X1284" s="159">
        <f t="shared" ref="X1284:X1347" si="393">IF(T1284="","",MAX(MIN($AG$18,U1284)-MAX($AG$17,T1284)+1,0)*$I1284/365)</f>
        <v>0.42739726027397262</v>
      </c>
      <c r="Y1284" s="160" t="str">
        <f t="shared" ref="Y1284:Y1347" si="394">IF($N1284&lt;$AG$20,"",MAX($K1284,$AG$20,VLOOKUP($B1284,$AF$3:$AG$8,2,FALSE)))</f>
        <v/>
      </c>
      <c r="Z1284" s="161" t="str">
        <f t="shared" ref="Z1284:Z1347" si="395">IF(Y1284="","",MIN($N1284,$AG$23,VLOOKUP($B1284,$AF$3:$AH$8,3,FALSE)))</f>
        <v/>
      </c>
      <c r="AA1284" s="161" t="str">
        <f t="shared" ref="AA1284:AA1347" si="396">IF(SUM(AB1284:AC1284)&gt;0,"Yes","No")</f>
        <v>No</v>
      </c>
      <c r="AB1284" s="162" t="str">
        <f t="shared" ref="AB1284:AB1347" si="397">IF(Y1284="","",MAX(MIN($AG$21,Z1284)-MAX($AG$20,Y1284)+1,0)*$I1284/365)</f>
        <v/>
      </c>
      <c r="AC1284" s="162" t="str">
        <f t="shared" ref="AC1284:AC1347" si="398">IF(Y1284="","",MAX(MIN($AG$23,Z1284)-MAX($AG$22,Y1284)+1,0)*$I1284/366)</f>
        <v/>
      </c>
    </row>
    <row r="1285" spans="1:29" ht="14">
      <c r="A1285" s="62">
        <v>1283</v>
      </c>
      <c r="B1285" s="10">
        <v>8</v>
      </c>
      <c r="C1285" s="14">
        <v>41544</v>
      </c>
      <c r="D1285" s="15" t="s">
        <v>237</v>
      </c>
      <c r="E1285" s="15" t="s">
        <v>11</v>
      </c>
      <c r="F1285" s="15" t="s">
        <v>11</v>
      </c>
      <c r="G1285" s="23" t="s">
        <v>229</v>
      </c>
      <c r="H1285" s="17" t="s">
        <v>260</v>
      </c>
      <c r="I1285" s="66">
        <v>6</v>
      </c>
      <c r="J1285" s="12">
        <f>VLOOKUP(G1285,'Default Parameters'!$A$10:$C$12,3,FALSE)</f>
        <v>5</v>
      </c>
      <c r="K1285" s="63">
        <f t="shared" si="380"/>
        <v>41666</v>
      </c>
      <c r="L1285" s="64">
        <f t="shared" si="381"/>
        <v>2014</v>
      </c>
      <c r="M1285" s="64">
        <f t="shared" si="382"/>
        <v>1</v>
      </c>
      <c r="N1285" s="63">
        <f t="shared" si="383"/>
        <v>43491</v>
      </c>
      <c r="O1285" s="154">
        <f t="shared" si="384"/>
        <v>42948</v>
      </c>
      <c r="P1285" s="155">
        <f t="shared" si="385"/>
        <v>43312</v>
      </c>
      <c r="Q1285" s="155" t="str">
        <f t="shared" si="386"/>
        <v>Yes</v>
      </c>
      <c r="R1285" s="156">
        <f t="shared" si="387"/>
        <v>2.515068493150685</v>
      </c>
      <c r="S1285" s="156">
        <f t="shared" si="388"/>
        <v>3.484931506849315</v>
      </c>
      <c r="T1285" s="157">
        <f t="shared" si="389"/>
        <v>43313</v>
      </c>
      <c r="U1285" s="158">
        <f t="shared" si="390"/>
        <v>43491</v>
      </c>
      <c r="V1285" s="158" t="str">
        <f t="shared" si="391"/>
        <v>Yes</v>
      </c>
      <c r="W1285" s="159">
        <f t="shared" si="392"/>
        <v>2.515068493150685</v>
      </c>
      <c r="X1285" s="159">
        <f t="shared" si="393"/>
        <v>0.42739726027397262</v>
      </c>
      <c r="Y1285" s="160" t="str">
        <f t="shared" si="394"/>
        <v/>
      </c>
      <c r="Z1285" s="161" t="str">
        <f t="shared" si="395"/>
        <v/>
      </c>
      <c r="AA1285" s="161" t="str">
        <f t="shared" si="396"/>
        <v>No</v>
      </c>
      <c r="AB1285" s="162" t="str">
        <f t="shared" si="397"/>
        <v/>
      </c>
      <c r="AC1285" s="162" t="str">
        <f t="shared" si="398"/>
        <v/>
      </c>
    </row>
    <row r="1286" spans="1:29" ht="14">
      <c r="A1286" s="62">
        <v>1284</v>
      </c>
      <c r="B1286" s="10">
        <v>8</v>
      </c>
      <c r="C1286" s="14">
        <v>41544</v>
      </c>
      <c r="D1286" s="15" t="s">
        <v>237</v>
      </c>
      <c r="E1286" s="15" t="s">
        <v>11</v>
      </c>
      <c r="F1286" s="15" t="s">
        <v>11</v>
      </c>
      <c r="G1286" s="23" t="s">
        <v>229</v>
      </c>
      <c r="H1286" s="17" t="s">
        <v>260</v>
      </c>
      <c r="I1286" s="66">
        <v>10</v>
      </c>
      <c r="J1286" s="12">
        <f>VLOOKUP(G1286,'Default Parameters'!$A$10:$C$12,3,FALSE)</f>
        <v>5</v>
      </c>
      <c r="K1286" s="63">
        <f t="shared" si="380"/>
        <v>41666</v>
      </c>
      <c r="L1286" s="64">
        <f t="shared" si="381"/>
        <v>2014</v>
      </c>
      <c r="M1286" s="64">
        <f t="shared" si="382"/>
        <v>1</v>
      </c>
      <c r="N1286" s="63">
        <f t="shared" si="383"/>
        <v>43491</v>
      </c>
      <c r="O1286" s="154">
        <f t="shared" si="384"/>
        <v>42948</v>
      </c>
      <c r="P1286" s="155">
        <f t="shared" si="385"/>
        <v>43312</v>
      </c>
      <c r="Q1286" s="155" t="str">
        <f t="shared" si="386"/>
        <v>Yes</v>
      </c>
      <c r="R1286" s="156">
        <f t="shared" si="387"/>
        <v>4.1917808219178081</v>
      </c>
      <c r="S1286" s="156">
        <f t="shared" si="388"/>
        <v>5.8082191780821919</v>
      </c>
      <c r="T1286" s="157">
        <f t="shared" si="389"/>
        <v>43313</v>
      </c>
      <c r="U1286" s="158">
        <f t="shared" si="390"/>
        <v>43491</v>
      </c>
      <c r="V1286" s="158" t="str">
        <f t="shared" si="391"/>
        <v>Yes</v>
      </c>
      <c r="W1286" s="159">
        <f t="shared" si="392"/>
        <v>4.1917808219178081</v>
      </c>
      <c r="X1286" s="159">
        <f t="shared" si="393"/>
        <v>0.71232876712328763</v>
      </c>
      <c r="Y1286" s="160" t="str">
        <f t="shared" si="394"/>
        <v/>
      </c>
      <c r="Z1286" s="161" t="str">
        <f t="shared" si="395"/>
        <v/>
      </c>
      <c r="AA1286" s="161" t="str">
        <f t="shared" si="396"/>
        <v>No</v>
      </c>
      <c r="AB1286" s="162" t="str">
        <f t="shared" si="397"/>
        <v/>
      </c>
      <c r="AC1286" s="162" t="str">
        <f t="shared" si="398"/>
        <v/>
      </c>
    </row>
    <row r="1287" spans="1:29" ht="14">
      <c r="A1287" s="62">
        <v>1285</v>
      </c>
      <c r="B1287" s="10">
        <v>8</v>
      </c>
      <c r="C1287" s="14">
        <v>41544</v>
      </c>
      <c r="D1287" s="15" t="s">
        <v>237</v>
      </c>
      <c r="E1287" s="15" t="s">
        <v>11</v>
      </c>
      <c r="F1287" s="15" t="s">
        <v>11</v>
      </c>
      <c r="G1287" s="23" t="s">
        <v>229</v>
      </c>
      <c r="H1287" s="17" t="s">
        <v>260</v>
      </c>
      <c r="I1287" s="66">
        <v>10</v>
      </c>
      <c r="J1287" s="12">
        <f>VLOOKUP(G1287,'Default Parameters'!$A$10:$C$12,3,FALSE)</f>
        <v>5</v>
      </c>
      <c r="K1287" s="63">
        <f t="shared" si="380"/>
        <v>41666</v>
      </c>
      <c r="L1287" s="64">
        <f t="shared" si="381"/>
        <v>2014</v>
      </c>
      <c r="M1287" s="64">
        <f t="shared" si="382"/>
        <v>1</v>
      </c>
      <c r="N1287" s="63">
        <f t="shared" si="383"/>
        <v>43491</v>
      </c>
      <c r="O1287" s="154">
        <f t="shared" si="384"/>
        <v>42948</v>
      </c>
      <c r="P1287" s="155">
        <f t="shared" si="385"/>
        <v>43312</v>
      </c>
      <c r="Q1287" s="155" t="str">
        <f t="shared" si="386"/>
        <v>Yes</v>
      </c>
      <c r="R1287" s="156">
        <f t="shared" si="387"/>
        <v>4.1917808219178081</v>
      </c>
      <c r="S1287" s="156">
        <f t="shared" si="388"/>
        <v>5.8082191780821919</v>
      </c>
      <c r="T1287" s="157">
        <f t="shared" si="389"/>
        <v>43313</v>
      </c>
      <c r="U1287" s="158">
        <f t="shared" si="390"/>
        <v>43491</v>
      </c>
      <c r="V1287" s="158" t="str">
        <f t="shared" si="391"/>
        <v>Yes</v>
      </c>
      <c r="W1287" s="159">
        <f t="shared" si="392"/>
        <v>4.1917808219178081</v>
      </c>
      <c r="X1287" s="159">
        <f t="shared" si="393"/>
        <v>0.71232876712328763</v>
      </c>
      <c r="Y1287" s="160" t="str">
        <f t="shared" si="394"/>
        <v/>
      </c>
      <c r="Z1287" s="161" t="str">
        <f t="shared" si="395"/>
        <v/>
      </c>
      <c r="AA1287" s="161" t="str">
        <f t="shared" si="396"/>
        <v>No</v>
      </c>
      <c r="AB1287" s="162" t="str">
        <f t="shared" si="397"/>
        <v/>
      </c>
      <c r="AC1287" s="162" t="str">
        <f t="shared" si="398"/>
        <v/>
      </c>
    </row>
    <row r="1288" spans="1:29" ht="14">
      <c r="A1288" s="62">
        <v>1286</v>
      </c>
      <c r="B1288" s="10">
        <v>8</v>
      </c>
      <c r="C1288" s="14">
        <v>41544</v>
      </c>
      <c r="D1288" s="15" t="s">
        <v>237</v>
      </c>
      <c r="E1288" s="15" t="s">
        <v>11</v>
      </c>
      <c r="F1288" s="15" t="s">
        <v>11</v>
      </c>
      <c r="G1288" s="23" t="s">
        <v>229</v>
      </c>
      <c r="H1288" s="17" t="s">
        <v>260</v>
      </c>
      <c r="I1288" s="66">
        <v>10</v>
      </c>
      <c r="J1288" s="12">
        <f>VLOOKUP(G1288,'Default Parameters'!$A$10:$C$12,3,FALSE)</f>
        <v>5</v>
      </c>
      <c r="K1288" s="63">
        <f t="shared" si="380"/>
        <v>41666</v>
      </c>
      <c r="L1288" s="64">
        <f t="shared" si="381"/>
        <v>2014</v>
      </c>
      <c r="M1288" s="64">
        <f t="shared" si="382"/>
        <v>1</v>
      </c>
      <c r="N1288" s="63">
        <f t="shared" si="383"/>
        <v>43491</v>
      </c>
      <c r="O1288" s="154">
        <f t="shared" si="384"/>
        <v>42948</v>
      </c>
      <c r="P1288" s="155">
        <f t="shared" si="385"/>
        <v>43312</v>
      </c>
      <c r="Q1288" s="155" t="str">
        <f t="shared" si="386"/>
        <v>Yes</v>
      </c>
      <c r="R1288" s="156">
        <f t="shared" si="387"/>
        <v>4.1917808219178081</v>
      </c>
      <c r="S1288" s="156">
        <f t="shared" si="388"/>
        <v>5.8082191780821919</v>
      </c>
      <c r="T1288" s="157">
        <f t="shared" si="389"/>
        <v>43313</v>
      </c>
      <c r="U1288" s="158">
        <f t="shared" si="390"/>
        <v>43491</v>
      </c>
      <c r="V1288" s="158" t="str">
        <f t="shared" si="391"/>
        <v>Yes</v>
      </c>
      <c r="W1288" s="159">
        <f t="shared" si="392"/>
        <v>4.1917808219178081</v>
      </c>
      <c r="X1288" s="159">
        <f t="shared" si="393"/>
        <v>0.71232876712328763</v>
      </c>
      <c r="Y1288" s="160" t="str">
        <f t="shared" si="394"/>
        <v/>
      </c>
      <c r="Z1288" s="161" t="str">
        <f t="shared" si="395"/>
        <v/>
      </c>
      <c r="AA1288" s="161" t="str">
        <f t="shared" si="396"/>
        <v>No</v>
      </c>
      <c r="AB1288" s="162" t="str">
        <f t="shared" si="397"/>
        <v/>
      </c>
      <c r="AC1288" s="162" t="str">
        <f t="shared" si="398"/>
        <v/>
      </c>
    </row>
    <row r="1289" spans="1:29" ht="14">
      <c r="A1289" s="62">
        <v>1287</v>
      </c>
      <c r="B1289" s="10">
        <v>9</v>
      </c>
      <c r="C1289" s="14">
        <v>41547</v>
      </c>
      <c r="D1289" s="15" t="s">
        <v>237</v>
      </c>
      <c r="E1289" s="15" t="s">
        <v>367</v>
      </c>
      <c r="F1289" s="15" t="s">
        <v>367</v>
      </c>
      <c r="G1289" s="23" t="s">
        <v>229</v>
      </c>
      <c r="H1289" s="17" t="s">
        <v>260</v>
      </c>
      <c r="I1289" s="66">
        <v>500</v>
      </c>
      <c r="J1289" s="12">
        <f>VLOOKUP(G1289,'Default Parameters'!$A$10:$C$12,3,FALSE)</f>
        <v>5</v>
      </c>
      <c r="K1289" s="63">
        <f t="shared" si="380"/>
        <v>41669</v>
      </c>
      <c r="L1289" s="64">
        <f t="shared" si="381"/>
        <v>2014</v>
      </c>
      <c r="M1289" s="64">
        <f t="shared" si="382"/>
        <v>1</v>
      </c>
      <c r="N1289" s="63">
        <f t="shared" si="383"/>
        <v>43494</v>
      </c>
      <c r="O1289" s="154">
        <f t="shared" si="384"/>
        <v>42948</v>
      </c>
      <c r="P1289" s="155">
        <f t="shared" si="385"/>
        <v>43312</v>
      </c>
      <c r="Q1289" s="155" t="str">
        <f t="shared" si="386"/>
        <v>Yes</v>
      </c>
      <c r="R1289" s="156">
        <f t="shared" si="387"/>
        <v>209.58904109589042</v>
      </c>
      <c r="S1289" s="156">
        <f t="shared" si="388"/>
        <v>290.41095890410958</v>
      </c>
      <c r="T1289" s="157">
        <f t="shared" si="389"/>
        <v>43313</v>
      </c>
      <c r="U1289" s="158">
        <f t="shared" si="390"/>
        <v>43494</v>
      </c>
      <c r="V1289" s="158" t="str">
        <f t="shared" si="391"/>
        <v>Yes</v>
      </c>
      <c r="W1289" s="159">
        <f t="shared" si="392"/>
        <v>209.58904109589042</v>
      </c>
      <c r="X1289" s="159">
        <f t="shared" si="393"/>
        <v>39.726027397260275</v>
      </c>
      <c r="Y1289" s="160" t="str">
        <f t="shared" si="394"/>
        <v/>
      </c>
      <c r="Z1289" s="161" t="str">
        <f t="shared" si="395"/>
        <v/>
      </c>
      <c r="AA1289" s="161" t="str">
        <f t="shared" si="396"/>
        <v>No</v>
      </c>
      <c r="AB1289" s="162" t="str">
        <f t="shared" si="397"/>
        <v/>
      </c>
      <c r="AC1289" s="162" t="str">
        <f t="shared" si="398"/>
        <v/>
      </c>
    </row>
    <row r="1290" spans="1:29" ht="14">
      <c r="A1290" s="62">
        <v>1288</v>
      </c>
      <c r="B1290" s="10">
        <v>9</v>
      </c>
      <c r="C1290" s="14">
        <v>41547</v>
      </c>
      <c r="D1290" s="15" t="s">
        <v>257</v>
      </c>
      <c r="E1290" s="15" t="s">
        <v>372</v>
      </c>
      <c r="F1290" s="15" t="s">
        <v>372</v>
      </c>
      <c r="G1290" s="23" t="s">
        <v>229</v>
      </c>
      <c r="H1290" s="17" t="s">
        <v>260</v>
      </c>
      <c r="I1290" s="66">
        <v>1</v>
      </c>
      <c r="J1290" s="12">
        <f>VLOOKUP(G1290,'Default Parameters'!$A$10:$C$12,3,FALSE)</f>
        <v>5</v>
      </c>
      <c r="K1290" s="63">
        <f t="shared" si="380"/>
        <v>41669</v>
      </c>
      <c r="L1290" s="64">
        <f t="shared" si="381"/>
        <v>2014</v>
      </c>
      <c r="M1290" s="64">
        <f t="shared" si="382"/>
        <v>1</v>
      </c>
      <c r="N1290" s="63">
        <f t="shared" si="383"/>
        <v>43494</v>
      </c>
      <c r="O1290" s="154">
        <f t="shared" si="384"/>
        <v>42948</v>
      </c>
      <c r="P1290" s="155">
        <f t="shared" si="385"/>
        <v>43312</v>
      </c>
      <c r="Q1290" s="155" t="str">
        <f t="shared" si="386"/>
        <v>Yes</v>
      </c>
      <c r="R1290" s="156">
        <f t="shared" si="387"/>
        <v>0.41917808219178082</v>
      </c>
      <c r="S1290" s="156">
        <f t="shared" si="388"/>
        <v>0.58082191780821912</v>
      </c>
      <c r="T1290" s="157">
        <f t="shared" si="389"/>
        <v>43313</v>
      </c>
      <c r="U1290" s="158">
        <f t="shared" si="390"/>
        <v>43494</v>
      </c>
      <c r="V1290" s="158" t="str">
        <f t="shared" si="391"/>
        <v>Yes</v>
      </c>
      <c r="W1290" s="159">
        <f t="shared" si="392"/>
        <v>0.41917808219178082</v>
      </c>
      <c r="X1290" s="159">
        <f t="shared" si="393"/>
        <v>7.9452054794520555E-2</v>
      </c>
      <c r="Y1290" s="160" t="str">
        <f t="shared" si="394"/>
        <v/>
      </c>
      <c r="Z1290" s="161" t="str">
        <f t="shared" si="395"/>
        <v/>
      </c>
      <c r="AA1290" s="161" t="str">
        <f t="shared" si="396"/>
        <v>No</v>
      </c>
      <c r="AB1290" s="162" t="str">
        <f t="shared" si="397"/>
        <v/>
      </c>
      <c r="AC1290" s="162" t="str">
        <f t="shared" si="398"/>
        <v/>
      </c>
    </row>
    <row r="1291" spans="1:29" ht="14">
      <c r="A1291" s="62">
        <v>1289</v>
      </c>
      <c r="B1291" s="10">
        <v>9</v>
      </c>
      <c r="C1291" s="14">
        <v>41547</v>
      </c>
      <c r="D1291" s="15" t="s">
        <v>264</v>
      </c>
      <c r="E1291" s="65" t="s">
        <v>8</v>
      </c>
      <c r="F1291" s="15" t="s">
        <v>8</v>
      </c>
      <c r="G1291" s="23" t="s">
        <v>229</v>
      </c>
      <c r="H1291" s="17" t="s">
        <v>260</v>
      </c>
      <c r="I1291" s="66">
        <v>100</v>
      </c>
      <c r="J1291" s="12">
        <f>VLOOKUP(G1291,'Default Parameters'!$A$10:$C$12,3,FALSE)</f>
        <v>5</v>
      </c>
      <c r="K1291" s="63">
        <f t="shared" si="380"/>
        <v>41669</v>
      </c>
      <c r="L1291" s="64">
        <f t="shared" si="381"/>
        <v>2014</v>
      </c>
      <c r="M1291" s="64">
        <f t="shared" si="382"/>
        <v>1</v>
      </c>
      <c r="N1291" s="63">
        <f t="shared" si="383"/>
        <v>43494</v>
      </c>
      <c r="O1291" s="154">
        <f t="shared" si="384"/>
        <v>42948</v>
      </c>
      <c r="P1291" s="155">
        <f t="shared" si="385"/>
        <v>43312</v>
      </c>
      <c r="Q1291" s="155" t="str">
        <f t="shared" si="386"/>
        <v>Yes</v>
      </c>
      <c r="R1291" s="156">
        <f t="shared" si="387"/>
        <v>41.917808219178085</v>
      </c>
      <c r="S1291" s="156">
        <f t="shared" si="388"/>
        <v>58.082191780821915</v>
      </c>
      <c r="T1291" s="157">
        <f t="shared" si="389"/>
        <v>43313</v>
      </c>
      <c r="U1291" s="158">
        <f t="shared" si="390"/>
        <v>43494</v>
      </c>
      <c r="V1291" s="158" t="str">
        <f t="shared" si="391"/>
        <v>Yes</v>
      </c>
      <c r="W1291" s="159">
        <f t="shared" si="392"/>
        <v>41.917808219178085</v>
      </c>
      <c r="X1291" s="159">
        <f t="shared" si="393"/>
        <v>7.9452054794520546</v>
      </c>
      <c r="Y1291" s="160" t="str">
        <f t="shared" si="394"/>
        <v/>
      </c>
      <c r="Z1291" s="161" t="str">
        <f t="shared" si="395"/>
        <v/>
      </c>
      <c r="AA1291" s="161" t="str">
        <f t="shared" si="396"/>
        <v>No</v>
      </c>
      <c r="AB1291" s="162" t="str">
        <f t="shared" si="397"/>
        <v/>
      </c>
      <c r="AC1291" s="162" t="str">
        <f t="shared" si="398"/>
        <v/>
      </c>
    </row>
    <row r="1292" spans="1:29" ht="14">
      <c r="A1292" s="62">
        <v>1290</v>
      </c>
      <c r="B1292" s="10">
        <v>9</v>
      </c>
      <c r="C1292" s="14">
        <v>41547</v>
      </c>
      <c r="D1292" s="15" t="s">
        <v>237</v>
      </c>
      <c r="E1292" s="65" t="s">
        <v>8</v>
      </c>
      <c r="F1292" s="15" t="s">
        <v>8</v>
      </c>
      <c r="G1292" s="23" t="s">
        <v>229</v>
      </c>
      <c r="H1292" s="17" t="s">
        <v>260</v>
      </c>
      <c r="I1292" s="66">
        <v>500</v>
      </c>
      <c r="J1292" s="12">
        <f>VLOOKUP(G1292,'Default Parameters'!$A$10:$C$12,3,FALSE)</f>
        <v>5</v>
      </c>
      <c r="K1292" s="63">
        <f t="shared" si="380"/>
        <v>41669</v>
      </c>
      <c r="L1292" s="64">
        <f t="shared" si="381"/>
        <v>2014</v>
      </c>
      <c r="M1292" s="64">
        <f t="shared" si="382"/>
        <v>1</v>
      </c>
      <c r="N1292" s="63">
        <f t="shared" si="383"/>
        <v>43494</v>
      </c>
      <c r="O1292" s="154">
        <f t="shared" si="384"/>
        <v>42948</v>
      </c>
      <c r="P1292" s="155">
        <f t="shared" si="385"/>
        <v>43312</v>
      </c>
      <c r="Q1292" s="155" t="str">
        <f t="shared" si="386"/>
        <v>Yes</v>
      </c>
      <c r="R1292" s="156">
        <f t="shared" si="387"/>
        <v>209.58904109589042</v>
      </c>
      <c r="S1292" s="156">
        <f t="shared" si="388"/>
        <v>290.41095890410958</v>
      </c>
      <c r="T1292" s="157">
        <f t="shared" si="389"/>
        <v>43313</v>
      </c>
      <c r="U1292" s="158">
        <f t="shared" si="390"/>
        <v>43494</v>
      </c>
      <c r="V1292" s="158" t="str">
        <f t="shared" si="391"/>
        <v>Yes</v>
      </c>
      <c r="W1292" s="159">
        <f t="shared" si="392"/>
        <v>209.58904109589042</v>
      </c>
      <c r="X1292" s="159">
        <f t="shared" si="393"/>
        <v>39.726027397260275</v>
      </c>
      <c r="Y1292" s="160" t="str">
        <f t="shared" si="394"/>
        <v/>
      </c>
      <c r="Z1292" s="161" t="str">
        <f t="shared" si="395"/>
        <v/>
      </c>
      <c r="AA1292" s="161" t="str">
        <f t="shared" si="396"/>
        <v>No</v>
      </c>
      <c r="AB1292" s="162" t="str">
        <f t="shared" si="397"/>
        <v/>
      </c>
      <c r="AC1292" s="162" t="str">
        <f t="shared" si="398"/>
        <v/>
      </c>
    </row>
    <row r="1293" spans="1:29" ht="14">
      <c r="A1293" s="62">
        <v>1291</v>
      </c>
      <c r="B1293" s="10">
        <v>9</v>
      </c>
      <c r="C1293" s="14">
        <v>41547</v>
      </c>
      <c r="D1293" s="15" t="s">
        <v>237</v>
      </c>
      <c r="E1293" s="15" t="s">
        <v>11</v>
      </c>
      <c r="F1293" s="15" t="s">
        <v>11</v>
      </c>
      <c r="G1293" s="23" t="s">
        <v>229</v>
      </c>
      <c r="H1293" s="17" t="s">
        <v>260</v>
      </c>
      <c r="I1293" s="66">
        <v>500</v>
      </c>
      <c r="J1293" s="12">
        <f>VLOOKUP(G1293,'Default Parameters'!$A$10:$C$12,3,FALSE)</f>
        <v>5</v>
      </c>
      <c r="K1293" s="63">
        <f t="shared" si="380"/>
        <v>41669</v>
      </c>
      <c r="L1293" s="64">
        <f t="shared" si="381"/>
        <v>2014</v>
      </c>
      <c r="M1293" s="64">
        <f t="shared" si="382"/>
        <v>1</v>
      </c>
      <c r="N1293" s="63">
        <f t="shared" si="383"/>
        <v>43494</v>
      </c>
      <c r="O1293" s="154">
        <f t="shared" si="384"/>
        <v>42948</v>
      </c>
      <c r="P1293" s="155">
        <f t="shared" si="385"/>
        <v>43312</v>
      </c>
      <c r="Q1293" s="155" t="str">
        <f t="shared" si="386"/>
        <v>Yes</v>
      </c>
      <c r="R1293" s="156">
        <f t="shared" si="387"/>
        <v>209.58904109589042</v>
      </c>
      <c r="S1293" s="156">
        <f t="shared" si="388"/>
        <v>290.41095890410958</v>
      </c>
      <c r="T1293" s="157">
        <f t="shared" si="389"/>
        <v>43313</v>
      </c>
      <c r="U1293" s="158">
        <f t="shared" si="390"/>
        <v>43494</v>
      </c>
      <c r="V1293" s="158" t="str">
        <f t="shared" si="391"/>
        <v>Yes</v>
      </c>
      <c r="W1293" s="159">
        <f t="shared" si="392"/>
        <v>209.58904109589042</v>
      </c>
      <c r="X1293" s="159">
        <f t="shared" si="393"/>
        <v>39.726027397260275</v>
      </c>
      <c r="Y1293" s="160" t="str">
        <f t="shared" si="394"/>
        <v/>
      </c>
      <c r="Z1293" s="161" t="str">
        <f t="shared" si="395"/>
        <v/>
      </c>
      <c r="AA1293" s="161" t="str">
        <f t="shared" si="396"/>
        <v>No</v>
      </c>
      <c r="AB1293" s="162" t="str">
        <f t="shared" si="397"/>
        <v/>
      </c>
      <c r="AC1293" s="162" t="str">
        <f t="shared" si="398"/>
        <v/>
      </c>
    </row>
    <row r="1294" spans="1:29" ht="14">
      <c r="A1294" s="62">
        <v>1292</v>
      </c>
      <c r="B1294" s="10">
        <v>9</v>
      </c>
      <c r="C1294" s="14">
        <v>41547</v>
      </c>
      <c r="D1294" s="15" t="s">
        <v>237</v>
      </c>
      <c r="E1294" s="15" t="s">
        <v>11</v>
      </c>
      <c r="F1294" s="15" t="s">
        <v>11</v>
      </c>
      <c r="G1294" s="23" t="s">
        <v>229</v>
      </c>
      <c r="H1294" s="17" t="s">
        <v>260</v>
      </c>
      <c r="I1294" s="66">
        <v>500</v>
      </c>
      <c r="J1294" s="12">
        <f>VLOOKUP(G1294,'Default Parameters'!$A$10:$C$12,3,FALSE)</f>
        <v>5</v>
      </c>
      <c r="K1294" s="63">
        <f t="shared" si="380"/>
        <v>41669</v>
      </c>
      <c r="L1294" s="64">
        <f t="shared" si="381"/>
        <v>2014</v>
      </c>
      <c r="M1294" s="64">
        <f t="shared" si="382"/>
        <v>1</v>
      </c>
      <c r="N1294" s="63">
        <f t="shared" si="383"/>
        <v>43494</v>
      </c>
      <c r="O1294" s="154">
        <f t="shared" si="384"/>
        <v>42948</v>
      </c>
      <c r="P1294" s="155">
        <f t="shared" si="385"/>
        <v>43312</v>
      </c>
      <c r="Q1294" s="155" t="str">
        <f t="shared" si="386"/>
        <v>Yes</v>
      </c>
      <c r="R1294" s="156">
        <f t="shared" si="387"/>
        <v>209.58904109589042</v>
      </c>
      <c r="S1294" s="156">
        <f t="shared" si="388"/>
        <v>290.41095890410958</v>
      </c>
      <c r="T1294" s="157">
        <f t="shared" si="389"/>
        <v>43313</v>
      </c>
      <c r="U1294" s="158">
        <f t="shared" si="390"/>
        <v>43494</v>
      </c>
      <c r="V1294" s="158" t="str">
        <f t="shared" si="391"/>
        <v>Yes</v>
      </c>
      <c r="W1294" s="159">
        <f t="shared" si="392"/>
        <v>209.58904109589042</v>
      </c>
      <c r="X1294" s="159">
        <f t="shared" si="393"/>
        <v>39.726027397260275</v>
      </c>
      <c r="Y1294" s="160" t="str">
        <f t="shared" si="394"/>
        <v/>
      </c>
      <c r="Z1294" s="161" t="str">
        <f t="shared" si="395"/>
        <v/>
      </c>
      <c r="AA1294" s="161" t="str">
        <f t="shared" si="396"/>
        <v>No</v>
      </c>
      <c r="AB1294" s="162" t="str">
        <f t="shared" si="397"/>
        <v/>
      </c>
      <c r="AC1294" s="162" t="str">
        <f t="shared" si="398"/>
        <v/>
      </c>
    </row>
    <row r="1295" spans="1:29" ht="14">
      <c r="A1295" s="62">
        <v>1293</v>
      </c>
      <c r="B1295" s="10">
        <v>9</v>
      </c>
      <c r="C1295" s="14">
        <v>41547</v>
      </c>
      <c r="D1295" s="15" t="s">
        <v>74</v>
      </c>
      <c r="E1295" s="65" t="s">
        <v>9</v>
      </c>
      <c r="F1295" s="15" t="s">
        <v>9</v>
      </c>
      <c r="G1295" s="23" t="s">
        <v>229</v>
      </c>
      <c r="H1295" s="19" t="s">
        <v>260</v>
      </c>
      <c r="I1295" s="66">
        <v>500</v>
      </c>
      <c r="J1295" s="12">
        <f>VLOOKUP(G1295,'Default Parameters'!$A$10:$C$12,3,FALSE)</f>
        <v>5</v>
      </c>
      <c r="K1295" s="63">
        <f t="shared" si="380"/>
        <v>41669</v>
      </c>
      <c r="L1295" s="64">
        <f t="shared" si="381"/>
        <v>2014</v>
      </c>
      <c r="M1295" s="64">
        <f t="shared" si="382"/>
        <v>1</v>
      </c>
      <c r="N1295" s="63">
        <f t="shared" si="383"/>
        <v>43494</v>
      </c>
      <c r="O1295" s="154">
        <f t="shared" si="384"/>
        <v>42948</v>
      </c>
      <c r="P1295" s="155">
        <f t="shared" si="385"/>
        <v>43312</v>
      </c>
      <c r="Q1295" s="155" t="str">
        <f t="shared" si="386"/>
        <v>Yes</v>
      </c>
      <c r="R1295" s="156">
        <f t="shared" si="387"/>
        <v>209.58904109589042</v>
      </c>
      <c r="S1295" s="156">
        <f t="shared" si="388"/>
        <v>290.41095890410958</v>
      </c>
      <c r="T1295" s="157">
        <f t="shared" si="389"/>
        <v>43313</v>
      </c>
      <c r="U1295" s="158">
        <f t="shared" si="390"/>
        <v>43494</v>
      </c>
      <c r="V1295" s="158" t="str">
        <f t="shared" si="391"/>
        <v>Yes</v>
      </c>
      <c r="W1295" s="159">
        <f t="shared" si="392"/>
        <v>209.58904109589042</v>
      </c>
      <c r="X1295" s="159">
        <f t="shared" si="393"/>
        <v>39.726027397260275</v>
      </c>
      <c r="Y1295" s="160" t="str">
        <f t="shared" si="394"/>
        <v/>
      </c>
      <c r="Z1295" s="161" t="str">
        <f t="shared" si="395"/>
        <v/>
      </c>
      <c r="AA1295" s="161" t="str">
        <f t="shared" si="396"/>
        <v>No</v>
      </c>
      <c r="AB1295" s="162" t="str">
        <f t="shared" si="397"/>
        <v/>
      </c>
      <c r="AC1295" s="162" t="str">
        <f t="shared" si="398"/>
        <v/>
      </c>
    </row>
    <row r="1296" spans="1:29" ht="14">
      <c r="A1296" s="62">
        <v>1294</v>
      </c>
      <c r="B1296" s="10">
        <v>9</v>
      </c>
      <c r="C1296" s="14">
        <v>41547</v>
      </c>
      <c r="D1296" s="15" t="s">
        <v>74</v>
      </c>
      <c r="E1296" s="65" t="s">
        <v>9</v>
      </c>
      <c r="F1296" s="15" t="s">
        <v>9</v>
      </c>
      <c r="G1296" s="23" t="s">
        <v>229</v>
      </c>
      <c r="H1296" s="19" t="s">
        <v>260</v>
      </c>
      <c r="I1296" s="66">
        <v>500</v>
      </c>
      <c r="J1296" s="12">
        <f>VLOOKUP(G1296,'Default Parameters'!$A$10:$C$12,3,FALSE)</f>
        <v>5</v>
      </c>
      <c r="K1296" s="63">
        <f t="shared" si="380"/>
        <v>41669</v>
      </c>
      <c r="L1296" s="64">
        <f t="shared" si="381"/>
        <v>2014</v>
      </c>
      <c r="M1296" s="64">
        <f t="shared" si="382"/>
        <v>1</v>
      </c>
      <c r="N1296" s="63">
        <f t="shared" si="383"/>
        <v>43494</v>
      </c>
      <c r="O1296" s="154">
        <f t="shared" si="384"/>
        <v>42948</v>
      </c>
      <c r="P1296" s="155">
        <f t="shared" si="385"/>
        <v>43312</v>
      </c>
      <c r="Q1296" s="155" t="str">
        <f t="shared" si="386"/>
        <v>Yes</v>
      </c>
      <c r="R1296" s="156">
        <f t="shared" si="387"/>
        <v>209.58904109589042</v>
      </c>
      <c r="S1296" s="156">
        <f t="shared" si="388"/>
        <v>290.41095890410958</v>
      </c>
      <c r="T1296" s="157">
        <f t="shared" si="389"/>
        <v>43313</v>
      </c>
      <c r="U1296" s="158">
        <f t="shared" si="390"/>
        <v>43494</v>
      </c>
      <c r="V1296" s="158" t="str">
        <f t="shared" si="391"/>
        <v>Yes</v>
      </c>
      <c r="W1296" s="159">
        <f t="shared" si="392"/>
        <v>209.58904109589042</v>
      </c>
      <c r="X1296" s="159">
        <f t="shared" si="393"/>
        <v>39.726027397260275</v>
      </c>
      <c r="Y1296" s="160" t="str">
        <f t="shared" si="394"/>
        <v/>
      </c>
      <c r="Z1296" s="161" t="str">
        <f t="shared" si="395"/>
        <v/>
      </c>
      <c r="AA1296" s="161" t="str">
        <f t="shared" si="396"/>
        <v>No</v>
      </c>
      <c r="AB1296" s="162" t="str">
        <f t="shared" si="397"/>
        <v/>
      </c>
      <c r="AC1296" s="162" t="str">
        <f t="shared" si="398"/>
        <v/>
      </c>
    </row>
    <row r="1297" spans="1:29" ht="14">
      <c r="A1297" s="62">
        <v>1295</v>
      </c>
      <c r="B1297" s="10">
        <v>9</v>
      </c>
      <c r="C1297" s="14">
        <v>41547</v>
      </c>
      <c r="D1297" s="15" t="s">
        <v>74</v>
      </c>
      <c r="E1297" s="65" t="s">
        <v>9</v>
      </c>
      <c r="F1297" s="15" t="s">
        <v>9</v>
      </c>
      <c r="G1297" s="23" t="s">
        <v>229</v>
      </c>
      <c r="H1297" s="19" t="s">
        <v>260</v>
      </c>
      <c r="I1297" s="66">
        <v>1000</v>
      </c>
      <c r="J1297" s="12">
        <f>VLOOKUP(G1297,'Default Parameters'!$A$10:$C$12,3,FALSE)</f>
        <v>5</v>
      </c>
      <c r="K1297" s="63">
        <f t="shared" si="380"/>
        <v>41669</v>
      </c>
      <c r="L1297" s="64">
        <f t="shared" si="381"/>
        <v>2014</v>
      </c>
      <c r="M1297" s="64">
        <f t="shared" si="382"/>
        <v>1</v>
      </c>
      <c r="N1297" s="63">
        <f t="shared" si="383"/>
        <v>43494</v>
      </c>
      <c r="O1297" s="154">
        <f t="shared" si="384"/>
        <v>42948</v>
      </c>
      <c r="P1297" s="155">
        <f t="shared" si="385"/>
        <v>43312</v>
      </c>
      <c r="Q1297" s="155" t="str">
        <f t="shared" si="386"/>
        <v>Yes</v>
      </c>
      <c r="R1297" s="156">
        <f t="shared" si="387"/>
        <v>419.17808219178085</v>
      </c>
      <c r="S1297" s="156">
        <f t="shared" si="388"/>
        <v>580.82191780821915</v>
      </c>
      <c r="T1297" s="157">
        <f t="shared" si="389"/>
        <v>43313</v>
      </c>
      <c r="U1297" s="158">
        <f t="shared" si="390"/>
        <v>43494</v>
      </c>
      <c r="V1297" s="158" t="str">
        <f t="shared" si="391"/>
        <v>Yes</v>
      </c>
      <c r="W1297" s="159">
        <f t="shared" si="392"/>
        <v>419.17808219178085</v>
      </c>
      <c r="X1297" s="159">
        <f t="shared" si="393"/>
        <v>79.452054794520549</v>
      </c>
      <c r="Y1297" s="160" t="str">
        <f t="shared" si="394"/>
        <v/>
      </c>
      <c r="Z1297" s="161" t="str">
        <f t="shared" si="395"/>
        <v/>
      </c>
      <c r="AA1297" s="161" t="str">
        <f t="shared" si="396"/>
        <v>No</v>
      </c>
      <c r="AB1297" s="162" t="str">
        <f t="shared" si="397"/>
        <v/>
      </c>
      <c r="AC1297" s="162" t="str">
        <f t="shared" si="398"/>
        <v/>
      </c>
    </row>
    <row r="1298" spans="1:29" ht="14">
      <c r="A1298" s="62">
        <v>1296</v>
      </c>
      <c r="B1298" s="10">
        <v>9</v>
      </c>
      <c r="C1298" s="14">
        <v>41547</v>
      </c>
      <c r="D1298" s="15" t="s">
        <v>272</v>
      </c>
      <c r="E1298" s="15" t="s">
        <v>785</v>
      </c>
      <c r="F1298" s="15" t="s">
        <v>785</v>
      </c>
      <c r="G1298" s="23" t="s">
        <v>16</v>
      </c>
      <c r="H1298" s="17" t="s">
        <v>270</v>
      </c>
      <c r="I1298" s="66">
        <v>100</v>
      </c>
      <c r="J1298" s="12">
        <f>VLOOKUP(G1298,'Default Parameters'!$A$10:$C$12,3,FALSE)</f>
        <v>5</v>
      </c>
      <c r="K1298" s="63">
        <f t="shared" si="380"/>
        <v>41669</v>
      </c>
      <c r="L1298" s="64">
        <f t="shared" si="381"/>
        <v>2014</v>
      </c>
      <c r="M1298" s="64">
        <f t="shared" si="382"/>
        <v>1</v>
      </c>
      <c r="N1298" s="63">
        <f t="shared" si="383"/>
        <v>43494</v>
      </c>
      <c r="O1298" s="154">
        <f t="shared" si="384"/>
        <v>42948</v>
      </c>
      <c r="P1298" s="155">
        <f t="shared" si="385"/>
        <v>43312</v>
      </c>
      <c r="Q1298" s="155" t="str">
        <f t="shared" si="386"/>
        <v>Yes</v>
      </c>
      <c r="R1298" s="156">
        <f t="shared" si="387"/>
        <v>41.917808219178085</v>
      </c>
      <c r="S1298" s="156">
        <f t="shared" si="388"/>
        <v>58.082191780821915</v>
      </c>
      <c r="T1298" s="157">
        <f t="shared" si="389"/>
        <v>43313</v>
      </c>
      <c r="U1298" s="158">
        <f t="shared" si="390"/>
        <v>43494</v>
      </c>
      <c r="V1298" s="158" t="str">
        <f t="shared" si="391"/>
        <v>Yes</v>
      </c>
      <c r="W1298" s="159">
        <f t="shared" si="392"/>
        <v>41.917808219178085</v>
      </c>
      <c r="X1298" s="159">
        <f t="shared" si="393"/>
        <v>7.9452054794520546</v>
      </c>
      <c r="Y1298" s="160" t="str">
        <f t="shared" si="394"/>
        <v/>
      </c>
      <c r="Z1298" s="161" t="str">
        <f t="shared" si="395"/>
        <v/>
      </c>
      <c r="AA1298" s="161" t="str">
        <f t="shared" si="396"/>
        <v>No</v>
      </c>
      <c r="AB1298" s="162" t="str">
        <f t="shared" si="397"/>
        <v/>
      </c>
      <c r="AC1298" s="162" t="str">
        <f t="shared" si="398"/>
        <v/>
      </c>
    </row>
    <row r="1299" spans="1:29" ht="14">
      <c r="A1299" s="62">
        <v>1297</v>
      </c>
      <c r="B1299" s="10">
        <v>9</v>
      </c>
      <c r="C1299" s="14">
        <v>41548</v>
      </c>
      <c r="D1299" s="15" t="s">
        <v>255</v>
      </c>
      <c r="E1299" s="15" t="s">
        <v>30</v>
      </c>
      <c r="F1299" s="15" t="s">
        <v>30</v>
      </c>
      <c r="G1299" s="23" t="s">
        <v>229</v>
      </c>
      <c r="H1299" s="17" t="s">
        <v>260</v>
      </c>
      <c r="I1299" s="66">
        <v>100</v>
      </c>
      <c r="J1299" s="12">
        <f>VLOOKUP(G1299,'Default Parameters'!$A$10:$C$12,3,FALSE)</f>
        <v>5</v>
      </c>
      <c r="K1299" s="63">
        <f t="shared" si="380"/>
        <v>41671</v>
      </c>
      <c r="L1299" s="64">
        <f t="shared" si="381"/>
        <v>2014</v>
      </c>
      <c r="M1299" s="64">
        <f t="shared" si="382"/>
        <v>2</v>
      </c>
      <c r="N1299" s="63">
        <f t="shared" si="383"/>
        <v>43496</v>
      </c>
      <c r="O1299" s="154">
        <f t="shared" si="384"/>
        <v>42948</v>
      </c>
      <c r="P1299" s="155">
        <f t="shared" si="385"/>
        <v>43312</v>
      </c>
      <c r="Q1299" s="155" t="str">
        <f t="shared" si="386"/>
        <v>Yes</v>
      </c>
      <c r="R1299" s="156">
        <f t="shared" si="387"/>
        <v>41.917808219178085</v>
      </c>
      <c r="S1299" s="156">
        <f t="shared" si="388"/>
        <v>58.082191780821915</v>
      </c>
      <c r="T1299" s="157">
        <f t="shared" si="389"/>
        <v>43313</v>
      </c>
      <c r="U1299" s="158">
        <f t="shared" si="390"/>
        <v>43496</v>
      </c>
      <c r="V1299" s="158" t="str">
        <f t="shared" si="391"/>
        <v>Yes</v>
      </c>
      <c r="W1299" s="159">
        <f t="shared" si="392"/>
        <v>41.917808219178085</v>
      </c>
      <c r="X1299" s="159">
        <f t="shared" si="393"/>
        <v>8.493150684931507</v>
      </c>
      <c r="Y1299" s="160" t="str">
        <f t="shared" si="394"/>
        <v/>
      </c>
      <c r="Z1299" s="161" t="str">
        <f t="shared" si="395"/>
        <v/>
      </c>
      <c r="AA1299" s="161" t="str">
        <f t="shared" si="396"/>
        <v>No</v>
      </c>
      <c r="AB1299" s="162" t="str">
        <f t="shared" si="397"/>
        <v/>
      </c>
      <c r="AC1299" s="162" t="str">
        <f t="shared" si="398"/>
        <v/>
      </c>
    </row>
    <row r="1300" spans="1:29" ht="14">
      <c r="A1300" s="62">
        <v>1298</v>
      </c>
      <c r="B1300" s="10">
        <v>9</v>
      </c>
      <c r="C1300" s="14">
        <v>41576</v>
      </c>
      <c r="D1300" s="15" t="s">
        <v>274</v>
      </c>
      <c r="E1300" s="15" t="s">
        <v>368</v>
      </c>
      <c r="F1300" s="15" t="s">
        <v>368</v>
      </c>
      <c r="G1300" s="23" t="s">
        <v>229</v>
      </c>
      <c r="H1300" s="17" t="s">
        <v>260</v>
      </c>
      <c r="I1300" s="66">
        <v>1</v>
      </c>
      <c r="J1300" s="12">
        <f>VLOOKUP(G1300,'Default Parameters'!$A$10:$C$12,3,FALSE)</f>
        <v>5</v>
      </c>
      <c r="K1300" s="63">
        <f t="shared" si="380"/>
        <v>41698</v>
      </c>
      <c r="L1300" s="64">
        <f t="shared" si="381"/>
        <v>2014</v>
      </c>
      <c r="M1300" s="64">
        <f t="shared" si="382"/>
        <v>2</v>
      </c>
      <c r="N1300" s="63">
        <f t="shared" si="383"/>
        <v>43523</v>
      </c>
      <c r="O1300" s="154">
        <f t="shared" si="384"/>
        <v>42948</v>
      </c>
      <c r="P1300" s="155">
        <f t="shared" si="385"/>
        <v>43312</v>
      </c>
      <c r="Q1300" s="155" t="str">
        <f t="shared" si="386"/>
        <v>Yes</v>
      </c>
      <c r="R1300" s="156">
        <f t="shared" si="387"/>
        <v>0.41917808219178082</v>
      </c>
      <c r="S1300" s="156">
        <f t="shared" si="388"/>
        <v>0.58082191780821912</v>
      </c>
      <c r="T1300" s="157">
        <f t="shared" si="389"/>
        <v>43313</v>
      </c>
      <c r="U1300" s="158">
        <f t="shared" si="390"/>
        <v>43523</v>
      </c>
      <c r="V1300" s="158" t="str">
        <f t="shared" si="391"/>
        <v>Yes</v>
      </c>
      <c r="W1300" s="159">
        <f t="shared" si="392"/>
        <v>0.41917808219178082</v>
      </c>
      <c r="X1300" s="159">
        <f t="shared" si="393"/>
        <v>0.15890410958904111</v>
      </c>
      <c r="Y1300" s="160" t="str">
        <f t="shared" si="394"/>
        <v/>
      </c>
      <c r="Z1300" s="161" t="str">
        <f t="shared" si="395"/>
        <v/>
      </c>
      <c r="AA1300" s="161" t="str">
        <f t="shared" si="396"/>
        <v>No</v>
      </c>
      <c r="AB1300" s="162" t="str">
        <f t="shared" si="397"/>
        <v/>
      </c>
      <c r="AC1300" s="162" t="str">
        <f t="shared" si="398"/>
        <v/>
      </c>
    </row>
    <row r="1301" spans="1:29" ht="14">
      <c r="A1301" s="62">
        <v>1299</v>
      </c>
      <c r="B1301" s="10">
        <v>9</v>
      </c>
      <c r="C1301" s="14">
        <v>41576</v>
      </c>
      <c r="D1301" s="15" t="s">
        <v>275</v>
      </c>
      <c r="E1301" s="15" t="s">
        <v>374</v>
      </c>
      <c r="F1301" s="15" t="s">
        <v>374</v>
      </c>
      <c r="G1301" s="23" t="s">
        <v>229</v>
      </c>
      <c r="H1301" s="17" t="s">
        <v>247</v>
      </c>
      <c r="I1301" s="66">
        <v>20</v>
      </c>
      <c r="J1301" s="12">
        <f>VLOOKUP(G1301,'Default Parameters'!$A$10:$C$12,3,FALSE)</f>
        <v>5</v>
      </c>
      <c r="K1301" s="63">
        <f t="shared" si="380"/>
        <v>41698</v>
      </c>
      <c r="L1301" s="64">
        <f t="shared" si="381"/>
        <v>2014</v>
      </c>
      <c r="M1301" s="64">
        <f t="shared" si="382"/>
        <v>2</v>
      </c>
      <c r="N1301" s="63">
        <f t="shared" si="383"/>
        <v>43523</v>
      </c>
      <c r="O1301" s="154">
        <f t="shared" si="384"/>
        <v>42948</v>
      </c>
      <c r="P1301" s="155">
        <f t="shared" si="385"/>
        <v>43312</v>
      </c>
      <c r="Q1301" s="155" t="str">
        <f t="shared" si="386"/>
        <v>Yes</v>
      </c>
      <c r="R1301" s="156">
        <f t="shared" si="387"/>
        <v>8.3835616438356162</v>
      </c>
      <c r="S1301" s="156">
        <f t="shared" si="388"/>
        <v>11.616438356164384</v>
      </c>
      <c r="T1301" s="157">
        <f t="shared" si="389"/>
        <v>43313</v>
      </c>
      <c r="U1301" s="158">
        <f t="shared" si="390"/>
        <v>43523</v>
      </c>
      <c r="V1301" s="158" t="str">
        <f t="shared" si="391"/>
        <v>Yes</v>
      </c>
      <c r="W1301" s="159">
        <f t="shared" si="392"/>
        <v>8.3835616438356162</v>
      </c>
      <c r="X1301" s="159">
        <f t="shared" si="393"/>
        <v>3.1780821917808217</v>
      </c>
      <c r="Y1301" s="160" t="str">
        <f t="shared" si="394"/>
        <v/>
      </c>
      <c r="Z1301" s="161" t="str">
        <f t="shared" si="395"/>
        <v/>
      </c>
      <c r="AA1301" s="161" t="str">
        <f t="shared" si="396"/>
        <v>No</v>
      </c>
      <c r="AB1301" s="162" t="str">
        <f t="shared" si="397"/>
        <v/>
      </c>
      <c r="AC1301" s="162" t="str">
        <f t="shared" si="398"/>
        <v/>
      </c>
    </row>
    <row r="1302" spans="1:29" ht="14">
      <c r="A1302" s="62">
        <v>1300</v>
      </c>
      <c r="B1302" s="10">
        <v>9</v>
      </c>
      <c r="C1302" s="14">
        <v>41577</v>
      </c>
      <c r="D1302" s="15" t="s">
        <v>237</v>
      </c>
      <c r="E1302" s="15" t="s">
        <v>367</v>
      </c>
      <c r="F1302" s="15" t="s">
        <v>367</v>
      </c>
      <c r="G1302" s="23" t="s">
        <v>229</v>
      </c>
      <c r="H1302" s="17" t="s">
        <v>276</v>
      </c>
      <c r="I1302" s="66">
        <v>500</v>
      </c>
      <c r="J1302" s="12">
        <f>VLOOKUP(G1302,'Default Parameters'!$A$10:$C$12,3,FALSE)</f>
        <v>5</v>
      </c>
      <c r="K1302" s="63">
        <f t="shared" si="380"/>
        <v>41698</v>
      </c>
      <c r="L1302" s="64">
        <f t="shared" si="381"/>
        <v>2014</v>
      </c>
      <c r="M1302" s="64">
        <f t="shared" si="382"/>
        <v>2</v>
      </c>
      <c r="N1302" s="63">
        <f t="shared" si="383"/>
        <v>43523</v>
      </c>
      <c r="O1302" s="154">
        <f t="shared" si="384"/>
        <v>42948</v>
      </c>
      <c r="P1302" s="155">
        <f t="shared" si="385"/>
        <v>43312</v>
      </c>
      <c r="Q1302" s="155" t="str">
        <f t="shared" si="386"/>
        <v>Yes</v>
      </c>
      <c r="R1302" s="156">
        <f t="shared" si="387"/>
        <v>209.58904109589042</v>
      </c>
      <c r="S1302" s="156">
        <f t="shared" si="388"/>
        <v>290.41095890410958</v>
      </c>
      <c r="T1302" s="157">
        <f t="shared" si="389"/>
        <v>43313</v>
      </c>
      <c r="U1302" s="158">
        <f t="shared" si="390"/>
        <v>43523</v>
      </c>
      <c r="V1302" s="158" t="str">
        <f t="shared" si="391"/>
        <v>Yes</v>
      </c>
      <c r="W1302" s="159">
        <f t="shared" si="392"/>
        <v>209.58904109589042</v>
      </c>
      <c r="X1302" s="159">
        <f t="shared" si="393"/>
        <v>79.452054794520549</v>
      </c>
      <c r="Y1302" s="160" t="str">
        <f t="shared" si="394"/>
        <v/>
      </c>
      <c r="Z1302" s="161" t="str">
        <f t="shared" si="395"/>
        <v/>
      </c>
      <c r="AA1302" s="161" t="str">
        <f t="shared" si="396"/>
        <v>No</v>
      </c>
      <c r="AB1302" s="162" t="str">
        <f t="shared" si="397"/>
        <v/>
      </c>
      <c r="AC1302" s="162" t="str">
        <f t="shared" si="398"/>
        <v/>
      </c>
    </row>
    <row r="1303" spans="1:29" ht="14">
      <c r="A1303" s="62">
        <v>1301</v>
      </c>
      <c r="B1303" s="10">
        <v>9</v>
      </c>
      <c r="C1303" s="14">
        <v>41577</v>
      </c>
      <c r="D1303" s="15" t="s">
        <v>237</v>
      </c>
      <c r="E1303" s="65" t="s">
        <v>8</v>
      </c>
      <c r="F1303" s="15" t="s">
        <v>8</v>
      </c>
      <c r="G1303" s="23" t="s">
        <v>229</v>
      </c>
      <c r="H1303" s="17" t="s">
        <v>276</v>
      </c>
      <c r="I1303" s="66">
        <v>500</v>
      </c>
      <c r="J1303" s="12">
        <f>VLOOKUP(G1303,'Default Parameters'!$A$10:$C$12,3,FALSE)</f>
        <v>5</v>
      </c>
      <c r="K1303" s="63">
        <f t="shared" si="380"/>
        <v>41698</v>
      </c>
      <c r="L1303" s="64">
        <f t="shared" si="381"/>
        <v>2014</v>
      </c>
      <c r="M1303" s="64">
        <f t="shared" si="382"/>
        <v>2</v>
      </c>
      <c r="N1303" s="63">
        <f t="shared" si="383"/>
        <v>43523</v>
      </c>
      <c r="O1303" s="154">
        <f t="shared" si="384"/>
        <v>42948</v>
      </c>
      <c r="P1303" s="155">
        <f t="shared" si="385"/>
        <v>43312</v>
      </c>
      <c r="Q1303" s="155" t="str">
        <f t="shared" si="386"/>
        <v>Yes</v>
      </c>
      <c r="R1303" s="156">
        <f t="shared" si="387"/>
        <v>209.58904109589042</v>
      </c>
      <c r="S1303" s="156">
        <f t="shared" si="388"/>
        <v>290.41095890410958</v>
      </c>
      <c r="T1303" s="157">
        <f t="shared" si="389"/>
        <v>43313</v>
      </c>
      <c r="U1303" s="158">
        <f t="shared" si="390"/>
        <v>43523</v>
      </c>
      <c r="V1303" s="158" t="str">
        <f t="shared" si="391"/>
        <v>Yes</v>
      </c>
      <c r="W1303" s="159">
        <f t="shared" si="392"/>
        <v>209.58904109589042</v>
      </c>
      <c r="X1303" s="159">
        <f t="shared" si="393"/>
        <v>79.452054794520549</v>
      </c>
      <c r="Y1303" s="160" t="str">
        <f t="shared" si="394"/>
        <v/>
      </c>
      <c r="Z1303" s="161" t="str">
        <f t="shared" si="395"/>
        <v/>
      </c>
      <c r="AA1303" s="161" t="str">
        <f t="shared" si="396"/>
        <v>No</v>
      </c>
      <c r="AB1303" s="162" t="str">
        <f t="shared" si="397"/>
        <v/>
      </c>
      <c r="AC1303" s="162" t="str">
        <f t="shared" si="398"/>
        <v/>
      </c>
    </row>
    <row r="1304" spans="1:29" ht="14">
      <c r="A1304" s="62">
        <v>1302</v>
      </c>
      <c r="B1304" s="10">
        <v>9</v>
      </c>
      <c r="C1304" s="14">
        <v>41577</v>
      </c>
      <c r="D1304" s="15" t="s">
        <v>237</v>
      </c>
      <c r="E1304" s="15" t="s">
        <v>11</v>
      </c>
      <c r="F1304" s="15" t="s">
        <v>11</v>
      </c>
      <c r="G1304" s="23" t="s">
        <v>229</v>
      </c>
      <c r="H1304" s="17" t="s">
        <v>277</v>
      </c>
      <c r="I1304" s="66">
        <v>500</v>
      </c>
      <c r="J1304" s="12">
        <f>VLOOKUP(G1304,'Default Parameters'!$A$10:$C$12,3,FALSE)</f>
        <v>5</v>
      </c>
      <c r="K1304" s="63">
        <f t="shared" si="380"/>
        <v>41698</v>
      </c>
      <c r="L1304" s="64">
        <f t="shared" si="381"/>
        <v>2014</v>
      </c>
      <c r="M1304" s="64">
        <f t="shared" si="382"/>
        <v>2</v>
      </c>
      <c r="N1304" s="63">
        <f t="shared" si="383"/>
        <v>43523</v>
      </c>
      <c r="O1304" s="154">
        <f t="shared" si="384"/>
        <v>42948</v>
      </c>
      <c r="P1304" s="155">
        <f t="shared" si="385"/>
        <v>43312</v>
      </c>
      <c r="Q1304" s="155" t="str">
        <f t="shared" si="386"/>
        <v>Yes</v>
      </c>
      <c r="R1304" s="156">
        <f t="shared" si="387"/>
        <v>209.58904109589042</v>
      </c>
      <c r="S1304" s="156">
        <f t="shared" si="388"/>
        <v>290.41095890410958</v>
      </c>
      <c r="T1304" s="157">
        <f t="shared" si="389"/>
        <v>43313</v>
      </c>
      <c r="U1304" s="158">
        <f t="shared" si="390"/>
        <v>43523</v>
      </c>
      <c r="V1304" s="158" t="str">
        <f t="shared" si="391"/>
        <v>Yes</v>
      </c>
      <c r="W1304" s="159">
        <f t="shared" si="392"/>
        <v>209.58904109589042</v>
      </c>
      <c r="X1304" s="159">
        <f t="shared" si="393"/>
        <v>79.452054794520549</v>
      </c>
      <c r="Y1304" s="160" t="str">
        <f t="shared" si="394"/>
        <v/>
      </c>
      <c r="Z1304" s="161" t="str">
        <f t="shared" si="395"/>
        <v/>
      </c>
      <c r="AA1304" s="161" t="str">
        <f t="shared" si="396"/>
        <v>No</v>
      </c>
      <c r="AB1304" s="162" t="str">
        <f t="shared" si="397"/>
        <v/>
      </c>
      <c r="AC1304" s="162" t="str">
        <f t="shared" si="398"/>
        <v/>
      </c>
    </row>
    <row r="1305" spans="1:29" ht="14">
      <c r="A1305" s="62">
        <v>1303</v>
      </c>
      <c r="B1305" s="10">
        <v>9</v>
      </c>
      <c r="C1305" s="14">
        <v>41577</v>
      </c>
      <c r="D1305" s="15" t="s">
        <v>237</v>
      </c>
      <c r="E1305" s="15" t="s">
        <v>11</v>
      </c>
      <c r="F1305" s="15" t="s">
        <v>11</v>
      </c>
      <c r="G1305" s="23" t="s">
        <v>229</v>
      </c>
      <c r="H1305" s="17" t="s">
        <v>276</v>
      </c>
      <c r="I1305" s="66">
        <v>500</v>
      </c>
      <c r="J1305" s="12">
        <f>VLOOKUP(G1305,'Default Parameters'!$A$10:$C$12,3,FALSE)</f>
        <v>5</v>
      </c>
      <c r="K1305" s="63">
        <f t="shared" si="380"/>
        <v>41698</v>
      </c>
      <c r="L1305" s="64">
        <f t="shared" si="381"/>
        <v>2014</v>
      </c>
      <c r="M1305" s="64">
        <f t="shared" si="382"/>
        <v>2</v>
      </c>
      <c r="N1305" s="63">
        <f t="shared" si="383"/>
        <v>43523</v>
      </c>
      <c r="O1305" s="154">
        <f t="shared" si="384"/>
        <v>42948</v>
      </c>
      <c r="P1305" s="155">
        <f t="shared" si="385"/>
        <v>43312</v>
      </c>
      <c r="Q1305" s="155" t="str">
        <f t="shared" si="386"/>
        <v>Yes</v>
      </c>
      <c r="R1305" s="156">
        <f t="shared" si="387"/>
        <v>209.58904109589042</v>
      </c>
      <c r="S1305" s="156">
        <f t="shared" si="388"/>
        <v>290.41095890410958</v>
      </c>
      <c r="T1305" s="157">
        <f t="shared" si="389"/>
        <v>43313</v>
      </c>
      <c r="U1305" s="158">
        <f t="shared" si="390"/>
        <v>43523</v>
      </c>
      <c r="V1305" s="158" t="str">
        <f t="shared" si="391"/>
        <v>Yes</v>
      </c>
      <c r="W1305" s="159">
        <f t="shared" si="392"/>
        <v>209.58904109589042</v>
      </c>
      <c r="X1305" s="159">
        <f t="shared" si="393"/>
        <v>79.452054794520549</v>
      </c>
      <c r="Y1305" s="160" t="str">
        <f t="shared" si="394"/>
        <v/>
      </c>
      <c r="Z1305" s="161" t="str">
        <f t="shared" si="395"/>
        <v/>
      </c>
      <c r="AA1305" s="161" t="str">
        <f t="shared" si="396"/>
        <v>No</v>
      </c>
      <c r="AB1305" s="162" t="str">
        <f t="shared" si="397"/>
        <v/>
      </c>
      <c r="AC1305" s="162" t="str">
        <f t="shared" si="398"/>
        <v/>
      </c>
    </row>
    <row r="1306" spans="1:29" ht="14">
      <c r="A1306" s="62">
        <v>1304</v>
      </c>
      <c r="B1306" s="10">
        <v>9</v>
      </c>
      <c r="C1306" s="14">
        <v>41577</v>
      </c>
      <c r="D1306" s="15" t="s">
        <v>24</v>
      </c>
      <c r="E1306" s="65" t="s">
        <v>9</v>
      </c>
      <c r="F1306" s="15" t="s">
        <v>9</v>
      </c>
      <c r="G1306" s="23" t="s">
        <v>16</v>
      </c>
      <c r="H1306" s="17" t="s">
        <v>270</v>
      </c>
      <c r="I1306" s="66">
        <v>75</v>
      </c>
      <c r="J1306" s="12">
        <f>VLOOKUP(G1306,'Default Parameters'!$A$10:$C$12,3,FALSE)</f>
        <v>5</v>
      </c>
      <c r="K1306" s="63">
        <f t="shared" si="380"/>
        <v>41698</v>
      </c>
      <c r="L1306" s="64">
        <f t="shared" si="381"/>
        <v>2014</v>
      </c>
      <c r="M1306" s="64">
        <f t="shared" si="382"/>
        <v>2</v>
      </c>
      <c r="N1306" s="63">
        <f t="shared" si="383"/>
        <v>43523</v>
      </c>
      <c r="O1306" s="154">
        <f t="shared" si="384"/>
        <v>42948</v>
      </c>
      <c r="P1306" s="155">
        <f t="shared" si="385"/>
        <v>43312</v>
      </c>
      <c r="Q1306" s="155" t="str">
        <f t="shared" si="386"/>
        <v>Yes</v>
      </c>
      <c r="R1306" s="156">
        <f t="shared" si="387"/>
        <v>31.438356164383563</v>
      </c>
      <c r="S1306" s="156">
        <f t="shared" si="388"/>
        <v>43.561643835616437</v>
      </c>
      <c r="T1306" s="157">
        <f t="shared" si="389"/>
        <v>43313</v>
      </c>
      <c r="U1306" s="158">
        <f t="shared" si="390"/>
        <v>43523</v>
      </c>
      <c r="V1306" s="158" t="str">
        <f t="shared" si="391"/>
        <v>Yes</v>
      </c>
      <c r="W1306" s="159">
        <f t="shared" si="392"/>
        <v>31.438356164383563</v>
      </c>
      <c r="X1306" s="159">
        <f t="shared" si="393"/>
        <v>11.917808219178083</v>
      </c>
      <c r="Y1306" s="160" t="str">
        <f t="shared" si="394"/>
        <v/>
      </c>
      <c r="Z1306" s="161" t="str">
        <f t="shared" si="395"/>
        <v/>
      </c>
      <c r="AA1306" s="161" t="str">
        <f t="shared" si="396"/>
        <v>No</v>
      </c>
      <c r="AB1306" s="162" t="str">
        <f t="shared" si="397"/>
        <v/>
      </c>
      <c r="AC1306" s="162" t="str">
        <f t="shared" si="398"/>
        <v/>
      </c>
    </row>
    <row r="1307" spans="1:29" ht="14">
      <c r="A1307" s="62">
        <v>1305</v>
      </c>
      <c r="B1307" s="10">
        <v>9</v>
      </c>
      <c r="C1307" s="14">
        <v>41577</v>
      </c>
      <c r="D1307" s="15" t="s">
        <v>74</v>
      </c>
      <c r="E1307" s="65" t="s">
        <v>9</v>
      </c>
      <c r="F1307" s="15" t="s">
        <v>9</v>
      </c>
      <c r="G1307" s="23" t="s">
        <v>229</v>
      </c>
      <c r="H1307" s="19" t="s">
        <v>276</v>
      </c>
      <c r="I1307" s="66">
        <v>1000</v>
      </c>
      <c r="J1307" s="12">
        <f>VLOOKUP(G1307,'Default Parameters'!$A$10:$C$12,3,FALSE)</f>
        <v>5</v>
      </c>
      <c r="K1307" s="63">
        <f t="shared" si="380"/>
        <v>41698</v>
      </c>
      <c r="L1307" s="64">
        <f t="shared" si="381"/>
        <v>2014</v>
      </c>
      <c r="M1307" s="64">
        <f t="shared" si="382"/>
        <v>2</v>
      </c>
      <c r="N1307" s="63">
        <f t="shared" si="383"/>
        <v>43523</v>
      </c>
      <c r="O1307" s="154">
        <f t="shared" si="384"/>
        <v>42948</v>
      </c>
      <c r="P1307" s="155">
        <f t="shared" si="385"/>
        <v>43312</v>
      </c>
      <c r="Q1307" s="155" t="str">
        <f t="shared" si="386"/>
        <v>Yes</v>
      </c>
      <c r="R1307" s="156">
        <f t="shared" si="387"/>
        <v>419.17808219178085</v>
      </c>
      <c r="S1307" s="156">
        <f t="shared" si="388"/>
        <v>580.82191780821915</v>
      </c>
      <c r="T1307" s="157">
        <f t="shared" si="389"/>
        <v>43313</v>
      </c>
      <c r="U1307" s="158">
        <f t="shared" si="390"/>
        <v>43523</v>
      </c>
      <c r="V1307" s="158" t="str">
        <f t="shared" si="391"/>
        <v>Yes</v>
      </c>
      <c r="W1307" s="159">
        <f t="shared" si="392"/>
        <v>419.17808219178085</v>
      </c>
      <c r="X1307" s="159">
        <f t="shared" si="393"/>
        <v>158.9041095890411</v>
      </c>
      <c r="Y1307" s="160" t="str">
        <f t="shared" si="394"/>
        <v/>
      </c>
      <c r="Z1307" s="161" t="str">
        <f t="shared" si="395"/>
        <v/>
      </c>
      <c r="AA1307" s="161" t="str">
        <f t="shared" si="396"/>
        <v>No</v>
      </c>
      <c r="AB1307" s="162" t="str">
        <f t="shared" si="397"/>
        <v/>
      </c>
      <c r="AC1307" s="162" t="str">
        <f t="shared" si="398"/>
        <v/>
      </c>
    </row>
    <row r="1308" spans="1:29" ht="14">
      <c r="A1308" s="62">
        <v>1306</v>
      </c>
      <c r="B1308" s="10">
        <v>9</v>
      </c>
      <c r="C1308" s="14">
        <v>41577</v>
      </c>
      <c r="D1308" s="15" t="s">
        <v>74</v>
      </c>
      <c r="E1308" s="65" t="s">
        <v>9</v>
      </c>
      <c r="F1308" s="15" t="s">
        <v>9</v>
      </c>
      <c r="G1308" s="23" t="s">
        <v>229</v>
      </c>
      <c r="H1308" s="19" t="s">
        <v>276</v>
      </c>
      <c r="I1308" s="66">
        <v>1000</v>
      </c>
      <c r="J1308" s="12">
        <f>VLOOKUP(G1308,'Default Parameters'!$A$10:$C$12,3,FALSE)</f>
        <v>5</v>
      </c>
      <c r="K1308" s="63">
        <f t="shared" si="380"/>
        <v>41698</v>
      </c>
      <c r="L1308" s="64">
        <f t="shared" si="381"/>
        <v>2014</v>
      </c>
      <c r="M1308" s="64">
        <f t="shared" si="382"/>
        <v>2</v>
      </c>
      <c r="N1308" s="63">
        <f t="shared" si="383"/>
        <v>43523</v>
      </c>
      <c r="O1308" s="154">
        <f t="shared" si="384"/>
        <v>42948</v>
      </c>
      <c r="P1308" s="155">
        <f t="shared" si="385"/>
        <v>43312</v>
      </c>
      <c r="Q1308" s="155" t="str">
        <f t="shared" si="386"/>
        <v>Yes</v>
      </c>
      <c r="R1308" s="156">
        <f t="shared" si="387"/>
        <v>419.17808219178085</v>
      </c>
      <c r="S1308" s="156">
        <f t="shared" si="388"/>
        <v>580.82191780821915</v>
      </c>
      <c r="T1308" s="157">
        <f t="shared" si="389"/>
        <v>43313</v>
      </c>
      <c r="U1308" s="158">
        <f t="shared" si="390"/>
        <v>43523</v>
      </c>
      <c r="V1308" s="158" t="str">
        <f t="shared" si="391"/>
        <v>Yes</v>
      </c>
      <c r="W1308" s="159">
        <f t="shared" si="392"/>
        <v>419.17808219178085</v>
      </c>
      <c r="X1308" s="159">
        <f t="shared" si="393"/>
        <v>158.9041095890411</v>
      </c>
      <c r="Y1308" s="160" t="str">
        <f t="shared" si="394"/>
        <v/>
      </c>
      <c r="Z1308" s="161" t="str">
        <f t="shared" si="395"/>
        <v/>
      </c>
      <c r="AA1308" s="161" t="str">
        <f t="shared" si="396"/>
        <v>No</v>
      </c>
      <c r="AB1308" s="162" t="str">
        <f t="shared" si="397"/>
        <v/>
      </c>
      <c r="AC1308" s="162" t="str">
        <f t="shared" si="398"/>
        <v/>
      </c>
    </row>
    <row r="1309" spans="1:29" ht="14">
      <c r="A1309" s="62">
        <v>1307</v>
      </c>
      <c r="B1309" s="10">
        <v>9</v>
      </c>
      <c r="C1309" s="14">
        <v>41578</v>
      </c>
      <c r="D1309" s="15" t="s">
        <v>278</v>
      </c>
      <c r="E1309" s="15" t="s">
        <v>375</v>
      </c>
      <c r="F1309" s="15" t="s">
        <v>375</v>
      </c>
      <c r="G1309" s="23" t="s">
        <v>229</v>
      </c>
      <c r="H1309" s="17" t="s">
        <v>276</v>
      </c>
      <c r="I1309" s="66">
        <v>200</v>
      </c>
      <c r="J1309" s="12">
        <f>VLOOKUP(G1309,'Default Parameters'!$A$10:$C$12,3,FALSE)</f>
        <v>5</v>
      </c>
      <c r="K1309" s="63">
        <f t="shared" si="380"/>
        <v>41698</v>
      </c>
      <c r="L1309" s="64">
        <f t="shared" si="381"/>
        <v>2014</v>
      </c>
      <c r="M1309" s="64">
        <f t="shared" si="382"/>
        <v>2</v>
      </c>
      <c r="N1309" s="63">
        <f t="shared" si="383"/>
        <v>43523</v>
      </c>
      <c r="O1309" s="154">
        <f t="shared" si="384"/>
        <v>42948</v>
      </c>
      <c r="P1309" s="155">
        <f t="shared" si="385"/>
        <v>43312</v>
      </c>
      <c r="Q1309" s="155" t="str">
        <f t="shared" si="386"/>
        <v>Yes</v>
      </c>
      <c r="R1309" s="156">
        <f t="shared" si="387"/>
        <v>83.835616438356169</v>
      </c>
      <c r="S1309" s="156">
        <f t="shared" si="388"/>
        <v>116.16438356164383</v>
      </c>
      <c r="T1309" s="157">
        <f t="shared" si="389"/>
        <v>43313</v>
      </c>
      <c r="U1309" s="158">
        <f t="shared" si="390"/>
        <v>43523</v>
      </c>
      <c r="V1309" s="158" t="str">
        <f t="shared" si="391"/>
        <v>Yes</v>
      </c>
      <c r="W1309" s="159">
        <f t="shared" si="392"/>
        <v>83.835616438356169</v>
      </c>
      <c r="X1309" s="159">
        <f t="shared" si="393"/>
        <v>31.780821917808218</v>
      </c>
      <c r="Y1309" s="160" t="str">
        <f t="shared" si="394"/>
        <v/>
      </c>
      <c r="Z1309" s="161" t="str">
        <f t="shared" si="395"/>
        <v/>
      </c>
      <c r="AA1309" s="161" t="str">
        <f t="shared" si="396"/>
        <v>No</v>
      </c>
      <c r="AB1309" s="162" t="str">
        <f t="shared" si="397"/>
        <v/>
      </c>
      <c r="AC1309" s="162" t="str">
        <f t="shared" si="398"/>
        <v/>
      </c>
    </row>
    <row r="1310" spans="1:29" ht="14">
      <c r="A1310" s="62">
        <v>1308</v>
      </c>
      <c r="B1310" s="10">
        <v>9</v>
      </c>
      <c r="C1310" s="14">
        <v>41578</v>
      </c>
      <c r="D1310" s="15" t="s">
        <v>237</v>
      </c>
      <c r="E1310" s="15" t="s">
        <v>367</v>
      </c>
      <c r="F1310" s="15" t="s">
        <v>367</v>
      </c>
      <c r="G1310" s="23" t="s">
        <v>229</v>
      </c>
      <c r="H1310" s="17" t="s">
        <v>276</v>
      </c>
      <c r="I1310" s="66">
        <v>16</v>
      </c>
      <c r="J1310" s="12">
        <f>VLOOKUP(G1310,'Default Parameters'!$A$10:$C$12,3,FALSE)</f>
        <v>5</v>
      </c>
      <c r="K1310" s="63">
        <f t="shared" si="380"/>
        <v>41698</v>
      </c>
      <c r="L1310" s="64">
        <f t="shared" si="381"/>
        <v>2014</v>
      </c>
      <c r="M1310" s="64">
        <f t="shared" si="382"/>
        <v>2</v>
      </c>
      <c r="N1310" s="63">
        <f t="shared" si="383"/>
        <v>43523</v>
      </c>
      <c r="O1310" s="154">
        <f t="shared" si="384"/>
        <v>42948</v>
      </c>
      <c r="P1310" s="155">
        <f t="shared" si="385"/>
        <v>43312</v>
      </c>
      <c r="Q1310" s="155" t="str">
        <f t="shared" si="386"/>
        <v>Yes</v>
      </c>
      <c r="R1310" s="156">
        <f t="shared" si="387"/>
        <v>6.7068493150684931</v>
      </c>
      <c r="S1310" s="156">
        <f t="shared" si="388"/>
        <v>9.293150684931506</v>
      </c>
      <c r="T1310" s="157">
        <f t="shared" si="389"/>
        <v>43313</v>
      </c>
      <c r="U1310" s="158">
        <f t="shared" si="390"/>
        <v>43523</v>
      </c>
      <c r="V1310" s="158" t="str">
        <f t="shared" si="391"/>
        <v>Yes</v>
      </c>
      <c r="W1310" s="159">
        <f t="shared" si="392"/>
        <v>6.7068493150684931</v>
      </c>
      <c r="X1310" s="159">
        <f t="shared" si="393"/>
        <v>2.5424657534246577</v>
      </c>
      <c r="Y1310" s="160" t="str">
        <f t="shared" si="394"/>
        <v/>
      </c>
      <c r="Z1310" s="161" t="str">
        <f t="shared" si="395"/>
        <v/>
      </c>
      <c r="AA1310" s="161" t="str">
        <f t="shared" si="396"/>
        <v>No</v>
      </c>
      <c r="AB1310" s="162" t="str">
        <f t="shared" si="397"/>
        <v/>
      </c>
      <c r="AC1310" s="162" t="str">
        <f t="shared" si="398"/>
        <v/>
      </c>
    </row>
    <row r="1311" spans="1:29" ht="14">
      <c r="A1311" s="62">
        <v>1309</v>
      </c>
      <c r="B1311" s="10">
        <v>9</v>
      </c>
      <c r="C1311" s="14">
        <v>41578</v>
      </c>
      <c r="D1311" s="15" t="s">
        <v>237</v>
      </c>
      <c r="E1311" s="65" t="s">
        <v>8</v>
      </c>
      <c r="F1311" s="15" t="s">
        <v>8</v>
      </c>
      <c r="G1311" s="23" t="s">
        <v>229</v>
      </c>
      <c r="H1311" s="17" t="s">
        <v>276</v>
      </c>
      <c r="I1311" s="66">
        <v>15</v>
      </c>
      <c r="J1311" s="12">
        <f>VLOOKUP(G1311,'Default Parameters'!$A$10:$C$12,3,FALSE)</f>
        <v>5</v>
      </c>
      <c r="K1311" s="63">
        <f t="shared" si="380"/>
        <v>41698</v>
      </c>
      <c r="L1311" s="64">
        <f t="shared" si="381"/>
        <v>2014</v>
      </c>
      <c r="M1311" s="64">
        <f t="shared" si="382"/>
        <v>2</v>
      </c>
      <c r="N1311" s="63">
        <f t="shared" si="383"/>
        <v>43523</v>
      </c>
      <c r="O1311" s="154">
        <f t="shared" si="384"/>
        <v>42948</v>
      </c>
      <c r="P1311" s="155">
        <f t="shared" si="385"/>
        <v>43312</v>
      </c>
      <c r="Q1311" s="155" t="str">
        <f t="shared" si="386"/>
        <v>Yes</v>
      </c>
      <c r="R1311" s="156">
        <f t="shared" si="387"/>
        <v>6.2876712328767121</v>
      </c>
      <c r="S1311" s="156">
        <f t="shared" si="388"/>
        <v>8.712328767123287</v>
      </c>
      <c r="T1311" s="157">
        <f t="shared" si="389"/>
        <v>43313</v>
      </c>
      <c r="U1311" s="158">
        <f t="shared" si="390"/>
        <v>43523</v>
      </c>
      <c r="V1311" s="158" t="str">
        <f t="shared" si="391"/>
        <v>Yes</v>
      </c>
      <c r="W1311" s="159">
        <f t="shared" si="392"/>
        <v>6.2876712328767121</v>
      </c>
      <c r="X1311" s="159">
        <f t="shared" si="393"/>
        <v>2.3835616438356166</v>
      </c>
      <c r="Y1311" s="160" t="str">
        <f t="shared" si="394"/>
        <v/>
      </c>
      <c r="Z1311" s="161" t="str">
        <f t="shared" si="395"/>
        <v/>
      </c>
      <c r="AA1311" s="161" t="str">
        <f t="shared" si="396"/>
        <v>No</v>
      </c>
      <c r="AB1311" s="162" t="str">
        <f t="shared" si="397"/>
        <v/>
      </c>
      <c r="AC1311" s="162" t="str">
        <f t="shared" si="398"/>
        <v/>
      </c>
    </row>
    <row r="1312" spans="1:29" ht="14">
      <c r="A1312" s="62">
        <v>1310</v>
      </c>
      <c r="B1312" s="10">
        <v>9</v>
      </c>
      <c r="C1312" s="14">
        <v>41578</v>
      </c>
      <c r="D1312" s="15" t="s">
        <v>237</v>
      </c>
      <c r="E1312" s="65" t="s">
        <v>8</v>
      </c>
      <c r="F1312" s="15" t="s">
        <v>8</v>
      </c>
      <c r="G1312" s="23" t="s">
        <v>229</v>
      </c>
      <c r="H1312" s="17" t="s">
        <v>276</v>
      </c>
      <c r="I1312" s="66">
        <v>15</v>
      </c>
      <c r="J1312" s="12">
        <f>VLOOKUP(G1312,'Default Parameters'!$A$10:$C$12,3,FALSE)</f>
        <v>5</v>
      </c>
      <c r="K1312" s="63">
        <f t="shared" si="380"/>
        <v>41698</v>
      </c>
      <c r="L1312" s="64">
        <f t="shared" si="381"/>
        <v>2014</v>
      </c>
      <c r="M1312" s="64">
        <f t="shared" si="382"/>
        <v>2</v>
      </c>
      <c r="N1312" s="63">
        <f t="shared" si="383"/>
        <v>43523</v>
      </c>
      <c r="O1312" s="154">
        <f t="shared" si="384"/>
        <v>42948</v>
      </c>
      <c r="P1312" s="155">
        <f t="shared" si="385"/>
        <v>43312</v>
      </c>
      <c r="Q1312" s="155" t="str">
        <f t="shared" si="386"/>
        <v>Yes</v>
      </c>
      <c r="R1312" s="156">
        <f t="shared" si="387"/>
        <v>6.2876712328767121</v>
      </c>
      <c r="S1312" s="156">
        <f t="shared" si="388"/>
        <v>8.712328767123287</v>
      </c>
      <c r="T1312" s="157">
        <f t="shared" si="389"/>
        <v>43313</v>
      </c>
      <c r="U1312" s="158">
        <f t="shared" si="390"/>
        <v>43523</v>
      </c>
      <c r="V1312" s="158" t="str">
        <f t="shared" si="391"/>
        <v>Yes</v>
      </c>
      <c r="W1312" s="159">
        <f t="shared" si="392"/>
        <v>6.2876712328767121</v>
      </c>
      <c r="X1312" s="159">
        <f t="shared" si="393"/>
        <v>2.3835616438356166</v>
      </c>
      <c r="Y1312" s="160" t="str">
        <f t="shared" si="394"/>
        <v/>
      </c>
      <c r="Z1312" s="161" t="str">
        <f t="shared" si="395"/>
        <v/>
      </c>
      <c r="AA1312" s="161" t="str">
        <f t="shared" si="396"/>
        <v>No</v>
      </c>
      <c r="AB1312" s="162" t="str">
        <f t="shared" si="397"/>
        <v/>
      </c>
      <c r="AC1312" s="162" t="str">
        <f t="shared" si="398"/>
        <v/>
      </c>
    </row>
    <row r="1313" spans="1:29" ht="14">
      <c r="A1313" s="62">
        <v>1311</v>
      </c>
      <c r="B1313" s="10">
        <v>9</v>
      </c>
      <c r="C1313" s="14">
        <v>41578</v>
      </c>
      <c r="D1313" s="15" t="s">
        <v>273</v>
      </c>
      <c r="E1313" s="65" t="s">
        <v>8</v>
      </c>
      <c r="F1313" s="15" t="s">
        <v>8</v>
      </c>
      <c r="G1313" s="23" t="s">
        <v>229</v>
      </c>
      <c r="H1313" s="17" t="s">
        <v>276</v>
      </c>
      <c r="I1313" s="66">
        <v>16</v>
      </c>
      <c r="J1313" s="12">
        <f>VLOOKUP(G1313,'Default Parameters'!$A$10:$C$12,3,FALSE)</f>
        <v>5</v>
      </c>
      <c r="K1313" s="63">
        <f t="shared" si="380"/>
        <v>41698</v>
      </c>
      <c r="L1313" s="64">
        <f t="shared" si="381"/>
        <v>2014</v>
      </c>
      <c r="M1313" s="64">
        <f t="shared" si="382"/>
        <v>2</v>
      </c>
      <c r="N1313" s="63">
        <f t="shared" si="383"/>
        <v>43523</v>
      </c>
      <c r="O1313" s="154">
        <f t="shared" si="384"/>
        <v>42948</v>
      </c>
      <c r="P1313" s="155">
        <f t="shared" si="385"/>
        <v>43312</v>
      </c>
      <c r="Q1313" s="155" t="str">
        <f t="shared" si="386"/>
        <v>Yes</v>
      </c>
      <c r="R1313" s="156">
        <f t="shared" si="387"/>
        <v>6.7068493150684931</v>
      </c>
      <c r="S1313" s="156">
        <f t="shared" si="388"/>
        <v>9.293150684931506</v>
      </c>
      <c r="T1313" s="157">
        <f t="shared" si="389"/>
        <v>43313</v>
      </c>
      <c r="U1313" s="158">
        <f t="shared" si="390"/>
        <v>43523</v>
      </c>
      <c r="V1313" s="158" t="str">
        <f t="shared" si="391"/>
        <v>Yes</v>
      </c>
      <c r="W1313" s="159">
        <f t="shared" si="392"/>
        <v>6.7068493150684931</v>
      </c>
      <c r="X1313" s="159">
        <f t="shared" si="393"/>
        <v>2.5424657534246577</v>
      </c>
      <c r="Y1313" s="160" t="str">
        <f t="shared" si="394"/>
        <v/>
      </c>
      <c r="Z1313" s="161" t="str">
        <f t="shared" si="395"/>
        <v/>
      </c>
      <c r="AA1313" s="161" t="str">
        <f t="shared" si="396"/>
        <v>No</v>
      </c>
      <c r="AB1313" s="162" t="str">
        <f t="shared" si="397"/>
        <v/>
      </c>
      <c r="AC1313" s="162" t="str">
        <f t="shared" si="398"/>
        <v/>
      </c>
    </row>
    <row r="1314" spans="1:29" ht="14">
      <c r="A1314" s="62">
        <v>1312</v>
      </c>
      <c r="B1314" s="10">
        <v>9</v>
      </c>
      <c r="C1314" s="14">
        <v>41578</v>
      </c>
      <c r="D1314" s="15" t="s">
        <v>273</v>
      </c>
      <c r="E1314" s="65" t="s">
        <v>8</v>
      </c>
      <c r="F1314" s="15" t="s">
        <v>8</v>
      </c>
      <c r="G1314" s="23" t="s">
        <v>16</v>
      </c>
      <c r="H1314" s="17" t="s">
        <v>270</v>
      </c>
      <c r="I1314" s="66">
        <v>20</v>
      </c>
      <c r="J1314" s="12">
        <f>VLOOKUP(G1314,'Default Parameters'!$A$10:$C$12,3,FALSE)</f>
        <v>5</v>
      </c>
      <c r="K1314" s="63">
        <f t="shared" si="380"/>
        <v>41698</v>
      </c>
      <c r="L1314" s="64">
        <f t="shared" si="381"/>
        <v>2014</v>
      </c>
      <c r="M1314" s="64">
        <f t="shared" si="382"/>
        <v>2</v>
      </c>
      <c r="N1314" s="63">
        <f t="shared" si="383"/>
        <v>43523</v>
      </c>
      <c r="O1314" s="154">
        <f t="shared" si="384"/>
        <v>42948</v>
      </c>
      <c r="P1314" s="155">
        <f t="shared" si="385"/>
        <v>43312</v>
      </c>
      <c r="Q1314" s="155" t="str">
        <f t="shared" si="386"/>
        <v>Yes</v>
      </c>
      <c r="R1314" s="156">
        <f t="shared" si="387"/>
        <v>8.3835616438356162</v>
      </c>
      <c r="S1314" s="156">
        <f t="shared" si="388"/>
        <v>11.616438356164384</v>
      </c>
      <c r="T1314" s="157">
        <f t="shared" si="389"/>
        <v>43313</v>
      </c>
      <c r="U1314" s="158">
        <f t="shared" si="390"/>
        <v>43523</v>
      </c>
      <c r="V1314" s="158" t="str">
        <f t="shared" si="391"/>
        <v>Yes</v>
      </c>
      <c r="W1314" s="159">
        <f t="shared" si="392"/>
        <v>8.3835616438356162</v>
      </c>
      <c r="X1314" s="159">
        <f t="shared" si="393"/>
        <v>3.1780821917808217</v>
      </c>
      <c r="Y1314" s="160" t="str">
        <f t="shared" si="394"/>
        <v/>
      </c>
      <c r="Z1314" s="161" t="str">
        <f t="shared" si="395"/>
        <v/>
      </c>
      <c r="AA1314" s="161" t="str">
        <f t="shared" si="396"/>
        <v>No</v>
      </c>
      <c r="AB1314" s="162" t="str">
        <f t="shared" si="397"/>
        <v/>
      </c>
      <c r="AC1314" s="162" t="str">
        <f t="shared" si="398"/>
        <v/>
      </c>
    </row>
    <row r="1315" spans="1:29" ht="14">
      <c r="A1315" s="62">
        <v>1313</v>
      </c>
      <c r="B1315" s="10">
        <v>9</v>
      </c>
      <c r="C1315" s="14">
        <v>41578</v>
      </c>
      <c r="D1315" s="15" t="s">
        <v>237</v>
      </c>
      <c r="E1315" s="65" t="s">
        <v>8</v>
      </c>
      <c r="F1315" s="15" t="s">
        <v>8</v>
      </c>
      <c r="G1315" s="23" t="s">
        <v>229</v>
      </c>
      <c r="H1315" s="17" t="s">
        <v>276</v>
      </c>
      <c r="I1315" s="66">
        <v>20</v>
      </c>
      <c r="J1315" s="12">
        <f>VLOOKUP(G1315,'Default Parameters'!$A$10:$C$12,3,FALSE)</f>
        <v>5</v>
      </c>
      <c r="K1315" s="63">
        <f t="shared" si="380"/>
        <v>41698</v>
      </c>
      <c r="L1315" s="64">
        <f t="shared" si="381"/>
        <v>2014</v>
      </c>
      <c r="M1315" s="64">
        <f t="shared" si="382"/>
        <v>2</v>
      </c>
      <c r="N1315" s="63">
        <f t="shared" si="383"/>
        <v>43523</v>
      </c>
      <c r="O1315" s="154">
        <f t="shared" si="384"/>
        <v>42948</v>
      </c>
      <c r="P1315" s="155">
        <f t="shared" si="385"/>
        <v>43312</v>
      </c>
      <c r="Q1315" s="155" t="str">
        <f t="shared" si="386"/>
        <v>Yes</v>
      </c>
      <c r="R1315" s="156">
        <f t="shared" si="387"/>
        <v>8.3835616438356162</v>
      </c>
      <c r="S1315" s="156">
        <f t="shared" si="388"/>
        <v>11.616438356164384</v>
      </c>
      <c r="T1315" s="157">
        <f t="shared" si="389"/>
        <v>43313</v>
      </c>
      <c r="U1315" s="158">
        <f t="shared" si="390"/>
        <v>43523</v>
      </c>
      <c r="V1315" s="158" t="str">
        <f t="shared" si="391"/>
        <v>Yes</v>
      </c>
      <c r="W1315" s="159">
        <f t="shared" si="392"/>
        <v>8.3835616438356162</v>
      </c>
      <c r="X1315" s="159">
        <f t="shared" si="393"/>
        <v>3.1780821917808217</v>
      </c>
      <c r="Y1315" s="160" t="str">
        <f t="shared" si="394"/>
        <v/>
      </c>
      <c r="Z1315" s="161" t="str">
        <f t="shared" si="395"/>
        <v/>
      </c>
      <c r="AA1315" s="161" t="str">
        <f t="shared" si="396"/>
        <v>No</v>
      </c>
      <c r="AB1315" s="162" t="str">
        <f t="shared" si="397"/>
        <v/>
      </c>
      <c r="AC1315" s="162" t="str">
        <f t="shared" si="398"/>
        <v/>
      </c>
    </row>
    <row r="1316" spans="1:29" ht="14">
      <c r="A1316" s="62">
        <v>1314</v>
      </c>
      <c r="B1316" s="10">
        <v>9</v>
      </c>
      <c r="C1316" s="14">
        <v>41578</v>
      </c>
      <c r="D1316" s="15" t="s">
        <v>237</v>
      </c>
      <c r="E1316" s="65" t="s">
        <v>8</v>
      </c>
      <c r="F1316" s="15" t="s">
        <v>8</v>
      </c>
      <c r="G1316" s="23" t="s">
        <v>229</v>
      </c>
      <c r="H1316" s="17" t="s">
        <v>276</v>
      </c>
      <c r="I1316" s="66">
        <v>25</v>
      </c>
      <c r="J1316" s="12">
        <f>VLOOKUP(G1316,'Default Parameters'!$A$10:$C$12,3,FALSE)</f>
        <v>5</v>
      </c>
      <c r="K1316" s="63">
        <f t="shared" si="380"/>
        <v>41698</v>
      </c>
      <c r="L1316" s="64">
        <f t="shared" si="381"/>
        <v>2014</v>
      </c>
      <c r="M1316" s="64">
        <f t="shared" si="382"/>
        <v>2</v>
      </c>
      <c r="N1316" s="63">
        <f t="shared" si="383"/>
        <v>43523</v>
      </c>
      <c r="O1316" s="154">
        <f t="shared" si="384"/>
        <v>42948</v>
      </c>
      <c r="P1316" s="155">
        <f t="shared" si="385"/>
        <v>43312</v>
      </c>
      <c r="Q1316" s="155" t="str">
        <f t="shared" si="386"/>
        <v>Yes</v>
      </c>
      <c r="R1316" s="156">
        <f t="shared" si="387"/>
        <v>10.479452054794521</v>
      </c>
      <c r="S1316" s="156">
        <f t="shared" si="388"/>
        <v>14.520547945205479</v>
      </c>
      <c r="T1316" s="157">
        <f t="shared" si="389"/>
        <v>43313</v>
      </c>
      <c r="U1316" s="158">
        <f t="shared" si="390"/>
        <v>43523</v>
      </c>
      <c r="V1316" s="158" t="str">
        <f t="shared" si="391"/>
        <v>Yes</v>
      </c>
      <c r="W1316" s="159">
        <f t="shared" si="392"/>
        <v>10.479452054794521</v>
      </c>
      <c r="X1316" s="159">
        <f t="shared" si="393"/>
        <v>3.9726027397260273</v>
      </c>
      <c r="Y1316" s="160" t="str">
        <f t="shared" si="394"/>
        <v/>
      </c>
      <c r="Z1316" s="161" t="str">
        <f t="shared" si="395"/>
        <v/>
      </c>
      <c r="AA1316" s="161" t="str">
        <f t="shared" si="396"/>
        <v>No</v>
      </c>
      <c r="AB1316" s="162" t="str">
        <f t="shared" si="397"/>
        <v/>
      </c>
      <c r="AC1316" s="162" t="str">
        <f t="shared" si="398"/>
        <v/>
      </c>
    </row>
    <row r="1317" spans="1:29" ht="14">
      <c r="A1317" s="62">
        <v>1315</v>
      </c>
      <c r="B1317" s="10">
        <v>9</v>
      </c>
      <c r="C1317" s="14">
        <v>41578</v>
      </c>
      <c r="D1317" s="15" t="s">
        <v>279</v>
      </c>
      <c r="E1317" s="65" t="s">
        <v>8</v>
      </c>
      <c r="F1317" s="15" t="s">
        <v>8</v>
      </c>
      <c r="G1317" s="23" t="s">
        <v>229</v>
      </c>
      <c r="H1317" s="17" t="s">
        <v>276</v>
      </c>
      <c r="I1317" s="66">
        <v>60</v>
      </c>
      <c r="J1317" s="12">
        <f>VLOOKUP(G1317,'Default Parameters'!$A$10:$C$12,3,FALSE)</f>
        <v>5</v>
      </c>
      <c r="K1317" s="63">
        <f t="shared" si="380"/>
        <v>41698</v>
      </c>
      <c r="L1317" s="64">
        <f t="shared" si="381"/>
        <v>2014</v>
      </c>
      <c r="M1317" s="64">
        <f t="shared" si="382"/>
        <v>2</v>
      </c>
      <c r="N1317" s="63">
        <f t="shared" si="383"/>
        <v>43523</v>
      </c>
      <c r="O1317" s="154">
        <f t="shared" si="384"/>
        <v>42948</v>
      </c>
      <c r="P1317" s="155">
        <f t="shared" si="385"/>
        <v>43312</v>
      </c>
      <c r="Q1317" s="155" t="str">
        <f t="shared" si="386"/>
        <v>Yes</v>
      </c>
      <c r="R1317" s="156">
        <f t="shared" si="387"/>
        <v>25.150684931506849</v>
      </c>
      <c r="S1317" s="156">
        <f t="shared" si="388"/>
        <v>34.849315068493148</v>
      </c>
      <c r="T1317" s="157">
        <f t="shared" si="389"/>
        <v>43313</v>
      </c>
      <c r="U1317" s="158">
        <f t="shared" si="390"/>
        <v>43523</v>
      </c>
      <c r="V1317" s="158" t="str">
        <f t="shared" si="391"/>
        <v>Yes</v>
      </c>
      <c r="W1317" s="159">
        <f t="shared" si="392"/>
        <v>25.150684931506849</v>
      </c>
      <c r="X1317" s="159">
        <f t="shared" si="393"/>
        <v>9.5342465753424666</v>
      </c>
      <c r="Y1317" s="160" t="str">
        <f t="shared" si="394"/>
        <v/>
      </c>
      <c r="Z1317" s="161" t="str">
        <f t="shared" si="395"/>
        <v/>
      </c>
      <c r="AA1317" s="161" t="str">
        <f t="shared" si="396"/>
        <v>No</v>
      </c>
      <c r="AB1317" s="162" t="str">
        <f t="shared" si="397"/>
        <v/>
      </c>
      <c r="AC1317" s="162" t="str">
        <f t="shared" si="398"/>
        <v/>
      </c>
    </row>
    <row r="1318" spans="1:29" ht="14">
      <c r="A1318" s="62">
        <v>1316</v>
      </c>
      <c r="B1318" s="10">
        <v>9</v>
      </c>
      <c r="C1318" s="14">
        <v>41578</v>
      </c>
      <c r="D1318" s="15" t="s">
        <v>279</v>
      </c>
      <c r="E1318" s="65" t="s">
        <v>8</v>
      </c>
      <c r="F1318" s="15" t="s">
        <v>8</v>
      </c>
      <c r="G1318" s="23" t="s">
        <v>229</v>
      </c>
      <c r="H1318" s="17" t="s">
        <v>276</v>
      </c>
      <c r="I1318" s="66">
        <v>100</v>
      </c>
      <c r="J1318" s="12">
        <f>VLOOKUP(G1318,'Default Parameters'!$A$10:$C$12,3,FALSE)</f>
        <v>5</v>
      </c>
      <c r="K1318" s="63">
        <f t="shared" si="380"/>
        <v>41698</v>
      </c>
      <c r="L1318" s="64">
        <f t="shared" si="381"/>
        <v>2014</v>
      </c>
      <c r="M1318" s="64">
        <f t="shared" si="382"/>
        <v>2</v>
      </c>
      <c r="N1318" s="63">
        <f t="shared" si="383"/>
        <v>43523</v>
      </c>
      <c r="O1318" s="154">
        <f t="shared" si="384"/>
        <v>42948</v>
      </c>
      <c r="P1318" s="155">
        <f t="shared" si="385"/>
        <v>43312</v>
      </c>
      <c r="Q1318" s="155" t="str">
        <f t="shared" si="386"/>
        <v>Yes</v>
      </c>
      <c r="R1318" s="156">
        <f t="shared" si="387"/>
        <v>41.917808219178085</v>
      </c>
      <c r="S1318" s="156">
        <f t="shared" si="388"/>
        <v>58.082191780821915</v>
      </c>
      <c r="T1318" s="157">
        <f t="shared" si="389"/>
        <v>43313</v>
      </c>
      <c r="U1318" s="158">
        <f t="shared" si="390"/>
        <v>43523</v>
      </c>
      <c r="V1318" s="158" t="str">
        <f t="shared" si="391"/>
        <v>Yes</v>
      </c>
      <c r="W1318" s="159">
        <f t="shared" si="392"/>
        <v>41.917808219178085</v>
      </c>
      <c r="X1318" s="159">
        <f t="shared" si="393"/>
        <v>15.890410958904109</v>
      </c>
      <c r="Y1318" s="160" t="str">
        <f t="shared" si="394"/>
        <v/>
      </c>
      <c r="Z1318" s="161" t="str">
        <f t="shared" si="395"/>
        <v/>
      </c>
      <c r="AA1318" s="161" t="str">
        <f t="shared" si="396"/>
        <v>No</v>
      </c>
      <c r="AB1318" s="162" t="str">
        <f t="shared" si="397"/>
        <v/>
      </c>
      <c r="AC1318" s="162" t="str">
        <f t="shared" si="398"/>
        <v/>
      </c>
    </row>
    <row r="1319" spans="1:29" ht="14">
      <c r="A1319" s="62">
        <v>1317</v>
      </c>
      <c r="B1319" s="10">
        <v>9</v>
      </c>
      <c r="C1319" s="14">
        <v>41578</v>
      </c>
      <c r="D1319" s="15" t="s">
        <v>41</v>
      </c>
      <c r="E1319" s="65" t="s">
        <v>8</v>
      </c>
      <c r="F1319" s="15" t="s">
        <v>8</v>
      </c>
      <c r="G1319" s="23" t="s">
        <v>229</v>
      </c>
      <c r="H1319" s="17" t="s">
        <v>276</v>
      </c>
      <c r="I1319" s="66">
        <v>100</v>
      </c>
      <c r="J1319" s="12">
        <f>VLOOKUP(G1319,'Default Parameters'!$A$10:$C$12,3,FALSE)</f>
        <v>5</v>
      </c>
      <c r="K1319" s="63">
        <f t="shared" si="380"/>
        <v>41698</v>
      </c>
      <c r="L1319" s="64">
        <f t="shared" si="381"/>
        <v>2014</v>
      </c>
      <c r="M1319" s="64">
        <f t="shared" si="382"/>
        <v>2</v>
      </c>
      <c r="N1319" s="63">
        <f t="shared" si="383"/>
        <v>43523</v>
      </c>
      <c r="O1319" s="154">
        <f t="shared" si="384"/>
        <v>42948</v>
      </c>
      <c r="P1319" s="155">
        <f t="shared" si="385"/>
        <v>43312</v>
      </c>
      <c r="Q1319" s="155" t="str">
        <f t="shared" si="386"/>
        <v>Yes</v>
      </c>
      <c r="R1319" s="156">
        <f t="shared" si="387"/>
        <v>41.917808219178085</v>
      </c>
      <c r="S1319" s="156">
        <f t="shared" si="388"/>
        <v>58.082191780821915</v>
      </c>
      <c r="T1319" s="157">
        <f t="shared" si="389"/>
        <v>43313</v>
      </c>
      <c r="U1319" s="158">
        <f t="shared" si="390"/>
        <v>43523</v>
      </c>
      <c r="V1319" s="158" t="str">
        <f t="shared" si="391"/>
        <v>Yes</v>
      </c>
      <c r="W1319" s="159">
        <f t="shared" si="392"/>
        <v>41.917808219178085</v>
      </c>
      <c r="X1319" s="159">
        <f t="shared" si="393"/>
        <v>15.890410958904109</v>
      </c>
      <c r="Y1319" s="160" t="str">
        <f t="shared" si="394"/>
        <v/>
      </c>
      <c r="Z1319" s="161" t="str">
        <f t="shared" si="395"/>
        <v/>
      </c>
      <c r="AA1319" s="161" t="str">
        <f t="shared" si="396"/>
        <v>No</v>
      </c>
      <c r="AB1319" s="162" t="str">
        <f t="shared" si="397"/>
        <v/>
      </c>
      <c r="AC1319" s="162" t="str">
        <f t="shared" si="398"/>
        <v/>
      </c>
    </row>
    <row r="1320" spans="1:29" ht="14">
      <c r="A1320" s="62">
        <v>1318</v>
      </c>
      <c r="B1320" s="10">
        <v>9</v>
      </c>
      <c r="C1320" s="14">
        <v>41578</v>
      </c>
      <c r="D1320" s="15" t="s">
        <v>273</v>
      </c>
      <c r="E1320" s="65" t="s">
        <v>8</v>
      </c>
      <c r="F1320" s="15" t="s">
        <v>8</v>
      </c>
      <c r="G1320" s="23" t="s">
        <v>203</v>
      </c>
      <c r="H1320" s="17" t="s">
        <v>253</v>
      </c>
      <c r="I1320" s="66">
        <v>5</v>
      </c>
      <c r="J1320" s="12">
        <f>VLOOKUP(G1320,'Default Parameters'!$A$10:$C$12,3,FALSE)</f>
        <v>5</v>
      </c>
      <c r="K1320" s="63">
        <f t="shared" si="380"/>
        <v>41698</v>
      </c>
      <c r="L1320" s="64">
        <f t="shared" si="381"/>
        <v>2014</v>
      </c>
      <c r="M1320" s="64">
        <f t="shared" si="382"/>
        <v>2</v>
      </c>
      <c r="N1320" s="63">
        <f t="shared" si="383"/>
        <v>43523</v>
      </c>
      <c r="O1320" s="154">
        <f t="shared" si="384"/>
        <v>42948</v>
      </c>
      <c r="P1320" s="155">
        <f t="shared" si="385"/>
        <v>43312</v>
      </c>
      <c r="Q1320" s="155" t="str">
        <f t="shared" si="386"/>
        <v>Yes</v>
      </c>
      <c r="R1320" s="156">
        <f t="shared" si="387"/>
        <v>2.095890410958904</v>
      </c>
      <c r="S1320" s="156">
        <f t="shared" si="388"/>
        <v>2.904109589041096</v>
      </c>
      <c r="T1320" s="157">
        <f t="shared" si="389"/>
        <v>43313</v>
      </c>
      <c r="U1320" s="158">
        <f t="shared" si="390"/>
        <v>43523</v>
      </c>
      <c r="V1320" s="158" t="str">
        <f t="shared" si="391"/>
        <v>Yes</v>
      </c>
      <c r="W1320" s="159">
        <f t="shared" si="392"/>
        <v>2.095890410958904</v>
      </c>
      <c r="X1320" s="159">
        <f t="shared" si="393"/>
        <v>0.79452054794520544</v>
      </c>
      <c r="Y1320" s="160" t="str">
        <f t="shared" si="394"/>
        <v/>
      </c>
      <c r="Z1320" s="161" t="str">
        <f t="shared" si="395"/>
        <v/>
      </c>
      <c r="AA1320" s="161" t="str">
        <f t="shared" si="396"/>
        <v>No</v>
      </c>
      <c r="AB1320" s="162" t="str">
        <f t="shared" si="397"/>
        <v/>
      </c>
      <c r="AC1320" s="162" t="str">
        <f t="shared" si="398"/>
        <v/>
      </c>
    </row>
    <row r="1321" spans="1:29" ht="14">
      <c r="A1321" s="62">
        <v>1319</v>
      </c>
      <c r="B1321" s="10">
        <v>9</v>
      </c>
      <c r="C1321" s="14">
        <v>41578</v>
      </c>
      <c r="D1321" s="15" t="s">
        <v>237</v>
      </c>
      <c r="E1321" s="15" t="s">
        <v>11</v>
      </c>
      <c r="F1321" s="15" t="s">
        <v>11</v>
      </c>
      <c r="G1321" s="23" t="s">
        <v>229</v>
      </c>
      <c r="H1321" s="17" t="s">
        <v>276</v>
      </c>
      <c r="I1321" s="66">
        <v>22</v>
      </c>
      <c r="J1321" s="12">
        <f>VLOOKUP(G1321,'Default Parameters'!$A$10:$C$12,3,FALSE)</f>
        <v>5</v>
      </c>
      <c r="K1321" s="63">
        <f t="shared" si="380"/>
        <v>41698</v>
      </c>
      <c r="L1321" s="64">
        <f t="shared" si="381"/>
        <v>2014</v>
      </c>
      <c r="M1321" s="64">
        <f t="shared" si="382"/>
        <v>2</v>
      </c>
      <c r="N1321" s="63">
        <f t="shared" si="383"/>
        <v>43523</v>
      </c>
      <c r="O1321" s="154">
        <f t="shared" si="384"/>
        <v>42948</v>
      </c>
      <c r="P1321" s="155">
        <f t="shared" si="385"/>
        <v>43312</v>
      </c>
      <c r="Q1321" s="155" t="str">
        <f t="shared" si="386"/>
        <v>Yes</v>
      </c>
      <c r="R1321" s="156">
        <f t="shared" si="387"/>
        <v>9.2219178082191782</v>
      </c>
      <c r="S1321" s="156">
        <f t="shared" si="388"/>
        <v>12.778082191780822</v>
      </c>
      <c r="T1321" s="157">
        <f t="shared" si="389"/>
        <v>43313</v>
      </c>
      <c r="U1321" s="158">
        <f t="shared" si="390"/>
        <v>43523</v>
      </c>
      <c r="V1321" s="158" t="str">
        <f t="shared" si="391"/>
        <v>Yes</v>
      </c>
      <c r="W1321" s="159">
        <f t="shared" si="392"/>
        <v>9.2219178082191782</v>
      </c>
      <c r="X1321" s="159">
        <f t="shared" si="393"/>
        <v>3.495890410958904</v>
      </c>
      <c r="Y1321" s="160" t="str">
        <f t="shared" si="394"/>
        <v/>
      </c>
      <c r="Z1321" s="161" t="str">
        <f t="shared" si="395"/>
        <v/>
      </c>
      <c r="AA1321" s="161" t="str">
        <f t="shared" si="396"/>
        <v>No</v>
      </c>
      <c r="AB1321" s="162" t="str">
        <f t="shared" si="397"/>
        <v/>
      </c>
      <c r="AC1321" s="162" t="str">
        <f t="shared" si="398"/>
        <v/>
      </c>
    </row>
    <row r="1322" spans="1:29" ht="14">
      <c r="A1322" s="62">
        <v>1320</v>
      </c>
      <c r="B1322" s="10">
        <v>9</v>
      </c>
      <c r="C1322" s="14">
        <v>41578</v>
      </c>
      <c r="D1322" s="15" t="s">
        <v>237</v>
      </c>
      <c r="E1322" s="15" t="s">
        <v>11</v>
      </c>
      <c r="F1322" s="15" t="s">
        <v>11</v>
      </c>
      <c r="G1322" s="23" t="s">
        <v>229</v>
      </c>
      <c r="H1322" s="17" t="s">
        <v>276</v>
      </c>
      <c r="I1322" s="66">
        <v>29</v>
      </c>
      <c r="J1322" s="12">
        <f>VLOOKUP(G1322,'Default Parameters'!$A$10:$C$12,3,FALSE)</f>
        <v>5</v>
      </c>
      <c r="K1322" s="63">
        <f t="shared" si="380"/>
        <v>41698</v>
      </c>
      <c r="L1322" s="64">
        <f t="shared" si="381"/>
        <v>2014</v>
      </c>
      <c r="M1322" s="64">
        <f t="shared" si="382"/>
        <v>2</v>
      </c>
      <c r="N1322" s="63">
        <f t="shared" si="383"/>
        <v>43523</v>
      </c>
      <c r="O1322" s="154">
        <f t="shared" si="384"/>
        <v>42948</v>
      </c>
      <c r="P1322" s="155">
        <f t="shared" si="385"/>
        <v>43312</v>
      </c>
      <c r="Q1322" s="155" t="str">
        <f t="shared" si="386"/>
        <v>Yes</v>
      </c>
      <c r="R1322" s="156">
        <f t="shared" si="387"/>
        <v>12.156164383561643</v>
      </c>
      <c r="S1322" s="156">
        <f t="shared" si="388"/>
        <v>16.843835616438355</v>
      </c>
      <c r="T1322" s="157">
        <f t="shared" si="389"/>
        <v>43313</v>
      </c>
      <c r="U1322" s="158">
        <f t="shared" si="390"/>
        <v>43523</v>
      </c>
      <c r="V1322" s="158" t="str">
        <f t="shared" si="391"/>
        <v>Yes</v>
      </c>
      <c r="W1322" s="159">
        <f t="shared" si="392"/>
        <v>12.156164383561643</v>
      </c>
      <c r="X1322" s="159">
        <f t="shared" si="393"/>
        <v>4.6082191780821917</v>
      </c>
      <c r="Y1322" s="160" t="str">
        <f t="shared" si="394"/>
        <v/>
      </c>
      <c r="Z1322" s="161" t="str">
        <f t="shared" si="395"/>
        <v/>
      </c>
      <c r="AA1322" s="161" t="str">
        <f t="shared" si="396"/>
        <v>No</v>
      </c>
      <c r="AB1322" s="162" t="str">
        <f t="shared" si="397"/>
        <v/>
      </c>
      <c r="AC1322" s="162" t="str">
        <f t="shared" si="398"/>
        <v/>
      </c>
    </row>
    <row r="1323" spans="1:29" ht="14">
      <c r="A1323" s="62">
        <v>1321</v>
      </c>
      <c r="B1323" s="10">
        <v>9</v>
      </c>
      <c r="C1323" s="14">
        <v>41578</v>
      </c>
      <c r="D1323" s="15" t="s">
        <v>237</v>
      </c>
      <c r="E1323" s="15" t="s">
        <v>11</v>
      </c>
      <c r="F1323" s="15" t="s">
        <v>11</v>
      </c>
      <c r="G1323" s="23" t="s">
        <v>229</v>
      </c>
      <c r="H1323" s="17" t="s">
        <v>276</v>
      </c>
      <c r="I1323" s="66">
        <v>35</v>
      </c>
      <c r="J1323" s="12">
        <f>VLOOKUP(G1323,'Default Parameters'!$A$10:$C$12,3,FALSE)</f>
        <v>5</v>
      </c>
      <c r="K1323" s="63">
        <f t="shared" si="380"/>
        <v>41698</v>
      </c>
      <c r="L1323" s="64">
        <f t="shared" si="381"/>
        <v>2014</v>
      </c>
      <c r="M1323" s="64">
        <f t="shared" si="382"/>
        <v>2</v>
      </c>
      <c r="N1323" s="63">
        <f t="shared" si="383"/>
        <v>43523</v>
      </c>
      <c r="O1323" s="154">
        <f t="shared" si="384"/>
        <v>42948</v>
      </c>
      <c r="P1323" s="155">
        <f t="shared" si="385"/>
        <v>43312</v>
      </c>
      <c r="Q1323" s="155" t="str">
        <f t="shared" si="386"/>
        <v>Yes</v>
      </c>
      <c r="R1323" s="156">
        <f t="shared" si="387"/>
        <v>14.671232876712329</v>
      </c>
      <c r="S1323" s="156">
        <f t="shared" si="388"/>
        <v>20.328767123287673</v>
      </c>
      <c r="T1323" s="157">
        <f t="shared" si="389"/>
        <v>43313</v>
      </c>
      <c r="U1323" s="158">
        <f t="shared" si="390"/>
        <v>43523</v>
      </c>
      <c r="V1323" s="158" t="str">
        <f t="shared" si="391"/>
        <v>Yes</v>
      </c>
      <c r="W1323" s="159">
        <f t="shared" si="392"/>
        <v>14.671232876712329</v>
      </c>
      <c r="X1323" s="159">
        <f t="shared" si="393"/>
        <v>5.5616438356164384</v>
      </c>
      <c r="Y1323" s="160" t="str">
        <f t="shared" si="394"/>
        <v/>
      </c>
      <c r="Z1323" s="161" t="str">
        <f t="shared" si="395"/>
        <v/>
      </c>
      <c r="AA1323" s="161" t="str">
        <f t="shared" si="396"/>
        <v>No</v>
      </c>
      <c r="AB1323" s="162" t="str">
        <f t="shared" si="397"/>
        <v/>
      </c>
      <c r="AC1323" s="162" t="str">
        <f t="shared" si="398"/>
        <v/>
      </c>
    </row>
    <row r="1324" spans="1:29" ht="14">
      <c r="A1324" s="62">
        <v>1322</v>
      </c>
      <c r="B1324" s="10">
        <v>9</v>
      </c>
      <c r="C1324" s="14">
        <v>41578</v>
      </c>
      <c r="D1324" s="15" t="s">
        <v>237</v>
      </c>
      <c r="E1324" s="15" t="s">
        <v>11</v>
      </c>
      <c r="F1324" s="15" t="s">
        <v>11</v>
      </c>
      <c r="G1324" s="23" t="s">
        <v>229</v>
      </c>
      <c r="H1324" s="17" t="s">
        <v>276</v>
      </c>
      <c r="I1324" s="66">
        <v>40</v>
      </c>
      <c r="J1324" s="12">
        <f>VLOOKUP(G1324,'Default Parameters'!$A$10:$C$12,3,FALSE)</f>
        <v>5</v>
      </c>
      <c r="K1324" s="63">
        <f t="shared" si="380"/>
        <v>41698</v>
      </c>
      <c r="L1324" s="64">
        <f t="shared" si="381"/>
        <v>2014</v>
      </c>
      <c r="M1324" s="64">
        <f t="shared" si="382"/>
        <v>2</v>
      </c>
      <c r="N1324" s="63">
        <f t="shared" si="383"/>
        <v>43523</v>
      </c>
      <c r="O1324" s="154">
        <f t="shared" si="384"/>
        <v>42948</v>
      </c>
      <c r="P1324" s="155">
        <f t="shared" si="385"/>
        <v>43312</v>
      </c>
      <c r="Q1324" s="155" t="str">
        <f t="shared" si="386"/>
        <v>Yes</v>
      </c>
      <c r="R1324" s="156">
        <f t="shared" si="387"/>
        <v>16.767123287671232</v>
      </c>
      <c r="S1324" s="156">
        <f t="shared" si="388"/>
        <v>23.232876712328768</v>
      </c>
      <c r="T1324" s="157">
        <f t="shared" si="389"/>
        <v>43313</v>
      </c>
      <c r="U1324" s="158">
        <f t="shared" si="390"/>
        <v>43523</v>
      </c>
      <c r="V1324" s="158" t="str">
        <f t="shared" si="391"/>
        <v>Yes</v>
      </c>
      <c r="W1324" s="159">
        <f t="shared" si="392"/>
        <v>16.767123287671232</v>
      </c>
      <c r="X1324" s="159">
        <f t="shared" si="393"/>
        <v>6.3561643835616435</v>
      </c>
      <c r="Y1324" s="160" t="str">
        <f t="shared" si="394"/>
        <v/>
      </c>
      <c r="Z1324" s="161" t="str">
        <f t="shared" si="395"/>
        <v/>
      </c>
      <c r="AA1324" s="161" t="str">
        <f t="shared" si="396"/>
        <v>No</v>
      </c>
      <c r="AB1324" s="162" t="str">
        <f t="shared" si="397"/>
        <v/>
      </c>
      <c r="AC1324" s="162" t="str">
        <f t="shared" si="398"/>
        <v/>
      </c>
    </row>
    <row r="1325" spans="1:29" ht="14">
      <c r="A1325" s="62">
        <v>1323</v>
      </c>
      <c r="B1325" s="10">
        <v>9</v>
      </c>
      <c r="C1325" s="14">
        <v>41578</v>
      </c>
      <c r="D1325" s="15" t="s">
        <v>237</v>
      </c>
      <c r="E1325" s="15" t="s">
        <v>11</v>
      </c>
      <c r="F1325" s="15" t="s">
        <v>11</v>
      </c>
      <c r="G1325" s="23" t="s">
        <v>229</v>
      </c>
      <c r="H1325" s="17" t="s">
        <v>276</v>
      </c>
      <c r="I1325" s="66">
        <v>40</v>
      </c>
      <c r="J1325" s="12">
        <f>VLOOKUP(G1325,'Default Parameters'!$A$10:$C$12,3,FALSE)</f>
        <v>5</v>
      </c>
      <c r="K1325" s="63">
        <f t="shared" si="380"/>
        <v>41698</v>
      </c>
      <c r="L1325" s="64">
        <f t="shared" si="381"/>
        <v>2014</v>
      </c>
      <c r="M1325" s="64">
        <f t="shared" si="382"/>
        <v>2</v>
      </c>
      <c r="N1325" s="63">
        <f t="shared" si="383"/>
        <v>43523</v>
      </c>
      <c r="O1325" s="154">
        <f t="shared" si="384"/>
        <v>42948</v>
      </c>
      <c r="P1325" s="155">
        <f t="shared" si="385"/>
        <v>43312</v>
      </c>
      <c r="Q1325" s="155" t="str">
        <f t="shared" si="386"/>
        <v>Yes</v>
      </c>
      <c r="R1325" s="156">
        <f t="shared" si="387"/>
        <v>16.767123287671232</v>
      </c>
      <c r="S1325" s="156">
        <f t="shared" si="388"/>
        <v>23.232876712328768</v>
      </c>
      <c r="T1325" s="157">
        <f t="shared" si="389"/>
        <v>43313</v>
      </c>
      <c r="U1325" s="158">
        <f t="shared" si="390"/>
        <v>43523</v>
      </c>
      <c r="V1325" s="158" t="str">
        <f t="shared" si="391"/>
        <v>Yes</v>
      </c>
      <c r="W1325" s="159">
        <f t="shared" si="392"/>
        <v>16.767123287671232</v>
      </c>
      <c r="X1325" s="159">
        <f t="shared" si="393"/>
        <v>6.3561643835616435</v>
      </c>
      <c r="Y1325" s="160" t="str">
        <f t="shared" si="394"/>
        <v/>
      </c>
      <c r="Z1325" s="161" t="str">
        <f t="shared" si="395"/>
        <v/>
      </c>
      <c r="AA1325" s="161" t="str">
        <f t="shared" si="396"/>
        <v>No</v>
      </c>
      <c r="AB1325" s="162" t="str">
        <f t="shared" si="397"/>
        <v/>
      </c>
      <c r="AC1325" s="162" t="str">
        <f t="shared" si="398"/>
        <v/>
      </c>
    </row>
    <row r="1326" spans="1:29" ht="14">
      <c r="A1326" s="62">
        <v>1324</v>
      </c>
      <c r="B1326" s="10">
        <v>9</v>
      </c>
      <c r="C1326" s="14">
        <v>41578</v>
      </c>
      <c r="D1326" s="15" t="s">
        <v>237</v>
      </c>
      <c r="E1326" s="15" t="s">
        <v>11</v>
      </c>
      <c r="F1326" s="15" t="s">
        <v>11</v>
      </c>
      <c r="G1326" s="23" t="s">
        <v>229</v>
      </c>
      <c r="H1326" s="17" t="s">
        <v>276</v>
      </c>
      <c r="I1326" s="66">
        <v>43</v>
      </c>
      <c r="J1326" s="12">
        <f>VLOOKUP(G1326,'Default Parameters'!$A$10:$C$12,3,FALSE)</f>
        <v>5</v>
      </c>
      <c r="K1326" s="63">
        <f t="shared" si="380"/>
        <v>41698</v>
      </c>
      <c r="L1326" s="64">
        <f t="shared" si="381"/>
        <v>2014</v>
      </c>
      <c r="M1326" s="64">
        <f t="shared" si="382"/>
        <v>2</v>
      </c>
      <c r="N1326" s="63">
        <f t="shared" si="383"/>
        <v>43523</v>
      </c>
      <c r="O1326" s="154">
        <f t="shared" si="384"/>
        <v>42948</v>
      </c>
      <c r="P1326" s="155">
        <f t="shared" si="385"/>
        <v>43312</v>
      </c>
      <c r="Q1326" s="155" t="str">
        <f t="shared" si="386"/>
        <v>Yes</v>
      </c>
      <c r="R1326" s="156">
        <f t="shared" si="387"/>
        <v>18.024657534246575</v>
      </c>
      <c r="S1326" s="156">
        <f t="shared" si="388"/>
        <v>24.975342465753425</v>
      </c>
      <c r="T1326" s="157">
        <f t="shared" si="389"/>
        <v>43313</v>
      </c>
      <c r="U1326" s="158">
        <f t="shared" si="390"/>
        <v>43523</v>
      </c>
      <c r="V1326" s="158" t="str">
        <f t="shared" si="391"/>
        <v>Yes</v>
      </c>
      <c r="W1326" s="159">
        <f t="shared" si="392"/>
        <v>18.024657534246575</v>
      </c>
      <c r="X1326" s="159">
        <f t="shared" si="393"/>
        <v>6.8328767123287673</v>
      </c>
      <c r="Y1326" s="160" t="str">
        <f t="shared" si="394"/>
        <v/>
      </c>
      <c r="Z1326" s="161" t="str">
        <f t="shared" si="395"/>
        <v/>
      </c>
      <c r="AA1326" s="161" t="str">
        <f t="shared" si="396"/>
        <v>No</v>
      </c>
      <c r="AB1326" s="162" t="str">
        <f t="shared" si="397"/>
        <v/>
      </c>
      <c r="AC1326" s="162" t="str">
        <f t="shared" si="398"/>
        <v/>
      </c>
    </row>
    <row r="1327" spans="1:29" ht="14">
      <c r="A1327" s="62">
        <v>1325</v>
      </c>
      <c r="B1327" s="10">
        <v>9</v>
      </c>
      <c r="C1327" s="14">
        <v>41578</v>
      </c>
      <c r="D1327" s="15" t="s">
        <v>237</v>
      </c>
      <c r="E1327" s="15" t="s">
        <v>11</v>
      </c>
      <c r="F1327" s="15" t="s">
        <v>11</v>
      </c>
      <c r="G1327" s="23" t="s">
        <v>229</v>
      </c>
      <c r="H1327" s="17" t="s">
        <v>276</v>
      </c>
      <c r="I1327" s="66">
        <v>45</v>
      </c>
      <c r="J1327" s="12">
        <f>VLOOKUP(G1327,'Default Parameters'!$A$10:$C$12,3,FALSE)</f>
        <v>5</v>
      </c>
      <c r="K1327" s="63">
        <f t="shared" si="380"/>
        <v>41698</v>
      </c>
      <c r="L1327" s="64">
        <f t="shared" si="381"/>
        <v>2014</v>
      </c>
      <c r="M1327" s="64">
        <f t="shared" si="382"/>
        <v>2</v>
      </c>
      <c r="N1327" s="63">
        <f t="shared" si="383"/>
        <v>43523</v>
      </c>
      <c r="O1327" s="154">
        <f t="shared" si="384"/>
        <v>42948</v>
      </c>
      <c r="P1327" s="155">
        <f t="shared" si="385"/>
        <v>43312</v>
      </c>
      <c r="Q1327" s="155" t="str">
        <f t="shared" si="386"/>
        <v>Yes</v>
      </c>
      <c r="R1327" s="156">
        <f t="shared" si="387"/>
        <v>18.863013698630137</v>
      </c>
      <c r="S1327" s="156">
        <f t="shared" si="388"/>
        <v>26.136986301369863</v>
      </c>
      <c r="T1327" s="157">
        <f t="shared" si="389"/>
        <v>43313</v>
      </c>
      <c r="U1327" s="158">
        <f t="shared" si="390"/>
        <v>43523</v>
      </c>
      <c r="V1327" s="158" t="str">
        <f t="shared" si="391"/>
        <v>Yes</v>
      </c>
      <c r="W1327" s="159">
        <f t="shared" si="392"/>
        <v>18.863013698630137</v>
      </c>
      <c r="X1327" s="159">
        <f t="shared" si="393"/>
        <v>7.1506849315068495</v>
      </c>
      <c r="Y1327" s="160" t="str">
        <f t="shared" si="394"/>
        <v/>
      </c>
      <c r="Z1327" s="161" t="str">
        <f t="shared" si="395"/>
        <v/>
      </c>
      <c r="AA1327" s="161" t="str">
        <f t="shared" si="396"/>
        <v>No</v>
      </c>
      <c r="AB1327" s="162" t="str">
        <f t="shared" si="397"/>
        <v/>
      </c>
      <c r="AC1327" s="162" t="str">
        <f t="shared" si="398"/>
        <v/>
      </c>
    </row>
    <row r="1328" spans="1:29" ht="14">
      <c r="A1328" s="62">
        <v>1326</v>
      </c>
      <c r="B1328" s="10">
        <v>9</v>
      </c>
      <c r="C1328" s="14">
        <v>41578</v>
      </c>
      <c r="D1328" s="15" t="s">
        <v>237</v>
      </c>
      <c r="E1328" s="15" t="s">
        <v>11</v>
      </c>
      <c r="F1328" s="15" t="s">
        <v>11</v>
      </c>
      <c r="G1328" s="23" t="s">
        <v>229</v>
      </c>
      <c r="H1328" s="17" t="s">
        <v>276</v>
      </c>
      <c r="I1328" s="66">
        <v>58</v>
      </c>
      <c r="J1328" s="12">
        <f>VLOOKUP(G1328,'Default Parameters'!$A$10:$C$12,3,FALSE)</f>
        <v>5</v>
      </c>
      <c r="K1328" s="63">
        <f t="shared" si="380"/>
        <v>41698</v>
      </c>
      <c r="L1328" s="64">
        <f t="shared" si="381"/>
        <v>2014</v>
      </c>
      <c r="M1328" s="64">
        <f t="shared" si="382"/>
        <v>2</v>
      </c>
      <c r="N1328" s="63">
        <f t="shared" si="383"/>
        <v>43523</v>
      </c>
      <c r="O1328" s="154">
        <f t="shared" si="384"/>
        <v>42948</v>
      </c>
      <c r="P1328" s="155">
        <f t="shared" si="385"/>
        <v>43312</v>
      </c>
      <c r="Q1328" s="155" t="str">
        <f t="shared" si="386"/>
        <v>Yes</v>
      </c>
      <c r="R1328" s="156">
        <f t="shared" si="387"/>
        <v>24.312328767123287</v>
      </c>
      <c r="S1328" s="156">
        <f t="shared" si="388"/>
        <v>33.68767123287671</v>
      </c>
      <c r="T1328" s="157">
        <f t="shared" si="389"/>
        <v>43313</v>
      </c>
      <c r="U1328" s="158">
        <f t="shared" si="390"/>
        <v>43523</v>
      </c>
      <c r="V1328" s="158" t="str">
        <f t="shared" si="391"/>
        <v>Yes</v>
      </c>
      <c r="W1328" s="159">
        <f t="shared" si="392"/>
        <v>24.312328767123287</v>
      </c>
      <c r="X1328" s="159">
        <f t="shared" si="393"/>
        <v>9.2164383561643834</v>
      </c>
      <c r="Y1328" s="160" t="str">
        <f t="shared" si="394"/>
        <v/>
      </c>
      <c r="Z1328" s="161" t="str">
        <f t="shared" si="395"/>
        <v/>
      </c>
      <c r="AA1328" s="161" t="str">
        <f t="shared" si="396"/>
        <v>No</v>
      </c>
      <c r="AB1328" s="162" t="str">
        <f t="shared" si="397"/>
        <v/>
      </c>
      <c r="AC1328" s="162" t="str">
        <f t="shared" si="398"/>
        <v/>
      </c>
    </row>
    <row r="1329" spans="1:29" ht="14">
      <c r="A1329" s="62">
        <v>1327</v>
      </c>
      <c r="B1329" s="10">
        <v>9</v>
      </c>
      <c r="C1329" s="14">
        <v>41578</v>
      </c>
      <c r="D1329" s="15" t="s">
        <v>24</v>
      </c>
      <c r="E1329" s="15" t="s">
        <v>11</v>
      </c>
      <c r="F1329" s="15" t="s">
        <v>11</v>
      </c>
      <c r="G1329" s="23" t="s">
        <v>229</v>
      </c>
      <c r="H1329" s="17" t="s">
        <v>276</v>
      </c>
      <c r="I1329" s="66">
        <v>75</v>
      </c>
      <c r="J1329" s="12">
        <f>VLOOKUP(G1329,'Default Parameters'!$A$10:$C$12,3,FALSE)</f>
        <v>5</v>
      </c>
      <c r="K1329" s="63">
        <f t="shared" si="380"/>
        <v>41698</v>
      </c>
      <c r="L1329" s="64">
        <f t="shared" si="381"/>
        <v>2014</v>
      </c>
      <c r="M1329" s="64">
        <f t="shared" si="382"/>
        <v>2</v>
      </c>
      <c r="N1329" s="63">
        <f t="shared" si="383"/>
        <v>43523</v>
      </c>
      <c r="O1329" s="154">
        <f t="shared" si="384"/>
        <v>42948</v>
      </c>
      <c r="P1329" s="155">
        <f t="shared" si="385"/>
        <v>43312</v>
      </c>
      <c r="Q1329" s="155" t="str">
        <f t="shared" si="386"/>
        <v>Yes</v>
      </c>
      <c r="R1329" s="156">
        <f t="shared" si="387"/>
        <v>31.438356164383563</v>
      </c>
      <c r="S1329" s="156">
        <f t="shared" si="388"/>
        <v>43.561643835616437</v>
      </c>
      <c r="T1329" s="157">
        <f t="shared" si="389"/>
        <v>43313</v>
      </c>
      <c r="U1329" s="158">
        <f t="shared" si="390"/>
        <v>43523</v>
      </c>
      <c r="V1329" s="158" t="str">
        <f t="shared" si="391"/>
        <v>Yes</v>
      </c>
      <c r="W1329" s="159">
        <f t="shared" si="392"/>
        <v>31.438356164383563</v>
      </c>
      <c r="X1329" s="159">
        <f t="shared" si="393"/>
        <v>11.917808219178083</v>
      </c>
      <c r="Y1329" s="160" t="str">
        <f t="shared" si="394"/>
        <v/>
      </c>
      <c r="Z1329" s="161" t="str">
        <f t="shared" si="395"/>
        <v/>
      </c>
      <c r="AA1329" s="161" t="str">
        <f t="shared" si="396"/>
        <v>No</v>
      </c>
      <c r="AB1329" s="162" t="str">
        <f t="shared" si="397"/>
        <v/>
      </c>
      <c r="AC1329" s="162" t="str">
        <f t="shared" si="398"/>
        <v/>
      </c>
    </row>
    <row r="1330" spans="1:29" ht="14">
      <c r="A1330" s="62">
        <v>1328</v>
      </c>
      <c r="B1330" s="10">
        <v>9</v>
      </c>
      <c r="C1330" s="14">
        <v>41578</v>
      </c>
      <c r="D1330" s="15" t="s">
        <v>74</v>
      </c>
      <c r="E1330" s="65" t="s">
        <v>9</v>
      </c>
      <c r="F1330" s="15" t="s">
        <v>9</v>
      </c>
      <c r="G1330" s="23" t="s">
        <v>229</v>
      </c>
      <c r="H1330" s="19" t="s">
        <v>276</v>
      </c>
      <c r="I1330" s="66">
        <v>1000</v>
      </c>
      <c r="J1330" s="12">
        <f>VLOOKUP(G1330,'Default Parameters'!$A$10:$C$12,3,FALSE)</f>
        <v>5</v>
      </c>
      <c r="K1330" s="63">
        <f t="shared" si="380"/>
        <v>41698</v>
      </c>
      <c r="L1330" s="64">
        <f t="shared" si="381"/>
        <v>2014</v>
      </c>
      <c r="M1330" s="64">
        <f t="shared" si="382"/>
        <v>2</v>
      </c>
      <c r="N1330" s="63">
        <f t="shared" si="383"/>
        <v>43523</v>
      </c>
      <c r="O1330" s="154">
        <f t="shared" si="384"/>
        <v>42948</v>
      </c>
      <c r="P1330" s="155">
        <f t="shared" si="385"/>
        <v>43312</v>
      </c>
      <c r="Q1330" s="155" t="str">
        <f t="shared" si="386"/>
        <v>Yes</v>
      </c>
      <c r="R1330" s="156">
        <f t="shared" si="387"/>
        <v>419.17808219178085</v>
      </c>
      <c r="S1330" s="156">
        <f t="shared" si="388"/>
        <v>580.82191780821915</v>
      </c>
      <c r="T1330" s="157">
        <f t="shared" si="389"/>
        <v>43313</v>
      </c>
      <c r="U1330" s="158">
        <f t="shared" si="390"/>
        <v>43523</v>
      </c>
      <c r="V1330" s="158" t="str">
        <f t="shared" si="391"/>
        <v>Yes</v>
      </c>
      <c r="W1330" s="159">
        <f t="shared" si="392"/>
        <v>419.17808219178085</v>
      </c>
      <c r="X1330" s="159">
        <f t="shared" si="393"/>
        <v>158.9041095890411</v>
      </c>
      <c r="Y1330" s="160" t="str">
        <f t="shared" si="394"/>
        <v/>
      </c>
      <c r="Z1330" s="161" t="str">
        <f t="shared" si="395"/>
        <v/>
      </c>
      <c r="AA1330" s="161" t="str">
        <f t="shared" si="396"/>
        <v>No</v>
      </c>
      <c r="AB1330" s="162" t="str">
        <f t="shared" si="397"/>
        <v/>
      </c>
      <c r="AC1330" s="162" t="str">
        <f t="shared" si="398"/>
        <v/>
      </c>
    </row>
    <row r="1331" spans="1:29" ht="14">
      <c r="A1331" s="62">
        <v>1329</v>
      </c>
      <c r="B1331" s="10">
        <v>9</v>
      </c>
      <c r="C1331" s="14">
        <v>41603</v>
      </c>
      <c r="D1331" s="15" t="s">
        <v>237</v>
      </c>
      <c r="E1331" s="15" t="s">
        <v>367</v>
      </c>
      <c r="F1331" s="15" t="s">
        <v>367</v>
      </c>
      <c r="G1331" s="23" t="s">
        <v>229</v>
      </c>
      <c r="H1331" s="17" t="s">
        <v>276</v>
      </c>
      <c r="I1331" s="66">
        <v>30</v>
      </c>
      <c r="J1331" s="12">
        <f>VLOOKUP(G1331,'Default Parameters'!$A$10:$C$12,3,FALSE)</f>
        <v>5</v>
      </c>
      <c r="K1331" s="63">
        <f t="shared" si="380"/>
        <v>41723</v>
      </c>
      <c r="L1331" s="64">
        <f t="shared" si="381"/>
        <v>2014</v>
      </c>
      <c r="M1331" s="64">
        <f t="shared" si="382"/>
        <v>3</v>
      </c>
      <c r="N1331" s="63">
        <f t="shared" si="383"/>
        <v>43548</v>
      </c>
      <c r="O1331" s="154">
        <f t="shared" si="384"/>
        <v>42948</v>
      </c>
      <c r="P1331" s="155">
        <f t="shared" si="385"/>
        <v>43312</v>
      </c>
      <c r="Q1331" s="155" t="str">
        <f t="shared" si="386"/>
        <v>Yes</v>
      </c>
      <c r="R1331" s="156">
        <f t="shared" si="387"/>
        <v>12.575342465753424</v>
      </c>
      <c r="S1331" s="156">
        <f t="shared" si="388"/>
        <v>17.424657534246574</v>
      </c>
      <c r="T1331" s="157">
        <f t="shared" si="389"/>
        <v>43313</v>
      </c>
      <c r="U1331" s="158">
        <f t="shared" si="390"/>
        <v>43548</v>
      </c>
      <c r="V1331" s="158" t="str">
        <f t="shared" si="391"/>
        <v>Yes</v>
      </c>
      <c r="W1331" s="159">
        <f t="shared" si="392"/>
        <v>12.575342465753424</v>
      </c>
      <c r="X1331" s="159">
        <f t="shared" si="393"/>
        <v>6.8219178082191778</v>
      </c>
      <c r="Y1331" s="160" t="str">
        <f t="shared" si="394"/>
        <v/>
      </c>
      <c r="Z1331" s="161" t="str">
        <f t="shared" si="395"/>
        <v/>
      </c>
      <c r="AA1331" s="161" t="str">
        <f t="shared" si="396"/>
        <v>No</v>
      </c>
      <c r="AB1331" s="162" t="str">
        <f t="shared" si="397"/>
        <v/>
      </c>
      <c r="AC1331" s="162" t="str">
        <f t="shared" si="398"/>
        <v/>
      </c>
    </row>
    <row r="1332" spans="1:29" ht="14">
      <c r="A1332" s="62">
        <v>1330</v>
      </c>
      <c r="B1332" s="10">
        <v>9</v>
      </c>
      <c r="C1332" s="14">
        <v>41603</v>
      </c>
      <c r="D1332" s="15" t="s">
        <v>237</v>
      </c>
      <c r="E1332" s="65" t="s">
        <v>8</v>
      </c>
      <c r="F1332" s="15" t="s">
        <v>8</v>
      </c>
      <c r="G1332" s="23" t="s">
        <v>229</v>
      </c>
      <c r="H1332" s="17" t="s">
        <v>276</v>
      </c>
      <c r="I1332" s="66">
        <v>9</v>
      </c>
      <c r="J1332" s="12">
        <f>VLOOKUP(G1332,'Default Parameters'!$A$10:$C$12,3,FALSE)</f>
        <v>5</v>
      </c>
      <c r="K1332" s="63">
        <f t="shared" si="380"/>
        <v>41723</v>
      </c>
      <c r="L1332" s="64">
        <f t="shared" si="381"/>
        <v>2014</v>
      </c>
      <c r="M1332" s="64">
        <f t="shared" si="382"/>
        <v>3</v>
      </c>
      <c r="N1332" s="63">
        <f t="shared" si="383"/>
        <v>43548</v>
      </c>
      <c r="O1332" s="154">
        <f t="shared" si="384"/>
        <v>42948</v>
      </c>
      <c r="P1332" s="155">
        <f t="shared" si="385"/>
        <v>43312</v>
      </c>
      <c r="Q1332" s="155" t="str">
        <f t="shared" si="386"/>
        <v>Yes</v>
      </c>
      <c r="R1332" s="156">
        <f t="shared" si="387"/>
        <v>3.7726027397260276</v>
      </c>
      <c r="S1332" s="156">
        <f t="shared" si="388"/>
        <v>5.2273972602739729</v>
      </c>
      <c r="T1332" s="157">
        <f t="shared" si="389"/>
        <v>43313</v>
      </c>
      <c r="U1332" s="158">
        <f t="shared" si="390"/>
        <v>43548</v>
      </c>
      <c r="V1332" s="158" t="str">
        <f t="shared" si="391"/>
        <v>Yes</v>
      </c>
      <c r="W1332" s="159">
        <f t="shared" si="392"/>
        <v>3.7726027397260276</v>
      </c>
      <c r="X1332" s="159">
        <f t="shared" si="393"/>
        <v>2.0465753424657533</v>
      </c>
      <c r="Y1332" s="160" t="str">
        <f t="shared" si="394"/>
        <v/>
      </c>
      <c r="Z1332" s="161" t="str">
        <f t="shared" si="395"/>
        <v/>
      </c>
      <c r="AA1332" s="161" t="str">
        <f t="shared" si="396"/>
        <v>No</v>
      </c>
      <c r="AB1332" s="162" t="str">
        <f t="shared" si="397"/>
        <v/>
      </c>
      <c r="AC1332" s="162" t="str">
        <f t="shared" si="398"/>
        <v/>
      </c>
    </row>
    <row r="1333" spans="1:29" ht="14">
      <c r="A1333" s="62">
        <v>1331</v>
      </c>
      <c r="B1333" s="10">
        <v>9</v>
      </c>
      <c r="C1333" s="14">
        <v>41603</v>
      </c>
      <c r="D1333" s="15" t="s">
        <v>273</v>
      </c>
      <c r="E1333" s="65" t="s">
        <v>8</v>
      </c>
      <c r="F1333" s="15" t="s">
        <v>8</v>
      </c>
      <c r="G1333" s="23" t="s">
        <v>229</v>
      </c>
      <c r="H1333" s="17" t="s">
        <v>281</v>
      </c>
      <c r="I1333" s="66">
        <v>10</v>
      </c>
      <c r="J1333" s="12">
        <f>VLOOKUP(G1333,'Default Parameters'!$A$10:$C$12,3,FALSE)</f>
        <v>5</v>
      </c>
      <c r="K1333" s="63">
        <f t="shared" si="380"/>
        <v>41723</v>
      </c>
      <c r="L1333" s="64">
        <f t="shared" si="381"/>
        <v>2014</v>
      </c>
      <c r="M1333" s="64">
        <f t="shared" si="382"/>
        <v>3</v>
      </c>
      <c r="N1333" s="63">
        <f t="shared" si="383"/>
        <v>43548</v>
      </c>
      <c r="O1333" s="154">
        <f t="shared" si="384"/>
        <v>42948</v>
      </c>
      <c r="P1333" s="155">
        <f t="shared" si="385"/>
        <v>43312</v>
      </c>
      <c r="Q1333" s="155" t="str">
        <f t="shared" si="386"/>
        <v>Yes</v>
      </c>
      <c r="R1333" s="156">
        <f t="shared" si="387"/>
        <v>4.1917808219178081</v>
      </c>
      <c r="S1333" s="156">
        <f t="shared" si="388"/>
        <v>5.8082191780821919</v>
      </c>
      <c r="T1333" s="157">
        <f t="shared" si="389"/>
        <v>43313</v>
      </c>
      <c r="U1333" s="158">
        <f t="shared" si="390"/>
        <v>43548</v>
      </c>
      <c r="V1333" s="158" t="str">
        <f t="shared" si="391"/>
        <v>Yes</v>
      </c>
      <c r="W1333" s="159">
        <f t="shared" si="392"/>
        <v>4.1917808219178081</v>
      </c>
      <c r="X1333" s="159">
        <f t="shared" si="393"/>
        <v>2.2739726027397262</v>
      </c>
      <c r="Y1333" s="160" t="str">
        <f t="shared" si="394"/>
        <v/>
      </c>
      <c r="Z1333" s="161" t="str">
        <f t="shared" si="395"/>
        <v/>
      </c>
      <c r="AA1333" s="161" t="str">
        <f t="shared" si="396"/>
        <v>No</v>
      </c>
      <c r="AB1333" s="162" t="str">
        <f t="shared" si="397"/>
        <v/>
      </c>
      <c r="AC1333" s="162" t="str">
        <f t="shared" si="398"/>
        <v/>
      </c>
    </row>
    <row r="1334" spans="1:29" ht="14">
      <c r="A1334" s="62">
        <v>1332</v>
      </c>
      <c r="B1334" s="10">
        <v>9</v>
      </c>
      <c r="C1334" s="14">
        <v>41603</v>
      </c>
      <c r="D1334" s="15" t="s">
        <v>273</v>
      </c>
      <c r="E1334" s="65" t="s">
        <v>8</v>
      </c>
      <c r="F1334" s="15" t="s">
        <v>8</v>
      </c>
      <c r="G1334" s="23" t="s">
        <v>16</v>
      </c>
      <c r="H1334" s="17" t="s">
        <v>270</v>
      </c>
      <c r="I1334" s="66">
        <v>20</v>
      </c>
      <c r="J1334" s="12">
        <f>VLOOKUP(G1334,'Default Parameters'!$A$10:$C$12,3,FALSE)</f>
        <v>5</v>
      </c>
      <c r="K1334" s="63">
        <f t="shared" si="380"/>
        <v>41723</v>
      </c>
      <c r="L1334" s="64">
        <f t="shared" si="381"/>
        <v>2014</v>
      </c>
      <c r="M1334" s="64">
        <f t="shared" si="382"/>
        <v>3</v>
      </c>
      <c r="N1334" s="63">
        <f t="shared" si="383"/>
        <v>43548</v>
      </c>
      <c r="O1334" s="154">
        <f t="shared" si="384"/>
        <v>42948</v>
      </c>
      <c r="P1334" s="155">
        <f t="shared" si="385"/>
        <v>43312</v>
      </c>
      <c r="Q1334" s="155" t="str">
        <f t="shared" si="386"/>
        <v>Yes</v>
      </c>
      <c r="R1334" s="156">
        <f t="shared" si="387"/>
        <v>8.3835616438356162</v>
      </c>
      <c r="S1334" s="156">
        <f t="shared" si="388"/>
        <v>11.616438356164384</v>
      </c>
      <c r="T1334" s="157">
        <f t="shared" si="389"/>
        <v>43313</v>
      </c>
      <c r="U1334" s="158">
        <f t="shared" si="390"/>
        <v>43548</v>
      </c>
      <c r="V1334" s="158" t="str">
        <f t="shared" si="391"/>
        <v>Yes</v>
      </c>
      <c r="W1334" s="159">
        <f t="shared" si="392"/>
        <v>8.3835616438356162</v>
      </c>
      <c r="X1334" s="159">
        <f t="shared" si="393"/>
        <v>4.5479452054794525</v>
      </c>
      <c r="Y1334" s="160" t="str">
        <f t="shared" si="394"/>
        <v/>
      </c>
      <c r="Z1334" s="161" t="str">
        <f t="shared" si="395"/>
        <v/>
      </c>
      <c r="AA1334" s="161" t="str">
        <f t="shared" si="396"/>
        <v>No</v>
      </c>
      <c r="AB1334" s="162" t="str">
        <f t="shared" si="397"/>
        <v/>
      </c>
      <c r="AC1334" s="162" t="str">
        <f t="shared" si="398"/>
        <v/>
      </c>
    </row>
    <row r="1335" spans="1:29" ht="14">
      <c r="A1335" s="62">
        <v>1333</v>
      </c>
      <c r="B1335" s="10">
        <v>9</v>
      </c>
      <c r="C1335" s="14">
        <v>41603</v>
      </c>
      <c r="D1335" s="15" t="s">
        <v>27</v>
      </c>
      <c r="E1335" s="65" t="s">
        <v>8</v>
      </c>
      <c r="F1335" s="15" t="s">
        <v>8</v>
      </c>
      <c r="G1335" s="23" t="s">
        <v>203</v>
      </c>
      <c r="H1335" s="17" t="s">
        <v>182</v>
      </c>
      <c r="I1335" s="66">
        <v>2</v>
      </c>
      <c r="J1335" s="12">
        <f>VLOOKUP(G1335,'Default Parameters'!$A$10:$C$12,3,FALSE)</f>
        <v>5</v>
      </c>
      <c r="K1335" s="63">
        <f t="shared" si="380"/>
        <v>41723</v>
      </c>
      <c r="L1335" s="64">
        <f t="shared" si="381"/>
        <v>2014</v>
      </c>
      <c r="M1335" s="64">
        <f t="shared" si="382"/>
        <v>3</v>
      </c>
      <c r="N1335" s="63">
        <f t="shared" si="383"/>
        <v>43548</v>
      </c>
      <c r="O1335" s="154">
        <f t="shared" si="384"/>
        <v>42948</v>
      </c>
      <c r="P1335" s="155">
        <f t="shared" si="385"/>
        <v>43312</v>
      </c>
      <c r="Q1335" s="155" t="str">
        <f t="shared" si="386"/>
        <v>Yes</v>
      </c>
      <c r="R1335" s="156">
        <f t="shared" si="387"/>
        <v>0.83835616438356164</v>
      </c>
      <c r="S1335" s="156">
        <f t="shared" si="388"/>
        <v>1.1616438356164382</v>
      </c>
      <c r="T1335" s="157">
        <f t="shared" si="389"/>
        <v>43313</v>
      </c>
      <c r="U1335" s="158">
        <f t="shared" si="390"/>
        <v>43548</v>
      </c>
      <c r="V1335" s="158" t="str">
        <f t="shared" si="391"/>
        <v>Yes</v>
      </c>
      <c r="W1335" s="159">
        <f t="shared" si="392"/>
        <v>0.83835616438356164</v>
      </c>
      <c r="X1335" s="159">
        <f t="shared" si="393"/>
        <v>0.45479452054794522</v>
      </c>
      <c r="Y1335" s="160" t="str">
        <f t="shared" si="394"/>
        <v/>
      </c>
      <c r="Z1335" s="161" t="str">
        <f t="shared" si="395"/>
        <v/>
      </c>
      <c r="AA1335" s="161" t="str">
        <f t="shared" si="396"/>
        <v>No</v>
      </c>
      <c r="AB1335" s="162" t="str">
        <f t="shared" si="397"/>
        <v/>
      </c>
      <c r="AC1335" s="162" t="str">
        <f t="shared" si="398"/>
        <v/>
      </c>
    </row>
    <row r="1336" spans="1:29" ht="14">
      <c r="A1336" s="62">
        <v>1334</v>
      </c>
      <c r="B1336" s="10">
        <v>9</v>
      </c>
      <c r="C1336" s="14">
        <v>41603</v>
      </c>
      <c r="D1336" s="15" t="s">
        <v>46</v>
      </c>
      <c r="E1336" s="15" t="s">
        <v>10</v>
      </c>
      <c r="F1336" s="15" t="s">
        <v>10</v>
      </c>
      <c r="G1336" s="23" t="s">
        <v>16</v>
      </c>
      <c r="H1336" s="17" t="s">
        <v>270</v>
      </c>
      <c r="I1336" s="66">
        <v>12</v>
      </c>
      <c r="J1336" s="12">
        <f>VLOOKUP(G1336,'Default Parameters'!$A$10:$C$12,3,FALSE)</f>
        <v>5</v>
      </c>
      <c r="K1336" s="63">
        <f t="shared" si="380"/>
        <v>41723</v>
      </c>
      <c r="L1336" s="64">
        <f t="shared" si="381"/>
        <v>2014</v>
      </c>
      <c r="M1336" s="64">
        <f t="shared" si="382"/>
        <v>3</v>
      </c>
      <c r="N1336" s="63">
        <f t="shared" si="383"/>
        <v>43548</v>
      </c>
      <c r="O1336" s="154">
        <f t="shared" si="384"/>
        <v>42948</v>
      </c>
      <c r="P1336" s="155">
        <f t="shared" si="385"/>
        <v>43312</v>
      </c>
      <c r="Q1336" s="155" t="str">
        <f t="shared" si="386"/>
        <v>Yes</v>
      </c>
      <c r="R1336" s="156">
        <f t="shared" si="387"/>
        <v>5.0301369863013701</v>
      </c>
      <c r="S1336" s="156">
        <f t="shared" si="388"/>
        <v>6.9698630136986299</v>
      </c>
      <c r="T1336" s="157">
        <f t="shared" si="389"/>
        <v>43313</v>
      </c>
      <c r="U1336" s="158">
        <f t="shared" si="390"/>
        <v>43548</v>
      </c>
      <c r="V1336" s="158" t="str">
        <f t="shared" si="391"/>
        <v>Yes</v>
      </c>
      <c r="W1336" s="159">
        <f t="shared" si="392"/>
        <v>5.0301369863013701</v>
      </c>
      <c r="X1336" s="159">
        <f t="shared" si="393"/>
        <v>2.7287671232876711</v>
      </c>
      <c r="Y1336" s="160" t="str">
        <f t="shared" si="394"/>
        <v/>
      </c>
      <c r="Z1336" s="161" t="str">
        <f t="shared" si="395"/>
        <v/>
      </c>
      <c r="AA1336" s="161" t="str">
        <f t="shared" si="396"/>
        <v>No</v>
      </c>
      <c r="AB1336" s="162" t="str">
        <f t="shared" si="397"/>
        <v/>
      </c>
      <c r="AC1336" s="162" t="str">
        <f t="shared" si="398"/>
        <v/>
      </c>
    </row>
    <row r="1337" spans="1:29" ht="14">
      <c r="A1337" s="62">
        <v>1335</v>
      </c>
      <c r="B1337" s="10">
        <v>9</v>
      </c>
      <c r="C1337" s="14">
        <v>41603</v>
      </c>
      <c r="D1337" s="15" t="s">
        <v>158</v>
      </c>
      <c r="E1337" s="15" t="s">
        <v>10</v>
      </c>
      <c r="F1337" s="15" t="s">
        <v>10</v>
      </c>
      <c r="G1337" s="23" t="s">
        <v>229</v>
      </c>
      <c r="H1337" s="17" t="s">
        <v>281</v>
      </c>
      <c r="I1337" s="66">
        <v>20</v>
      </c>
      <c r="J1337" s="12">
        <f>VLOOKUP(G1337,'Default Parameters'!$A$10:$C$12,3,FALSE)</f>
        <v>5</v>
      </c>
      <c r="K1337" s="63">
        <f t="shared" si="380"/>
        <v>41723</v>
      </c>
      <c r="L1337" s="64">
        <f t="shared" si="381"/>
        <v>2014</v>
      </c>
      <c r="M1337" s="64">
        <f t="shared" si="382"/>
        <v>3</v>
      </c>
      <c r="N1337" s="63">
        <f t="shared" si="383"/>
        <v>43548</v>
      </c>
      <c r="O1337" s="154">
        <f t="shared" si="384"/>
        <v>42948</v>
      </c>
      <c r="P1337" s="155">
        <f t="shared" si="385"/>
        <v>43312</v>
      </c>
      <c r="Q1337" s="155" t="str">
        <f t="shared" si="386"/>
        <v>Yes</v>
      </c>
      <c r="R1337" s="156">
        <f t="shared" si="387"/>
        <v>8.3835616438356162</v>
      </c>
      <c r="S1337" s="156">
        <f t="shared" si="388"/>
        <v>11.616438356164384</v>
      </c>
      <c r="T1337" s="157">
        <f t="shared" si="389"/>
        <v>43313</v>
      </c>
      <c r="U1337" s="158">
        <f t="shared" si="390"/>
        <v>43548</v>
      </c>
      <c r="V1337" s="158" t="str">
        <f t="shared" si="391"/>
        <v>Yes</v>
      </c>
      <c r="W1337" s="159">
        <f t="shared" si="392"/>
        <v>8.3835616438356162</v>
      </c>
      <c r="X1337" s="159">
        <f t="shared" si="393"/>
        <v>4.5479452054794525</v>
      </c>
      <c r="Y1337" s="160" t="str">
        <f t="shared" si="394"/>
        <v/>
      </c>
      <c r="Z1337" s="161" t="str">
        <f t="shared" si="395"/>
        <v/>
      </c>
      <c r="AA1337" s="161" t="str">
        <f t="shared" si="396"/>
        <v>No</v>
      </c>
      <c r="AB1337" s="162" t="str">
        <f t="shared" si="397"/>
        <v/>
      </c>
      <c r="AC1337" s="162" t="str">
        <f t="shared" si="398"/>
        <v/>
      </c>
    </row>
    <row r="1338" spans="1:29" ht="14">
      <c r="A1338" s="62">
        <v>1336</v>
      </c>
      <c r="B1338" s="10">
        <v>9</v>
      </c>
      <c r="C1338" s="14">
        <v>41603</v>
      </c>
      <c r="D1338" s="15" t="s">
        <v>237</v>
      </c>
      <c r="E1338" s="15" t="s">
        <v>11</v>
      </c>
      <c r="F1338" s="15" t="s">
        <v>11</v>
      </c>
      <c r="G1338" s="23" t="s">
        <v>229</v>
      </c>
      <c r="H1338" s="17" t="s">
        <v>276</v>
      </c>
      <c r="I1338" s="66">
        <v>9</v>
      </c>
      <c r="J1338" s="12">
        <f>VLOOKUP(G1338,'Default Parameters'!$A$10:$C$12,3,FALSE)</f>
        <v>5</v>
      </c>
      <c r="K1338" s="63">
        <f t="shared" si="380"/>
        <v>41723</v>
      </c>
      <c r="L1338" s="64">
        <f t="shared" si="381"/>
        <v>2014</v>
      </c>
      <c r="M1338" s="64">
        <f t="shared" si="382"/>
        <v>3</v>
      </c>
      <c r="N1338" s="63">
        <f t="shared" si="383"/>
        <v>43548</v>
      </c>
      <c r="O1338" s="154">
        <f t="shared" si="384"/>
        <v>42948</v>
      </c>
      <c r="P1338" s="155">
        <f t="shared" si="385"/>
        <v>43312</v>
      </c>
      <c r="Q1338" s="155" t="str">
        <f t="shared" si="386"/>
        <v>Yes</v>
      </c>
      <c r="R1338" s="156">
        <f t="shared" si="387"/>
        <v>3.7726027397260276</v>
      </c>
      <c r="S1338" s="156">
        <f t="shared" si="388"/>
        <v>5.2273972602739729</v>
      </c>
      <c r="T1338" s="157">
        <f t="shared" si="389"/>
        <v>43313</v>
      </c>
      <c r="U1338" s="158">
        <f t="shared" si="390"/>
        <v>43548</v>
      </c>
      <c r="V1338" s="158" t="str">
        <f t="shared" si="391"/>
        <v>Yes</v>
      </c>
      <c r="W1338" s="159">
        <f t="shared" si="392"/>
        <v>3.7726027397260276</v>
      </c>
      <c r="X1338" s="159">
        <f t="shared" si="393"/>
        <v>2.0465753424657533</v>
      </c>
      <c r="Y1338" s="160" t="str">
        <f t="shared" si="394"/>
        <v/>
      </c>
      <c r="Z1338" s="161" t="str">
        <f t="shared" si="395"/>
        <v/>
      </c>
      <c r="AA1338" s="161" t="str">
        <f t="shared" si="396"/>
        <v>No</v>
      </c>
      <c r="AB1338" s="162" t="str">
        <f t="shared" si="397"/>
        <v/>
      </c>
      <c r="AC1338" s="162" t="str">
        <f t="shared" si="398"/>
        <v/>
      </c>
    </row>
    <row r="1339" spans="1:29" ht="14">
      <c r="A1339" s="62">
        <v>1337</v>
      </c>
      <c r="B1339" s="10">
        <v>9</v>
      </c>
      <c r="C1339" s="14">
        <v>41603</v>
      </c>
      <c r="D1339" s="15" t="s">
        <v>237</v>
      </c>
      <c r="E1339" s="15" t="s">
        <v>11</v>
      </c>
      <c r="F1339" s="15" t="s">
        <v>11</v>
      </c>
      <c r="G1339" s="23" t="s">
        <v>229</v>
      </c>
      <c r="H1339" s="17" t="s">
        <v>276</v>
      </c>
      <c r="I1339" s="66">
        <v>11</v>
      </c>
      <c r="J1339" s="12">
        <f>VLOOKUP(G1339,'Default Parameters'!$A$10:$C$12,3,FALSE)</f>
        <v>5</v>
      </c>
      <c r="K1339" s="63">
        <f t="shared" si="380"/>
        <v>41723</v>
      </c>
      <c r="L1339" s="64">
        <f t="shared" si="381"/>
        <v>2014</v>
      </c>
      <c r="M1339" s="64">
        <f t="shared" si="382"/>
        <v>3</v>
      </c>
      <c r="N1339" s="63">
        <f t="shared" si="383"/>
        <v>43548</v>
      </c>
      <c r="O1339" s="154">
        <f t="shared" si="384"/>
        <v>42948</v>
      </c>
      <c r="P1339" s="155">
        <f t="shared" si="385"/>
        <v>43312</v>
      </c>
      <c r="Q1339" s="155" t="str">
        <f t="shared" si="386"/>
        <v>Yes</v>
      </c>
      <c r="R1339" s="156">
        <f t="shared" si="387"/>
        <v>4.6109589041095891</v>
      </c>
      <c r="S1339" s="156">
        <f t="shared" si="388"/>
        <v>6.3890410958904109</v>
      </c>
      <c r="T1339" s="157">
        <f t="shared" si="389"/>
        <v>43313</v>
      </c>
      <c r="U1339" s="158">
        <f t="shared" si="390"/>
        <v>43548</v>
      </c>
      <c r="V1339" s="158" t="str">
        <f t="shared" si="391"/>
        <v>Yes</v>
      </c>
      <c r="W1339" s="159">
        <f t="shared" si="392"/>
        <v>4.6109589041095891</v>
      </c>
      <c r="X1339" s="159">
        <f t="shared" si="393"/>
        <v>2.5013698630136987</v>
      </c>
      <c r="Y1339" s="160" t="str">
        <f t="shared" si="394"/>
        <v/>
      </c>
      <c r="Z1339" s="161" t="str">
        <f t="shared" si="395"/>
        <v/>
      </c>
      <c r="AA1339" s="161" t="str">
        <f t="shared" si="396"/>
        <v>No</v>
      </c>
      <c r="AB1339" s="162" t="str">
        <f t="shared" si="397"/>
        <v/>
      </c>
      <c r="AC1339" s="162" t="str">
        <f t="shared" si="398"/>
        <v/>
      </c>
    </row>
    <row r="1340" spans="1:29" ht="14">
      <c r="A1340" s="62">
        <v>1338</v>
      </c>
      <c r="B1340" s="10">
        <v>9</v>
      </c>
      <c r="C1340" s="14">
        <v>41603</v>
      </c>
      <c r="D1340" s="15" t="s">
        <v>237</v>
      </c>
      <c r="E1340" s="15" t="s">
        <v>11</v>
      </c>
      <c r="F1340" s="15" t="s">
        <v>11</v>
      </c>
      <c r="G1340" s="23" t="s">
        <v>229</v>
      </c>
      <c r="H1340" s="17" t="s">
        <v>276</v>
      </c>
      <c r="I1340" s="66">
        <v>25</v>
      </c>
      <c r="J1340" s="12">
        <f>VLOOKUP(G1340,'Default Parameters'!$A$10:$C$12,3,FALSE)</f>
        <v>5</v>
      </c>
      <c r="K1340" s="63">
        <f t="shared" si="380"/>
        <v>41723</v>
      </c>
      <c r="L1340" s="64">
        <f t="shared" si="381"/>
        <v>2014</v>
      </c>
      <c r="M1340" s="64">
        <f t="shared" si="382"/>
        <v>3</v>
      </c>
      <c r="N1340" s="63">
        <f t="shared" si="383"/>
        <v>43548</v>
      </c>
      <c r="O1340" s="154">
        <f t="shared" si="384"/>
        <v>42948</v>
      </c>
      <c r="P1340" s="155">
        <f t="shared" si="385"/>
        <v>43312</v>
      </c>
      <c r="Q1340" s="155" t="str">
        <f t="shared" si="386"/>
        <v>Yes</v>
      </c>
      <c r="R1340" s="156">
        <f t="shared" si="387"/>
        <v>10.479452054794521</v>
      </c>
      <c r="S1340" s="156">
        <f t="shared" si="388"/>
        <v>14.520547945205479</v>
      </c>
      <c r="T1340" s="157">
        <f t="shared" si="389"/>
        <v>43313</v>
      </c>
      <c r="U1340" s="158">
        <f t="shared" si="390"/>
        <v>43548</v>
      </c>
      <c r="V1340" s="158" t="str">
        <f t="shared" si="391"/>
        <v>Yes</v>
      </c>
      <c r="W1340" s="159">
        <f t="shared" si="392"/>
        <v>10.479452054794521</v>
      </c>
      <c r="X1340" s="159">
        <f t="shared" si="393"/>
        <v>5.6849315068493151</v>
      </c>
      <c r="Y1340" s="160" t="str">
        <f t="shared" si="394"/>
        <v/>
      </c>
      <c r="Z1340" s="161" t="str">
        <f t="shared" si="395"/>
        <v/>
      </c>
      <c r="AA1340" s="161" t="str">
        <f t="shared" si="396"/>
        <v>No</v>
      </c>
      <c r="AB1340" s="162" t="str">
        <f t="shared" si="397"/>
        <v/>
      </c>
      <c r="AC1340" s="162" t="str">
        <f t="shared" si="398"/>
        <v/>
      </c>
    </row>
    <row r="1341" spans="1:29" ht="14">
      <c r="A1341" s="62">
        <v>1339</v>
      </c>
      <c r="B1341" s="10">
        <v>9</v>
      </c>
      <c r="C1341" s="14">
        <v>41603</v>
      </c>
      <c r="D1341" s="15" t="s">
        <v>237</v>
      </c>
      <c r="E1341" s="15" t="s">
        <v>11</v>
      </c>
      <c r="F1341" s="15" t="s">
        <v>11</v>
      </c>
      <c r="G1341" s="23" t="s">
        <v>229</v>
      </c>
      <c r="H1341" s="17" t="s">
        <v>276</v>
      </c>
      <c r="I1341" s="66">
        <v>35</v>
      </c>
      <c r="J1341" s="12">
        <f>VLOOKUP(G1341,'Default Parameters'!$A$10:$C$12,3,FALSE)</f>
        <v>5</v>
      </c>
      <c r="K1341" s="63">
        <f t="shared" si="380"/>
        <v>41723</v>
      </c>
      <c r="L1341" s="64">
        <f t="shared" si="381"/>
        <v>2014</v>
      </c>
      <c r="M1341" s="64">
        <f t="shared" si="382"/>
        <v>3</v>
      </c>
      <c r="N1341" s="63">
        <f t="shared" si="383"/>
        <v>43548</v>
      </c>
      <c r="O1341" s="154">
        <f t="shared" si="384"/>
        <v>42948</v>
      </c>
      <c r="P1341" s="155">
        <f t="shared" si="385"/>
        <v>43312</v>
      </c>
      <c r="Q1341" s="155" t="str">
        <f t="shared" si="386"/>
        <v>Yes</v>
      </c>
      <c r="R1341" s="156">
        <f t="shared" si="387"/>
        <v>14.671232876712329</v>
      </c>
      <c r="S1341" s="156">
        <f t="shared" si="388"/>
        <v>20.328767123287673</v>
      </c>
      <c r="T1341" s="157">
        <f t="shared" si="389"/>
        <v>43313</v>
      </c>
      <c r="U1341" s="158">
        <f t="shared" si="390"/>
        <v>43548</v>
      </c>
      <c r="V1341" s="158" t="str">
        <f t="shared" si="391"/>
        <v>Yes</v>
      </c>
      <c r="W1341" s="159">
        <f t="shared" si="392"/>
        <v>14.671232876712329</v>
      </c>
      <c r="X1341" s="159">
        <f t="shared" si="393"/>
        <v>7.9589041095890414</v>
      </c>
      <c r="Y1341" s="160" t="str">
        <f t="shared" si="394"/>
        <v/>
      </c>
      <c r="Z1341" s="161" t="str">
        <f t="shared" si="395"/>
        <v/>
      </c>
      <c r="AA1341" s="161" t="str">
        <f t="shared" si="396"/>
        <v>No</v>
      </c>
      <c r="AB1341" s="162" t="str">
        <f t="shared" si="397"/>
        <v/>
      </c>
      <c r="AC1341" s="162" t="str">
        <f t="shared" si="398"/>
        <v/>
      </c>
    </row>
    <row r="1342" spans="1:29" ht="14">
      <c r="A1342" s="62">
        <v>1340</v>
      </c>
      <c r="B1342" s="10">
        <v>9</v>
      </c>
      <c r="C1342" s="14">
        <v>41603</v>
      </c>
      <c r="D1342" s="15" t="s">
        <v>237</v>
      </c>
      <c r="E1342" s="15" t="s">
        <v>11</v>
      </c>
      <c r="F1342" s="15" t="s">
        <v>11</v>
      </c>
      <c r="G1342" s="23" t="s">
        <v>229</v>
      </c>
      <c r="H1342" s="17" t="s">
        <v>276</v>
      </c>
      <c r="I1342" s="66">
        <v>35</v>
      </c>
      <c r="J1342" s="12">
        <f>VLOOKUP(G1342,'Default Parameters'!$A$10:$C$12,3,FALSE)</f>
        <v>5</v>
      </c>
      <c r="K1342" s="63">
        <f t="shared" si="380"/>
        <v>41723</v>
      </c>
      <c r="L1342" s="64">
        <f t="shared" si="381"/>
        <v>2014</v>
      </c>
      <c r="M1342" s="64">
        <f t="shared" si="382"/>
        <v>3</v>
      </c>
      <c r="N1342" s="63">
        <f t="shared" si="383"/>
        <v>43548</v>
      </c>
      <c r="O1342" s="154">
        <f t="shared" si="384"/>
        <v>42948</v>
      </c>
      <c r="P1342" s="155">
        <f t="shared" si="385"/>
        <v>43312</v>
      </c>
      <c r="Q1342" s="155" t="str">
        <f t="shared" si="386"/>
        <v>Yes</v>
      </c>
      <c r="R1342" s="156">
        <f t="shared" si="387"/>
        <v>14.671232876712329</v>
      </c>
      <c r="S1342" s="156">
        <f t="shared" si="388"/>
        <v>20.328767123287673</v>
      </c>
      <c r="T1342" s="157">
        <f t="shared" si="389"/>
        <v>43313</v>
      </c>
      <c r="U1342" s="158">
        <f t="shared" si="390"/>
        <v>43548</v>
      </c>
      <c r="V1342" s="158" t="str">
        <f t="shared" si="391"/>
        <v>Yes</v>
      </c>
      <c r="W1342" s="159">
        <f t="shared" si="392"/>
        <v>14.671232876712329</v>
      </c>
      <c r="X1342" s="159">
        <f t="shared" si="393"/>
        <v>7.9589041095890414</v>
      </c>
      <c r="Y1342" s="160" t="str">
        <f t="shared" si="394"/>
        <v/>
      </c>
      <c r="Z1342" s="161" t="str">
        <f t="shared" si="395"/>
        <v/>
      </c>
      <c r="AA1342" s="161" t="str">
        <f t="shared" si="396"/>
        <v>No</v>
      </c>
      <c r="AB1342" s="162" t="str">
        <f t="shared" si="397"/>
        <v/>
      </c>
      <c r="AC1342" s="162" t="str">
        <f t="shared" si="398"/>
        <v/>
      </c>
    </row>
    <row r="1343" spans="1:29" ht="14">
      <c r="A1343" s="62">
        <v>1341</v>
      </c>
      <c r="B1343" s="10">
        <v>9</v>
      </c>
      <c r="C1343" s="14">
        <v>41603</v>
      </c>
      <c r="D1343" s="15" t="s">
        <v>241</v>
      </c>
      <c r="E1343" s="15" t="s">
        <v>11</v>
      </c>
      <c r="F1343" s="15" t="s">
        <v>11</v>
      </c>
      <c r="G1343" s="23" t="s">
        <v>229</v>
      </c>
      <c r="H1343" s="17" t="s">
        <v>276</v>
      </c>
      <c r="I1343" s="66">
        <v>65</v>
      </c>
      <c r="J1343" s="12">
        <f>VLOOKUP(G1343,'Default Parameters'!$A$10:$C$12,3,FALSE)</f>
        <v>5</v>
      </c>
      <c r="K1343" s="63">
        <f t="shared" si="380"/>
        <v>41723</v>
      </c>
      <c r="L1343" s="64">
        <f t="shared" si="381"/>
        <v>2014</v>
      </c>
      <c r="M1343" s="64">
        <f t="shared" si="382"/>
        <v>3</v>
      </c>
      <c r="N1343" s="63">
        <f t="shared" si="383"/>
        <v>43548</v>
      </c>
      <c r="O1343" s="154">
        <f t="shared" si="384"/>
        <v>42948</v>
      </c>
      <c r="P1343" s="155">
        <f t="shared" si="385"/>
        <v>43312</v>
      </c>
      <c r="Q1343" s="155" t="str">
        <f t="shared" si="386"/>
        <v>Yes</v>
      </c>
      <c r="R1343" s="156">
        <f t="shared" si="387"/>
        <v>27.246575342465754</v>
      </c>
      <c r="S1343" s="156">
        <f t="shared" si="388"/>
        <v>37.753424657534246</v>
      </c>
      <c r="T1343" s="157">
        <f t="shared" si="389"/>
        <v>43313</v>
      </c>
      <c r="U1343" s="158">
        <f t="shared" si="390"/>
        <v>43548</v>
      </c>
      <c r="V1343" s="158" t="str">
        <f t="shared" si="391"/>
        <v>Yes</v>
      </c>
      <c r="W1343" s="159">
        <f t="shared" si="392"/>
        <v>27.246575342465754</v>
      </c>
      <c r="X1343" s="159">
        <f t="shared" si="393"/>
        <v>14.780821917808218</v>
      </c>
      <c r="Y1343" s="160" t="str">
        <f t="shared" si="394"/>
        <v/>
      </c>
      <c r="Z1343" s="161" t="str">
        <f t="shared" si="395"/>
        <v/>
      </c>
      <c r="AA1343" s="161" t="str">
        <f t="shared" si="396"/>
        <v>No</v>
      </c>
      <c r="AB1343" s="162" t="str">
        <f t="shared" si="397"/>
        <v/>
      </c>
      <c r="AC1343" s="162" t="str">
        <f t="shared" si="398"/>
        <v/>
      </c>
    </row>
    <row r="1344" spans="1:29" ht="14">
      <c r="A1344" s="62">
        <v>1342</v>
      </c>
      <c r="B1344" s="10">
        <v>9</v>
      </c>
      <c r="C1344" s="14">
        <v>41603</v>
      </c>
      <c r="D1344" s="15" t="s">
        <v>237</v>
      </c>
      <c r="E1344" s="15" t="s">
        <v>11</v>
      </c>
      <c r="F1344" s="15" t="s">
        <v>11</v>
      </c>
      <c r="G1344" s="23" t="s">
        <v>229</v>
      </c>
      <c r="H1344" s="17" t="s">
        <v>281</v>
      </c>
      <c r="I1344" s="66">
        <v>214</v>
      </c>
      <c r="J1344" s="12">
        <f>VLOOKUP(G1344,'Default Parameters'!$A$10:$C$12,3,FALSE)</f>
        <v>5</v>
      </c>
      <c r="K1344" s="63">
        <f t="shared" si="380"/>
        <v>41723</v>
      </c>
      <c r="L1344" s="64">
        <f t="shared" si="381"/>
        <v>2014</v>
      </c>
      <c r="M1344" s="64">
        <f t="shared" si="382"/>
        <v>3</v>
      </c>
      <c r="N1344" s="63">
        <f t="shared" si="383"/>
        <v>43548</v>
      </c>
      <c r="O1344" s="154">
        <f t="shared" si="384"/>
        <v>42948</v>
      </c>
      <c r="P1344" s="155">
        <f t="shared" si="385"/>
        <v>43312</v>
      </c>
      <c r="Q1344" s="155" t="str">
        <f t="shared" si="386"/>
        <v>Yes</v>
      </c>
      <c r="R1344" s="156">
        <f t="shared" si="387"/>
        <v>89.704109589041096</v>
      </c>
      <c r="S1344" s="156">
        <f t="shared" si="388"/>
        <v>124.2958904109589</v>
      </c>
      <c r="T1344" s="157">
        <f t="shared" si="389"/>
        <v>43313</v>
      </c>
      <c r="U1344" s="158">
        <f t="shared" si="390"/>
        <v>43548</v>
      </c>
      <c r="V1344" s="158" t="str">
        <f t="shared" si="391"/>
        <v>Yes</v>
      </c>
      <c r="W1344" s="159">
        <f t="shared" si="392"/>
        <v>89.704109589041096</v>
      </c>
      <c r="X1344" s="159">
        <f t="shared" si="393"/>
        <v>48.663013698630138</v>
      </c>
      <c r="Y1344" s="160" t="str">
        <f t="shared" si="394"/>
        <v/>
      </c>
      <c r="Z1344" s="161" t="str">
        <f t="shared" si="395"/>
        <v/>
      </c>
      <c r="AA1344" s="161" t="str">
        <f t="shared" si="396"/>
        <v>No</v>
      </c>
      <c r="AB1344" s="162" t="str">
        <f t="shared" si="397"/>
        <v/>
      </c>
      <c r="AC1344" s="162" t="str">
        <f t="shared" si="398"/>
        <v/>
      </c>
    </row>
    <row r="1345" spans="1:29" ht="14">
      <c r="A1345" s="62">
        <v>1343</v>
      </c>
      <c r="B1345" s="10">
        <v>9</v>
      </c>
      <c r="C1345" s="14">
        <v>41607</v>
      </c>
      <c r="D1345" s="15" t="s">
        <v>237</v>
      </c>
      <c r="E1345" s="65" t="s">
        <v>8</v>
      </c>
      <c r="F1345" s="15" t="s">
        <v>8</v>
      </c>
      <c r="G1345" s="23" t="s">
        <v>229</v>
      </c>
      <c r="H1345" s="17" t="s">
        <v>281</v>
      </c>
      <c r="I1345" s="66">
        <v>9</v>
      </c>
      <c r="J1345" s="12">
        <f>VLOOKUP(G1345,'Default Parameters'!$A$10:$C$12,3,FALSE)</f>
        <v>5</v>
      </c>
      <c r="K1345" s="63">
        <f t="shared" si="380"/>
        <v>41727</v>
      </c>
      <c r="L1345" s="64">
        <f t="shared" si="381"/>
        <v>2014</v>
      </c>
      <c r="M1345" s="64">
        <f t="shared" si="382"/>
        <v>3</v>
      </c>
      <c r="N1345" s="63">
        <f t="shared" si="383"/>
        <v>43552</v>
      </c>
      <c r="O1345" s="154">
        <f t="shared" si="384"/>
        <v>42948</v>
      </c>
      <c r="P1345" s="155">
        <f t="shared" si="385"/>
        <v>43312</v>
      </c>
      <c r="Q1345" s="155" t="str">
        <f t="shared" si="386"/>
        <v>Yes</v>
      </c>
      <c r="R1345" s="156">
        <f t="shared" si="387"/>
        <v>3.7726027397260276</v>
      </c>
      <c r="S1345" s="156">
        <f t="shared" si="388"/>
        <v>5.2273972602739729</v>
      </c>
      <c r="T1345" s="157">
        <f t="shared" si="389"/>
        <v>43313</v>
      </c>
      <c r="U1345" s="158">
        <f t="shared" si="390"/>
        <v>43552</v>
      </c>
      <c r="V1345" s="158" t="str">
        <f t="shared" si="391"/>
        <v>Yes</v>
      </c>
      <c r="W1345" s="159">
        <f t="shared" si="392"/>
        <v>3.7726027397260276</v>
      </c>
      <c r="X1345" s="159">
        <f t="shared" si="393"/>
        <v>2.1452054794520548</v>
      </c>
      <c r="Y1345" s="160" t="str">
        <f t="shared" si="394"/>
        <v/>
      </c>
      <c r="Z1345" s="161" t="str">
        <f t="shared" si="395"/>
        <v/>
      </c>
      <c r="AA1345" s="161" t="str">
        <f t="shared" si="396"/>
        <v>No</v>
      </c>
      <c r="AB1345" s="162" t="str">
        <f t="shared" si="397"/>
        <v/>
      </c>
      <c r="AC1345" s="162" t="str">
        <f t="shared" si="398"/>
        <v/>
      </c>
    </row>
    <row r="1346" spans="1:29" ht="14">
      <c r="A1346" s="62">
        <v>1344</v>
      </c>
      <c r="B1346" s="10">
        <v>9</v>
      </c>
      <c r="C1346" s="14">
        <v>41607</v>
      </c>
      <c r="D1346" s="15" t="s">
        <v>237</v>
      </c>
      <c r="E1346" s="65" t="s">
        <v>8</v>
      </c>
      <c r="F1346" s="15" t="s">
        <v>8</v>
      </c>
      <c r="G1346" s="23" t="s">
        <v>229</v>
      </c>
      <c r="H1346" s="17" t="s">
        <v>281</v>
      </c>
      <c r="I1346" s="66">
        <v>9</v>
      </c>
      <c r="J1346" s="12">
        <f>VLOOKUP(G1346,'Default Parameters'!$A$10:$C$12,3,FALSE)</f>
        <v>5</v>
      </c>
      <c r="K1346" s="63">
        <f t="shared" si="380"/>
        <v>41727</v>
      </c>
      <c r="L1346" s="64">
        <f t="shared" si="381"/>
        <v>2014</v>
      </c>
      <c r="M1346" s="64">
        <f t="shared" si="382"/>
        <v>3</v>
      </c>
      <c r="N1346" s="63">
        <f t="shared" si="383"/>
        <v>43552</v>
      </c>
      <c r="O1346" s="154">
        <f t="shared" si="384"/>
        <v>42948</v>
      </c>
      <c r="P1346" s="155">
        <f t="shared" si="385"/>
        <v>43312</v>
      </c>
      <c r="Q1346" s="155" t="str">
        <f t="shared" si="386"/>
        <v>Yes</v>
      </c>
      <c r="R1346" s="156">
        <f t="shared" si="387"/>
        <v>3.7726027397260276</v>
      </c>
      <c r="S1346" s="156">
        <f t="shared" si="388"/>
        <v>5.2273972602739729</v>
      </c>
      <c r="T1346" s="157">
        <f t="shared" si="389"/>
        <v>43313</v>
      </c>
      <c r="U1346" s="158">
        <f t="shared" si="390"/>
        <v>43552</v>
      </c>
      <c r="V1346" s="158" t="str">
        <f t="shared" si="391"/>
        <v>Yes</v>
      </c>
      <c r="W1346" s="159">
        <f t="shared" si="392"/>
        <v>3.7726027397260276</v>
      </c>
      <c r="X1346" s="159">
        <f t="shared" si="393"/>
        <v>2.1452054794520548</v>
      </c>
      <c r="Y1346" s="160" t="str">
        <f t="shared" si="394"/>
        <v/>
      </c>
      <c r="Z1346" s="161" t="str">
        <f t="shared" si="395"/>
        <v/>
      </c>
      <c r="AA1346" s="161" t="str">
        <f t="shared" si="396"/>
        <v>No</v>
      </c>
      <c r="AB1346" s="162" t="str">
        <f t="shared" si="397"/>
        <v/>
      </c>
      <c r="AC1346" s="162" t="str">
        <f t="shared" si="398"/>
        <v/>
      </c>
    </row>
    <row r="1347" spans="1:29" ht="14">
      <c r="A1347" s="62">
        <v>1345</v>
      </c>
      <c r="B1347" s="10">
        <v>9</v>
      </c>
      <c r="C1347" s="14">
        <v>41607</v>
      </c>
      <c r="D1347" s="15" t="s">
        <v>273</v>
      </c>
      <c r="E1347" s="65" t="s">
        <v>8</v>
      </c>
      <c r="F1347" s="15" t="s">
        <v>8</v>
      </c>
      <c r="G1347" s="23" t="s">
        <v>16</v>
      </c>
      <c r="H1347" s="17" t="s">
        <v>270</v>
      </c>
      <c r="I1347" s="66">
        <v>10</v>
      </c>
      <c r="J1347" s="12">
        <f>VLOOKUP(G1347,'Default Parameters'!$A$10:$C$12,3,FALSE)</f>
        <v>5</v>
      </c>
      <c r="K1347" s="63">
        <f t="shared" ref="K1347:K1410" si="399">EDATE(C1347,4)</f>
        <v>41727</v>
      </c>
      <c r="L1347" s="64">
        <f t="shared" ref="L1347:L1410" si="400">YEAR(K1347)</f>
        <v>2014</v>
      </c>
      <c r="M1347" s="64">
        <f t="shared" ref="M1347:M1410" si="401">MONTH(K1347)</f>
        <v>3</v>
      </c>
      <c r="N1347" s="63">
        <f t="shared" ref="N1347:N1410" si="402">EDATE(K1347,J1347*12)-1</f>
        <v>43552</v>
      </c>
      <c r="O1347" s="154">
        <f t="shared" ref="O1347:O1410" si="403">IF($N1347&lt;$AG$10,"",MAX($K1347,$AG$10,VLOOKUP($B1347,$AF$3:$AG$8,2,FALSE)))</f>
        <v>42948</v>
      </c>
      <c r="P1347" s="155">
        <f t="shared" ref="P1347:P1410" si="404">IF(O1347="","",MIN($N1347,$AG$13,VLOOKUP($B1347,$AF$3:$AH$8,3,FALSE)))</f>
        <v>43312</v>
      </c>
      <c r="Q1347" s="155" t="str">
        <f t="shared" ref="Q1347:Q1410" si="405">IF(SUM(R1347:S1347)&gt;0,"Yes","No")</f>
        <v>Yes</v>
      </c>
      <c r="R1347" s="156">
        <f t="shared" ref="R1347:R1410" si="406">IF(O1347="","",MAX(MIN($AG$11,P1347)-MAX($AG$10,O1347)+1,0)*$I1347/365)</f>
        <v>4.1917808219178081</v>
      </c>
      <c r="S1347" s="156">
        <f t="shared" ref="S1347:S1410" si="407">IF(O1347="","",MAX(MIN($AG$13,P1347)-MAX($AG$12,O1347)+1,0)*$I1347/365)</f>
        <v>5.8082191780821919</v>
      </c>
      <c r="T1347" s="157">
        <f t="shared" si="389"/>
        <v>43313</v>
      </c>
      <c r="U1347" s="158">
        <f t="shared" si="390"/>
        <v>43552</v>
      </c>
      <c r="V1347" s="158" t="str">
        <f t="shared" si="391"/>
        <v>Yes</v>
      </c>
      <c r="W1347" s="159">
        <f t="shared" si="392"/>
        <v>4.1917808219178081</v>
      </c>
      <c r="X1347" s="159">
        <f t="shared" si="393"/>
        <v>2.3835616438356166</v>
      </c>
      <c r="Y1347" s="160" t="str">
        <f t="shared" si="394"/>
        <v/>
      </c>
      <c r="Z1347" s="161" t="str">
        <f t="shared" si="395"/>
        <v/>
      </c>
      <c r="AA1347" s="161" t="str">
        <f t="shared" si="396"/>
        <v>No</v>
      </c>
      <c r="AB1347" s="162" t="str">
        <f t="shared" si="397"/>
        <v/>
      </c>
      <c r="AC1347" s="162" t="str">
        <f t="shared" si="398"/>
        <v/>
      </c>
    </row>
    <row r="1348" spans="1:29" ht="14">
      <c r="A1348" s="62">
        <v>1346</v>
      </c>
      <c r="B1348" s="10">
        <v>9</v>
      </c>
      <c r="C1348" s="14">
        <v>41607</v>
      </c>
      <c r="D1348" s="15" t="s">
        <v>237</v>
      </c>
      <c r="E1348" s="65" t="s">
        <v>8</v>
      </c>
      <c r="F1348" s="15" t="s">
        <v>8</v>
      </c>
      <c r="G1348" s="23" t="s">
        <v>229</v>
      </c>
      <c r="H1348" s="17" t="s">
        <v>281</v>
      </c>
      <c r="I1348" s="66">
        <v>10</v>
      </c>
      <c r="J1348" s="12">
        <f>VLOOKUP(G1348,'Default Parameters'!$A$10:$C$12,3,FALSE)</f>
        <v>5</v>
      </c>
      <c r="K1348" s="63">
        <f t="shared" si="399"/>
        <v>41727</v>
      </c>
      <c r="L1348" s="64">
        <f t="shared" si="400"/>
        <v>2014</v>
      </c>
      <c r="M1348" s="64">
        <f t="shared" si="401"/>
        <v>3</v>
      </c>
      <c r="N1348" s="63">
        <f t="shared" si="402"/>
        <v>43552</v>
      </c>
      <c r="O1348" s="154">
        <f t="shared" si="403"/>
        <v>42948</v>
      </c>
      <c r="P1348" s="155">
        <f t="shared" si="404"/>
        <v>43312</v>
      </c>
      <c r="Q1348" s="155" t="str">
        <f t="shared" si="405"/>
        <v>Yes</v>
      </c>
      <c r="R1348" s="156">
        <f t="shared" si="406"/>
        <v>4.1917808219178081</v>
      </c>
      <c r="S1348" s="156">
        <f t="shared" si="407"/>
        <v>5.8082191780821919</v>
      </c>
      <c r="T1348" s="157">
        <f t="shared" ref="T1348:T1411" si="408">IF($N1348&lt;$AG$15,"",MAX($K1348,$AG$15,VLOOKUP($B1348,$AF$3:$AG$8,2,FALSE)))</f>
        <v>43313</v>
      </c>
      <c r="U1348" s="158">
        <f t="shared" ref="U1348:U1411" si="409">IF(T1348="","",MIN($N1348,$AG$18,VLOOKUP($B1348,$AF$3:$AH$8,3,FALSE)))</f>
        <v>43552</v>
      </c>
      <c r="V1348" s="158" t="str">
        <f t="shared" ref="V1348:V1411" si="410">IF(SUM(W1348:X1348)&gt;0,"Yes","No")</f>
        <v>Yes</v>
      </c>
      <c r="W1348" s="159">
        <f t="shared" ref="W1348:W1411" si="411">IF(T1348="","",MAX(MIN($AG$16,U1348)-MAX($AG$15,T1348)+1,0)*$I1348/365)</f>
        <v>4.1917808219178081</v>
      </c>
      <c r="X1348" s="159">
        <f t="shared" ref="X1348:X1411" si="412">IF(T1348="","",MAX(MIN($AG$18,U1348)-MAX($AG$17,T1348)+1,0)*$I1348/365)</f>
        <v>2.3835616438356166</v>
      </c>
      <c r="Y1348" s="160" t="str">
        <f t="shared" ref="Y1348:Y1411" si="413">IF($N1348&lt;$AG$20,"",MAX($K1348,$AG$20,VLOOKUP($B1348,$AF$3:$AG$8,2,FALSE)))</f>
        <v/>
      </c>
      <c r="Z1348" s="161" t="str">
        <f t="shared" ref="Z1348:Z1411" si="414">IF(Y1348="","",MIN($N1348,$AG$23,VLOOKUP($B1348,$AF$3:$AH$8,3,FALSE)))</f>
        <v/>
      </c>
      <c r="AA1348" s="161" t="str">
        <f t="shared" ref="AA1348:AA1411" si="415">IF(SUM(AB1348:AC1348)&gt;0,"Yes","No")</f>
        <v>No</v>
      </c>
      <c r="AB1348" s="162" t="str">
        <f t="shared" ref="AB1348:AB1411" si="416">IF(Y1348="","",MAX(MIN($AG$21,Z1348)-MAX($AG$20,Y1348)+1,0)*$I1348/365)</f>
        <v/>
      </c>
      <c r="AC1348" s="162" t="str">
        <f t="shared" ref="AC1348:AC1411" si="417">IF(Y1348="","",MAX(MIN($AG$23,Z1348)-MAX($AG$22,Y1348)+1,0)*$I1348/366)</f>
        <v/>
      </c>
    </row>
    <row r="1349" spans="1:29" ht="14">
      <c r="A1349" s="62">
        <v>1347</v>
      </c>
      <c r="B1349" s="10">
        <v>9</v>
      </c>
      <c r="C1349" s="14">
        <v>41607</v>
      </c>
      <c r="D1349" s="15" t="s">
        <v>237</v>
      </c>
      <c r="E1349" s="65" t="s">
        <v>8</v>
      </c>
      <c r="F1349" s="15" t="s">
        <v>8</v>
      </c>
      <c r="G1349" s="23" t="s">
        <v>229</v>
      </c>
      <c r="H1349" s="17" t="s">
        <v>281</v>
      </c>
      <c r="I1349" s="66">
        <v>12</v>
      </c>
      <c r="J1349" s="12">
        <f>VLOOKUP(G1349,'Default Parameters'!$A$10:$C$12,3,FALSE)</f>
        <v>5</v>
      </c>
      <c r="K1349" s="63">
        <f t="shared" si="399"/>
        <v>41727</v>
      </c>
      <c r="L1349" s="64">
        <f t="shared" si="400"/>
        <v>2014</v>
      </c>
      <c r="M1349" s="64">
        <f t="shared" si="401"/>
        <v>3</v>
      </c>
      <c r="N1349" s="63">
        <f t="shared" si="402"/>
        <v>43552</v>
      </c>
      <c r="O1349" s="154">
        <f t="shared" si="403"/>
        <v>42948</v>
      </c>
      <c r="P1349" s="155">
        <f t="shared" si="404"/>
        <v>43312</v>
      </c>
      <c r="Q1349" s="155" t="str">
        <f t="shared" si="405"/>
        <v>Yes</v>
      </c>
      <c r="R1349" s="156">
        <f t="shared" si="406"/>
        <v>5.0301369863013701</v>
      </c>
      <c r="S1349" s="156">
        <f t="shared" si="407"/>
        <v>6.9698630136986299</v>
      </c>
      <c r="T1349" s="157">
        <f t="shared" si="408"/>
        <v>43313</v>
      </c>
      <c r="U1349" s="158">
        <f t="shared" si="409"/>
        <v>43552</v>
      </c>
      <c r="V1349" s="158" t="str">
        <f t="shared" si="410"/>
        <v>Yes</v>
      </c>
      <c r="W1349" s="159">
        <f t="shared" si="411"/>
        <v>5.0301369863013701</v>
      </c>
      <c r="X1349" s="159">
        <f t="shared" si="412"/>
        <v>2.8602739726027395</v>
      </c>
      <c r="Y1349" s="160" t="str">
        <f t="shared" si="413"/>
        <v/>
      </c>
      <c r="Z1349" s="161" t="str">
        <f t="shared" si="414"/>
        <v/>
      </c>
      <c r="AA1349" s="161" t="str">
        <f t="shared" si="415"/>
        <v>No</v>
      </c>
      <c r="AB1349" s="162" t="str">
        <f t="shared" si="416"/>
        <v/>
      </c>
      <c r="AC1349" s="162" t="str">
        <f t="shared" si="417"/>
        <v/>
      </c>
    </row>
    <row r="1350" spans="1:29" ht="14">
      <c r="A1350" s="62">
        <v>1348</v>
      </c>
      <c r="B1350" s="10">
        <v>9</v>
      </c>
      <c r="C1350" s="14">
        <v>41607</v>
      </c>
      <c r="D1350" s="15" t="s">
        <v>273</v>
      </c>
      <c r="E1350" s="65" t="s">
        <v>8</v>
      </c>
      <c r="F1350" s="15" t="s">
        <v>8</v>
      </c>
      <c r="G1350" s="23" t="s">
        <v>229</v>
      </c>
      <c r="H1350" s="17" t="s">
        <v>270</v>
      </c>
      <c r="I1350" s="66">
        <v>20</v>
      </c>
      <c r="J1350" s="12">
        <f>VLOOKUP(G1350,'Default Parameters'!$A$10:$C$12,3,FALSE)</f>
        <v>5</v>
      </c>
      <c r="K1350" s="63">
        <f t="shared" si="399"/>
        <v>41727</v>
      </c>
      <c r="L1350" s="64">
        <f t="shared" si="400"/>
        <v>2014</v>
      </c>
      <c r="M1350" s="64">
        <f t="shared" si="401"/>
        <v>3</v>
      </c>
      <c r="N1350" s="63">
        <f t="shared" si="402"/>
        <v>43552</v>
      </c>
      <c r="O1350" s="154">
        <f t="shared" si="403"/>
        <v>42948</v>
      </c>
      <c r="P1350" s="155">
        <f t="shared" si="404"/>
        <v>43312</v>
      </c>
      <c r="Q1350" s="155" t="str">
        <f t="shared" si="405"/>
        <v>Yes</v>
      </c>
      <c r="R1350" s="156">
        <f t="shared" si="406"/>
        <v>8.3835616438356162</v>
      </c>
      <c r="S1350" s="156">
        <f t="shared" si="407"/>
        <v>11.616438356164384</v>
      </c>
      <c r="T1350" s="157">
        <f t="shared" si="408"/>
        <v>43313</v>
      </c>
      <c r="U1350" s="158">
        <f t="shared" si="409"/>
        <v>43552</v>
      </c>
      <c r="V1350" s="158" t="str">
        <f t="shared" si="410"/>
        <v>Yes</v>
      </c>
      <c r="W1350" s="159">
        <f t="shared" si="411"/>
        <v>8.3835616438356162</v>
      </c>
      <c r="X1350" s="159">
        <f t="shared" si="412"/>
        <v>4.7671232876712333</v>
      </c>
      <c r="Y1350" s="160" t="str">
        <f t="shared" si="413"/>
        <v/>
      </c>
      <c r="Z1350" s="161" t="str">
        <f t="shared" si="414"/>
        <v/>
      </c>
      <c r="AA1350" s="161" t="str">
        <f t="shared" si="415"/>
        <v>No</v>
      </c>
      <c r="AB1350" s="162" t="str">
        <f t="shared" si="416"/>
        <v/>
      </c>
      <c r="AC1350" s="162" t="str">
        <f t="shared" si="417"/>
        <v/>
      </c>
    </row>
    <row r="1351" spans="1:29" ht="14">
      <c r="A1351" s="62">
        <v>1349</v>
      </c>
      <c r="B1351" s="10">
        <v>9</v>
      </c>
      <c r="C1351" s="14">
        <v>41607</v>
      </c>
      <c r="D1351" s="15" t="s">
        <v>237</v>
      </c>
      <c r="E1351" s="65" t="s">
        <v>8</v>
      </c>
      <c r="F1351" s="15" t="s">
        <v>8</v>
      </c>
      <c r="G1351" s="23" t="s">
        <v>229</v>
      </c>
      <c r="H1351" s="17" t="s">
        <v>281</v>
      </c>
      <c r="I1351" s="66">
        <v>27</v>
      </c>
      <c r="J1351" s="12">
        <f>VLOOKUP(G1351,'Default Parameters'!$A$10:$C$12,3,FALSE)</f>
        <v>5</v>
      </c>
      <c r="K1351" s="63">
        <f t="shared" si="399"/>
        <v>41727</v>
      </c>
      <c r="L1351" s="64">
        <f t="shared" si="400"/>
        <v>2014</v>
      </c>
      <c r="M1351" s="64">
        <f t="shared" si="401"/>
        <v>3</v>
      </c>
      <c r="N1351" s="63">
        <f t="shared" si="402"/>
        <v>43552</v>
      </c>
      <c r="O1351" s="154">
        <f t="shared" si="403"/>
        <v>42948</v>
      </c>
      <c r="P1351" s="155">
        <f t="shared" si="404"/>
        <v>43312</v>
      </c>
      <c r="Q1351" s="155" t="str">
        <f t="shared" si="405"/>
        <v>Yes</v>
      </c>
      <c r="R1351" s="156">
        <f t="shared" si="406"/>
        <v>11.317808219178081</v>
      </c>
      <c r="S1351" s="156">
        <f t="shared" si="407"/>
        <v>15.682191780821919</v>
      </c>
      <c r="T1351" s="157">
        <f t="shared" si="408"/>
        <v>43313</v>
      </c>
      <c r="U1351" s="158">
        <f t="shared" si="409"/>
        <v>43552</v>
      </c>
      <c r="V1351" s="158" t="str">
        <f t="shared" si="410"/>
        <v>Yes</v>
      </c>
      <c r="W1351" s="159">
        <f t="shared" si="411"/>
        <v>11.317808219178081</v>
      </c>
      <c r="X1351" s="159">
        <f t="shared" si="412"/>
        <v>6.4356164383561643</v>
      </c>
      <c r="Y1351" s="160" t="str">
        <f t="shared" si="413"/>
        <v/>
      </c>
      <c r="Z1351" s="161" t="str">
        <f t="shared" si="414"/>
        <v/>
      </c>
      <c r="AA1351" s="161" t="str">
        <f t="shared" si="415"/>
        <v>No</v>
      </c>
      <c r="AB1351" s="162" t="str">
        <f t="shared" si="416"/>
        <v/>
      </c>
      <c r="AC1351" s="162" t="str">
        <f t="shared" si="417"/>
        <v/>
      </c>
    </row>
    <row r="1352" spans="1:29" ht="14">
      <c r="A1352" s="62">
        <v>1350</v>
      </c>
      <c r="B1352" s="10">
        <v>9</v>
      </c>
      <c r="C1352" s="14">
        <v>41607</v>
      </c>
      <c r="D1352" s="15" t="s">
        <v>237</v>
      </c>
      <c r="E1352" s="65" t="s">
        <v>8</v>
      </c>
      <c r="F1352" s="15" t="s">
        <v>8</v>
      </c>
      <c r="G1352" s="23" t="s">
        <v>229</v>
      </c>
      <c r="H1352" s="17" t="s">
        <v>281</v>
      </c>
      <c r="I1352" s="66">
        <v>40</v>
      </c>
      <c r="J1352" s="12">
        <f>VLOOKUP(G1352,'Default Parameters'!$A$10:$C$12,3,FALSE)</f>
        <v>5</v>
      </c>
      <c r="K1352" s="63">
        <f t="shared" si="399"/>
        <v>41727</v>
      </c>
      <c r="L1352" s="64">
        <f t="shared" si="400"/>
        <v>2014</v>
      </c>
      <c r="M1352" s="64">
        <f t="shared" si="401"/>
        <v>3</v>
      </c>
      <c r="N1352" s="63">
        <f t="shared" si="402"/>
        <v>43552</v>
      </c>
      <c r="O1352" s="154">
        <f t="shared" si="403"/>
        <v>42948</v>
      </c>
      <c r="P1352" s="155">
        <f t="shared" si="404"/>
        <v>43312</v>
      </c>
      <c r="Q1352" s="155" t="str">
        <f t="shared" si="405"/>
        <v>Yes</v>
      </c>
      <c r="R1352" s="156">
        <f t="shared" si="406"/>
        <v>16.767123287671232</v>
      </c>
      <c r="S1352" s="156">
        <f t="shared" si="407"/>
        <v>23.232876712328768</v>
      </c>
      <c r="T1352" s="157">
        <f t="shared" si="408"/>
        <v>43313</v>
      </c>
      <c r="U1352" s="158">
        <f t="shared" si="409"/>
        <v>43552</v>
      </c>
      <c r="V1352" s="158" t="str">
        <f t="shared" si="410"/>
        <v>Yes</v>
      </c>
      <c r="W1352" s="159">
        <f t="shared" si="411"/>
        <v>16.767123287671232</v>
      </c>
      <c r="X1352" s="159">
        <f t="shared" si="412"/>
        <v>9.5342465753424666</v>
      </c>
      <c r="Y1352" s="160" t="str">
        <f t="shared" si="413"/>
        <v/>
      </c>
      <c r="Z1352" s="161" t="str">
        <f t="shared" si="414"/>
        <v/>
      </c>
      <c r="AA1352" s="161" t="str">
        <f t="shared" si="415"/>
        <v>No</v>
      </c>
      <c r="AB1352" s="162" t="str">
        <f t="shared" si="416"/>
        <v/>
      </c>
      <c r="AC1352" s="162" t="str">
        <f t="shared" si="417"/>
        <v/>
      </c>
    </row>
    <row r="1353" spans="1:29" ht="14">
      <c r="A1353" s="62">
        <v>1351</v>
      </c>
      <c r="B1353" s="10">
        <v>9</v>
      </c>
      <c r="C1353" s="14">
        <v>41607</v>
      </c>
      <c r="D1353" s="15" t="s">
        <v>237</v>
      </c>
      <c r="E1353" s="15" t="s">
        <v>11</v>
      </c>
      <c r="F1353" s="15" t="s">
        <v>11</v>
      </c>
      <c r="G1353" s="23" t="s">
        <v>229</v>
      </c>
      <c r="H1353" s="17" t="s">
        <v>281</v>
      </c>
      <c r="I1353" s="66">
        <v>9</v>
      </c>
      <c r="J1353" s="12">
        <f>VLOOKUP(G1353,'Default Parameters'!$A$10:$C$12,3,FALSE)</f>
        <v>5</v>
      </c>
      <c r="K1353" s="63">
        <f t="shared" si="399"/>
        <v>41727</v>
      </c>
      <c r="L1353" s="64">
        <f t="shared" si="400"/>
        <v>2014</v>
      </c>
      <c r="M1353" s="64">
        <f t="shared" si="401"/>
        <v>3</v>
      </c>
      <c r="N1353" s="63">
        <f t="shared" si="402"/>
        <v>43552</v>
      </c>
      <c r="O1353" s="154">
        <f t="shared" si="403"/>
        <v>42948</v>
      </c>
      <c r="P1353" s="155">
        <f t="shared" si="404"/>
        <v>43312</v>
      </c>
      <c r="Q1353" s="155" t="str">
        <f t="shared" si="405"/>
        <v>Yes</v>
      </c>
      <c r="R1353" s="156">
        <f t="shared" si="406"/>
        <v>3.7726027397260276</v>
      </c>
      <c r="S1353" s="156">
        <f t="shared" si="407"/>
        <v>5.2273972602739729</v>
      </c>
      <c r="T1353" s="157">
        <f t="shared" si="408"/>
        <v>43313</v>
      </c>
      <c r="U1353" s="158">
        <f t="shared" si="409"/>
        <v>43552</v>
      </c>
      <c r="V1353" s="158" t="str">
        <f t="shared" si="410"/>
        <v>Yes</v>
      </c>
      <c r="W1353" s="159">
        <f t="shared" si="411"/>
        <v>3.7726027397260276</v>
      </c>
      <c r="X1353" s="159">
        <f t="shared" si="412"/>
        <v>2.1452054794520548</v>
      </c>
      <c r="Y1353" s="160" t="str">
        <f t="shared" si="413"/>
        <v/>
      </c>
      <c r="Z1353" s="161" t="str">
        <f t="shared" si="414"/>
        <v/>
      </c>
      <c r="AA1353" s="161" t="str">
        <f t="shared" si="415"/>
        <v>No</v>
      </c>
      <c r="AB1353" s="162" t="str">
        <f t="shared" si="416"/>
        <v/>
      </c>
      <c r="AC1353" s="162" t="str">
        <f t="shared" si="417"/>
        <v/>
      </c>
    </row>
    <row r="1354" spans="1:29" ht="14">
      <c r="A1354" s="62">
        <v>1352</v>
      </c>
      <c r="B1354" s="10">
        <v>9</v>
      </c>
      <c r="C1354" s="14">
        <v>41607</v>
      </c>
      <c r="D1354" s="15" t="s">
        <v>237</v>
      </c>
      <c r="E1354" s="15" t="s">
        <v>11</v>
      </c>
      <c r="F1354" s="15" t="s">
        <v>11</v>
      </c>
      <c r="G1354" s="23" t="s">
        <v>229</v>
      </c>
      <c r="H1354" s="17" t="s">
        <v>281</v>
      </c>
      <c r="I1354" s="66">
        <v>10</v>
      </c>
      <c r="J1354" s="12">
        <f>VLOOKUP(G1354,'Default Parameters'!$A$10:$C$12,3,FALSE)</f>
        <v>5</v>
      </c>
      <c r="K1354" s="63">
        <f t="shared" si="399"/>
        <v>41727</v>
      </c>
      <c r="L1354" s="64">
        <f t="shared" si="400"/>
        <v>2014</v>
      </c>
      <c r="M1354" s="64">
        <f t="shared" si="401"/>
        <v>3</v>
      </c>
      <c r="N1354" s="63">
        <f t="shared" si="402"/>
        <v>43552</v>
      </c>
      <c r="O1354" s="154">
        <f t="shared" si="403"/>
        <v>42948</v>
      </c>
      <c r="P1354" s="155">
        <f t="shared" si="404"/>
        <v>43312</v>
      </c>
      <c r="Q1354" s="155" t="str">
        <f t="shared" si="405"/>
        <v>Yes</v>
      </c>
      <c r="R1354" s="156">
        <f t="shared" si="406"/>
        <v>4.1917808219178081</v>
      </c>
      <c r="S1354" s="156">
        <f t="shared" si="407"/>
        <v>5.8082191780821919</v>
      </c>
      <c r="T1354" s="157">
        <f t="shared" si="408"/>
        <v>43313</v>
      </c>
      <c r="U1354" s="158">
        <f t="shared" si="409"/>
        <v>43552</v>
      </c>
      <c r="V1354" s="158" t="str">
        <f t="shared" si="410"/>
        <v>Yes</v>
      </c>
      <c r="W1354" s="159">
        <f t="shared" si="411"/>
        <v>4.1917808219178081</v>
      </c>
      <c r="X1354" s="159">
        <f t="shared" si="412"/>
        <v>2.3835616438356166</v>
      </c>
      <c r="Y1354" s="160" t="str">
        <f t="shared" si="413"/>
        <v/>
      </c>
      <c r="Z1354" s="161" t="str">
        <f t="shared" si="414"/>
        <v/>
      </c>
      <c r="AA1354" s="161" t="str">
        <f t="shared" si="415"/>
        <v>No</v>
      </c>
      <c r="AB1354" s="162" t="str">
        <f t="shared" si="416"/>
        <v/>
      </c>
      <c r="AC1354" s="162" t="str">
        <f t="shared" si="417"/>
        <v/>
      </c>
    </row>
    <row r="1355" spans="1:29" ht="14">
      <c r="A1355" s="62">
        <v>1353</v>
      </c>
      <c r="B1355" s="10">
        <v>9</v>
      </c>
      <c r="C1355" s="14">
        <v>41607</v>
      </c>
      <c r="D1355" s="15" t="s">
        <v>237</v>
      </c>
      <c r="E1355" s="15" t="s">
        <v>11</v>
      </c>
      <c r="F1355" s="15" t="s">
        <v>11</v>
      </c>
      <c r="G1355" s="23" t="s">
        <v>229</v>
      </c>
      <c r="H1355" s="17" t="s">
        <v>281</v>
      </c>
      <c r="I1355" s="66">
        <v>11</v>
      </c>
      <c r="J1355" s="12">
        <f>VLOOKUP(G1355,'Default Parameters'!$A$10:$C$12,3,FALSE)</f>
        <v>5</v>
      </c>
      <c r="K1355" s="63">
        <f t="shared" si="399"/>
        <v>41727</v>
      </c>
      <c r="L1355" s="64">
        <f t="shared" si="400"/>
        <v>2014</v>
      </c>
      <c r="M1355" s="64">
        <f t="shared" si="401"/>
        <v>3</v>
      </c>
      <c r="N1355" s="63">
        <f t="shared" si="402"/>
        <v>43552</v>
      </c>
      <c r="O1355" s="154">
        <f t="shared" si="403"/>
        <v>42948</v>
      </c>
      <c r="P1355" s="155">
        <f t="shared" si="404"/>
        <v>43312</v>
      </c>
      <c r="Q1355" s="155" t="str">
        <f t="shared" si="405"/>
        <v>Yes</v>
      </c>
      <c r="R1355" s="156">
        <f t="shared" si="406"/>
        <v>4.6109589041095891</v>
      </c>
      <c r="S1355" s="156">
        <f t="shared" si="407"/>
        <v>6.3890410958904109</v>
      </c>
      <c r="T1355" s="157">
        <f t="shared" si="408"/>
        <v>43313</v>
      </c>
      <c r="U1355" s="158">
        <f t="shared" si="409"/>
        <v>43552</v>
      </c>
      <c r="V1355" s="158" t="str">
        <f t="shared" si="410"/>
        <v>Yes</v>
      </c>
      <c r="W1355" s="159">
        <f t="shared" si="411"/>
        <v>4.6109589041095891</v>
      </c>
      <c r="X1355" s="159">
        <f t="shared" si="412"/>
        <v>2.6219178082191781</v>
      </c>
      <c r="Y1355" s="160" t="str">
        <f t="shared" si="413"/>
        <v/>
      </c>
      <c r="Z1355" s="161" t="str">
        <f t="shared" si="414"/>
        <v/>
      </c>
      <c r="AA1355" s="161" t="str">
        <f t="shared" si="415"/>
        <v>No</v>
      </c>
      <c r="AB1355" s="162" t="str">
        <f t="shared" si="416"/>
        <v/>
      </c>
      <c r="AC1355" s="162" t="str">
        <f t="shared" si="417"/>
        <v/>
      </c>
    </row>
    <row r="1356" spans="1:29" ht="14">
      <c r="A1356" s="62">
        <v>1354</v>
      </c>
      <c r="B1356" s="10">
        <v>9</v>
      </c>
      <c r="C1356" s="14">
        <v>41607</v>
      </c>
      <c r="D1356" s="15" t="s">
        <v>237</v>
      </c>
      <c r="E1356" s="15" t="s">
        <v>11</v>
      </c>
      <c r="F1356" s="15" t="s">
        <v>11</v>
      </c>
      <c r="G1356" s="23" t="s">
        <v>229</v>
      </c>
      <c r="H1356" s="17" t="s">
        <v>281</v>
      </c>
      <c r="I1356" s="66">
        <v>13</v>
      </c>
      <c r="J1356" s="12">
        <f>VLOOKUP(G1356,'Default Parameters'!$A$10:$C$12,3,FALSE)</f>
        <v>5</v>
      </c>
      <c r="K1356" s="63">
        <f t="shared" si="399"/>
        <v>41727</v>
      </c>
      <c r="L1356" s="64">
        <f t="shared" si="400"/>
        <v>2014</v>
      </c>
      <c r="M1356" s="64">
        <f t="shared" si="401"/>
        <v>3</v>
      </c>
      <c r="N1356" s="63">
        <f t="shared" si="402"/>
        <v>43552</v>
      </c>
      <c r="O1356" s="154">
        <f t="shared" si="403"/>
        <v>42948</v>
      </c>
      <c r="P1356" s="155">
        <f t="shared" si="404"/>
        <v>43312</v>
      </c>
      <c r="Q1356" s="155" t="str">
        <f t="shared" si="405"/>
        <v>Yes</v>
      </c>
      <c r="R1356" s="156">
        <f t="shared" si="406"/>
        <v>5.4493150684931511</v>
      </c>
      <c r="S1356" s="156">
        <f t="shared" si="407"/>
        <v>7.5506849315068489</v>
      </c>
      <c r="T1356" s="157">
        <f t="shared" si="408"/>
        <v>43313</v>
      </c>
      <c r="U1356" s="158">
        <f t="shared" si="409"/>
        <v>43552</v>
      </c>
      <c r="V1356" s="158" t="str">
        <f t="shared" si="410"/>
        <v>Yes</v>
      </c>
      <c r="W1356" s="159">
        <f t="shared" si="411"/>
        <v>5.4493150684931511</v>
      </c>
      <c r="X1356" s="159">
        <f t="shared" si="412"/>
        <v>3.0986301369863014</v>
      </c>
      <c r="Y1356" s="160" t="str">
        <f t="shared" si="413"/>
        <v/>
      </c>
      <c r="Z1356" s="161" t="str">
        <f t="shared" si="414"/>
        <v/>
      </c>
      <c r="AA1356" s="161" t="str">
        <f t="shared" si="415"/>
        <v>No</v>
      </c>
      <c r="AB1356" s="162" t="str">
        <f t="shared" si="416"/>
        <v/>
      </c>
      <c r="AC1356" s="162" t="str">
        <f t="shared" si="417"/>
        <v/>
      </c>
    </row>
    <row r="1357" spans="1:29" ht="14">
      <c r="A1357" s="62">
        <v>1355</v>
      </c>
      <c r="B1357" s="10">
        <v>9</v>
      </c>
      <c r="C1357" s="14">
        <v>41607</v>
      </c>
      <c r="D1357" s="15" t="s">
        <v>237</v>
      </c>
      <c r="E1357" s="15" t="s">
        <v>11</v>
      </c>
      <c r="F1357" s="15" t="s">
        <v>11</v>
      </c>
      <c r="G1357" s="23" t="s">
        <v>229</v>
      </c>
      <c r="H1357" s="17" t="s">
        <v>281</v>
      </c>
      <c r="I1357" s="66">
        <v>15</v>
      </c>
      <c r="J1357" s="12">
        <f>VLOOKUP(G1357,'Default Parameters'!$A$10:$C$12,3,FALSE)</f>
        <v>5</v>
      </c>
      <c r="K1357" s="63">
        <f t="shared" si="399"/>
        <v>41727</v>
      </c>
      <c r="L1357" s="64">
        <f t="shared" si="400"/>
        <v>2014</v>
      </c>
      <c r="M1357" s="64">
        <f t="shared" si="401"/>
        <v>3</v>
      </c>
      <c r="N1357" s="63">
        <f t="shared" si="402"/>
        <v>43552</v>
      </c>
      <c r="O1357" s="154">
        <f t="shared" si="403"/>
        <v>42948</v>
      </c>
      <c r="P1357" s="155">
        <f t="shared" si="404"/>
        <v>43312</v>
      </c>
      <c r="Q1357" s="155" t="str">
        <f t="shared" si="405"/>
        <v>Yes</v>
      </c>
      <c r="R1357" s="156">
        <f t="shared" si="406"/>
        <v>6.2876712328767121</v>
      </c>
      <c r="S1357" s="156">
        <f t="shared" si="407"/>
        <v>8.712328767123287</v>
      </c>
      <c r="T1357" s="157">
        <f t="shared" si="408"/>
        <v>43313</v>
      </c>
      <c r="U1357" s="158">
        <f t="shared" si="409"/>
        <v>43552</v>
      </c>
      <c r="V1357" s="158" t="str">
        <f t="shared" si="410"/>
        <v>Yes</v>
      </c>
      <c r="W1357" s="159">
        <f t="shared" si="411"/>
        <v>6.2876712328767121</v>
      </c>
      <c r="X1357" s="159">
        <f t="shared" si="412"/>
        <v>3.5753424657534247</v>
      </c>
      <c r="Y1357" s="160" t="str">
        <f t="shared" si="413"/>
        <v/>
      </c>
      <c r="Z1357" s="161" t="str">
        <f t="shared" si="414"/>
        <v/>
      </c>
      <c r="AA1357" s="161" t="str">
        <f t="shared" si="415"/>
        <v>No</v>
      </c>
      <c r="AB1357" s="162" t="str">
        <f t="shared" si="416"/>
        <v/>
      </c>
      <c r="AC1357" s="162" t="str">
        <f t="shared" si="417"/>
        <v/>
      </c>
    </row>
    <row r="1358" spans="1:29" ht="14">
      <c r="A1358" s="62">
        <v>1356</v>
      </c>
      <c r="B1358" s="10">
        <v>9</v>
      </c>
      <c r="C1358" s="14">
        <v>41607</v>
      </c>
      <c r="D1358" s="15" t="s">
        <v>237</v>
      </c>
      <c r="E1358" s="15" t="s">
        <v>11</v>
      </c>
      <c r="F1358" s="15" t="s">
        <v>11</v>
      </c>
      <c r="G1358" s="23" t="s">
        <v>229</v>
      </c>
      <c r="H1358" s="17" t="s">
        <v>281</v>
      </c>
      <c r="I1358" s="66">
        <v>18</v>
      </c>
      <c r="J1358" s="12">
        <f>VLOOKUP(G1358,'Default Parameters'!$A$10:$C$12,3,FALSE)</f>
        <v>5</v>
      </c>
      <c r="K1358" s="63">
        <f t="shared" si="399"/>
        <v>41727</v>
      </c>
      <c r="L1358" s="64">
        <f t="shared" si="400"/>
        <v>2014</v>
      </c>
      <c r="M1358" s="64">
        <f t="shared" si="401"/>
        <v>3</v>
      </c>
      <c r="N1358" s="63">
        <f t="shared" si="402"/>
        <v>43552</v>
      </c>
      <c r="O1358" s="154">
        <f t="shared" si="403"/>
        <v>42948</v>
      </c>
      <c r="P1358" s="155">
        <f t="shared" si="404"/>
        <v>43312</v>
      </c>
      <c r="Q1358" s="155" t="str">
        <f t="shared" si="405"/>
        <v>Yes</v>
      </c>
      <c r="R1358" s="156">
        <f t="shared" si="406"/>
        <v>7.5452054794520551</v>
      </c>
      <c r="S1358" s="156">
        <f t="shared" si="407"/>
        <v>10.454794520547946</v>
      </c>
      <c r="T1358" s="157">
        <f t="shared" si="408"/>
        <v>43313</v>
      </c>
      <c r="U1358" s="158">
        <f t="shared" si="409"/>
        <v>43552</v>
      </c>
      <c r="V1358" s="158" t="str">
        <f t="shared" si="410"/>
        <v>Yes</v>
      </c>
      <c r="W1358" s="159">
        <f t="shared" si="411"/>
        <v>7.5452054794520551</v>
      </c>
      <c r="X1358" s="159">
        <f t="shared" si="412"/>
        <v>4.2904109589041095</v>
      </c>
      <c r="Y1358" s="160" t="str">
        <f t="shared" si="413"/>
        <v/>
      </c>
      <c r="Z1358" s="161" t="str">
        <f t="shared" si="414"/>
        <v/>
      </c>
      <c r="AA1358" s="161" t="str">
        <f t="shared" si="415"/>
        <v>No</v>
      </c>
      <c r="AB1358" s="162" t="str">
        <f t="shared" si="416"/>
        <v/>
      </c>
      <c r="AC1358" s="162" t="str">
        <f t="shared" si="417"/>
        <v/>
      </c>
    </row>
    <row r="1359" spans="1:29" ht="14">
      <c r="A1359" s="62">
        <v>1357</v>
      </c>
      <c r="B1359" s="10">
        <v>9</v>
      </c>
      <c r="C1359" s="14">
        <v>41607</v>
      </c>
      <c r="D1359" s="15" t="s">
        <v>237</v>
      </c>
      <c r="E1359" s="15" t="s">
        <v>11</v>
      </c>
      <c r="F1359" s="15" t="s">
        <v>11</v>
      </c>
      <c r="G1359" s="23" t="s">
        <v>229</v>
      </c>
      <c r="H1359" s="17" t="s">
        <v>281</v>
      </c>
      <c r="I1359" s="66">
        <v>21</v>
      </c>
      <c r="J1359" s="12">
        <f>VLOOKUP(G1359,'Default Parameters'!$A$10:$C$12,3,FALSE)</f>
        <v>5</v>
      </c>
      <c r="K1359" s="63">
        <f t="shared" si="399"/>
        <v>41727</v>
      </c>
      <c r="L1359" s="64">
        <f t="shared" si="400"/>
        <v>2014</v>
      </c>
      <c r="M1359" s="64">
        <f t="shared" si="401"/>
        <v>3</v>
      </c>
      <c r="N1359" s="63">
        <f t="shared" si="402"/>
        <v>43552</v>
      </c>
      <c r="O1359" s="154">
        <f t="shared" si="403"/>
        <v>42948</v>
      </c>
      <c r="P1359" s="155">
        <f t="shared" si="404"/>
        <v>43312</v>
      </c>
      <c r="Q1359" s="155" t="str">
        <f t="shared" si="405"/>
        <v>Yes</v>
      </c>
      <c r="R1359" s="156">
        <f t="shared" si="406"/>
        <v>8.8027397260273972</v>
      </c>
      <c r="S1359" s="156">
        <f t="shared" si="407"/>
        <v>12.197260273972603</v>
      </c>
      <c r="T1359" s="157">
        <f t="shared" si="408"/>
        <v>43313</v>
      </c>
      <c r="U1359" s="158">
        <f t="shared" si="409"/>
        <v>43552</v>
      </c>
      <c r="V1359" s="158" t="str">
        <f t="shared" si="410"/>
        <v>Yes</v>
      </c>
      <c r="W1359" s="159">
        <f t="shared" si="411"/>
        <v>8.8027397260273972</v>
      </c>
      <c r="X1359" s="159">
        <f t="shared" si="412"/>
        <v>5.0054794520547947</v>
      </c>
      <c r="Y1359" s="160" t="str">
        <f t="shared" si="413"/>
        <v/>
      </c>
      <c r="Z1359" s="161" t="str">
        <f t="shared" si="414"/>
        <v/>
      </c>
      <c r="AA1359" s="161" t="str">
        <f t="shared" si="415"/>
        <v>No</v>
      </c>
      <c r="AB1359" s="162" t="str">
        <f t="shared" si="416"/>
        <v/>
      </c>
      <c r="AC1359" s="162" t="str">
        <f t="shared" si="417"/>
        <v/>
      </c>
    </row>
    <row r="1360" spans="1:29" ht="14">
      <c r="A1360" s="62">
        <v>1358</v>
      </c>
      <c r="B1360" s="10">
        <v>9</v>
      </c>
      <c r="C1360" s="14">
        <v>41607</v>
      </c>
      <c r="D1360" s="15" t="s">
        <v>237</v>
      </c>
      <c r="E1360" s="15" t="s">
        <v>11</v>
      </c>
      <c r="F1360" s="15" t="s">
        <v>11</v>
      </c>
      <c r="G1360" s="23" t="s">
        <v>229</v>
      </c>
      <c r="H1360" s="17" t="s">
        <v>281</v>
      </c>
      <c r="I1360" s="66">
        <v>28</v>
      </c>
      <c r="J1360" s="12">
        <f>VLOOKUP(G1360,'Default Parameters'!$A$10:$C$12,3,FALSE)</f>
        <v>5</v>
      </c>
      <c r="K1360" s="63">
        <f t="shared" si="399"/>
        <v>41727</v>
      </c>
      <c r="L1360" s="64">
        <f t="shared" si="400"/>
        <v>2014</v>
      </c>
      <c r="M1360" s="64">
        <f t="shared" si="401"/>
        <v>3</v>
      </c>
      <c r="N1360" s="63">
        <f t="shared" si="402"/>
        <v>43552</v>
      </c>
      <c r="O1360" s="154">
        <f t="shared" si="403"/>
        <v>42948</v>
      </c>
      <c r="P1360" s="155">
        <f t="shared" si="404"/>
        <v>43312</v>
      </c>
      <c r="Q1360" s="155" t="str">
        <f t="shared" si="405"/>
        <v>Yes</v>
      </c>
      <c r="R1360" s="156">
        <f t="shared" si="406"/>
        <v>11.736986301369862</v>
      </c>
      <c r="S1360" s="156">
        <f t="shared" si="407"/>
        <v>16.263013698630136</v>
      </c>
      <c r="T1360" s="157">
        <f t="shared" si="408"/>
        <v>43313</v>
      </c>
      <c r="U1360" s="158">
        <f t="shared" si="409"/>
        <v>43552</v>
      </c>
      <c r="V1360" s="158" t="str">
        <f t="shared" si="410"/>
        <v>Yes</v>
      </c>
      <c r="W1360" s="159">
        <f t="shared" si="411"/>
        <v>11.736986301369862</v>
      </c>
      <c r="X1360" s="159">
        <f t="shared" si="412"/>
        <v>6.6739726027397257</v>
      </c>
      <c r="Y1360" s="160" t="str">
        <f t="shared" si="413"/>
        <v/>
      </c>
      <c r="Z1360" s="161" t="str">
        <f t="shared" si="414"/>
        <v/>
      </c>
      <c r="AA1360" s="161" t="str">
        <f t="shared" si="415"/>
        <v>No</v>
      </c>
      <c r="AB1360" s="162" t="str">
        <f t="shared" si="416"/>
        <v/>
      </c>
      <c r="AC1360" s="162" t="str">
        <f t="shared" si="417"/>
        <v/>
      </c>
    </row>
    <row r="1361" spans="1:29" ht="14">
      <c r="A1361" s="62">
        <v>1359</v>
      </c>
      <c r="B1361" s="10">
        <v>9</v>
      </c>
      <c r="C1361" s="14">
        <v>41607</v>
      </c>
      <c r="D1361" s="15" t="s">
        <v>237</v>
      </c>
      <c r="E1361" s="15" t="s">
        <v>11</v>
      </c>
      <c r="F1361" s="15" t="s">
        <v>11</v>
      </c>
      <c r="G1361" s="23" t="s">
        <v>229</v>
      </c>
      <c r="H1361" s="17" t="s">
        <v>281</v>
      </c>
      <c r="I1361" s="66">
        <v>30</v>
      </c>
      <c r="J1361" s="12">
        <f>VLOOKUP(G1361,'Default Parameters'!$A$10:$C$12,3,FALSE)</f>
        <v>5</v>
      </c>
      <c r="K1361" s="63">
        <f t="shared" si="399"/>
        <v>41727</v>
      </c>
      <c r="L1361" s="64">
        <f t="shared" si="400"/>
        <v>2014</v>
      </c>
      <c r="M1361" s="64">
        <f t="shared" si="401"/>
        <v>3</v>
      </c>
      <c r="N1361" s="63">
        <f t="shared" si="402"/>
        <v>43552</v>
      </c>
      <c r="O1361" s="154">
        <f t="shared" si="403"/>
        <v>42948</v>
      </c>
      <c r="P1361" s="155">
        <f t="shared" si="404"/>
        <v>43312</v>
      </c>
      <c r="Q1361" s="155" t="str">
        <f t="shared" si="405"/>
        <v>Yes</v>
      </c>
      <c r="R1361" s="156">
        <f t="shared" si="406"/>
        <v>12.575342465753424</v>
      </c>
      <c r="S1361" s="156">
        <f t="shared" si="407"/>
        <v>17.424657534246574</v>
      </c>
      <c r="T1361" s="157">
        <f t="shared" si="408"/>
        <v>43313</v>
      </c>
      <c r="U1361" s="158">
        <f t="shared" si="409"/>
        <v>43552</v>
      </c>
      <c r="V1361" s="158" t="str">
        <f t="shared" si="410"/>
        <v>Yes</v>
      </c>
      <c r="W1361" s="159">
        <f t="shared" si="411"/>
        <v>12.575342465753424</v>
      </c>
      <c r="X1361" s="159">
        <f t="shared" si="412"/>
        <v>7.1506849315068495</v>
      </c>
      <c r="Y1361" s="160" t="str">
        <f t="shared" si="413"/>
        <v/>
      </c>
      <c r="Z1361" s="161" t="str">
        <f t="shared" si="414"/>
        <v/>
      </c>
      <c r="AA1361" s="161" t="str">
        <f t="shared" si="415"/>
        <v>No</v>
      </c>
      <c r="AB1361" s="162" t="str">
        <f t="shared" si="416"/>
        <v/>
      </c>
      <c r="AC1361" s="162" t="str">
        <f t="shared" si="417"/>
        <v/>
      </c>
    </row>
    <row r="1362" spans="1:29" ht="14">
      <c r="A1362" s="62">
        <v>1360</v>
      </c>
      <c r="B1362" s="10">
        <v>9</v>
      </c>
      <c r="C1362" s="14">
        <v>41607</v>
      </c>
      <c r="D1362" s="15" t="s">
        <v>237</v>
      </c>
      <c r="E1362" s="15" t="s">
        <v>11</v>
      </c>
      <c r="F1362" s="15" t="s">
        <v>11</v>
      </c>
      <c r="G1362" s="23" t="s">
        <v>229</v>
      </c>
      <c r="H1362" s="17" t="s">
        <v>281</v>
      </c>
      <c r="I1362" s="66">
        <v>30</v>
      </c>
      <c r="J1362" s="12">
        <f>VLOOKUP(G1362,'Default Parameters'!$A$10:$C$12,3,FALSE)</f>
        <v>5</v>
      </c>
      <c r="K1362" s="63">
        <f t="shared" si="399"/>
        <v>41727</v>
      </c>
      <c r="L1362" s="64">
        <f t="shared" si="400"/>
        <v>2014</v>
      </c>
      <c r="M1362" s="64">
        <f t="shared" si="401"/>
        <v>3</v>
      </c>
      <c r="N1362" s="63">
        <f t="shared" si="402"/>
        <v>43552</v>
      </c>
      <c r="O1362" s="154">
        <f t="shared" si="403"/>
        <v>42948</v>
      </c>
      <c r="P1362" s="155">
        <f t="shared" si="404"/>
        <v>43312</v>
      </c>
      <c r="Q1362" s="155" t="str">
        <f t="shared" si="405"/>
        <v>Yes</v>
      </c>
      <c r="R1362" s="156">
        <f t="shared" si="406"/>
        <v>12.575342465753424</v>
      </c>
      <c r="S1362" s="156">
        <f t="shared" si="407"/>
        <v>17.424657534246574</v>
      </c>
      <c r="T1362" s="157">
        <f t="shared" si="408"/>
        <v>43313</v>
      </c>
      <c r="U1362" s="158">
        <f t="shared" si="409"/>
        <v>43552</v>
      </c>
      <c r="V1362" s="158" t="str">
        <f t="shared" si="410"/>
        <v>Yes</v>
      </c>
      <c r="W1362" s="159">
        <f t="shared" si="411"/>
        <v>12.575342465753424</v>
      </c>
      <c r="X1362" s="159">
        <f t="shared" si="412"/>
        <v>7.1506849315068495</v>
      </c>
      <c r="Y1362" s="160" t="str">
        <f t="shared" si="413"/>
        <v/>
      </c>
      <c r="Z1362" s="161" t="str">
        <f t="shared" si="414"/>
        <v/>
      </c>
      <c r="AA1362" s="161" t="str">
        <f t="shared" si="415"/>
        <v>No</v>
      </c>
      <c r="AB1362" s="162" t="str">
        <f t="shared" si="416"/>
        <v/>
      </c>
      <c r="AC1362" s="162" t="str">
        <f t="shared" si="417"/>
        <v/>
      </c>
    </row>
    <row r="1363" spans="1:29" ht="14">
      <c r="A1363" s="62">
        <v>1361</v>
      </c>
      <c r="B1363" s="10">
        <v>9</v>
      </c>
      <c r="C1363" s="14">
        <v>41607</v>
      </c>
      <c r="D1363" s="15" t="s">
        <v>237</v>
      </c>
      <c r="E1363" s="15" t="s">
        <v>11</v>
      </c>
      <c r="F1363" s="15" t="s">
        <v>11</v>
      </c>
      <c r="G1363" s="23" t="s">
        <v>229</v>
      </c>
      <c r="H1363" s="17" t="s">
        <v>281</v>
      </c>
      <c r="I1363" s="66">
        <v>37</v>
      </c>
      <c r="J1363" s="12">
        <f>VLOOKUP(G1363,'Default Parameters'!$A$10:$C$12,3,FALSE)</f>
        <v>5</v>
      </c>
      <c r="K1363" s="63">
        <f t="shared" si="399"/>
        <v>41727</v>
      </c>
      <c r="L1363" s="64">
        <f t="shared" si="400"/>
        <v>2014</v>
      </c>
      <c r="M1363" s="64">
        <f t="shared" si="401"/>
        <v>3</v>
      </c>
      <c r="N1363" s="63">
        <f t="shared" si="402"/>
        <v>43552</v>
      </c>
      <c r="O1363" s="154">
        <f t="shared" si="403"/>
        <v>42948</v>
      </c>
      <c r="P1363" s="155">
        <f t="shared" si="404"/>
        <v>43312</v>
      </c>
      <c r="Q1363" s="155" t="str">
        <f t="shared" si="405"/>
        <v>Yes</v>
      </c>
      <c r="R1363" s="156">
        <f t="shared" si="406"/>
        <v>15.509589041095891</v>
      </c>
      <c r="S1363" s="156">
        <f t="shared" si="407"/>
        <v>21.490410958904111</v>
      </c>
      <c r="T1363" s="157">
        <f t="shared" si="408"/>
        <v>43313</v>
      </c>
      <c r="U1363" s="158">
        <f t="shared" si="409"/>
        <v>43552</v>
      </c>
      <c r="V1363" s="158" t="str">
        <f t="shared" si="410"/>
        <v>Yes</v>
      </c>
      <c r="W1363" s="159">
        <f t="shared" si="411"/>
        <v>15.509589041095891</v>
      </c>
      <c r="X1363" s="159">
        <f t="shared" si="412"/>
        <v>8.8191780821917813</v>
      </c>
      <c r="Y1363" s="160" t="str">
        <f t="shared" si="413"/>
        <v/>
      </c>
      <c r="Z1363" s="161" t="str">
        <f t="shared" si="414"/>
        <v/>
      </c>
      <c r="AA1363" s="161" t="str">
        <f t="shared" si="415"/>
        <v>No</v>
      </c>
      <c r="AB1363" s="162" t="str">
        <f t="shared" si="416"/>
        <v/>
      </c>
      <c r="AC1363" s="162" t="str">
        <f t="shared" si="417"/>
        <v/>
      </c>
    </row>
    <row r="1364" spans="1:29" ht="14">
      <c r="A1364" s="62">
        <v>1362</v>
      </c>
      <c r="B1364" s="10">
        <v>9</v>
      </c>
      <c r="C1364" s="14">
        <v>41607</v>
      </c>
      <c r="D1364" s="15" t="s">
        <v>237</v>
      </c>
      <c r="E1364" s="15" t="s">
        <v>11</v>
      </c>
      <c r="F1364" s="15" t="s">
        <v>11</v>
      </c>
      <c r="G1364" s="23" t="s">
        <v>229</v>
      </c>
      <c r="H1364" s="17" t="s">
        <v>281</v>
      </c>
      <c r="I1364" s="66">
        <v>57</v>
      </c>
      <c r="J1364" s="12">
        <f>VLOOKUP(G1364,'Default Parameters'!$A$10:$C$12,3,FALSE)</f>
        <v>5</v>
      </c>
      <c r="K1364" s="63">
        <f t="shared" si="399"/>
        <v>41727</v>
      </c>
      <c r="L1364" s="64">
        <f t="shared" si="400"/>
        <v>2014</v>
      </c>
      <c r="M1364" s="64">
        <f t="shared" si="401"/>
        <v>3</v>
      </c>
      <c r="N1364" s="63">
        <f t="shared" si="402"/>
        <v>43552</v>
      </c>
      <c r="O1364" s="154">
        <f t="shared" si="403"/>
        <v>42948</v>
      </c>
      <c r="P1364" s="155">
        <f t="shared" si="404"/>
        <v>43312</v>
      </c>
      <c r="Q1364" s="155" t="str">
        <f t="shared" si="405"/>
        <v>Yes</v>
      </c>
      <c r="R1364" s="156">
        <f t="shared" si="406"/>
        <v>23.893150684931506</v>
      </c>
      <c r="S1364" s="156">
        <f t="shared" si="407"/>
        <v>33.106849315068494</v>
      </c>
      <c r="T1364" s="157">
        <f t="shared" si="408"/>
        <v>43313</v>
      </c>
      <c r="U1364" s="158">
        <f t="shared" si="409"/>
        <v>43552</v>
      </c>
      <c r="V1364" s="158" t="str">
        <f t="shared" si="410"/>
        <v>Yes</v>
      </c>
      <c r="W1364" s="159">
        <f t="shared" si="411"/>
        <v>23.893150684931506</v>
      </c>
      <c r="X1364" s="159">
        <f t="shared" si="412"/>
        <v>13.586301369863014</v>
      </c>
      <c r="Y1364" s="160" t="str">
        <f t="shared" si="413"/>
        <v/>
      </c>
      <c r="Z1364" s="161" t="str">
        <f t="shared" si="414"/>
        <v/>
      </c>
      <c r="AA1364" s="161" t="str">
        <f t="shared" si="415"/>
        <v>No</v>
      </c>
      <c r="AB1364" s="162" t="str">
        <f t="shared" si="416"/>
        <v/>
      </c>
      <c r="AC1364" s="162" t="str">
        <f t="shared" si="417"/>
        <v/>
      </c>
    </row>
    <row r="1365" spans="1:29" ht="14">
      <c r="A1365" s="62">
        <v>1363</v>
      </c>
      <c r="B1365" s="10">
        <v>9</v>
      </c>
      <c r="C1365" s="14">
        <v>41608</v>
      </c>
      <c r="D1365" s="15" t="s">
        <v>237</v>
      </c>
      <c r="E1365" s="15" t="s">
        <v>367</v>
      </c>
      <c r="F1365" s="15" t="s">
        <v>367</v>
      </c>
      <c r="G1365" s="23" t="s">
        <v>229</v>
      </c>
      <c r="H1365" s="17" t="s">
        <v>281</v>
      </c>
      <c r="I1365" s="66">
        <v>2</v>
      </c>
      <c r="J1365" s="12">
        <f>VLOOKUP(G1365,'Default Parameters'!$A$10:$C$12,3,FALSE)</f>
        <v>5</v>
      </c>
      <c r="K1365" s="63">
        <f t="shared" si="399"/>
        <v>41728</v>
      </c>
      <c r="L1365" s="64">
        <f t="shared" si="400"/>
        <v>2014</v>
      </c>
      <c r="M1365" s="64">
        <f t="shared" si="401"/>
        <v>3</v>
      </c>
      <c r="N1365" s="63">
        <f t="shared" si="402"/>
        <v>43553</v>
      </c>
      <c r="O1365" s="154">
        <f t="shared" si="403"/>
        <v>42948</v>
      </c>
      <c r="P1365" s="155">
        <f t="shared" si="404"/>
        <v>43312</v>
      </c>
      <c r="Q1365" s="155" t="str">
        <f t="shared" si="405"/>
        <v>Yes</v>
      </c>
      <c r="R1365" s="156">
        <f t="shared" si="406"/>
        <v>0.83835616438356164</v>
      </c>
      <c r="S1365" s="156">
        <f t="shared" si="407"/>
        <v>1.1616438356164382</v>
      </c>
      <c r="T1365" s="157">
        <f t="shared" si="408"/>
        <v>43313</v>
      </c>
      <c r="U1365" s="158">
        <f t="shared" si="409"/>
        <v>43553</v>
      </c>
      <c r="V1365" s="158" t="str">
        <f t="shared" si="410"/>
        <v>Yes</v>
      </c>
      <c r="W1365" s="159">
        <f t="shared" si="411"/>
        <v>0.83835616438356164</v>
      </c>
      <c r="X1365" s="159">
        <f t="shared" si="412"/>
        <v>0.48219178082191783</v>
      </c>
      <c r="Y1365" s="160" t="str">
        <f t="shared" si="413"/>
        <v/>
      </c>
      <c r="Z1365" s="161" t="str">
        <f t="shared" si="414"/>
        <v/>
      </c>
      <c r="AA1365" s="161" t="str">
        <f t="shared" si="415"/>
        <v>No</v>
      </c>
      <c r="AB1365" s="162" t="str">
        <f t="shared" si="416"/>
        <v/>
      </c>
      <c r="AC1365" s="162" t="str">
        <f t="shared" si="417"/>
        <v/>
      </c>
    </row>
    <row r="1366" spans="1:29" ht="14">
      <c r="A1366" s="62">
        <v>1364</v>
      </c>
      <c r="B1366" s="10">
        <v>9</v>
      </c>
      <c r="C1366" s="14">
        <v>41608</v>
      </c>
      <c r="D1366" s="15" t="s">
        <v>237</v>
      </c>
      <c r="E1366" s="15" t="s">
        <v>367</v>
      </c>
      <c r="F1366" s="15" t="s">
        <v>367</v>
      </c>
      <c r="G1366" s="23" t="s">
        <v>229</v>
      </c>
      <c r="H1366" s="17" t="s">
        <v>281</v>
      </c>
      <c r="I1366" s="66">
        <v>500</v>
      </c>
      <c r="J1366" s="12">
        <f>VLOOKUP(G1366,'Default Parameters'!$A$10:$C$12,3,FALSE)</f>
        <v>5</v>
      </c>
      <c r="K1366" s="63">
        <f t="shared" si="399"/>
        <v>41728</v>
      </c>
      <c r="L1366" s="64">
        <f t="shared" si="400"/>
        <v>2014</v>
      </c>
      <c r="M1366" s="64">
        <f t="shared" si="401"/>
        <v>3</v>
      </c>
      <c r="N1366" s="63">
        <f t="shared" si="402"/>
        <v>43553</v>
      </c>
      <c r="O1366" s="154">
        <f t="shared" si="403"/>
        <v>42948</v>
      </c>
      <c r="P1366" s="155">
        <f t="shared" si="404"/>
        <v>43312</v>
      </c>
      <c r="Q1366" s="155" t="str">
        <f t="shared" si="405"/>
        <v>Yes</v>
      </c>
      <c r="R1366" s="156">
        <f t="shared" si="406"/>
        <v>209.58904109589042</v>
      </c>
      <c r="S1366" s="156">
        <f t="shared" si="407"/>
        <v>290.41095890410958</v>
      </c>
      <c r="T1366" s="157">
        <f t="shared" si="408"/>
        <v>43313</v>
      </c>
      <c r="U1366" s="158">
        <f t="shared" si="409"/>
        <v>43553</v>
      </c>
      <c r="V1366" s="158" t="str">
        <f t="shared" si="410"/>
        <v>Yes</v>
      </c>
      <c r="W1366" s="159">
        <f t="shared" si="411"/>
        <v>209.58904109589042</v>
      </c>
      <c r="X1366" s="159">
        <f t="shared" si="412"/>
        <v>120.54794520547945</v>
      </c>
      <c r="Y1366" s="160" t="str">
        <f t="shared" si="413"/>
        <v/>
      </c>
      <c r="Z1366" s="161" t="str">
        <f t="shared" si="414"/>
        <v/>
      </c>
      <c r="AA1366" s="161" t="str">
        <f t="shared" si="415"/>
        <v>No</v>
      </c>
      <c r="AB1366" s="162" t="str">
        <f t="shared" si="416"/>
        <v/>
      </c>
      <c r="AC1366" s="162" t="str">
        <f t="shared" si="417"/>
        <v/>
      </c>
    </row>
    <row r="1367" spans="1:29" ht="14">
      <c r="A1367" s="62">
        <v>1365</v>
      </c>
      <c r="B1367" s="10">
        <v>9</v>
      </c>
      <c r="C1367" s="14">
        <v>41608</v>
      </c>
      <c r="D1367" s="15" t="s">
        <v>27</v>
      </c>
      <c r="E1367" s="65" t="s">
        <v>8</v>
      </c>
      <c r="F1367" s="15" t="s">
        <v>8</v>
      </c>
      <c r="G1367" s="23" t="s">
        <v>229</v>
      </c>
      <c r="H1367" s="17" t="s">
        <v>281</v>
      </c>
      <c r="I1367" s="66">
        <v>1</v>
      </c>
      <c r="J1367" s="12">
        <f>VLOOKUP(G1367,'Default Parameters'!$A$10:$C$12,3,FALSE)</f>
        <v>5</v>
      </c>
      <c r="K1367" s="63">
        <f t="shared" si="399"/>
        <v>41728</v>
      </c>
      <c r="L1367" s="64">
        <f t="shared" si="400"/>
        <v>2014</v>
      </c>
      <c r="M1367" s="64">
        <f t="shared" si="401"/>
        <v>3</v>
      </c>
      <c r="N1367" s="63">
        <f t="shared" si="402"/>
        <v>43553</v>
      </c>
      <c r="O1367" s="154">
        <f t="shared" si="403"/>
        <v>42948</v>
      </c>
      <c r="P1367" s="155">
        <f t="shared" si="404"/>
        <v>43312</v>
      </c>
      <c r="Q1367" s="155" t="str">
        <f t="shared" si="405"/>
        <v>Yes</v>
      </c>
      <c r="R1367" s="156">
        <f t="shared" si="406"/>
        <v>0.41917808219178082</v>
      </c>
      <c r="S1367" s="156">
        <f t="shared" si="407"/>
        <v>0.58082191780821912</v>
      </c>
      <c r="T1367" s="157">
        <f t="shared" si="408"/>
        <v>43313</v>
      </c>
      <c r="U1367" s="158">
        <f t="shared" si="409"/>
        <v>43553</v>
      </c>
      <c r="V1367" s="158" t="str">
        <f t="shared" si="410"/>
        <v>Yes</v>
      </c>
      <c r="W1367" s="159">
        <f t="shared" si="411"/>
        <v>0.41917808219178082</v>
      </c>
      <c r="X1367" s="159">
        <f t="shared" si="412"/>
        <v>0.24109589041095891</v>
      </c>
      <c r="Y1367" s="160" t="str">
        <f t="shared" si="413"/>
        <v/>
      </c>
      <c r="Z1367" s="161" t="str">
        <f t="shared" si="414"/>
        <v/>
      </c>
      <c r="AA1367" s="161" t="str">
        <f t="shared" si="415"/>
        <v>No</v>
      </c>
      <c r="AB1367" s="162" t="str">
        <f t="shared" si="416"/>
        <v/>
      </c>
      <c r="AC1367" s="162" t="str">
        <f t="shared" si="417"/>
        <v/>
      </c>
    </row>
    <row r="1368" spans="1:29" ht="14">
      <c r="A1368" s="62">
        <v>1366</v>
      </c>
      <c r="B1368" s="10">
        <v>9</v>
      </c>
      <c r="C1368" s="14">
        <v>41608</v>
      </c>
      <c r="D1368" s="15" t="s">
        <v>27</v>
      </c>
      <c r="E1368" s="65" t="s">
        <v>8</v>
      </c>
      <c r="F1368" s="15" t="s">
        <v>8</v>
      </c>
      <c r="G1368" s="23" t="s">
        <v>229</v>
      </c>
      <c r="H1368" s="17" t="s">
        <v>281</v>
      </c>
      <c r="I1368" s="66">
        <v>1</v>
      </c>
      <c r="J1368" s="12">
        <f>VLOOKUP(G1368,'Default Parameters'!$A$10:$C$12,3,FALSE)</f>
        <v>5</v>
      </c>
      <c r="K1368" s="63">
        <f t="shared" si="399"/>
        <v>41728</v>
      </c>
      <c r="L1368" s="64">
        <f t="shared" si="400"/>
        <v>2014</v>
      </c>
      <c r="M1368" s="64">
        <f t="shared" si="401"/>
        <v>3</v>
      </c>
      <c r="N1368" s="63">
        <f t="shared" si="402"/>
        <v>43553</v>
      </c>
      <c r="O1368" s="154">
        <f t="shared" si="403"/>
        <v>42948</v>
      </c>
      <c r="P1368" s="155">
        <f t="shared" si="404"/>
        <v>43312</v>
      </c>
      <c r="Q1368" s="155" t="str">
        <f t="shared" si="405"/>
        <v>Yes</v>
      </c>
      <c r="R1368" s="156">
        <f t="shared" si="406"/>
        <v>0.41917808219178082</v>
      </c>
      <c r="S1368" s="156">
        <f t="shared" si="407"/>
        <v>0.58082191780821912</v>
      </c>
      <c r="T1368" s="157">
        <f t="shared" si="408"/>
        <v>43313</v>
      </c>
      <c r="U1368" s="158">
        <f t="shared" si="409"/>
        <v>43553</v>
      </c>
      <c r="V1368" s="158" t="str">
        <f t="shared" si="410"/>
        <v>Yes</v>
      </c>
      <c r="W1368" s="159">
        <f t="shared" si="411"/>
        <v>0.41917808219178082</v>
      </c>
      <c r="X1368" s="159">
        <f t="shared" si="412"/>
        <v>0.24109589041095891</v>
      </c>
      <c r="Y1368" s="160" t="str">
        <f t="shared" si="413"/>
        <v/>
      </c>
      <c r="Z1368" s="161" t="str">
        <f t="shared" si="414"/>
        <v/>
      </c>
      <c r="AA1368" s="161" t="str">
        <f t="shared" si="415"/>
        <v>No</v>
      </c>
      <c r="AB1368" s="162" t="str">
        <f t="shared" si="416"/>
        <v/>
      </c>
      <c r="AC1368" s="162" t="str">
        <f t="shared" si="417"/>
        <v/>
      </c>
    </row>
    <row r="1369" spans="1:29" ht="14">
      <c r="A1369" s="62">
        <v>1367</v>
      </c>
      <c r="B1369" s="10">
        <v>9</v>
      </c>
      <c r="C1369" s="14">
        <v>41608</v>
      </c>
      <c r="D1369" s="15" t="s">
        <v>27</v>
      </c>
      <c r="E1369" s="65" t="s">
        <v>8</v>
      </c>
      <c r="F1369" s="15" t="s">
        <v>8</v>
      </c>
      <c r="G1369" s="23" t="s">
        <v>229</v>
      </c>
      <c r="H1369" s="17" t="s">
        <v>281</v>
      </c>
      <c r="I1369" s="66">
        <v>3</v>
      </c>
      <c r="J1369" s="12">
        <f>VLOOKUP(G1369,'Default Parameters'!$A$10:$C$12,3,FALSE)</f>
        <v>5</v>
      </c>
      <c r="K1369" s="63">
        <f t="shared" si="399"/>
        <v>41728</v>
      </c>
      <c r="L1369" s="64">
        <f t="shared" si="400"/>
        <v>2014</v>
      </c>
      <c r="M1369" s="64">
        <f t="shared" si="401"/>
        <v>3</v>
      </c>
      <c r="N1369" s="63">
        <f t="shared" si="402"/>
        <v>43553</v>
      </c>
      <c r="O1369" s="154">
        <f t="shared" si="403"/>
        <v>42948</v>
      </c>
      <c r="P1369" s="155">
        <f t="shared" si="404"/>
        <v>43312</v>
      </c>
      <c r="Q1369" s="155" t="str">
        <f t="shared" si="405"/>
        <v>Yes</v>
      </c>
      <c r="R1369" s="156">
        <f t="shared" si="406"/>
        <v>1.2575342465753425</v>
      </c>
      <c r="S1369" s="156">
        <f t="shared" si="407"/>
        <v>1.7424657534246575</v>
      </c>
      <c r="T1369" s="157">
        <f t="shared" si="408"/>
        <v>43313</v>
      </c>
      <c r="U1369" s="158">
        <f t="shared" si="409"/>
        <v>43553</v>
      </c>
      <c r="V1369" s="158" t="str">
        <f t="shared" si="410"/>
        <v>Yes</v>
      </c>
      <c r="W1369" s="159">
        <f t="shared" si="411"/>
        <v>1.2575342465753425</v>
      </c>
      <c r="X1369" s="159">
        <f t="shared" si="412"/>
        <v>0.72328767123287674</v>
      </c>
      <c r="Y1369" s="160" t="str">
        <f t="shared" si="413"/>
        <v/>
      </c>
      <c r="Z1369" s="161" t="str">
        <f t="shared" si="414"/>
        <v/>
      </c>
      <c r="AA1369" s="161" t="str">
        <f t="shared" si="415"/>
        <v>No</v>
      </c>
      <c r="AB1369" s="162" t="str">
        <f t="shared" si="416"/>
        <v/>
      </c>
      <c r="AC1369" s="162" t="str">
        <f t="shared" si="417"/>
        <v/>
      </c>
    </row>
    <row r="1370" spans="1:29" ht="14">
      <c r="A1370" s="62">
        <v>1368</v>
      </c>
      <c r="B1370" s="10">
        <v>9</v>
      </c>
      <c r="C1370" s="14">
        <v>41608</v>
      </c>
      <c r="D1370" s="15" t="s">
        <v>237</v>
      </c>
      <c r="E1370" s="65" t="s">
        <v>8</v>
      </c>
      <c r="F1370" s="15" t="s">
        <v>8</v>
      </c>
      <c r="G1370" s="23" t="s">
        <v>229</v>
      </c>
      <c r="H1370" s="17" t="s">
        <v>281</v>
      </c>
      <c r="I1370" s="66">
        <v>11</v>
      </c>
      <c r="J1370" s="12">
        <f>VLOOKUP(G1370,'Default Parameters'!$A$10:$C$12,3,FALSE)</f>
        <v>5</v>
      </c>
      <c r="K1370" s="63">
        <f t="shared" si="399"/>
        <v>41728</v>
      </c>
      <c r="L1370" s="64">
        <f t="shared" si="400"/>
        <v>2014</v>
      </c>
      <c r="M1370" s="64">
        <f t="shared" si="401"/>
        <v>3</v>
      </c>
      <c r="N1370" s="63">
        <f t="shared" si="402"/>
        <v>43553</v>
      </c>
      <c r="O1370" s="154">
        <f t="shared" si="403"/>
        <v>42948</v>
      </c>
      <c r="P1370" s="155">
        <f t="shared" si="404"/>
        <v>43312</v>
      </c>
      <c r="Q1370" s="155" t="str">
        <f t="shared" si="405"/>
        <v>Yes</v>
      </c>
      <c r="R1370" s="156">
        <f t="shared" si="406"/>
        <v>4.6109589041095891</v>
      </c>
      <c r="S1370" s="156">
        <f t="shared" si="407"/>
        <v>6.3890410958904109</v>
      </c>
      <c r="T1370" s="157">
        <f t="shared" si="408"/>
        <v>43313</v>
      </c>
      <c r="U1370" s="158">
        <f t="shared" si="409"/>
        <v>43553</v>
      </c>
      <c r="V1370" s="158" t="str">
        <f t="shared" si="410"/>
        <v>Yes</v>
      </c>
      <c r="W1370" s="159">
        <f t="shared" si="411"/>
        <v>4.6109589041095891</v>
      </c>
      <c r="X1370" s="159">
        <f t="shared" si="412"/>
        <v>2.6520547945205482</v>
      </c>
      <c r="Y1370" s="160" t="str">
        <f t="shared" si="413"/>
        <v/>
      </c>
      <c r="Z1370" s="161" t="str">
        <f t="shared" si="414"/>
        <v/>
      </c>
      <c r="AA1370" s="161" t="str">
        <f t="shared" si="415"/>
        <v>No</v>
      </c>
      <c r="AB1370" s="162" t="str">
        <f t="shared" si="416"/>
        <v/>
      </c>
      <c r="AC1370" s="162" t="str">
        <f t="shared" si="417"/>
        <v/>
      </c>
    </row>
    <row r="1371" spans="1:29" ht="14">
      <c r="A1371" s="62">
        <v>1369</v>
      </c>
      <c r="B1371" s="10">
        <v>9</v>
      </c>
      <c r="C1371" s="14">
        <v>41608</v>
      </c>
      <c r="D1371" s="15" t="s">
        <v>237</v>
      </c>
      <c r="E1371" s="65" t="s">
        <v>8</v>
      </c>
      <c r="F1371" s="15" t="s">
        <v>8</v>
      </c>
      <c r="G1371" s="23" t="s">
        <v>229</v>
      </c>
      <c r="H1371" s="17" t="s">
        <v>281</v>
      </c>
      <c r="I1371" s="66">
        <v>15</v>
      </c>
      <c r="J1371" s="12">
        <f>VLOOKUP(G1371,'Default Parameters'!$A$10:$C$12,3,FALSE)</f>
        <v>5</v>
      </c>
      <c r="K1371" s="63">
        <f t="shared" si="399"/>
        <v>41728</v>
      </c>
      <c r="L1371" s="64">
        <f t="shared" si="400"/>
        <v>2014</v>
      </c>
      <c r="M1371" s="64">
        <f t="shared" si="401"/>
        <v>3</v>
      </c>
      <c r="N1371" s="63">
        <f t="shared" si="402"/>
        <v>43553</v>
      </c>
      <c r="O1371" s="154">
        <f t="shared" si="403"/>
        <v>42948</v>
      </c>
      <c r="P1371" s="155">
        <f t="shared" si="404"/>
        <v>43312</v>
      </c>
      <c r="Q1371" s="155" t="str">
        <f t="shared" si="405"/>
        <v>Yes</v>
      </c>
      <c r="R1371" s="156">
        <f t="shared" si="406"/>
        <v>6.2876712328767121</v>
      </c>
      <c r="S1371" s="156">
        <f t="shared" si="407"/>
        <v>8.712328767123287</v>
      </c>
      <c r="T1371" s="157">
        <f t="shared" si="408"/>
        <v>43313</v>
      </c>
      <c r="U1371" s="158">
        <f t="shared" si="409"/>
        <v>43553</v>
      </c>
      <c r="V1371" s="158" t="str">
        <f t="shared" si="410"/>
        <v>Yes</v>
      </c>
      <c r="W1371" s="159">
        <f t="shared" si="411"/>
        <v>6.2876712328767121</v>
      </c>
      <c r="X1371" s="159">
        <f t="shared" si="412"/>
        <v>3.6164383561643834</v>
      </c>
      <c r="Y1371" s="160" t="str">
        <f t="shared" si="413"/>
        <v/>
      </c>
      <c r="Z1371" s="161" t="str">
        <f t="shared" si="414"/>
        <v/>
      </c>
      <c r="AA1371" s="161" t="str">
        <f t="shared" si="415"/>
        <v>No</v>
      </c>
      <c r="AB1371" s="162" t="str">
        <f t="shared" si="416"/>
        <v/>
      </c>
      <c r="AC1371" s="162" t="str">
        <f t="shared" si="417"/>
        <v/>
      </c>
    </row>
    <row r="1372" spans="1:29" ht="14">
      <c r="A1372" s="62">
        <v>1370</v>
      </c>
      <c r="B1372" s="10">
        <v>9</v>
      </c>
      <c r="C1372" s="14">
        <v>41608</v>
      </c>
      <c r="D1372" s="15" t="s">
        <v>237</v>
      </c>
      <c r="E1372" s="65" t="s">
        <v>8</v>
      </c>
      <c r="F1372" s="15" t="s">
        <v>8</v>
      </c>
      <c r="G1372" s="23" t="s">
        <v>229</v>
      </c>
      <c r="H1372" s="17" t="s">
        <v>281</v>
      </c>
      <c r="I1372" s="66">
        <v>500</v>
      </c>
      <c r="J1372" s="12">
        <f>VLOOKUP(G1372,'Default Parameters'!$A$10:$C$12,3,FALSE)</f>
        <v>5</v>
      </c>
      <c r="K1372" s="63">
        <f t="shared" si="399"/>
        <v>41728</v>
      </c>
      <c r="L1372" s="64">
        <f t="shared" si="400"/>
        <v>2014</v>
      </c>
      <c r="M1372" s="64">
        <f t="shared" si="401"/>
        <v>3</v>
      </c>
      <c r="N1372" s="63">
        <f t="shared" si="402"/>
        <v>43553</v>
      </c>
      <c r="O1372" s="154">
        <f t="shared" si="403"/>
        <v>42948</v>
      </c>
      <c r="P1372" s="155">
        <f t="shared" si="404"/>
        <v>43312</v>
      </c>
      <c r="Q1372" s="155" t="str">
        <f t="shared" si="405"/>
        <v>Yes</v>
      </c>
      <c r="R1372" s="156">
        <f t="shared" si="406"/>
        <v>209.58904109589042</v>
      </c>
      <c r="S1372" s="156">
        <f t="shared" si="407"/>
        <v>290.41095890410958</v>
      </c>
      <c r="T1372" s="157">
        <f t="shared" si="408"/>
        <v>43313</v>
      </c>
      <c r="U1372" s="158">
        <f t="shared" si="409"/>
        <v>43553</v>
      </c>
      <c r="V1372" s="158" t="str">
        <f t="shared" si="410"/>
        <v>Yes</v>
      </c>
      <c r="W1372" s="159">
        <f t="shared" si="411"/>
        <v>209.58904109589042</v>
      </c>
      <c r="X1372" s="159">
        <f t="shared" si="412"/>
        <v>120.54794520547945</v>
      </c>
      <c r="Y1372" s="160" t="str">
        <f t="shared" si="413"/>
        <v/>
      </c>
      <c r="Z1372" s="161" t="str">
        <f t="shared" si="414"/>
        <v/>
      </c>
      <c r="AA1372" s="161" t="str">
        <f t="shared" si="415"/>
        <v>No</v>
      </c>
      <c r="AB1372" s="162" t="str">
        <f t="shared" si="416"/>
        <v/>
      </c>
      <c r="AC1372" s="162" t="str">
        <f t="shared" si="417"/>
        <v/>
      </c>
    </row>
    <row r="1373" spans="1:29" ht="14">
      <c r="A1373" s="62">
        <v>1371</v>
      </c>
      <c r="B1373" s="10">
        <v>9</v>
      </c>
      <c r="C1373" s="14">
        <v>41608</v>
      </c>
      <c r="D1373" s="15" t="s">
        <v>237</v>
      </c>
      <c r="E1373" s="65" t="s">
        <v>8</v>
      </c>
      <c r="F1373" s="15" t="s">
        <v>8</v>
      </c>
      <c r="G1373" s="23" t="s">
        <v>229</v>
      </c>
      <c r="H1373" s="17" t="s">
        <v>281</v>
      </c>
      <c r="I1373" s="66">
        <v>500</v>
      </c>
      <c r="J1373" s="12">
        <f>VLOOKUP(G1373,'Default Parameters'!$A$10:$C$12,3,FALSE)</f>
        <v>5</v>
      </c>
      <c r="K1373" s="63">
        <f t="shared" si="399"/>
        <v>41728</v>
      </c>
      <c r="L1373" s="64">
        <f t="shared" si="400"/>
        <v>2014</v>
      </c>
      <c r="M1373" s="64">
        <f t="shared" si="401"/>
        <v>3</v>
      </c>
      <c r="N1373" s="63">
        <f t="shared" si="402"/>
        <v>43553</v>
      </c>
      <c r="O1373" s="154">
        <f t="shared" si="403"/>
        <v>42948</v>
      </c>
      <c r="P1373" s="155">
        <f t="shared" si="404"/>
        <v>43312</v>
      </c>
      <c r="Q1373" s="155" t="str">
        <f t="shared" si="405"/>
        <v>Yes</v>
      </c>
      <c r="R1373" s="156">
        <f t="shared" si="406"/>
        <v>209.58904109589042</v>
      </c>
      <c r="S1373" s="156">
        <f t="shared" si="407"/>
        <v>290.41095890410958</v>
      </c>
      <c r="T1373" s="157">
        <f t="shared" si="408"/>
        <v>43313</v>
      </c>
      <c r="U1373" s="158">
        <f t="shared" si="409"/>
        <v>43553</v>
      </c>
      <c r="V1373" s="158" t="str">
        <f t="shared" si="410"/>
        <v>Yes</v>
      </c>
      <c r="W1373" s="159">
        <f t="shared" si="411"/>
        <v>209.58904109589042</v>
      </c>
      <c r="X1373" s="159">
        <f t="shared" si="412"/>
        <v>120.54794520547945</v>
      </c>
      <c r="Y1373" s="160" t="str">
        <f t="shared" si="413"/>
        <v/>
      </c>
      <c r="Z1373" s="161" t="str">
        <f t="shared" si="414"/>
        <v/>
      </c>
      <c r="AA1373" s="161" t="str">
        <f t="shared" si="415"/>
        <v>No</v>
      </c>
      <c r="AB1373" s="162" t="str">
        <f t="shared" si="416"/>
        <v/>
      </c>
      <c r="AC1373" s="162" t="str">
        <f t="shared" si="417"/>
        <v/>
      </c>
    </row>
    <row r="1374" spans="1:29" ht="14">
      <c r="A1374" s="62">
        <v>1372</v>
      </c>
      <c r="B1374" s="10">
        <v>9</v>
      </c>
      <c r="C1374" s="14">
        <v>41608</v>
      </c>
      <c r="D1374" s="15" t="s">
        <v>237</v>
      </c>
      <c r="E1374" s="65" t="s">
        <v>8</v>
      </c>
      <c r="F1374" s="15" t="s">
        <v>8</v>
      </c>
      <c r="G1374" s="23" t="s">
        <v>229</v>
      </c>
      <c r="H1374" s="17" t="s">
        <v>281</v>
      </c>
      <c r="I1374" s="66">
        <v>500</v>
      </c>
      <c r="J1374" s="12">
        <f>VLOOKUP(G1374,'Default Parameters'!$A$10:$C$12,3,FALSE)</f>
        <v>5</v>
      </c>
      <c r="K1374" s="63">
        <f t="shared" si="399"/>
        <v>41728</v>
      </c>
      <c r="L1374" s="64">
        <f t="shared" si="400"/>
        <v>2014</v>
      </c>
      <c r="M1374" s="64">
        <f t="shared" si="401"/>
        <v>3</v>
      </c>
      <c r="N1374" s="63">
        <f t="shared" si="402"/>
        <v>43553</v>
      </c>
      <c r="O1374" s="154">
        <f t="shared" si="403"/>
        <v>42948</v>
      </c>
      <c r="P1374" s="155">
        <f t="shared" si="404"/>
        <v>43312</v>
      </c>
      <c r="Q1374" s="155" t="str">
        <f t="shared" si="405"/>
        <v>Yes</v>
      </c>
      <c r="R1374" s="156">
        <f t="shared" si="406"/>
        <v>209.58904109589042</v>
      </c>
      <c r="S1374" s="156">
        <f t="shared" si="407"/>
        <v>290.41095890410958</v>
      </c>
      <c r="T1374" s="157">
        <f t="shared" si="408"/>
        <v>43313</v>
      </c>
      <c r="U1374" s="158">
        <f t="shared" si="409"/>
        <v>43553</v>
      </c>
      <c r="V1374" s="158" t="str">
        <f t="shared" si="410"/>
        <v>Yes</v>
      </c>
      <c r="W1374" s="159">
        <f t="shared" si="411"/>
        <v>209.58904109589042</v>
      </c>
      <c r="X1374" s="159">
        <f t="shared" si="412"/>
        <v>120.54794520547945</v>
      </c>
      <c r="Y1374" s="160" t="str">
        <f t="shared" si="413"/>
        <v/>
      </c>
      <c r="Z1374" s="161" t="str">
        <f t="shared" si="414"/>
        <v/>
      </c>
      <c r="AA1374" s="161" t="str">
        <f t="shared" si="415"/>
        <v>No</v>
      </c>
      <c r="AB1374" s="162" t="str">
        <f t="shared" si="416"/>
        <v/>
      </c>
      <c r="AC1374" s="162" t="str">
        <f t="shared" si="417"/>
        <v/>
      </c>
    </row>
    <row r="1375" spans="1:29" ht="14">
      <c r="A1375" s="62">
        <v>1373</v>
      </c>
      <c r="B1375" s="10">
        <v>9</v>
      </c>
      <c r="C1375" s="14">
        <v>41608</v>
      </c>
      <c r="D1375" s="15" t="s">
        <v>237</v>
      </c>
      <c r="E1375" s="15" t="s">
        <v>11</v>
      </c>
      <c r="F1375" s="15" t="s">
        <v>11</v>
      </c>
      <c r="G1375" s="23" t="s">
        <v>229</v>
      </c>
      <c r="H1375" s="17" t="s">
        <v>281</v>
      </c>
      <c r="I1375" s="66">
        <v>10</v>
      </c>
      <c r="J1375" s="12">
        <f>VLOOKUP(G1375,'Default Parameters'!$A$10:$C$12,3,FALSE)</f>
        <v>5</v>
      </c>
      <c r="K1375" s="63">
        <f t="shared" si="399"/>
        <v>41728</v>
      </c>
      <c r="L1375" s="64">
        <f t="shared" si="400"/>
        <v>2014</v>
      </c>
      <c r="M1375" s="64">
        <f t="shared" si="401"/>
        <v>3</v>
      </c>
      <c r="N1375" s="63">
        <f t="shared" si="402"/>
        <v>43553</v>
      </c>
      <c r="O1375" s="154">
        <f t="shared" si="403"/>
        <v>42948</v>
      </c>
      <c r="P1375" s="155">
        <f t="shared" si="404"/>
        <v>43312</v>
      </c>
      <c r="Q1375" s="155" t="str">
        <f t="shared" si="405"/>
        <v>Yes</v>
      </c>
      <c r="R1375" s="156">
        <f t="shared" si="406"/>
        <v>4.1917808219178081</v>
      </c>
      <c r="S1375" s="156">
        <f t="shared" si="407"/>
        <v>5.8082191780821919</v>
      </c>
      <c r="T1375" s="157">
        <f t="shared" si="408"/>
        <v>43313</v>
      </c>
      <c r="U1375" s="158">
        <f t="shared" si="409"/>
        <v>43553</v>
      </c>
      <c r="V1375" s="158" t="str">
        <f t="shared" si="410"/>
        <v>Yes</v>
      </c>
      <c r="W1375" s="159">
        <f t="shared" si="411"/>
        <v>4.1917808219178081</v>
      </c>
      <c r="X1375" s="159">
        <f t="shared" si="412"/>
        <v>2.4109589041095889</v>
      </c>
      <c r="Y1375" s="160" t="str">
        <f t="shared" si="413"/>
        <v/>
      </c>
      <c r="Z1375" s="161" t="str">
        <f t="shared" si="414"/>
        <v/>
      </c>
      <c r="AA1375" s="161" t="str">
        <f t="shared" si="415"/>
        <v>No</v>
      </c>
      <c r="AB1375" s="162" t="str">
        <f t="shared" si="416"/>
        <v/>
      </c>
      <c r="AC1375" s="162" t="str">
        <f t="shared" si="417"/>
        <v/>
      </c>
    </row>
    <row r="1376" spans="1:29" ht="14">
      <c r="A1376" s="62">
        <v>1374</v>
      </c>
      <c r="B1376" s="10">
        <v>9</v>
      </c>
      <c r="C1376" s="14">
        <v>41608</v>
      </c>
      <c r="D1376" s="15" t="s">
        <v>237</v>
      </c>
      <c r="E1376" s="15" t="s">
        <v>11</v>
      </c>
      <c r="F1376" s="15" t="s">
        <v>11</v>
      </c>
      <c r="G1376" s="23" t="s">
        <v>229</v>
      </c>
      <c r="H1376" s="17" t="s">
        <v>281</v>
      </c>
      <c r="I1376" s="66">
        <v>19</v>
      </c>
      <c r="J1376" s="12">
        <f>VLOOKUP(G1376,'Default Parameters'!$A$10:$C$12,3,FALSE)</f>
        <v>5</v>
      </c>
      <c r="K1376" s="63">
        <f t="shared" si="399"/>
        <v>41728</v>
      </c>
      <c r="L1376" s="64">
        <f t="shared" si="400"/>
        <v>2014</v>
      </c>
      <c r="M1376" s="64">
        <f t="shared" si="401"/>
        <v>3</v>
      </c>
      <c r="N1376" s="63">
        <f t="shared" si="402"/>
        <v>43553</v>
      </c>
      <c r="O1376" s="154">
        <f t="shared" si="403"/>
        <v>42948</v>
      </c>
      <c r="P1376" s="155">
        <f t="shared" si="404"/>
        <v>43312</v>
      </c>
      <c r="Q1376" s="155" t="str">
        <f t="shared" si="405"/>
        <v>Yes</v>
      </c>
      <c r="R1376" s="156">
        <f t="shared" si="406"/>
        <v>7.9643835616438352</v>
      </c>
      <c r="S1376" s="156">
        <f t="shared" si="407"/>
        <v>11.035616438356165</v>
      </c>
      <c r="T1376" s="157">
        <f t="shared" si="408"/>
        <v>43313</v>
      </c>
      <c r="U1376" s="158">
        <f t="shared" si="409"/>
        <v>43553</v>
      </c>
      <c r="V1376" s="158" t="str">
        <f t="shared" si="410"/>
        <v>Yes</v>
      </c>
      <c r="W1376" s="159">
        <f t="shared" si="411"/>
        <v>7.9643835616438352</v>
      </c>
      <c r="X1376" s="159">
        <f t="shared" si="412"/>
        <v>4.580821917808219</v>
      </c>
      <c r="Y1376" s="160" t="str">
        <f t="shared" si="413"/>
        <v/>
      </c>
      <c r="Z1376" s="161" t="str">
        <f t="shared" si="414"/>
        <v/>
      </c>
      <c r="AA1376" s="161" t="str">
        <f t="shared" si="415"/>
        <v>No</v>
      </c>
      <c r="AB1376" s="162" t="str">
        <f t="shared" si="416"/>
        <v/>
      </c>
      <c r="AC1376" s="162" t="str">
        <f t="shared" si="417"/>
        <v/>
      </c>
    </row>
    <row r="1377" spans="1:29" ht="14">
      <c r="A1377" s="62">
        <v>1375</v>
      </c>
      <c r="B1377" s="10">
        <v>9</v>
      </c>
      <c r="C1377" s="14">
        <v>41608</v>
      </c>
      <c r="D1377" s="15" t="s">
        <v>237</v>
      </c>
      <c r="E1377" s="15" t="s">
        <v>11</v>
      </c>
      <c r="F1377" s="15" t="s">
        <v>11</v>
      </c>
      <c r="G1377" s="23" t="s">
        <v>229</v>
      </c>
      <c r="H1377" s="17" t="s">
        <v>281</v>
      </c>
      <c r="I1377" s="66">
        <v>20</v>
      </c>
      <c r="J1377" s="12">
        <f>VLOOKUP(G1377,'Default Parameters'!$A$10:$C$12,3,FALSE)</f>
        <v>5</v>
      </c>
      <c r="K1377" s="63">
        <f t="shared" si="399"/>
        <v>41728</v>
      </c>
      <c r="L1377" s="64">
        <f t="shared" si="400"/>
        <v>2014</v>
      </c>
      <c r="M1377" s="64">
        <f t="shared" si="401"/>
        <v>3</v>
      </c>
      <c r="N1377" s="63">
        <f t="shared" si="402"/>
        <v>43553</v>
      </c>
      <c r="O1377" s="154">
        <f t="shared" si="403"/>
        <v>42948</v>
      </c>
      <c r="P1377" s="155">
        <f t="shared" si="404"/>
        <v>43312</v>
      </c>
      <c r="Q1377" s="155" t="str">
        <f t="shared" si="405"/>
        <v>Yes</v>
      </c>
      <c r="R1377" s="156">
        <f t="shared" si="406"/>
        <v>8.3835616438356162</v>
      </c>
      <c r="S1377" s="156">
        <f t="shared" si="407"/>
        <v>11.616438356164384</v>
      </c>
      <c r="T1377" s="157">
        <f t="shared" si="408"/>
        <v>43313</v>
      </c>
      <c r="U1377" s="158">
        <f t="shared" si="409"/>
        <v>43553</v>
      </c>
      <c r="V1377" s="158" t="str">
        <f t="shared" si="410"/>
        <v>Yes</v>
      </c>
      <c r="W1377" s="159">
        <f t="shared" si="411"/>
        <v>8.3835616438356162</v>
      </c>
      <c r="X1377" s="159">
        <f t="shared" si="412"/>
        <v>4.8219178082191778</v>
      </c>
      <c r="Y1377" s="160" t="str">
        <f t="shared" si="413"/>
        <v/>
      </c>
      <c r="Z1377" s="161" t="str">
        <f t="shared" si="414"/>
        <v/>
      </c>
      <c r="AA1377" s="161" t="str">
        <f t="shared" si="415"/>
        <v>No</v>
      </c>
      <c r="AB1377" s="162" t="str">
        <f t="shared" si="416"/>
        <v/>
      </c>
      <c r="AC1377" s="162" t="str">
        <f t="shared" si="417"/>
        <v/>
      </c>
    </row>
    <row r="1378" spans="1:29" ht="14">
      <c r="A1378" s="62">
        <v>1376</v>
      </c>
      <c r="B1378" s="10">
        <v>9</v>
      </c>
      <c r="C1378" s="14">
        <v>41608</v>
      </c>
      <c r="D1378" s="15" t="s">
        <v>237</v>
      </c>
      <c r="E1378" s="15" t="s">
        <v>11</v>
      </c>
      <c r="F1378" s="15" t="s">
        <v>11</v>
      </c>
      <c r="G1378" s="23" t="s">
        <v>229</v>
      </c>
      <c r="H1378" s="17" t="s">
        <v>281</v>
      </c>
      <c r="I1378" s="66">
        <v>20</v>
      </c>
      <c r="J1378" s="12">
        <f>VLOOKUP(G1378,'Default Parameters'!$A$10:$C$12,3,FALSE)</f>
        <v>5</v>
      </c>
      <c r="K1378" s="63">
        <f t="shared" si="399"/>
        <v>41728</v>
      </c>
      <c r="L1378" s="64">
        <f t="shared" si="400"/>
        <v>2014</v>
      </c>
      <c r="M1378" s="64">
        <f t="shared" si="401"/>
        <v>3</v>
      </c>
      <c r="N1378" s="63">
        <f t="shared" si="402"/>
        <v>43553</v>
      </c>
      <c r="O1378" s="154">
        <f t="shared" si="403"/>
        <v>42948</v>
      </c>
      <c r="P1378" s="155">
        <f t="shared" si="404"/>
        <v>43312</v>
      </c>
      <c r="Q1378" s="155" t="str">
        <f t="shared" si="405"/>
        <v>Yes</v>
      </c>
      <c r="R1378" s="156">
        <f t="shared" si="406"/>
        <v>8.3835616438356162</v>
      </c>
      <c r="S1378" s="156">
        <f t="shared" si="407"/>
        <v>11.616438356164384</v>
      </c>
      <c r="T1378" s="157">
        <f t="shared" si="408"/>
        <v>43313</v>
      </c>
      <c r="U1378" s="158">
        <f t="shared" si="409"/>
        <v>43553</v>
      </c>
      <c r="V1378" s="158" t="str">
        <f t="shared" si="410"/>
        <v>Yes</v>
      </c>
      <c r="W1378" s="159">
        <f t="shared" si="411"/>
        <v>8.3835616438356162</v>
      </c>
      <c r="X1378" s="159">
        <f t="shared" si="412"/>
        <v>4.8219178082191778</v>
      </c>
      <c r="Y1378" s="160" t="str">
        <f t="shared" si="413"/>
        <v/>
      </c>
      <c r="Z1378" s="161" t="str">
        <f t="shared" si="414"/>
        <v/>
      </c>
      <c r="AA1378" s="161" t="str">
        <f t="shared" si="415"/>
        <v>No</v>
      </c>
      <c r="AB1378" s="162" t="str">
        <f t="shared" si="416"/>
        <v/>
      </c>
      <c r="AC1378" s="162" t="str">
        <f t="shared" si="417"/>
        <v/>
      </c>
    </row>
    <row r="1379" spans="1:29" ht="14">
      <c r="A1379" s="62">
        <v>1377</v>
      </c>
      <c r="B1379" s="10">
        <v>9</v>
      </c>
      <c r="C1379" s="14">
        <v>41608</v>
      </c>
      <c r="D1379" s="15" t="s">
        <v>237</v>
      </c>
      <c r="E1379" s="15" t="s">
        <v>11</v>
      </c>
      <c r="F1379" s="15" t="s">
        <v>11</v>
      </c>
      <c r="G1379" s="23" t="s">
        <v>229</v>
      </c>
      <c r="H1379" s="17" t="s">
        <v>281</v>
      </c>
      <c r="I1379" s="66">
        <v>22</v>
      </c>
      <c r="J1379" s="12">
        <f>VLOOKUP(G1379,'Default Parameters'!$A$10:$C$12,3,FALSE)</f>
        <v>5</v>
      </c>
      <c r="K1379" s="63">
        <f t="shared" si="399"/>
        <v>41728</v>
      </c>
      <c r="L1379" s="64">
        <f t="shared" si="400"/>
        <v>2014</v>
      </c>
      <c r="M1379" s="64">
        <f t="shared" si="401"/>
        <v>3</v>
      </c>
      <c r="N1379" s="63">
        <f t="shared" si="402"/>
        <v>43553</v>
      </c>
      <c r="O1379" s="154">
        <f t="shared" si="403"/>
        <v>42948</v>
      </c>
      <c r="P1379" s="155">
        <f t="shared" si="404"/>
        <v>43312</v>
      </c>
      <c r="Q1379" s="155" t="str">
        <f t="shared" si="405"/>
        <v>Yes</v>
      </c>
      <c r="R1379" s="156">
        <f t="shared" si="406"/>
        <v>9.2219178082191782</v>
      </c>
      <c r="S1379" s="156">
        <f t="shared" si="407"/>
        <v>12.778082191780822</v>
      </c>
      <c r="T1379" s="157">
        <f t="shared" si="408"/>
        <v>43313</v>
      </c>
      <c r="U1379" s="158">
        <f t="shared" si="409"/>
        <v>43553</v>
      </c>
      <c r="V1379" s="158" t="str">
        <f t="shared" si="410"/>
        <v>Yes</v>
      </c>
      <c r="W1379" s="159">
        <f t="shared" si="411"/>
        <v>9.2219178082191782</v>
      </c>
      <c r="X1379" s="159">
        <f t="shared" si="412"/>
        <v>5.3041095890410963</v>
      </c>
      <c r="Y1379" s="160" t="str">
        <f t="shared" si="413"/>
        <v/>
      </c>
      <c r="Z1379" s="161" t="str">
        <f t="shared" si="414"/>
        <v/>
      </c>
      <c r="AA1379" s="161" t="str">
        <f t="shared" si="415"/>
        <v>No</v>
      </c>
      <c r="AB1379" s="162" t="str">
        <f t="shared" si="416"/>
        <v/>
      </c>
      <c r="AC1379" s="162" t="str">
        <f t="shared" si="417"/>
        <v/>
      </c>
    </row>
    <row r="1380" spans="1:29" ht="14">
      <c r="A1380" s="62">
        <v>1378</v>
      </c>
      <c r="B1380" s="10">
        <v>9</v>
      </c>
      <c r="C1380" s="14">
        <v>41608</v>
      </c>
      <c r="D1380" s="15" t="s">
        <v>237</v>
      </c>
      <c r="E1380" s="15" t="s">
        <v>11</v>
      </c>
      <c r="F1380" s="15" t="s">
        <v>11</v>
      </c>
      <c r="G1380" s="23" t="s">
        <v>229</v>
      </c>
      <c r="H1380" s="17" t="s">
        <v>281</v>
      </c>
      <c r="I1380" s="66">
        <v>61</v>
      </c>
      <c r="J1380" s="12">
        <f>VLOOKUP(G1380,'Default Parameters'!$A$10:$C$12,3,FALSE)</f>
        <v>5</v>
      </c>
      <c r="K1380" s="63">
        <f t="shared" si="399"/>
        <v>41728</v>
      </c>
      <c r="L1380" s="64">
        <f t="shared" si="400"/>
        <v>2014</v>
      </c>
      <c r="M1380" s="64">
        <f t="shared" si="401"/>
        <v>3</v>
      </c>
      <c r="N1380" s="63">
        <f t="shared" si="402"/>
        <v>43553</v>
      </c>
      <c r="O1380" s="154">
        <f t="shared" si="403"/>
        <v>42948</v>
      </c>
      <c r="P1380" s="155">
        <f t="shared" si="404"/>
        <v>43312</v>
      </c>
      <c r="Q1380" s="155" t="str">
        <f t="shared" si="405"/>
        <v>Yes</v>
      </c>
      <c r="R1380" s="156">
        <f t="shared" si="406"/>
        <v>25.56986301369863</v>
      </c>
      <c r="S1380" s="156">
        <f t="shared" si="407"/>
        <v>35.43013698630137</v>
      </c>
      <c r="T1380" s="157">
        <f t="shared" si="408"/>
        <v>43313</v>
      </c>
      <c r="U1380" s="158">
        <f t="shared" si="409"/>
        <v>43553</v>
      </c>
      <c r="V1380" s="158" t="str">
        <f t="shared" si="410"/>
        <v>Yes</v>
      </c>
      <c r="W1380" s="159">
        <f t="shared" si="411"/>
        <v>25.56986301369863</v>
      </c>
      <c r="X1380" s="159">
        <f t="shared" si="412"/>
        <v>14.706849315068494</v>
      </c>
      <c r="Y1380" s="160" t="str">
        <f t="shared" si="413"/>
        <v/>
      </c>
      <c r="Z1380" s="161" t="str">
        <f t="shared" si="414"/>
        <v/>
      </c>
      <c r="AA1380" s="161" t="str">
        <f t="shared" si="415"/>
        <v>No</v>
      </c>
      <c r="AB1380" s="162" t="str">
        <f t="shared" si="416"/>
        <v/>
      </c>
      <c r="AC1380" s="162" t="str">
        <f t="shared" si="417"/>
        <v/>
      </c>
    </row>
    <row r="1381" spans="1:29" ht="14">
      <c r="A1381" s="62">
        <v>1379</v>
      </c>
      <c r="B1381" s="10">
        <v>9</v>
      </c>
      <c r="C1381" s="14">
        <v>41608</v>
      </c>
      <c r="D1381" s="15" t="s">
        <v>24</v>
      </c>
      <c r="E1381" s="15" t="s">
        <v>11</v>
      </c>
      <c r="F1381" s="15" t="s">
        <v>11</v>
      </c>
      <c r="G1381" s="23" t="s">
        <v>229</v>
      </c>
      <c r="H1381" s="17" t="s">
        <v>281</v>
      </c>
      <c r="I1381" s="66">
        <v>100</v>
      </c>
      <c r="J1381" s="12">
        <f>VLOOKUP(G1381,'Default Parameters'!$A$10:$C$12,3,FALSE)</f>
        <v>5</v>
      </c>
      <c r="K1381" s="63">
        <f t="shared" si="399"/>
        <v>41728</v>
      </c>
      <c r="L1381" s="64">
        <f t="shared" si="400"/>
        <v>2014</v>
      </c>
      <c r="M1381" s="64">
        <f t="shared" si="401"/>
        <v>3</v>
      </c>
      <c r="N1381" s="63">
        <f t="shared" si="402"/>
        <v>43553</v>
      </c>
      <c r="O1381" s="154">
        <f t="shared" si="403"/>
        <v>42948</v>
      </c>
      <c r="P1381" s="155">
        <f t="shared" si="404"/>
        <v>43312</v>
      </c>
      <c r="Q1381" s="155" t="str">
        <f t="shared" si="405"/>
        <v>Yes</v>
      </c>
      <c r="R1381" s="156">
        <f t="shared" si="406"/>
        <v>41.917808219178085</v>
      </c>
      <c r="S1381" s="156">
        <f t="shared" si="407"/>
        <v>58.082191780821915</v>
      </c>
      <c r="T1381" s="157">
        <f t="shared" si="408"/>
        <v>43313</v>
      </c>
      <c r="U1381" s="158">
        <f t="shared" si="409"/>
        <v>43553</v>
      </c>
      <c r="V1381" s="158" t="str">
        <f t="shared" si="410"/>
        <v>Yes</v>
      </c>
      <c r="W1381" s="159">
        <f t="shared" si="411"/>
        <v>41.917808219178085</v>
      </c>
      <c r="X1381" s="159">
        <f t="shared" si="412"/>
        <v>24.109589041095891</v>
      </c>
      <c r="Y1381" s="160" t="str">
        <f t="shared" si="413"/>
        <v/>
      </c>
      <c r="Z1381" s="161" t="str">
        <f t="shared" si="414"/>
        <v/>
      </c>
      <c r="AA1381" s="161" t="str">
        <f t="shared" si="415"/>
        <v>No</v>
      </c>
      <c r="AB1381" s="162" t="str">
        <f t="shared" si="416"/>
        <v/>
      </c>
      <c r="AC1381" s="162" t="str">
        <f t="shared" si="417"/>
        <v/>
      </c>
    </row>
    <row r="1382" spans="1:29" ht="14">
      <c r="A1382" s="62">
        <v>1380</v>
      </c>
      <c r="B1382" s="10">
        <v>9</v>
      </c>
      <c r="C1382" s="14">
        <v>41608</v>
      </c>
      <c r="D1382" s="15" t="s">
        <v>237</v>
      </c>
      <c r="E1382" s="15" t="s">
        <v>11</v>
      </c>
      <c r="F1382" s="15" t="s">
        <v>11</v>
      </c>
      <c r="G1382" s="23" t="s">
        <v>229</v>
      </c>
      <c r="H1382" s="17" t="s">
        <v>281</v>
      </c>
      <c r="I1382" s="66">
        <v>500</v>
      </c>
      <c r="J1382" s="12">
        <f>VLOOKUP(G1382,'Default Parameters'!$A$10:$C$12,3,FALSE)</f>
        <v>5</v>
      </c>
      <c r="K1382" s="63">
        <f t="shared" si="399"/>
        <v>41728</v>
      </c>
      <c r="L1382" s="64">
        <f t="shared" si="400"/>
        <v>2014</v>
      </c>
      <c r="M1382" s="64">
        <f t="shared" si="401"/>
        <v>3</v>
      </c>
      <c r="N1382" s="63">
        <f t="shared" si="402"/>
        <v>43553</v>
      </c>
      <c r="O1382" s="154">
        <f t="shared" si="403"/>
        <v>42948</v>
      </c>
      <c r="P1382" s="155">
        <f t="shared" si="404"/>
        <v>43312</v>
      </c>
      <c r="Q1382" s="155" t="str">
        <f t="shared" si="405"/>
        <v>Yes</v>
      </c>
      <c r="R1382" s="156">
        <f t="shared" si="406"/>
        <v>209.58904109589042</v>
      </c>
      <c r="S1382" s="156">
        <f t="shared" si="407"/>
        <v>290.41095890410958</v>
      </c>
      <c r="T1382" s="157">
        <f t="shared" si="408"/>
        <v>43313</v>
      </c>
      <c r="U1382" s="158">
        <f t="shared" si="409"/>
        <v>43553</v>
      </c>
      <c r="V1382" s="158" t="str">
        <f t="shared" si="410"/>
        <v>Yes</v>
      </c>
      <c r="W1382" s="159">
        <f t="shared" si="411"/>
        <v>209.58904109589042</v>
      </c>
      <c r="X1382" s="159">
        <f t="shared" si="412"/>
        <v>120.54794520547945</v>
      </c>
      <c r="Y1382" s="160" t="str">
        <f t="shared" si="413"/>
        <v/>
      </c>
      <c r="Z1382" s="161" t="str">
        <f t="shared" si="414"/>
        <v/>
      </c>
      <c r="AA1382" s="161" t="str">
        <f t="shared" si="415"/>
        <v>No</v>
      </c>
      <c r="AB1382" s="162" t="str">
        <f t="shared" si="416"/>
        <v/>
      </c>
      <c r="AC1382" s="162" t="str">
        <f t="shared" si="417"/>
        <v/>
      </c>
    </row>
    <row r="1383" spans="1:29" ht="14">
      <c r="A1383" s="62">
        <v>1381</v>
      </c>
      <c r="B1383" s="10">
        <v>9</v>
      </c>
      <c r="C1383" s="14">
        <v>41608</v>
      </c>
      <c r="D1383" s="15" t="s">
        <v>237</v>
      </c>
      <c r="E1383" s="15" t="s">
        <v>11</v>
      </c>
      <c r="F1383" s="15" t="s">
        <v>11</v>
      </c>
      <c r="G1383" s="23" t="s">
        <v>229</v>
      </c>
      <c r="H1383" s="17" t="s">
        <v>281</v>
      </c>
      <c r="I1383" s="66">
        <v>500</v>
      </c>
      <c r="J1383" s="12">
        <f>VLOOKUP(G1383,'Default Parameters'!$A$10:$C$12,3,FALSE)</f>
        <v>5</v>
      </c>
      <c r="K1383" s="63">
        <f t="shared" si="399"/>
        <v>41728</v>
      </c>
      <c r="L1383" s="64">
        <f t="shared" si="400"/>
        <v>2014</v>
      </c>
      <c r="M1383" s="64">
        <f t="shared" si="401"/>
        <v>3</v>
      </c>
      <c r="N1383" s="63">
        <f t="shared" si="402"/>
        <v>43553</v>
      </c>
      <c r="O1383" s="154">
        <f t="shared" si="403"/>
        <v>42948</v>
      </c>
      <c r="P1383" s="155">
        <f t="shared" si="404"/>
        <v>43312</v>
      </c>
      <c r="Q1383" s="155" t="str">
        <f t="shared" si="405"/>
        <v>Yes</v>
      </c>
      <c r="R1383" s="156">
        <f t="shared" si="406"/>
        <v>209.58904109589042</v>
      </c>
      <c r="S1383" s="156">
        <f t="shared" si="407"/>
        <v>290.41095890410958</v>
      </c>
      <c r="T1383" s="157">
        <f t="shared" si="408"/>
        <v>43313</v>
      </c>
      <c r="U1383" s="158">
        <f t="shared" si="409"/>
        <v>43553</v>
      </c>
      <c r="V1383" s="158" t="str">
        <f t="shared" si="410"/>
        <v>Yes</v>
      </c>
      <c r="W1383" s="159">
        <f t="shared" si="411"/>
        <v>209.58904109589042</v>
      </c>
      <c r="X1383" s="159">
        <f t="shared" si="412"/>
        <v>120.54794520547945</v>
      </c>
      <c r="Y1383" s="160" t="str">
        <f t="shared" si="413"/>
        <v/>
      </c>
      <c r="Z1383" s="161" t="str">
        <f t="shared" si="414"/>
        <v/>
      </c>
      <c r="AA1383" s="161" t="str">
        <f t="shared" si="415"/>
        <v>No</v>
      </c>
      <c r="AB1383" s="162" t="str">
        <f t="shared" si="416"/>
        <v/>
      </c>
      <c r="AC1383" s="162" t="str">
        <f t="shared" si="417"/>
        <v/>
      </c>
    </row>
    <row r="1384" spans="1:29" ht="14">
      <c r="A1384" s="62">
        <v>1382</v>
      </c>
      <c r="B1384" s="10">
        <v>9</v>
      </c>
      <c r="C1384" s="14">
        <v>41608</v>
      </c>
      <c r="D1384" s="15" t="s">
        <v>261</v>
      </c>
      <c r="E1384" s="65" t="s">
        <v>9</v>
      </c>
      <c r="F1384" s="15" t="s">
        <v>9</v>
      </c>
      <c r="G1384" s="23" t="s">
        <v>16</v>
      </c>
      <c r="H1384" s="17" t="s">
        <v>270</v>
      </c>
      <c r="I1384" s="66">
        <v>1</v>
      </c>
      <c r="J1384" s="12">
        <f>VLOOKUP(G1384,'Default Parameters'!$A$10:$C$12,3,FALSE)</f>
        <v>5</v>
      </c>
      <c r="K1384" s="63">
        <f t="shared" si="399"/>
        <v>41728</v>
      </c>
      <c r="L1384" s="64">
        <f t="shared" si="400"/>
        <v>2014</v>
      </c>
      <c r="M1384" s="64">
        <f t="shared" si="401"/>
        <v>3</v>
      </c>
      <c r="N1384" s="63">
        <f t="shared" si="402"/>
        <v>43553</v>
      </c>
      <c r="O1384" s="154">
        <f t="shared" si="403"/>
        <v>42948</v>
      </c>
      <c r="P1384" s="155">
        <f t="shared" si="404"/>
        <v>43312</v>
      </c>
      <c r="Q1384" s="155" t="str">
        <f t="shared" si="405"/>
        <v>Yes</v>
      </c>
      <c r="R1384" s="156">
        <f t="shared" si="406"/>
        <v>0.41917808219178082</v>
      </c>
      <c r="S1384" s="156">
        <f t="shared" si="407"/>
        <v>0.58082191780821912</v>
      </c>
      <c r="T1384" s="157">
        <f t="shared" si="408"/>
        <v>43313</v>
      </c>
      <c r="U1384" s="158">
        <f t="shared" si="409"/>
        <v>43553</v>
      </c>
      <c r="V1384" s="158" t="str">
        <f t="shared" si="410"/>
        <v>Yes</v>
      </c>
      <c r="W1384" s="159">
        <f t="shared" si="411"/>
        <v>0.41917808219178082</v>
      </c>
      <c r="X1384" s="159">
        <f t="shared" si="412"/>
        <v>0.24109589041095891</v>
      </c>
      <c r="Y1384" s="160" t="str">
        <f t="shared" si="413"/>
        <v/>
      </c>
      <c r="Z1384" s="161" t="str">
        <f t="shared" si="414"/>
        <v/>
      </c>
      <c r="AA1384" s="161" t="str">
        <f t="shared" si="415"/>
        <v>No</v>
      </c>
      <c r="AB1384" s="162" t="str">
        <f t="shared" si="416"/>
        <v/>
      </c>
      <c r="AC1384" s="162" t="str">
        <f t="shared" si="417"/>
        <v/>
      </c>
    </row>
    <row r="1385" spans="1:29" ht="14">
      <c r="A1385" s="62">
        <v>1383</v>
      </c>
      <c r="B1385" s="10">
        <v>9</v>
      </c>
      <c r="C1385" s="14">
        <v>41608</v>
      </c>
      <c r="D1385" s="15" t="s">
        <v>74</v>
      </c>
      <c r="E1385" s="65" t="s">
        <v>9</v>
      </c>
      <c r="F1385" s="15" t="s">
        <v>9</v>
      </c>
      <c r="G1385" s="23" t="s">
        <v>229</v>
      </c>
      <c r="H1385" s="19" t="s">
        <v>281</v>
      </c>
      <c r="I1385" s="66">
        <v>1000</v>
      </c>
      <c r="J1385" s="12">
        <f>VLOOKUP(G1385,'Default Parameters'!$A$10:$C$12,3,FALSE)</f>
        <v>5</v>
      </c>
      <c r="K1385" s="63">
        <f t="shared" si="399"/>
        <v>41728</v>
      </c>
      <c r="L1385" s="64">
        <f t="shared" si="400"/>
        <v>2014</v>
      </c>
      <c r="M1385" s="64">
        <f t="shared" si="401"/>
        <v>3</v>
      </c>
      <c r="N1385" s="63">
        <f t="shared" si="402"/>
        <v>43553</v>
      </c>
      <c r="O1385" s="154">
        <f t="shared" si="403"/>
        <v>42948</v>
      </c>
      <c r="P1385" s="155">
        <f t="shared" si="404"/>
        <v>43312</v>
      </c>
      <c r="Q1385" s="155" t="str">
        <f t="shared" si="405"/>
        <v>Yes</v>
      </c>
      <c r="R1385" s="156">
        <f t="shared" si="406"/>
        <v>419.17808219178085</v>
      </c>
      <c r="S1385" s="156">
        <f t="shared" si="407"/>
        <v>580.82191780821915</v>
      </c>
      <c r="T1385" s="157">
        <f t="shared" si="408"/>
        <v>43313</v>
      </c>
      <c r="U1385" s="158">
        <f t="shared" si="409"/>
        <v>43553</v>
      </c>
      <c r="V1385" s="158" t="str">
        <f t="shared" si="410"/>
        <v>Yes</v>
      </c>
      <c r="W1385" s="159">
        <f t="shared" si="411"/>
        <v>419.17808219178085</v>
      </c>
      <c r="X1385" s="159">
        <f t="shared" si="412"/>
        <v>241.0958904109589</v>
      </c>
      <c r="Y1385" s="160" t="str">
        <f t="shared" si="413"/>
        <v/>
      </c>
      <c r="Z1385" s="161" t="str">
        <f t="shared" si="414"/>
        <v/>
      </c>
      <c r="AA1385" s="161" t="str">
        <f t="shared" si="415"/>
        <v>No</v>
      </c>
      <c r="AB1385" s="162" t="str">
        <f t="shared" si="416"/>
        <v/>
      </c>
      <c r="AC1385" s="162" t="str">
        <f t="shared" si="417"/>
        <v/>
      </c>
    </row>
    <row r="1386" spans="1:29" ht="14">
      <c r="A1386" s="62">
        <v>1384</v>
      </c>
      <c r="B1386" s="10">
        <v>9</v>
      </c>
      <c r="C1386" s="14">
        <v>41608</v>
      </c>
      <c r="D1386" s="15" t="s">
        <v>74</v>
      </c>
      <c r="E1386" s="65" t="s">
        <v>9</v>
      </c>
      <c r="F1386" s="15" t="s">
        <v>9</v>
      </c>
      <c r="G1386" s="23" t="s">
        <v>229</v>
      </c>
      <c r="H1386" s="19" t="s">
        <v>281</v>
      </c>
      <c r="I1386" s="66">
        <v>1000</v>
      </c>
      <c r="J1386" s="12">
        <f>VLOOKUP(G1386,'Default Parameters'!$A$10:$C$12,3,FALSE)</f>
        <v>5</v>
      </c>
      <c r="K1386" s="63">
        <f t="shared" si="399"/>
        <v>41728</v>
      </c>
      <c r="L1386" s="64">
        <f t="shared" si="400"/>
        <v>2014</v>
      </c>
      <c r="M1386" s="64">
        <f t="shared" si="401"/>
        <v>3</v>
      </c>
      <c r="N1386" s="63">
        <f t="shared" si="402"/>
        <v>43553</v>
      </c>
      <c r="O1386" s="154">
        <f t="shared" si="403"/>
        <v>42948</v>
      </c>
      <c r="P1386" s="155">
        <f t="shared" si="404"/>
        <v>43312</v>
      </c>
      <c r="Q1386" s="155" t="str">
        <f t="shared" si="405"/>
        <v>Yes</v>
      </c>
      <c r="R1386" s="156">
        <f t="shared" si="406"/>
        <v>419.17808219178085</v>
      </c>
      <c r="S1386" s="156">
        <f t="shared" si="407"/>
        <v>580.82191780821915</v>
      </c>
      <c r="T1386" s="157">
        <f t="shared" si="408"/>
        <v>43313</v>
      </c>
      <c r="U1386" s="158">
        <f t="shared" si="409"/>
        <v>43553</v>
      </c>
      <c r="V1386" s="158" t="str">
        <f t="shared" si="410"/>
        <v>Yes</v>
      </c>
      <c r="W1386" s="159">
        <f t="shared" si="411"/>
        <v>419.17808219178085</v>
      </c>
      <c r="X1386" s="159">
        <f t="shared" si="412"/>
        <v>241.0958904109589</v>
      </c>
      <c r="Y1386" s="160" t="str">
        <f t="shared" si="413"/>
        <v/>
      </c>
      <c r="Z1386" s="161" t="str">
        <f t="shared" si="414"/>
        <v/>
      </c>
      <c r="AA1386" s="161" t="str">
        <f t="shared" si="415"/>
        <v>No</v>
      </c>
      <c r="AB1386" s="162" t="str">
        <f t="shared" si="416"/>
        <v/>
      </c>
      <c r="AC1386" s="162" t="str">
        <f t="shared" si="417"/>
        <v/>
      </c>
    </row>
    <row r="1387" spans="1:29" ht="14">
      <c r="A1387" s="62">
        <v>1385</v>
      </c>
      <c r="B1387" s="10">
        <v>9</v>
      </c>
      <c r="C1387" s="14">
        <v>41608</v>
      </c>
      <c r="D1387" s="15" t="s">
        <v>74</v>
      </c>
      <c r="E1387" s="65" t="s">
        <v>9</v>
      </c>
      <c r="F1387" s="15" t="s">
        <v>9</v>
      </c>
      <c r="G1387" s="23" t="s">
        <v>229</v>
      </c>
      <c r="H1387" s="19" t="s">
        <v>281</v>
      </c>
      <c r="I1387" s="66">
        <v>1250</v>
      </c>
      <c r="J1387" s="12">
        <f>VLOOKUP(G1387,'Default Parameters'!$A$10:$C$12,3,FALSE)</f>
        <v>5</v>
      </c>
      <c r="K1387" s="63">
        <f t="shared" si="399"/>
        <v>41728</v>
      </c>
      <c r="L1387" s="64">
        <f t="shared" si="400"/>
        <v>2014</v>
      </c>
      <c r="M1387" s="64">
        <f t="shared" si="401"/>
        <v>3</v>
      </c>
      <c r="N1387" s="63">
        <f t="shared" si="402"/>
        <v>43553</v>
      </c>
      <c r="O1387" s="154">
        <f t="shared" si="403"/>
        <v>42948</v>
      </c>
      <c r="P1387" s="155">
        <f t="shared" si="404"/>
        <v>43312</v>
      </c>
      <c r="Q1387" s="155" t="str">
        <f t="shared" si="405"/>
        <v>Yes</v>
      </c>
      <c r="R1387" s="156">
        <f t="shared" si="406"/>
        <v>523.97260273972597</v>
      </c>
      <c r="S1387" s="156">
        <f t="shared" si="407"/>
        <v>726.02739726027403</v>
      </c>
      <c r="T1387" s="157">
        <f t="shared" si="408"/>
        <v>43313</v>
      </c>
      <c r="U1387" s="158">
        <f t="shared" si="409"/>
        <v>43553</v>
      </c>
      <c r="V1387" s="158" t="str">
        <f t="shared" si="410"/>
        <v>Yes</v>
      </c>
      <c r="W1387" s="159">
        <f t="shared" si="411"/>
        <v>523.97260273972597</v>
      </c>
      <c r="X1387" s="159">
        <f t="shared" si="412"/>
        <v>301.36986301369865</v>
      </c>
      <c r="Y1387" s="160" t="str">
        <f t="shared" si="413"/>
        <v/>
      </c>
      <c r="Z1387" s="161" t="str">
        <f t="shared" si="414"/>
        <v/>
      </c>
      <c r="AA1387" s="161" t="str">
        <f t="shared" si="415"/>
        <v>No</v>
      </c>
      <c r="AB1387" s="162" t="str">
        <f t="shared" si="416"/>
        <v/>
      </c>
      <c r="AC1387" s="162" t="str">
        <f t="shared" si="417"/>
        <v/>
      </c>
    </row>
    <row r="1388" spans="1:29" ht="14">
      <c r="A1388" s="62">
        <v>1386</v>
      </c>
      <c r="B1388" s="10">
        <v>9</v>
      </c>
      <c r="C1388" s="14">
        <v>41612</v>
      </c>
      <c r="D1388" s="15" t="s">
        <v>238</v>
      </c>
      <c r="E1388" s="15" t="s">
        <v>378</v>
      </c>
      <c r="F1388" s="15" t="s">
        <v>378</v>
      </c>
      <c r="G1388" s="23" t="s">
        <v>229</v>
      </c>
      <c r="H1388" s="17" t="s">
        <v>281</v>
      </c>
      <c r="I1388" s="66">
        <v>10</v>
      </c>
      <c r="J1388" s="12">
        <f>VLOOKUP(G1388,'Default Parameters'!$A$10:$C$12,3,FALSE)</f>
        <v>5</v>
      </c>
      <c r="K1388" s="63">
        <f t="shared" si="399"/>
        <v>41733</v>
      </c>
      <c r="L1388" s="64">
        <f t="shared" si="400"/>
        <v>2014</v>
      </c>
      <c r="M1388" s="64">
        <f t="shared" si="401"/>
        <v>4</v>
      </c>
      <c r="N1388" s="63">
        <f t="shared" si="402"/>
        <v>43558</v>
      </c>
      <c r="O1388" s="154">
        <f t="shared" si="403"/>
        <v>42948</v>
      </c>
      <c r="P1388" s="155">
        <f t="shared" si="404"/>
        <v>43312</v>
      </c>
      <c r="Q1388" s="155" t="str">
        <f t="shared" si="405"/>
        <v>Yes</v>
      </c>
      <c r="R1388" s="156">
        <f t="shared" si="406"/>
        <v>4.1917808219178081</v>
      </c>
      <c r="S1388" s="156">
        <f t="shared" si="407"/>
        <v>5.8082191780821919</v>
      </c>
      <c r="T1388" s="157">
        <f t="shared" si="408"/>
        <v>43313</v>
      </c>
      <c r="U1388" s="158">
        <f t="shared" si="409"/>
        <v>43558</v>
      </c>
      <c r="V1388" s="158" t="str">
        <f t="shared" si="410"/>
        <v>Yes</v>
      </c>
      <c r="W1388" s="159">
        <f t="shared" si="411"/>
        <v>4.1917808219178081</v>
      </c>
      <c r="X1388" s="159">
        <f t="shared" si="412"/>
        <v>2.547945205479452</v>
      </c>
      <c r="Y1388" s="160" t="str">
        <f t="shared" si="413"/>
        <v/>
      </c>
      <c r="Z1388" s="161" t="str">
        <f t="shared" si="414"/>
        <v/>
      </c>
      <c r="AA1388" s="161" t="str">
        <f t="shared" si="415"/>
        <v>No</v>
      </c>
      <c r="AB1388" s="162" t="str">
        <f t="shared" si="416"/>
        <v/>
      </c>
      <c r="AC1388" s="162" t="str">
        <f t="shared" si="417"/>
        <v/>
      </c>
    </row>
    <row r="1389" spans="1:29" ht="14">
      <c r="A1389" s="62">
        <v>1387</v>
      </c>
      <c r="B1389" s="10">
        <v>9</v>
      </c>
      <c r="C1389" s="14">
        <v>41614</v>
      </c>
      <c r="D1389" s="15" t="s">
        <v>282</v>
      </c>
      <c r="E1389" s="65" t="s">
        <v>8</v>
      </c>
      <c r="F1389" s="15" t="s">
        <v>8</v>
      </c>
      <c r="G1389" s="23" t="s">
        <v>229</v>
      </c>
      <c r="H1389" s="17" t="s">
        <v>281</v>
      </c>
      <c r="I1389" s="66">
        <v>10</v>
      </c>
      <c r="J1389" s="12">
        <f>VLOOKUP(G1389,'Default Parameters'!$A$10:$C$12,3,FALSE)</f>
        <v>5</v>
      </c>
      <c r="K1389" s="63">
        <f t="shared" si="399"/>
        <v>41735</v>
      </c>
      <c r="L1389" s="64">
        <f t="shared" si="400"/>
        <v>2014</v>
      </c>
      <c r="M1389" s="64">
        <f t="shared" si="401"/>
        <v>4</v>
      </c>
      <c r="N1389" s="63">
        <f t="shared" si="402"/>
        <v>43560</v>
      </c>
      <c r="O1389" s="154">
        <f t="shared" si="403"/>
        <v>42948</v>
      </c>
      <c r="P1389" s="155">
        <f t="shared" si="404"/>
        <v>43312</v>
      </c>
      <c r="Q1389" s="155" t="str">
        <f t="shared" si="405"/>
        <v>Yes</v>
      </c>
      <c r="R1389" s="156">
        <f t="shared" si="406"/>
        <v>4.1917808219178081</v>
      </c>
      <c r="S1389" s="156">
        <f t="shared" si="407"/>
        <v>5.8082191780821919</v>
      </c>
      <c r="T1389" s="157">
        <f t="shared" si="408"/>
        <v>43313</v>
      </c>
      <c r="U1389" s="158">
        <f t="shared" si="409"/>
        <v>43560</v>
      </c>
      <c r="V1389" s="158" t="str">
        <f t="shared" si="410"/>
        <v>Yes</v>
      </c>
      <c r="W1389" s="159">
        <f t="shared" si="411"/>
        <v>4.1917808219178081</v>
      </c>
      <c r="X1389" s="159">
        <f t="shared" si="412"/>
        <v>2.6027397260273974</v>
      </c>
      <c r="Y1389" s="160" t="str">
        <f t="shared" si="413"/>
        <v/>
      </c>
      <c r="Z1389" s="161" t="str">
        <f t="shared" si="414"/>
        <v/>
      </c>
      <c r="AA1389" s="161" t="str">
        <f t="shared" si="415"/>
        <v>No</v>
      </c>
      <c r="AB1389" s="162" t="str">
        <f t="shared" si="416"/>
        <v/>
      </c>
      <c r="AC1389" s="162" t="str">
        <f t="shared" si="417"/>
        <v/>
      </c>
    </row>
    <row r="1390" spans="1:29" ht="14">
      <c r="A1390" s="62">
        <v>1388</v>
      </c>
      <c r="B1390" s="10">
        <v>9</v>
      </c>
      <c r="C1390" s="14">
        <v>41619</v>
      </c>
      <c r="D1390" s="15" t="s">
        <v>221</v>
      </c>
      <c r="E1390" s="65" t="s">
        <v>8</v>
      </c>
      <c r="F1390" s="15" t="s">
        <v>8</v>
      </c>
      <c r="G1390" s="23" t="s">
        <v>229</v>
      </c>
      <c r="H1390" s="17" t="s">
        <v>281</v>
      </c>
      <c r="I1390" s="66">
        <v>10</v>
      </c>
      <c r="J1390" s="12">
        <f>VLOOKUP(G1390,'Default Parameters'!$A$10:$C$12,3,FALSE)</f>
        <v>5</v>
      </c>
      <c r="K1390" s="63">
        <f t="shared" si="399"/>
        <v>41740</v>
      </c>
      <c r="L1390" s="64">
        <f t="shared" si="400"/>
        <v>2014</v>
      </c>
      <c r="M1390" s="64">
        <f t="shared" si="401"/>
        <v>4</v>
      </c>
      <c r="N1390" s="63">
        <f t="shared" si="402"/>
        <v>43565</v>
      </c>
      <c r="O1390" s="154">
        <f t="shared" si="403"/>
        <v>42948</v>
      </c>
      <c r="P1390" s="155">
        <f t="shared" si="404"/>
        <v>43312</v>
      </c>
      <c r="Q1390" s="155" t="str">
        <f t="shared" si="405"/>
        <v>Yes</v>
      </c>
      <c r="R1390" s="156">
        <f t="shared" si="406"/>
        <v>4.1917808219178081</v>
      </c>
      <c r="S1390" s="156">
        <f t="shared" si="407"/>
        <v>5.8082191780821919</v>
      </c>
      <c r="T1390" s="157">
        <f t="shared" si="408"/>
        <v>43313</v>
      </c>
      <c r="U1390" s="158">
        <f t="shared" si="409"/>
        <v>43565</v>
      </c>
      <c r="V1390" s="158" t="str">
        <f t="shared" si="410"/>
        <v>Yes</v>
      </c>
      <c r="W1390" s="159">
        <f t="shared" si="411"/>
        <v>4.1917808219178081</v>
      </c>
      <c r="X1390" s="159">
        <f t="shared" si="412"/>
        <v>2.7397260273972601</v>
      </c>
      <c r="Y1390" s="160" t="str">
        <f t="shared" si="413"/>
        <v/>
      </c>
      <c r="Z1390" s="161" t="str">
        <f t="shared" si="414"/>
        <v/>
      </c>
      <c r="AA1390" s="161" t="str">
        <f t="shared" si="415"/>
        <v>No</v>
      </c>
      <c r="AB1390" s="162" t="str">
        <f t="shared" si="416"/>
        <v/>
      </c>
      <c r="AC1390" s="162" t="str">
        <f t="shared" si="417"/>
        <v/>
      </c>
    </row>
    <row r="1391" spans="1:29" ht="14">
      <c r="A1391" s="62">
        <v>1389</v>
      </c>
      <c r="B1391" s="10">
        <v>9</v>
      </c>
      <c r="C1391" s="14">
        <v>41631</v>
      </c>
      <c r="D1391" s="15" t="s">
        <v>158</v>
      </c>
      <c r="E1391" s="15" t="s">
        <v>10</v>
      </c>
      <c r="F1391" s="15" t="s">
        <v>10</v>
      </c>
      <c r="G1391" s="23" t="s">
        <v>229</v>
      </c>
      <c r="H1391" s="17" t="s">
        <v>281</v>
      </c>
      <c r="I1391" s="66">
        <v>25</v>
      </c>
      <c r="J1391" s="12">
        <f>VLOOKUP(G1391,'Default Parameters'!$A$10:$C$12,3,FALSE)</f>
        <v>5</v>
      </c>
      <c r="K1391" s="63">
        <f t="shared" si="399"/>
        <v>41752</v>
      </c>
      <c r="L1391" s="64">
        <f t="shared" si="400"/>
        <v>2014</v>
      </c>
      <c r="M1391" s="64">
        <f t="shared" si="401"/>
        <v>4</v>
      </c>
      <c r="N1391" s="63">
        <f t="shared" si="402"/>
        <v>43577</v>
      </c>
      <c r="O1391" s="154">
        <f t="shared" si="403"/>
        <v>42948</v>
      </c>
      <c r="P1391" s="155">
        <f t="shared" si="404"/>
        <v>43312</v>
      </c>
      <c r="Q1391" s="155" t="str">
        <f t="shared" si="405"/>
        <v>Yes</v>
      </c>
      <c r="R1391" s="156">
        <f t="shared" si="406"/>
        <v>10.479452054794521</v>
      </c>
      <c r="S1391" s="156">
        <f t="shared" si="407"/>
        <v>14.520547945205479</v>
      </c>
      <c r="T1391" s="157">
        <f t="shared" si="408"/>
        <v>43313</v>
      </c>
      <c r="U1391" s="158">
        <f t="shared" si="409"/>
        <v>43577</v>
      </c>
      <c r="V1391" s="158" t="str">
        <f t="shared" si="410"/>
        <v>Yes</v>
      </c>
      <c r="W1391" s="159">
        <f t="shared" si="411"/>
        <v>10.479452054794521</v>
      </c>
      <c r="X1391" s="159">
        <f t="shared" si="412"/>
        <v>7.6712328767123283</v>
      </c>
      <c r="Y1391" s="160" t="str">
        <f t="shared" si="413"/>
        <v/>
      </c>
      <c r="Z1391" s="161" t="str">
        <f t="shared" si="414"/>
        <v/>
      </c>
      <c r="AA1391" s="161" t="str">
        <f t="shared" si="415"/>
        <v>No</v>
      </c>
      <c r="AB1391" s="162" t="str">
        <f t="shared" si="416"/>
        <v/>
      </c>
      <c r="AC1391" s="162" t="str">
        <f t="shared" si="417"/>
        <v/>
      </c>
    </row>
    <row r="1392" spans="1:29" ht="14">
      <c r="A1392" s="62">
        <v>1390</v>
      </c>
      <c r="B1392" s="10">
        <v>9</v>
      </c>
      <c r="C1392" s="14">
        <v>41632</v>
      </c>
      <c r="D1392" s="15" t="s">
        <v>284</v>
      </c>
      <c r="E1392" s="15" t="s">
        <v>26</v>
      </c>
      <c r="F1392" s="15" t="s">
        <v>26</v>
      </c>
      <c r="G1392" s="23" t="s">
        <v>229</v>
      </c>
      <c r="H1392" s="17" t="s">
        <v>281</v>
      </c>
      <c r="I1392" s="66">
        <v>1</v>
      </c>
      <c r="J1392" s="12">
        <f>VLOOKUP(G1392,'Default Parameters'!$A$10:$C$12,3,FALSE)</f>
        <v>5</v>
      </c>
      <c r="K1392" s="63">
        <f t="shared" si="399"/>
        <v>41753</v>
      </c>
      <c r="L1392" s="64">
        <f t="shared" si="400"/>
        <v>2014</v>
      </c>
      <c r="M1392" s="64">
        <f t="shared" si="401"/>
        <v>4</v>
      </c>
      <c r="N1392" s="63">
        <f t="shared" si="402"/>
        <v>43578</v>
      </c>
      <c r="O1392" s="154">
        <f t="shared" si="403"/>
        <v>42948</v>
      </c>
      <c r="P1392" s="155">
        <f t="shared" si="404"/>
        <v>43312</v>
      </c>
      <c r="Q1392" s="155" t="str">
        <f t="shared" si="405"/>
        <v>Yes</v>
      </c>
      <c r="R1392" s="156">
        <f t="shared" si="406"/>
        <v>0.41917808219178082</v>
      </c>
      <c r="S1392" s="156">
        <f t="shared" si="407"/>
        <v>0.58082191780821912</v>
      </c>
      <c r="T1392" s="157">
        <f t="shared" si="408"/>
        <v>43313</v>
      </c>
      <c r="U1392" s="158">
        <f t="shared" si="409"/>
        <v>43578</v>
      </c>
      <c r="V1392" s="158" t="str">
        <f t="shared" si="410"/>
        <v>Yes</v>
      </c>
      <c r="W1392" s="159">
        <f t="shared" si="411"/>
        <v>0.41917808219178082</v>
      </c>
      <c r="X1392" s="159">
        <f t="shared" si="412"/>
        <v>0.30958904109589042</v>
      </c>
      <c r="Y1392" s="160" t="str">
        <f t="shared" si="413"/>
        <v/>
      </c>
      <c r="Z1392" s="161" t="str">
        <f t="shared" si="414"/>
        <v/>
      </c>
      <c r="AA1392" s="161" t="str">
        <f t="shared" si="415"/>
        <v>No</v>
      </c>
      <c r="AB1392" s="162" t="str">
        <f t="shared" si="416"/>
        <v/>
      </c>
      <c r="AC1392" s="162" t="str">
        <f t="shared" si="417"/>
        <v/>
      </c>
    </row>
    <row r="1393" spans="1:29" ht="14">
      <c r="A1393" s="62">
        <v>1391</v>
      </c>
      <c r="B1393" s="10">
        <v>9</v>
      </c>
      <c r="C1393" s="14">
        <v>41632</v>
      </c>
      <c r="D1393" s="15" t="s">
        <v>283</v>
      </c>
      <c r="E1393" s="15" t="s">
        <v>378</v>
      </c>
      <c r="F1393" s="15" t="s">
        <v>378</v>
      </c>
      <c r="G1393" s="23" t="s">
        <v>229</v>
      </c>
      <c r="H1393" s="17" t="s">
        <v>281</v>
      </c>
      <c r="I1393" s="66">
        <v>1</v>
      </c>
      <c r="J1393" s="12">
        <f>VLOOKUP(G1393,'Default Parameters'!$A$10:$C$12,3,FALSE)</f>
        <v>5</v>
      </c>
      <c r="K1393" s="63">
        <f t="shared" si="399"/>
        <v>41753</v>
      </c>
      <c r="L1393" s="64">
        <f t="shared" si="400"/>
        <v>2014</v>
      </c>
      <c r="M1393" s="64">
        <f t="shared" si="401"/>
        <v>4</v>
      </c>
      <c r="N1393" s="63">
        <f t="shared" si="402"/>
        <v>43578</v>
      </c>
      <c r="O1393" s="154">
        <f t="shared" si="403"/>
        <v>42948</v>
      </c>
      <c r="P1393" s="155">
        <f t="shared" si="404"/>
        <v>43312</v>
      </c>
      <c r="Q1393" s="155" t="str">
        <f t="shared" si="405"/>
        <v>Yes</v>
      </c>
      <c r="R1393" s="156">
        <f t="shared" si="406"/>
        <v>0.41917808219178082</v>
      </c>
      <c r="S1393" s="156">
        <f t="shared" si="407"/>
        <v>0.58082191780821912</v>
      </c>
      <c r="T1393" s="157">
        <f t="shared" si="408"/>
        <v>43313</v>
      </c>
      <c r="U1393" s="158">
        <f t="shared" si="409"/>
        <v>43578</v>
      </c>
      <c r="V1393" s="158" t="str">
        <f t="shared" si="410"/>
        <v>Yes</v>
      </c>
      <c r="W1393" s="159">
        <f t="shared" si="411"/>
        <v>0.41917808219178082</v>
      </c>
      <c r="X1393" s="159">
        <f t="shared" si="412"/>
        <v>0.30958904109589042</v>
      </c>
      <c r="Y1393" s="160" t="str">
        <f t="shared" si="413"/>
        <v/>
      </c>
      <c r="Z1393" s="161" t="str">
        <f t="shared" si="414"/>
        <v/>
      </c>
      <c r="AA1393" s="161" t="str">
        <f t="shared" si="415"/>
        <v>No</v>
      </c>
      <c r="AB1393" s="162" t="str">
        <f t="shared" si="416"/>
        <v/>
      </c>
      <c r="AC1393" s="162" t="str">
        <f t="shared" si="417"/>
        <v/>
      </c>
    </row>
    <row r="1394" spans="1:29" ht="14">
      <c r="A1394" s="62">
        <v>1392</v>
      </c>
      <c r="B1394" s="10">
        <v>9</v>
      </c>
      <c r="C1394" s="14">
        <v>41634</v>
      </c>
      <c r="D1394" s="15" t="s">
        <v>285</v>
      </c>
      <c r="E1394" s="15" t="s">
        <v>11</v>
      </c>
      <c r="F1394" s="15" t="s">
        <v>11</v>
      </c>
      <c r="G1394" s="23" t="s">
        <v>229</v>
      </c>
      <c r="H1394" s="17" t="s">
        <v>281</v>
      </c>
      <c r="I1394" s="66">
        <v>1</v>
      </c>
      <c r="J1394" s="12">
        <f>VLOOKUP(G1394,'Default Parameters'!$A$10:$C$12,3,FALSE)</f>
        <v>5</v>
      </c>
      <c r="K1394" s="63">
        <f t="shared" si="399"/>
        <v>41755</v>
      </c>
      <c r="L1394" s="64">
        <f t="shared" si="400"/>
        <v>2014</v>
      </c>
      <c r="M1394" s="64">
        <f t="shared" si="401"/>
        <v>4</v>
      </c>
      <c r="N1394" s="63">
        <f t="shared" si="402"/>
        <v>43580</v>
      </c>
      <c r="O1394" s="154">
        <f t="shared" si="403"/>
        <v>42948</v>
      </c>
      <c r="P1394" s="155">
        <f t="shared" si="404"/>
        <v>43312</v>
      </c>
      <c r="Q1394" s="155" t="str">
        <f t="shared" si="405"/>
        <v>Yes</v>
      </c>
      <c r="R1394" s="156">
        <f t="shared" si="406"/>
        <v>0.41917808219178082</v>
      </c>
      <c r="S1394" s="156">
        <f t="shared" si="407"/>
        <v>0.58082191780821912</v>
      </c>
      <c r="T1394" s="157">
        <f t="shared" si="408"/>
        <v>43313</v>
      </c>
      <c r="U1394" s="158">
        <f t="shared" si="409"/>
        <v>43580</v>
      </c>
      <c r="V1394" s="158" t="str">
        <f t="shared" si="410"/>
        <v>Yes</v>
      </c>
      <c r="W1394" s="159">
        <f t="shared" si="411"/>
        <v>0.41917808219178082</v>
      </c>
      <c r="X1394" s="159">
        <f t="shared" si="412"/>
        <v>0.31506849315068491</v>
      </c>
      <c r="Y1394" s="160" t="str">
        <f t="shared" si="413"/>
        <v/>
      </c>
      <c r="Z1394" s="161" t="str">
        <f t="shared" si="414"/>
        <v/>
      </c>
      <c r="AA1394" s="161" t="str">
        <f t="shared" si="415"/>
        <v>No</v>
      </c>
      <c r="AB1394" s="162" t="str">
        <f t="shared" si="416"/>
        <v/>
      </c>
      <c r="AC1394" s="162" t="str">
        <f t="shared" si="417"/>
        <v/>
      </c>
    </row>
    <row r="1395" spans="1:29" ht="14">
      <c r="A1395" s="62">
        <v>1393</v>
      </c>
      <c r="B1395" s="10">
        <v>9</v>
      </c>
      <c r="C1395" s="14">
        <v>41638</v>
      </c>
      <c r="D1395" s="15" t="s">
        <v>237</v>
      </c>
      <c r="E1395" s="15" t="s">
        <v>367</v>
      </c>
      <c r="F1395" s="15" t="s">
        <v>367</v>
      </c>
      <c r="G1395" s="23" t="s">
        <v>229</v>
      </c>
      <c r="H1395" s="17" t="s">
        <v>281</v>
      </c>
      <c r="I1395" s="66">
        <v>11</v>
      </c>
      <c r="J1395" s="12">
        <f>VLOOKUP(G1395,'Default Parameters'!$A$10:$C$12,3,FALSE)</f>
        <v>5</v>
      </c>
      <c r="K1395" s="63">
        <f t="shared" si="399"/>
        <v>41759</v>
      </c>
      <c r="L1395" s="64">
        <f t="shared" si="400"/>
        <v>2014</v>
      </c>
      <c r="M1395" s="64">
        <f t="shared" si="401"/>
        <v>4</v>
      </c>
      <c r="N1395" s="63">
        <f t="shared" si="402"/>
        <v>43584</v>
      </c>
      <c r="O1395" s="154">
        <f t="shared" si="403"/>
        <v>42948</v>
      </c>
      <c r="P1395" s="155">
        <f t="shared" si="404"/>
        <v>43312</v>
      </c>
      <c r="Q1395" s="155" t="str">
        <f t="shared" si="405"/>
        <v>Yes</v>
      </c>
      <c r="R1395" s="156">
        <f t="shared" si="406"/>
        <v>4.6109589041095891</v>
      </c>
      <c r="S1395" s="156">
        <f t="shared" si="407"/>
        <v>6.3890410958904109</v>
      </c>
      <c r="T1395" s="157">
        <f t="shared" si="408"/>
        <v>43313</v>
      </c>
      <c r="U1395" s="158">
        <f t="shared" si="409"/>
        <v>43584</v>
      </c>
      <c r="V1395" s="158" t="str">
        <f t="shared" si="410"/>
        <v>Yes</v>
      </c>
      <c r="W1395" s="159">
        <f t="shared" si="411"/>
        <v>4.6109589041095891</v>
      </c>
      <c r="X1395" s="159">
        <f t="shared" si="412"/>
        <v>3.5863013698630137</v>
      </c>
      <c r="Y1395" s="160" t="str">
        <f t="shared" si="413"/>
        <v/>
      </c>
      <c r="Z1395" s="161" t="str">
        <f t="shared" si="414"/>
        <v/>
      </c>
      <c r="AA1395" s="161" t="str">
        <f t="shared" si="415"/>
        <v>No</v>
      </c>
      <c r="AB1395" s="162" t="str">
        <f t="shared" si="416"/>
        <v/>
      </c>
      <c r="AC1395" s="162" t="str">
        <f t="shared" si="417"/>
        <v/>
      </c>
    </row>
    <row r="1396" spans="1:29" ht="14">
      <c r="A1396" s="62">
        <v>1394</v>
      </c>
      <c r="B1396" s="10">
        <v>9</v>
      </c>
      <c r="C1396" s="14">
        <v>41638</v>
      </c>
      <c r="D1396" s="15" t="s">
        <v>237</v>
      </c>
      <c r="E1396" s="15" t="s">
        <v>367</v>
      </c>
      <c r="F1396" s="15" t="s">
        <v>367</v>
      </c>
      <c r="G1396" s="23" t="s">
        <v>229</v>
      </c>
      <c r="H1396" s="17" t="s">
        <v>281</v>
      </c>
      <c r="I1396" s="66">
        <v>12</v>
      </c>
      <c r="J1396" s="12">
        <f>VLOOKUP(G1396,'Default Parameters'!$A$10:$C$12,3,FALSE)</f>
        <v>5</v>
      </c>
      <c r="K1396" s="63">
        <f t="shared" si="399"/>
        <v>41759</v>
      </c>
      <c r="L1396" s="64">
        <f t="shared" si="400"/>
        <v>2014</v>
      </c>
      <c r="M1396" s="64">
        <f t="shared" si="401"/>
        <v>4</v>
      </c>
      <c r="N1396" s="63">
        <f t="shared" si="402"/>
        <v>43584</v>
      </c>
      <c r="O1396" s="154">
        <f t="shared" si="403"/>
        <v>42948</v>
      </c>
      <c r="P1396" s="155">
        <f t="shared" si="404"/>
        <v>43312</v>
      </c>
      <c r="Q1396" s="155" t="str">
        <f t="shared" si="405"/>
        <v>Yes</v>
      </c>
      <c r="R1396" s="156">
        <f t="shared" si="406"/>
        <v>5.0301369863013701</v>
      </c>
      <c r="S1396" s="156">
        <f t="shared" si="407"/>
        <v>6.9698630136986299</v>
      </c>
      <c r="T1396" s="157">
        <f t="shared" si="408"/>
        <v>43313</v>
      </c>
      <c r="U1396" s="158">
        <f t="shared" si="409"/>
        <v>43584</v>
      </c>
      <c r="V1396" s="158" t="str">
        <f t="shared" si="410"/>
        <v>Yes</v>
      </c>
      <c r="W1396" s="159">
        <f t="shared" si="411"/>
        <v>5.0301369863013701</v>
      </c>
      <c r="X1396" s="159">
        <f t="shared" si="412"/>
        <v>3.9123287671232876</v>
      </c>
      <c r="Y1396" s="160" t="str">
        <f t="shared" si="413"/>
        <v/>
      </c>
      <c r="Z1396" s="161" t="str">
        <f t="shared" si="414"/>
        <v/>
      </c>
      <c r="AA1396" s="161" t="str">
        <f t="shared" si="415"/>
        <v>No</v>
      </c>
      <c r="AB1396" s="162" t="str">
        <f t="shared" si="416"/>
        <v/>
      </c>
      <c r="AC1396" s="162" t="str">
        <f t="shared" si="417"/>
        <v/>
      </c>
    </row>
    <row r="1397" spans="1:29" ht="14">
      <c r="A1397" s="62">
        <v>1395</v>
      </c>
      <c r="B1397" s="10">
        <v>9</v>
      </c>
      <c r="C1397" s="14">
        <v>41638</v>
      </c>
      <c r="D1397" s="15" t="s">
        <v>237</v>
      </c>
      <c r="E1397" s="15" t="s">
        <v>367</v>
      </c>
      <c r="F1397" s="15" t="s">
        <v>367</v>
      </c>
      <c r="G1397" s="23" t="s">
        <v>229</v>
      </c>
      <c r="H1397" s="17" t="s">
        <v>281</v>
      </c>
      <c r="I1397" s="66">
        <v>18</v>
      </c>
      <c r="J1397" s="12">
        <f>VLOOKUP(G1397,'Default Parameters'!$A$10:$C$12,3,FALSE)</f>
        <v>5</v>
      </c>
      <c r="K1397" s="63">
        <f t="shared" si="399"/>
        <v>41759</v>
      </c>
      <c r="L1397" s="64">
        <f t="shared" si="400"/>
        <v>2014</v>
      </c>
      <c r="M1397" s="64">
        <f t="shared" si="401"/>
        <v>4</v>
      </c>
      <c r="N1397" s="63">
        <f t="shared" si="402"/>
        <v>43584</v>
      </c>
      <c r="O1397" s="154">
        <f t="shared" si="403"/>
        <v>42948</v>
      </c>
      <c r="P1397" s="155">
        <f t="shared" si="404"/>
        <v>43312</v>
      </c>
      <c r="Q1397" s="155" t="str">
        <f t="shared" si="405"/>
        <v>Yes</v>
      </c>
      <c r="R1397" s="156">
        <f t="shared" si="406"/>
        <v>7.5452054794520551</v>
      </c>
      <c r="S1397" s="156">
        <f t="shared" si="407"/>
        <v>10.454794520547946</v>
      </c>
      <c r="T1397" s="157">
        <f t="shared" si="408"/>
        <v>43313</v>
      </c>
      <c r="U1397" s="158">
        <f t="shared" si="409"/>
        <v>43584</v>
      </c>
      <c r="V1397" s="158" t="str">
        <f t="shared" si="410"/>
        <v>Yes</v>
      </c>
      <c r="W1397" s="159">
        <f t="shared" si="411"/>
        <v>7.5452054794520551</v>
      </c>
      <c r="X1397" s="159">
        <f t="shared" si="412"/>
        <v>5.8684931506849312</v>
      </c>
      <c r="Y1397" s="160" t="str">
        <f t="shared" si="413"/>
        <v/>
      </c>
      <c r="Z1397" s="161" t="str">
        <f t="shared" si="414"/>
        <v/>
      </c>
      <c r="AA1397" s="161" t="str">
        <f t="shared" si="415"/>
        <v>No</v>
      </c>
      <c r="AB1397" s="162" t="str">
        <f t="shared" si="416"/>
        <v/>
      </c>
      <c r="AC1397" s="162" t="str">
        <f t="shared" si="417"/>
        <v/>
      </c>
    </row>
    <row r="1398" spans="1:29" ht="14">
      <c r="A1398" s="62">
        <v>1396</v>
      </c>
      <c r="B1398" s="10">
        <v>9</v>
      </c>
      <c r="C1398" s="14">
        <v>41638</v>
      </c>
      <c r="D1398" s="15" t="s">
        <v>237</v>
      </c>
      <c r="E1398" s="65" t="s">
        <v>8</v>
      </c>
      <c r="F1398" s="15" t="s">
        <v>8</v>
      </c>
      <c r="G1398" s="23" t="s">
        <v>229</v>
      </c>
      <c r="H1398" s="17" t="s">
        <v>281</v>
      </c>
      <c r="I1398" s="66">
        <v>29</v>
      </c>
      <c r="J1398" s="12">
        <f>VLOOKUP(G1398,'Default Parameters'!$A$10:$C$12,3,FALSE)</f>
        <v>5</v>
      </c>
      <c r="K1398" s="63">
        <f t="shared" si="399"/>
        <v>41759</v>
      </c>
      <c r="L1398" s="64">
        <f t="shared" si="400"/>
        <v>2014</v>
      </c>
      <c r="M1398" s="64">
        <f t="shared" si="401"/>
        <v>4</v>
      </c>
      <c r="N1398" s="63">
        <f t="shared" si="402"/>
        <v>43584</v>
      </c>
      <c r="O1398" s="154">
        <f t="shared" si="403"/>
        <v>42948</v>
      </c>
      <c r="P1398" s="155">
        <f t="shared" si="404"/>
        <v>43312</v>
      </c>
      <c r="Q1398" s="155" t="str">
        <f t="shared" si="405"/>
        <v>Yes</v>
      </c>
      <c r="R1398" s="156">
        <f t="shared" si="406"/>
        <v>12.156164383561643</v>
      </c>
      <c r="S1398" s="156">
        <f t="shared" si="407"/>
        <v>16.843835616438355</v>
      </c>
      <c r="T1398" s="157">
        <f t="shared" si="408"/>
        <v>43313</v>
      </c>
      <c r="U1398" s="158">
        <f t="shared" si="409"/>
        <v>43584</v>
      </c>
      <c r="V1398" s="158" t="str">
        <f t="shared" si="410"/>
        <v>Yes</v>
      </c>
      <c r="W1398" s="159">
        <f t="shared" si="411"/>
        <v>12.156164383561643</v>
      </c>
      <c r="X1398" s="159">
        <f t="shared" si="412"/>
        <v>9.4547945205479458</v>
      </c>
      <c r="Y1398" s="160" t="str">
        <f t="shared" si="413"/>
        <v/>
      </c>
      <c r="Z1398" s="161" t="str">
        <f t="shared" si="414"/>
        <v/>
      </c>
      <c r="AA1398" s="161" t="str">
        <f t="shared" si="415"/>
        <v>No</v>
      </c>
      <c r="AB1398" s="162" t="str">
        <f t="shared" si="416"/>
        <v/>
      </c>
      <c r="AC1398" s="162" t="str">
        <f t="shared" si="417"/>
        <v/>
      </c>
    </row>
    <row r="1399" spans="1:29" ht="14">
      <c r="A1399" s="62">
        <v>1397</v>
      </c>
      <c r="B1399" s="10">
        <v>9</v>
      </c>
      <c r="C1399" s="14">
        <v>41638</v>
      </c>
      <c r="D1399" s="15" t="s">
        <v>237</v>
      </c>
      <c r="E1399" s="65" t="s">
        <v>8</v>
      </c>
      <c r="F1399" s="15" t="s">
        <v>8</v>
      </c>
      <c r="G1399" s="23" t="s">
        <v>229</v>
      </c>
      <c r="H1399" s="17" t="s">
        <v>281</v>
      </c>
      <c r="I1399" s="66">
        <v>39</v>
      </c>
      <c r="J1399" s="12">
        <f>VLOOKUP(G1399,'Default Parameters'!$A$10:$C$12,3,FALSE)</f>
        <v>5</v>
      </c>
      <c r="K1399" s="63">
        <f t="shared" si="399"/>
        <v>41759</v>
      </c>
      <c r="L1399" s="64">
        <f t="shared" si="400"/>
        <v>2014</v>
      </c>
      <c r="M1399" s="64">
        <f t="shared" si="401"/>
        <v>4</v>
      </c>
      <c r="N1399" s="63">
        <f t="shared" si="402"/>
        <v>43584</v>
      </c>
      <c r="O1399" s="154">
        <f t="shared" si="403"/>
        <v>42948</v>
      </c>
      <c r="P1399" s="155">
        <f t="shared" si="404"/>
        <v>43312</v>
      </c>
      <c r="Q1399" s="155" t="str">
        <f t="shared" si="405"/>
        <v>Yes</v>
      </c>
      <c r="R1399" s="156">
        <f t="shared" si="406"/>
        <v>16.347945205479451</v>
      </c>
      <c r="S1399" s="156">
        <f t="shared" si="407"/>
        <v>22.652054794520549</v>
      </c>
      <c r="T1399" s="157">
        <f t="shared" si="408"/>
        <v>43313</v>
      </c>
      <c r="U1399" s="158">
        <f t="shared" si="409"/>
        <v>43584</v>
      </c>
      <c r="V1399" s="158" t="str">
        <f t="shared" si="410"/>
        <v>Yes</v>
      </c>
      <c r="W1399" s="159">
        <f t="shared" si="411"/>
        <v>16.347945205479451</v>
      </c>
      <c r="X1399" s="159">
        <f t="shared" si="412"/>
        <v>12.715068493150685</v>
      </c>
      <c r="Y1399" s="160" t="str">
        <f t="shared" si="413"/>
        <v/>
      </c>
      <c r="Z1399" s="161" t="str">
        <f t="shared" si="414"/>
        <v/>
      </c>
      <c r="AA1399" s="161" t="str">
        <f t="shared" si="415"/>
        <v>No</v>
      </c>
      <c r="AB1399" s="162" t="str">
        <f t="shared" si="416"/>
        <v/>
      </c>
      <c r="AC1399" s="162" t="str">
        <f t="shared" si="417"/>
        <v/>
      </c>
    </row>
    <row r="1400" spans="1:29" ht="14">
      <c r="A1400" s="62">
        <v>1398</v>
      </c>
      <c r="B1400" s="10">
        <v>9</v>
      </c>
      <c r="C1400" s="14">
        <v>41638</v>
      </c>
      <c r="D1400" s="15" t="s">
        <v>237</v>
      </c>
      <c r="E1400" s="65" t="s">
        <v>8</v>
      </c>
      <c r="F1400" s="15" t="s">
        <v>8</v>
      </c>
      <c r="G1400" s="23" t="s">
        <v>229</v>
      </c>
      <c r="H1400" s="17" t="s">
        <v>281</v>
      </c>
      <c r="I1400" s="66">
        <v>47</v>
      </c>
      <c r="J1400" s="12">
        <f>VLOOKUP(G1400,'Default Parameters'!$A$10:$C$12,3,FALSE)</f>
        <v>5</v>
      </c>
      <c r="K1400" s="63">
        <f t="shared" si="399"/>
        <v>41759</v>
      </c>
      <c r="L1400" s="64">
        <f t="shared" si="400"/>
        <v>2014</v>
      </c>
      <c r="M1400" s="64">
        <f t="shared" si="401"/>
        <v>4</v>
      </c>
      <c r="N1400" s="63">
        <f t="shared" si="402"/>
        <v>43584</v>
      </c>
      <c r="O1400" s="154">
        <f t="shared" si="403"/>
        <v>42948</v>
      </c>
      <c r="P1400" s="155">
        <f t="shared" si="404"/>
        <v>43312</v>
      </c>
      <c r="Q1400" s="155" t="str">
        <f t="shared" si="405"/>
        <v>Yes</v>
      </c>
      <c r="R1400" s="156">
        <f t="shared" si="406"/>
        <v>19.701369863013699</v>
      </c>
      <c r="S1400" s="156">
        <f t="shared" si="407"/>
        <v>27.298630136986301</v>
      </c>
      <c r="T1400" s="157">
        <f t="shared" si="408"/>
        <v>43313</v>
      </c>
      <c r="U1400" s="158">
        <f t="shared" si="409"/>
        <v>43584</v>
      </c>
      <c r="V1400" s="158" t="str">
        <f t="shared" si="410"/>
        <v>Yes</v>
      </c>
      <c r="W1400" s="159">
        <f t="shared" si="411"/>
        <v>19.701369863013699</v>
      </c>
      <c r="X1400" s="159">
        <f t="shared" si="412"/>
        <v>15.323287671232876</v>
      </c>
      <c r="Y1400" s="160" t="str">
        <f t="shared" si="413"/>
        <v/>
      </c>
      <c r="Z1400" s="161" t="str">
        <f t="shared" si="414"/>
        <v/>
      </c>
      <c r="AA1400" s="161" t="str">
        <f t="shared" si="415"/>
        <v>No</v>
      </c>
      <c r="AB1400" s="162" t="str">
        <f t="shared" si="416"/>
        <v/>
      </c>
      <c r="AC1400" s="162" t="str">
        <f t="shared" si="417"/>
        <v/>
      </c>
    </row>
    <row r="1401" spans="1:29" ht="14">
      <c r="A1401" s="62">
        <v>1399</v>
      </c>
      <c r="B1401" s="10">
        <v>9</v>
      </c>
      <c r="C1401" s="14">
        <v>41638</v>
      </c>
      <c r="D1401" s="15" t="s">
        <v>237</v>
      </c>
      <c r="E1401" s="65" t="s">
        <v>8</v>
      </c>
      <c r="F1401" s="15" t="s">
        <v>8</v>
      </c>
      <c r="G1401" s="23" t="s">
        <v>229</v>
      </c>
      <c r="H1401" s="17" t="s">
        <v>286</v>
      </c>
      <c r="I1401" s="66">
        <v>500</v>
      </c>
      <c r="J1401" s="12">
        <f>VLOOKUP(G1401,'Default Parameters'!$A$10:$C$12,3,FALSE)</f>
        <v>5</v>
      </c>
      <c r="K1401" s="63">
        <f t="shared" si="399"/>
        <v>41759</v>
      </c>
      <c r="L1401" s="64">
        <f t="shared" si="400"/>
        <v>2014</v>
      </c>
      <c r="M1401" s="64">
        <f t="shared" si="401"/>
        <v>4</v>
      </c>
      <c r="N1401" s="63">
        <f t="shared" si="402"/>
        <v>43584</v>
      </c>
      <c r="O1401" s="154">
        <f t="shared" si="403"/>
        <v>42948</v>
      </c>
      <c r="P1401" s="155">
        <f t="shared" si="404"/>
        <v>43312</v>
      </c>
      <c r="Q1401" s="155" t="str">
        <f t="shared" si="405"/>
        <v>Yes</v>
      </c>
      <c r="R1401" s="156">
        <f t="shared" si="406"/>
        <v>209.58904109589042</v>
      </c>
      <c r="S1401" s="156">
        <f t="shared" si="407"/>
        <v>290.41095890410958</v>
      </c>
      <c r="T1401" s="157">
        <f t="shared" si="408"/>
        <v>43313</v>
      </c>
      <c r="U1401" s="158">
        <f t="shared" si="409"/>
        <v>43584</v>
      </c>
      <c r="V1401" s="158" t="str">
        <f t="shared" si="410"/>
        <v>Yes</v>
      </c>
      <c r="W1401" s="159">
        <f t="shared" si="411"/>
        <v>209.58904109589042</v>
      </c>
      <c r="X1401" s="159">
        <f t="shared" si="412"/>
        <v>163.01369863013699</v>
      </c>
      <c r="Y1401" s="160" t="str">
        <f t="shared" si="413"/>
        <v/>
      </c>
      <c r="Z1401" s="161" t="str">
        <f t="shared" si="414"/>
        <v/>
      </c>
      <c r="AA1401" s="161" t="str">
        <f t="shared" si="415"/>
        <v>No</v>
      </c>
      <c r="AB1401" s="162" t="str">
        <f t="shared" si="416"/>
        <v/>
      </c>
      <c r="AC1401" s="162" t="str">
        <f t="shared" si="417"/>
        <v/>
      </c>
    </row>
    <row r="1402" spans="1:29" ht="14">
      <c r="A1402" s="62">
        <v>1400</v>
      </c>
      <c r="B1402" s="10">
        <v>9</v>
      </c>
      <c r="C1402" s="14">
        <v>41638</v>
      </c>
      <c r="D1402" s="15" t="s">
        <v>237</v>
      </c>
      <c r="E1402" s="65" t="s">
        <v>8</v>
      </c>
      <c r="F1402" s="15" t="s">
        <v>8</v>
      </c>
      <c r="G1402" s="23" t="s">
        <v>229</v>
      </c>
      <c r="H1402" s="17" t="s">
        <v>287</v>
      </c>
      <c r="I1402" s="66">
        <v>500</v>
      </c>
      <c r="J1402" s="12">
        <f>VLOOKUP(G1402,'Default Parameters'!$A$10:$C$12,3,FALSE)</f>
        <v>5</v>
      </c>
      <c r="K1402" s="63">
        <f t="shared" si="399"/>
        <v>41759</v>
      </c>
      <c r="L1402" s="64">
        <f t="shared" si="400"/>
        <v>2014</v>
      </c>
      <c r="M1402" s="64">
        <f t="shared" si="401"/>
        <v>4</v>
      </c>
      <c r="N1402" s="63">
        <f t="shared" si="402"/>
        <v>43584</v>
      </c>
      <c r="O1402" s="154">
        <f t="shared" si="403"/>
        <v>42948</v>
      </c>
      <c r="P1402" s="155">
        <f t="shared" si="404"/>
        <v>43312</v>
      </c>
      <c r="Q1402" s="155" t="str">
        <f t="shared" si="405"/>
        <v>Yes</v>
      </c>
      <c r="R1402" s="156">
        <f t="shared" si="406"/>
        <v>209.58904109589042</v>
      </c>
      <c r="S1402" s="156">
        <f t="shared" si="407"/>
        <v>290.41095890410958</v>
      </c>
      <c r="T1402" s="157">
        <f t="shared" si="408"/>
        <v>43313</v>
      </c>
      <c r="U1402" s="158">
        <f t="shared" si="409"/>
        <v>43584</v>
      </c>
      <c r="V1402" s="158" t="str">
        <f t="shared" si="410"/>
        <v>Yes</v>
      </c>
      <c r="W1402" s="159">
        <f t="shared" si="411"/>
        <v>209.58904109589042</v>
      </c>
      <c r="X1402" s="159">
        <f t="shared" si="412"/>
        <v>163.01369863013699</v>
      </c>
      <c r="Y1402" s="160" t="str">
        <f t="shared" si="413"/>
        <v/>
      </c>
      <c r="Z1402" s="161" t="str">
        <f t="shared" si="414"/>
        <v/>
      </c>
      <c r="AA1402" s="161" t="str">
        <f t="shared" si="415"/>
        <v>No</v>
      </c>
      <c r="AB1402" s="162" t="str">
        <f t="shared" si="416"/>
        <v/>
      </c>
      <c r="AC1402" s="162" t="str">
        <f t="shared" si="417"/>
        <v/>
      </c>
    </row>
    <row r="1403" spans="1:29" ht="14">
      <c r="A1403" s="62">
        <v>1401</v>
      </c>
      <c r="B1403" s="10">
        <v>9</v>
      </c>
      <c r="C1403" s="14">
        <v>41638</v>
      </c>
      <c r="D1403" s="15" t="s">
        <v>237</v>
      </c>
      <c r="E1403" s="65" t="s">
        <v>8</v>
      </c>
      <c r="F1403" s="15" t="s">
        <v>8</v>
      </c>
      <c r="G1403" s="23" t="s">
        <v>229</v>
      </c>
      <c r="H1403" s="17" t="s">
        <v>286</v>
      </c>
      <c r="I1403" s="66">
        <v>500</v>
      </c>
      <c r="J1403" s="12">
        <f>VLOOKUP(G1403,'Default Parameters'!$A$10:$C$12,3,FALSE)</f>
        <v>5</v>
      </c>
      <c r="K1403" s="63">
        <f t="shared" si="399"/>
        <v>41759</v>
      </c>
      <c r="L1403" s="64">
        <f t="shared" si="400"/>
        <v>2014</v>
      </c>
      <c r="M1403" s="64">
        <f t="shared" si="401"/>
        <v>4</v>
      </c>
      <c r="N1403" s="63">
        <f t="shared" si="402"/>
        <v>43584</v>
      </c>
      <c r="O1403" s="154">
        <f t="shared" si="403"/>
        <v>42948</v>
      </c>
      <c r="P1403" s="155">
        <f t="shared" si="404"/>
        <v>43312</v>
      </c>
      <c r="Q1403" s="155" t="str">
        <f t="shared" si="405"/>
        <v>Yes</v>
      </c>
      <c r="R1403" s="156">
        <f t="shared" si="406"/>
        <v>209.58904109589042</v>
      </c>
      <c r="S1403" s="156">
        <f t="shared" si="407"/>
        <v>290.41095890410958</v>
      </c>
      <c r="T1403" s="157">
        <f t="shared" si="408"/>
        <v>43313</v>
      </c>
      <c r="U1403" s="158">
        <f t="shared" si="409"/>
        <v>43584</v>
      </c>
      <c r="V1403" s="158" t="str">
        <f t="shared" si="410"/>
        <v>Yes</v>
      </c>
      <c r="W1403" s="159">
        <f t="shared" si="411"/>
        <v>209.58904109589042</v>
      </c>
      <c r="X1403" s="159">
        <f t="shared" si="412"/>
        <v>163.01369863013699</v>
      </c>
      <c r="Y1403" s="160" t="str">
        <f t="shared" si="413"/>
        <v/>
      </c>
      <c r="Z1403" s="161" t="str">
        <f t="shared" si="414"/>
        <v/>
      </c>
      <c r="AA1403" s="161" t="str">
        <f t="shared" si="415"/>
        <v>No</v>
      </c>
      <c r="AB1403" s="162" t="str">
        <f t="shared" si="416"/>
        <v/>
      </c>
      <c r="AC1403" s="162" t="str">
        <f t="shared" si="417"/>
        <v/>
      </c>
    </row>
    <row r="1404" spans="1:29" ht="14">
      <c r="A1404" s="62">
        <v>1402</v>
      </c>
      <c r="B1404" s="10">
        <v>9</v>
      </c>
      <c r="C1404" s="14">
        <v>41638</v>
      </c>
      <c r="D1404" s="15" t="s">
        <v>244</v>
      </c>
      <c r="E1404" s="15" t="s">
        <v>11</v>
      </c>
      <c r="F1404" s="15" t="s">
        <v>11</v>
      </c>
      <c r="G1404" s="23" t="s">
        <v>229</v>
      </c>
      <c r="H1404" s="17" t="s">
        <v>281</v>
      </c>
      <c r="I1404" s="66">
        <v>10</v>
      </c>
      <c r="J1404" s="12">
        <f>VLOOKUP(G1404,'Default Parameters'!$A$10:$C$12,3,FALSE)</f>
        <v>5</v>
      </c>
      <c r="K1404" s="63">
        <f t="shared" si="399"/>
        <v>41759</v>
      </c>
      <c r="L1404" s="64">
        <f t="shared" si="400"/>
        <v>2014</v>
      </c>
      <c r="M1404" s="64">
        <f t="shared" si="401"/>
        <v>4</v>
      </c>
      <c r="N1404" s="63">
        <f t="shared" si="402"/>
        <v>43584</v>
      </c>
      <c r="O1404" s="154">
        <f t="shared" si="403"/>
        <v>42948</v>
      </c>
      <c r="P1404" s="155">
        <f t="shared" si="404"/>
        <v>43312</v>
      </c>
      <c r="Q1404" s="155" t="str">
        <f t="shared" si="405"/>
        <v>Yes</v>
      </c>
      <c r="R1404" s="156">
        <f t="shared" si="406"/>
        <v>4.1917808219178081</v>
      </c>
      <c r="S1404" s="156">
        <f t="shared" si="407"/>
        <v>5.8082191780821919</v>
      </c>
      <c r="T1404" s="157">
        <f t="shared" si="408"/>
        <v>43313</v>
      </c>
      <c r="U1404" s="158">
        <f t="shared" si="409"/>
        <v>43584</v>
      </c>
      <c r="V1404" s="158" t="str">
        <f t="shared" si="410"/>
        <v>Yes</v>
      </c>
      <c r="W1404" s="159">
        <f t="shared" si="411"/>
        <v>4.1917808219178081</v>
      </c>
      <c r="X1404" s="159">
        <f t="shared" si="412"/>
        <v>3.2602739726027399</v>
      </c>
      <c r="Y1404" s="160" t="str">
        <f t="shared" si="413"/>
        <v/>
      </c>
      <c r="Z1404" s="161" t="str">
        <f t="shared" si="414"/>
        <v/>
      </c>
      <c r="AA1404" s="161" t="str">
        <f t="shared" si="415"/>
        <v>No</v>
      </c>
      <c r="AB1404" s="162" t="str">
        <f t="shared" si="416"/>
        <v/>
      </c>
      <c r="AC1404" s="162" t="str">
        <f t="shared" si="417"/>
        <v/>
      </c>
    </row>
    <row r="1405" spans="1:29" ht="14">
      <c r="A1405" s="62">
        <v>1403</v>
      </c>
      <c r="B1405" s="10">
        <v>9</v>
      </c>
      <c r="C1405" s="14">
        <v>41638</v>
      </c>
      <c r="D1405" s="15" t="s">
        <v>237</v>
      </c>
      <c r="E1405" s="15" t="s">
        <v>11</v>
      </c>
      <c r="F1405" s="15" t="s">
        <v>11</v>
      </c>
      <c r="G1405" s="23" t="s">
        <v>229</v>
      </c>
      <c r="H1405" s="17" t="s">
        <v>281</v>
      </c>
      <c r="I1405" s="66">
        <v>16</v>
      </c>
      <c r="J1405" s="12">
        <f>VLOOKUP(G1405,'Default Parameters'!$A$10:$C$12,3,FALSE)</f>
        <v>5</v>
      </c>
      <c r="K1405" s="63">
        <f t="shared" si="399"/>
        <v>41759</v>
      </c>
      <c r="L1405" s="64">
        <f t="shared" si="400"/>
        <v>2014</v>
      </c>
      <c r="M1405" s="64">
        <f t="shared" si="401"/>
        <v>4</v>
      </c>
      <c r="N1405" s="63">
        <f t="shared" si="402"/>
        <v>43584</v>
      </c>
      <c r="O1405" s="154">
        <f t="shared" si="403"/>
        <v>42948</v>
      </c>
      <c r="P1405" s="155">
        <f t="shared" si="404"/>
        <v>43312</v>
      </c>
      <c r="Q1405" s="155" t="str">
        <f t="shared" si="405"/>
        <v>Yes</v>
      </c>
      <c r="R1405" s="156">
        <f t="shared" si="406"/>
        <v>6.7068493150684931</v>
      </c>
      <c r="S1405" s="156">
        <f t="shared" si="407"/>
        <v>9.293150684931506</v>
      </c>
      <c r="T1405" s="157">
        <f t="shared" si="408"/>
        <v>43313</v>
      </c>
      <c r="U1405" s="158">
        <f t="shared" si="409"/>
        <v>43584</v>
      </c>
      <c r="V1405" s="158" t="str">
        <f t="shared" si="410"/>
        <v>Yes</v>
      </c>
      <c r="W1405" s="159">
        <f t="shared" si="411"/>
        <v>6.7068493150684931</v>
      </c>
      <c r="X1405" s="159">
        <f t="shared" si="412"/>
        <v>5.2164383561643834</v>
      </c>
      <c r="Y1405" s="160" t="str">
        <f t="shared" si="413"/>
        <v/>
      </c>
      <c r="Z1405" s="161" t="str">
        <f t="shared" si="414"/>
        <v/>
      </c>
      <c r="AA1405" s="161" t="str">
        <f t="shared" si="415"/>
        <v>No</v>
      </c>
      <c r="AB1405" s="162" t="str">
        <f t="shared" si="416"/>
        <v/>
      </c>
      <c r="AC1405" s="162" t="str">
        <f t="shared" si="417"/>
        <v/>
      </c>
    </row>
    <row r="1406" spans="1:29" ht="14">
      <c r="A1406" s="62">
        <v>1404</v>
      </c>
      <c r="B1406" s="10">
        <v>9</v>
      </c>
      <c r="C1406" s="14">
        <v>41638</v>
      </c>
      <c r="D1406" s="15" t="s">
        <v>237</v>
      </c>
      <c r="E1406" s="15" t="s">
        <v>11</v>
      </c>
      <c r="F1406" s="15" t="s">
        <v>11</v>
      </c>
      <c r="G1406" s="23" t="s">
        <v>229</v>
      </c>
      <c r="H1406" s="17" t="s">
        <v>281</v>
      </c>
      <c r="I1406" s="66">
        <v>18</v>
      </c>
      <c r="J1406" s="12">
        <f>VLOOKUP(G1406,'Default Parameters'!$A$10:$C$12,3,FALSE)</f>
        <v>5</v>
      </c>
      <c r="K1406" s="63">
        <f t="shared" si="399"/>
        <v>41759</v>
      </c>
      <c r="L1406" s="64">
        <f t="shared" si="400"/>
        <v>2014</v>
      </c>
      <c r="M1406" s="64">
        <f t="shared" si="401"/>
        <v>4</v>
      </c>
      <c r="N1406" s="63">
        <f t="shared" si="402"/>
        <v>43584</v>
      </c>
      <c r="O1406" s="154">
        <f t="shared" si="403"/>
        <v>42948</v>
      </c>
      <c r="P1406" s="155">
        <f t="shared" si="404"/>
        <v>43312</v>
      </c>
      <c r="Q1406" s="155" t="str">
        <f t="shared" si="405"/>
        <v>Yes</v>
      </c>
      <c r="R1406" s="156">
        <f t="shared" si="406"/>
        <v>7.5452054794520551</v>
      </c>
      <c r="S1406" s="156">
        <f t="shared" si="407"/>
        <v>10.454794520547946</v>
      </c>
      <c r="T1406" s="157">
        <f t="shared" si="408"/>
        <v>43313</v>
      </c>
      <c r="U1406" s="158">
        <f t="shared" si="409"/>
        <v>43584</v>
      </c>
      <c r="V1406" s="158" t="str">
        <f t="shared" si="410"/>
        <v>Yes</v>
      </c>
      <c r="W1406" s="159">
        <f t="shared" si="411"/>
        <v>7.5452054794520551</v>
      </c>
      <c r="X1406" s="159">
        <f t="shared" si="412"/>
        <v>5.8684931506849312</v>
      </c>
      <c r="Y1406" s="160" t="str">
        <f t="shared" si="413"/>
        <v/>
      </c>
      <c r="Z1406" s="161" t="str">
        <f t="shared" si="414"/>
        <v/>
      </c>
      <c r="AA1406" s="161" t="str">
        <f t="shared" si="415"/>
        <v>No</v>
      </c>
      <c r="AB1406" s="162" t="str">
        <f t="shared" si="416"/>
        <v/>
      </c>
      <c r="AC1406" s="162" t="str">
        <f t="shared" si="417"/>
        <v/>
      </c>
    </row>
    <row r="1407" spans="1:29" ht="14">
      <c r="A1407" s="62">
        <v>1405</v>
      </c>
      <c r="B1407" s="10">
        <v>9</v>
      </c>
      <c r="C1407" s="14">
        <v>41638</v>
      </c>
      <c r="D1407" s="15" t="s">
        <v>237</v>
      </c>
      <c r="E1407" s="15" t="s">
        <v>11</v>
      </c>
      <c r="F1407" s="15" t="s">
        <v>11</v>
      </c>
      <c r="G1407" s="23" t="s">
        <v>229</v>
      </c>
      <c r="H1407" s="17" t="s">
        <v>281</v>
      </c>
      <c r="I1407" s="66">
        <v>20</v>
      </c>
      <c r="J1407" s="12">
        <f>VLOOKUP(G1407,'Default Parameters'!$A$10:$C$12,3,FALSE)</f>
        <v>5</v>
      </c>
      <c r="K1407" s="63">
        <f t="shared" si="399"/>
        <v>41759</v>
      </c>
      <c r="L1407" s="64">
        <f t="shared" si="400"/>
        <v>2014</v>
      </c>
      <c r="M1407" s="64">
        <f t="shared" si="401"/>
        <v>4</v>
      </c>
      <c r="N1407" s="63">
        <f t="shared" si="402"/>
        <v>43584</v>
      </c>
      <c r="O1407" s="154">
        <f t="shared" si="403"/>
        <v>42948</v>
      </c>
      <c r="P1407" s="155">
        <f t="shared" si="404"/>
        <v>43312</v>
      </c>
      <c r="Q1407" s="155" t="str">
        <f t="shared" si="405"/>
        <v>Yes</v>
      </c>
      <c r="R1407" s="156">
        <f t="shared" si="406"/>
        <v>8.3835616438356162</v>
      </c>
      <c r="S1407" s="156">
        <f t="shared" si="407"/>
        <v>11.616438356164384</v>
      </c>
      <c r="T1407" s="157">
        <f t="shared" si="408"/>
        <v>43313</v>
      </c>
      <c r="U1407" s="158">
        <f t="shared" si="409"/>
        <v>43584</v>
      </c>
      <c r="V1407" s="158" t="str">
        <f t="shared" si="410"/>
        <v>Yes</v>
      </c>
      <c r="W1407" s="159">
        <f t="shared" si="411"/>
        <v>8.3835616438356162</v>
      </c>
      <c r="X1407" s="159">
        <f t="shared" si="412"/>
        <v>6.5205479452054798</v>
      </c>
      <c r="Y1407" s="160" t="str">
        <f t="shared" si="413"/>
        <v/>
      </c>
      <c r="Z1407" s="161" t="str">
        <f t="shared" si="414"/>
        <v/>
      </c>
      <c r="AA1407" s="161" t="str">
        <f t="shared" si="415"/>
        <v>No</v>
      </c>
      <c r="AB1407" s="162" t="str">
        <f t="shared" si="416"/>
        <v/>
      </c>
      <c r="AC1407" s="162" t="str">
        <f t="shared" si="417"/>
        <v/>
      </c>
    </row>
    <row r="1408" spans="1:29" ht="14">
      <c r="A1408" s="62">
        <v>1406</v>
      </c>
      <c r="B1408" s="10">
        <v>9</v>
      </c>
      <c r="C1408" s="14">
        <v>41638</v>
      </c>
      <c r="D1408" s="15" t="s">
        <v>237</v>
      </c>
      <c r="E1408" s="15" t="s">
        <v>11</v>
      </c>
      <c r="F1408" s="15" t="s">
        <v>11</v>
      </c>
      <c r="G1408" s="23" t="s">
        <v>229</v>
      </c>
      <c r="H1408" s="17" t="s">
        <v>281</v>
      </c>
      <c r="I1408" s="66">
        <v>24</v>
      </c>
      <c r="J1408" s="12">
        <f>VLOOKUP(G1408,'Default Parameters'!$A$10:$C$12,3,FALSE)</f>
        <v>5</v>
      </c>
      <c r="K1408" s="63">
        <f t="shared" si="399"/>
        <v>41759</v>
      </c>
      <c r="L1408" s="64">
        <f t="shared" si="400"/>
        <v>2014</v>
      </c>
      <c r="M1408" s="64">
        <f t="shared" si="401"/>
        <v>4</v>
      </c>
      <c r="N1408" s="63">
        <f t="shared" si="402"/>
        <v>43584</v>
      </c>
      <c r="O1408" s="154">
        <f t="shared" si="403"/>
        <v>42948</v>
      </c>
      <c r="P1408" s="155">
        <f t="shared" si="404"/>
        <v>43312</v>
      </c>
      <c r="Q1408" s="155" t="str">
        <f t="shared" si="405"/>
        <v>Yes</v>
      </c>
      <c r="R1408" s="156">
        <f t="shared" si="406"/>
        <v>10.06027397260274</v>
      </c>
      <c r="S1408" s="156">
        <f t="shared" si="407"/>
        <v>13.93972602739726</v>
      </c>
      <c r="T1408" s="157">
        <f t="shared" si="408"/>
        <v>43313</v>
      </c>
      <c r="U1408" s="158">
        <f t="shared" si="409"/>
        <v>43584</v>
      </c>
      <c r="V1408" s="158" t="str">
        <f t="shared" si="410"/>
        <v>Yes</v>
      </c>
      <c r="W1408" s="159">
        <f t="shared" si="411"/>
        <v>10.06027397260274</v>
      </c>
      <c r="X1408" s="159">
        <f t="shared" si="412"/>
        <v>7.8246575342465752</v>
      </c>
      <c r="Y1408" s="160" t="str">
        <f t="shared" si="413"/>
        <v/>
      </c>
      <c r="Z1408" s="161" t="str">
        <f t="shared" si="414"/>
        <v/>
      </c>
      <c r="AA1408" s="161" t="str">
        <f t="shared" si="415"/>
        <v>No</v>
      </c>
      <c r="AB1408" s="162" t="str">
        <f t="shared" si="416"/>
        <v/>
      </c>
      <c r="AC1408" s="162" t="str">
        <f t="shared" si="417"/>
        <v/>
      </c>
    </row>
    <row r="1409" spans="1:29" ht="14">
      <c r="A1409" s="62">
        <v>1407</v>
      </c>
      <c r="B1409" s="10">
        <v>9</v>
      </c>
      <c r="C1409" s="14">
        <v>41638</v>
      </c>
      <c r="D1409" s="15" t="s">
        <v>237</v>
      </c>
      <c r="E1409" s="15" t="s">
        <v>11</v>
      </c>
      <c r="F1409" s="15" t="s">
        <v>11</v>
      </c>
      <c r="G1409" s="23" t="s">
        <v>229</v>
      </c>
      <c r="H1409" s="17" t="s">
        <v>281</v>
      </c>
      <c r="I1409" s="66">
        <v>25</v>
      </c>
      <c r="J1409" s="12">
        <f>VLOOKUP(G1409,'Default Parameters'!$A$10:$C$12,3,FALSE)</f>
        <v>5</v>
      </c>
      <c r="K1409" s="63">
        <f t="shared" si="399"/>
        <v>41759</v>
      </c>
      <c r="L1409" s="64">
        <f t="shared" si="400"/>
        <v>2014</v>
      </c>
      <c r="M1409" s="64">
        <f t="shared" si="401"/>
        <v>4</v>
      </c>
      <c r="N1409" s="63">
        <f t="shared" si="402"/>
        <v>43584</v>
      </c>
      <c r="O1409" s="154">
        <f t="shared" si="403"/>
        <v>42948</v>
      </c>
      <c r="P1409" s="155">
        <f t="shared" si="404"/>
        <v>43312</v>
      </c>
      <c r="Q1409" s="155" t="str">
        <f t="shared" si="405"/>
        <v>Yes</v>
      </c>
      <c r="R1409" s="156">
        <f t="shared" si="406"/>
        <v>10.479452054794521</v>
      </c>
      <c r="S1409" s="156">
        <f t="shared" si="407"/>
        <v>14.520547945205479</v>
      </c>
      <c r="T1409" s="157">
        <f t="shared" si="408"/>
        <v>43313</v>
      </c>
      <c r="U1409" s="158">
        <f t="shared" si="409"/>
        <v>43584</v>
      </c>
      <c r="V1409" s="158" t="str">
        <f t="shared" si="410"/>
        <v>Yes</v>
      </c>
      <c r="W1409" s="159">
        <f t="shared" si="411"/>
        <v>10.479452054794521</v>
      </c>
      <c r="X1409" s="159">
        <f t="shared" si="412"/>
        <v>8.1506849315068486</v>
      </c>
      <c r="Y1409" s="160" t="str">
        <f t="shared" si="413"/>
        <v/>
      </c>
      <c r="Z1409" s="161" t="str">
        <f t="shared" si="414"/>
        <v/>
      </c>
      <c r="AA1409" s="161" t="str">
        <f t="shared" si="415"/>
        <v>No</v>
      </c>
      <c r="AB1409" s="162" t="str">
        <f t="shared" si="416"/>
        <v/>
      </c>
      <c r="AC1409" s="162" t="str">
        <f t="shared" si="417"/>
        <v/>
      </c>
    </row>
    <row r="1410" spans="1:29" ht="14">
      <c r="A1410" s="62">
        <v>1408</v>
      </c>
      <c r="B1410" s="10">
        <v>9</v>
      </c>
      <c r="C1410" s="14">
        <v>41638</v>
      </c>
      <c r="D1410" s="15" t="s">
        <v>237</v>
      </c>
      <c r="E1410" s="15" t="s">
        <v>11</v>
      </c>
      <c r="F1410" s="15" t="s">
        <v>11</v>
      </c>
      <c r="G1410" s="23" t="s">
        <v>229</v>
      </c>
      <c r="H1410" s="17" t="s">
        <v>281</v>
      </c>
      <c r="I1410" s="66">
        <v>56</v>
      </c>
      <c r="J1410" s="12">
        <f>VLOOKUP(G1410,'Default Parameters'!$A$10:$C$12,3,FALSE)</f>
        <v>5</v>
      </c>
      <c r="K1410" s="63">
        <f t="shared" si="399"/>
        <v>41759</v>
      </c>
      <c r="L1410" s="64">
        <f t="shared" si="400"/>
        <v>2014</v>
      </c>
      <c r="M1410" s="64">
        <f t="shared" si="401"/>
        <v>4</v>
      </c>
      <c r="N1410" s="63">
        <f t="shared" si="402"/>
        <v>43584</v>
      </c>
      <c r="O1410" s="154">
        <f t="shared" si="403"/>
        <v>42948</v>
      </c>
      <c r="P1410" s="155">
        <f t="shared" si="404"/>
        <v>43312</v>
      </c>
      <c r="Q1410" s="155" t="str">
        <f t="shared" si="405"/>
        <v>Yes</v>
      </c>
      <c r="R1410" s="156">
        <f t="shared" si="406"/>
        <v>23.473972602739725</v>
      </c>
      <c r="S1410" s="156">
        <f t="shared" si="407"/>
        <v>32.526027397260272</v>
      </c>
      <c r="T1410" s="157">
        <f t="shared" si="408"/>
        <v>43313</v>
      </c>
      <c r="U1410" s="158">
        <f t="shared" si="409"/>
        <v>43584</v>
      </c>
      <c r="V1410" s="158" t="str">
        <f t="shared" si="410"/>
        <v>Yes</v>
      </c>
      <c r="W1410" s="159">
        <f t="shared" si="411"/>
        <v>23.473972602739725</v>
      </c>
      <c r="X1410" s="159">
        <f t="shared" si="412"/>
        <v>18.257534246575343</v>
      </c>
      <c r="Y1410" s="160" t="str">
        <f t="shared" si="413"/>
        <v/>
      </c>
      <c r="Z1410" s="161" t="str">
        <f t="shared" si="414"/>
        <v/>
      </c>
      <c r="AA1410" s="161" t="str">
        <f t="shared" si="415"/>
        <v>No</v>
      </c>
      <c r="AB1410" s="162" t="str">
        <f t="shared" si="416"/>
        <v/>
      </c>
      <c r="AC1410" s="162" t="str">
        <f t="shared" si="417"/>
        <v/>
      </c>
    </row>
    <row r="1411" spans="1:29" ht="14">
      <c r="A1411" s="62">
        <v>1409</v>
      </c>
      <c r="B1411" s="10">
        <v>9</v>
      </c>
      <c r="C1411" s="14">
        <v>41638</v>
      </c>
      <c r="D1411" s="15" t="s">
        <v>237</v>
      </c>
      <c r="E1411" s="15" t="s">
        <v>11</v>
      </c>
      <c r="F1411" s="15" t="s">
        <v>11</v>
      </c>
      <c r="G1411" s="23" t="s">
        <v>229</v>
      </c>
      <c r="H1411" s="17" t="s">
        <v>281</v>
      </c>
      <c r="I1411" s="66">
        <v>60</v>
      </c>
      <c r="J1411" s="12">
        <f>VLOOKUP(G1411,'Default Parameters'!$A$10:$C$12,3,FALSE)</f>
        <v>5</v>
      </c>
      <c r="K1411" s="63">
        <f t="shared" ref="K1411:K1474" si="418">EDATE(C1411,4)</f>
        <v>41759</v>
      </c>
      <c r="L1411" s="64">
        <f t="shared" ref="L1411:L1474" si="419">YEAR(K1411)</f>
        <v>2014</v>
      </c>
      <c r="M1411" s="64">
        <f t="shared" ref="M1411:M1474" si="420">MONTH(K1411)</f>
        <v>4</v>
      </c>
      <c r="N1411" s="63">
        <f t="shared" ref="N1411:N1474" si="421">EDATE(K1411,J1411*12)-1</f>
        <v>43584</v>
      </c>
      <c r="O1411" s="154">
        <f t="shared" ref="O1411:O1474" si="422">IF($N1411&lt;$AG$10,"",MAX($K1411,$AG$10,VLOOKUP($B1411,$AF$3:$AG$8,2,FALSE)))</f>
        <v>42948</v>
      </c>
      <c r="P1411" s="155">
        <f t="shared" ref="P1411:P1474" si="423">IF(O1411="","",MIN($N1411,$AG$13,VLOOKUP($B1411,$AF$3:$AH$8,3,FALSE)))</f>
        <v>43312</v>
      </c>
      <c r="Q1411" s="155" t="str">
        <f t="shared" ref="Q1411:Q1474" si="424">IF(SUM(R1411:S1411)&gt;0,"Yes","No")</f>
        <v>Yes</v>
      </c>
      <c r="R1411" s="156">
        <f t="shared" ref="R1411:R1474" si="425">IF(O1411="","",MAX(MIN($AG$11,P1411)-MAX($AG$10,O1411)+1,0)*$I1411/365)</f>
        <v>25.150684931506849</v>
      </c>
      <c r="S1411" s="156">
        <f t="shared" ref="S1411:S1474" si="426">IF(O1411="","",MAX(MIN($AG$13,P1411)-MAX($AG$12,O1411)+1,0)*$I1411/365)</f>
        <v>34.849315068493148</v>
      </c>
      <c r="T1411" s="157">
        <f t="shared" si="408"/>
        <v>43313</v>
      </c>
      <c r="U1411" s="158">
        <f t="shared" si="409"/>
        <v>43584</v>
      </c>
      <c r="V1411" s="158" t="str">
        <f t="shared" si="410"/>
        <v>Yes</v>
      </c>
      <c r="W1411" s="159">
        <f t="shared" si="411"/>
        <v>25.150684931506849</v>
      </c>
      <c r="X1411" s="159">
        <f t="shared" si="412"/>
        <v>19.561643835616437</v>
      </c>
      <c r="Y1411" s="160" t="str">
        <f t="shared" si="413"/>
        <v/>
      </c>
      <c r="Z1411" s="161" t="str">
        <f t="shared" si="414"/>
        <v/>
      </c>
      <c r="AA1411" s="161" t="str">
        <f t="shared" si="415"/>
        <v>No</v>
      </c>
      <c r="AB1411" s="162" t="str">
        <f t="shared" si="416"/>
        <v/>
      </c>
      <c r="AC1411" s="162" t="str">
        <f t="shared" si="417"/>
        <v/>
      </c>
    </row>
    <row r="1412" spans="1:29" ht="14">
      <c r="A1412" s="62">
        <v>1410</v>
      </c>
      <c r="B1412" s="10">
        <v>9</v>
      </c>
      <c r="C1412" s="14">
        <v>41638</v>
      </c>
      <c r="D1412" s="15" t="s">
        <v>237</v>
      </c>
      <c r="E1412" s="15" t="s">
        <v>11</v>
      </c>
      <c r="F1412" s="15" t="s">
        <v>11</v>
      </c>
      <c r="G1412" s="23" t="s">
        <v>229</v>
      </c>
      <c r="H1412" s="17" t="s">
        <v>281</v>
      </c>
      <c r="I1412" s="66">
        <v>79</v>
      </c>
      <c r="J1412" s="12">
        <f>VLOOKUP(G1412,'Default Parameters'!$A$10:$C$12,3,FALSE)</f>
        <v>5</v>
      </c>
      <c r="K1412" s="63">
        <f t="shared" si="418"/>
        <v>41759</v>
      </c>
      <c r="L1412" s="64">
        <f t="shared" si="419"/>
        <v>2014</v>
      </c>
      <c r="M1412" s="64">
        <f t="shared" si="420"/>
        <v>4</v>
      </c>
      <c r="N1412" s="63">
        <f t="shared" si="421"/>
        <v>43584</v>
      </c>
      <c r="O1412" s="154">
        <f t="shared" si="422"/>
        <v>42948</v>
      </c>
      <c r="P1412" s="155">
        <f t="shared" si="423"/>
        <v>43312</v>
      </c>
      <c r="Q1412" s="155" t="str">
        <f t="shared" si="424"/>
        <v>Yes</v>
      </c>
      <c r="R1412" s="156">
        <f t="shared" si="425"/>
        <v>33.115068493150687</v>
      </c>
      <c r="S1412" s="156">
        <f t="shared" si="426"/>
        <v>45.884931506849313</v>
      </c>
      <c r="T1412" s="157">
        <f t="shared" ref="T1412:T1475" si="427">IF($N1412&lt;$AG$15,"",MAX($K1412,$AG$15,VLOOKUP($B1412,$AF$3:$AG$8,2,FALSE)))</f>
        <v>43313</v>
      </c>
      <c r="U1412" s="158">
        <f t="shared" ref="U1412:U1475" si="428">IF(T1412="","",MIN($N1412,$AG$18,VLOOKUP($B1412,$AF$3:$AH$8,3,FALSE)))</f>
        <v>43584</v>
      </c>
      <c r="V1412" s="158" t="str">
        <f t="shared" ref="V1412:V1475" si="429">IF(SUM(W1412:X1412)&gt;0,"Yes","No")</f>
        <v>Yes</v>
      </c>
      <c r="W1412" s="159">
        <f t="shared" ref="W1412:W1475" si="430">IF(T1412="","",MAX(MIN($AG$16,U1412)-MAX($AG$15,T1412)+1,0)*$I1412/365)</f>
        <v>33.115068493150687</v>
      </c>
      <c r="X1412" s="159">
        <f t="shared" ref="X1412:X1475" si="431">IF(T1412="","",MAX(MIN($AG$18,U1412)-MAX($AG$17,T1412)+1,0)*$I1412/365)</f>
        <v>25.756164383561643</v>
      </c>
      <c r="Y1412" s="160" t="str">
        <f t="shared" ref="Y1412:Y1475" si="432">IF($N1412&lt;$AG$20,"",MAX($K1412,$AG$20,VLOOKUP($B1412,$AF$3:$AG$8,2,FALSE)))</f>
        <v/>
      </c>
      <c r="Z1412" s="161" t="str">
        <f t="shared" ref="Z1412:Z1475" si="433">IF(Y1412="","",MIN($N1412,$AG$23,VLOOKUP($B1412,$AF$3:$AH$8,3,FALSE)))</f>
        <v/>
      </c>
      <c r="AA1412" s="161" t="str">
        <f t="shared" ref="AA1412:AA1475" si="434">IF(SUM(AB1412:AC1412)&gt;0,"Yes","No")</f>
        <v>No</v>
      </c>
      <c r="AB1412" s="162" t="str">
        <f t="shared" ref="AB1412:AB1475" si="435">IF(Y1412="","",MAX(MIN($AG$21,Z1412)-MAX($AG$20,Y1412)+1,0)*$I1412/365)</f>
        <v/>
      </c>
      <c r="AC1412" s="162" t="str">
        <f t="shared" ref="AC1412:AC1475" si="436">IF(Y1412="","",MAX(MIN($AG$23,Z1412)-MAX($AG$22,Y1412)+1,0)*$I1412/366)</f>
        <v/>
      </c>
    </row>
    <row r="1413" spans="1:29" ht="14">
      <c r="A1413" s="62">
        <v>1411</v>
      </c>
      <c r="B1413" s="10">
        <v>9</v>
      </c>
      <c r="C1413" s="14">
        <v>41638</v>
      </c>
      <c r="D1413" s="15" t="s">
        <v>237</v>
      </c>
      <c r="E1413" s="15" t="s">
        <v>11</v>
      </c>
      <c r="F1413" s="15" t="s">
        <v>11</v>
      </c>
      <c r="G1413" s="23" t="s">
        <v>229</v>
      </c>
      <c r="H1413" s="17" t="s">
        <v>281</v>
      </c>
      <c r="I1413" s="66">
        <v>104</v>
      </c>
      <c r="J1413" s="12">
        <f>VLOOKUP(G1413,'Default Parameters'!$A$10:$C$12,3,FALSE)</f>
        <v>5</v>
      </c>
      <c r="K1413" s="63">
        <f t="shared" si="418"/>
        <v>41759</v>
      </c>
      <c r="L1413" s="64">
        <f t="shared" si="419"/>
        <v>2014</v>
      </c>
      <c r="M1413" s="64">
        <f t="shared" si="420"/>
        <v>4</v>
      </c>
      <c r="N1413" s="63">
        <f t="shared" si="421"/>
        <v>43584</v>
      </c>
      <c r="O1413" s="154">
        <f t="shared" si="422"/>
        <v>42948</v>
      </c>
      <c r="P1413" s="155">
        <f t="shared" si="423"/>
        <v>43312</v>
      </c>
      <c r="Q1413" s="155" t="str">
        <f t="shared" si="424"/>
        <v>Yes</v>
      </c>
      <c r="R1413" s="156">
        <f t="shared" si="425"/>
        <v>43.594520547945208</v>
      </c>
      <c r="S1413" s="156">
        <f t="shared" si="426"/>
        <v>60.405479452054792</v>
      </c>
      <c r="T1413" s="157">
        <f t="shared" si="427"/>
        <v>43313</v>
      </c>
      <c r="U1413" s="158">
        <f t="shared" si="428"/>
        <v>43584</v>
      </c>
      <c r="V1413" s="158" t="str">
        <f t="shared" si="429"/>
        <v>Yes</v>
      </c>
      <c r="W1413" s="159">
        <f t="shared" si="430"/>
        <v>43.594520547945208</v>
      </c>
      <c r="X1413" s="159">
        <f t="shared" si="431"/>
        <v>33.906849315068492</v>
      </c>
      <c r="Y1413" s="160" t="str">
        <f t="shared" si="432"/>
        <v/>
      </c>
      <c r="Z1413" s="161" t="str">
        <f t="shared" si="433"/>
        <v/>
      </c>
      <c r="AA1413" s="161" t="str">
        <f t="shared" si="434"/>
        <v>No</v>
      </c>
      <c r="AB1413" s="162" t="str">
        <f t="shared" si="435"/>
        <v/>
      </c>
      <c r="AC1413" s="162" t="str">
        <f t="shared" si="436"/>
        <v/>
      </c>
    </row>
    <row r="1414" spans="1:29" ht="14">
      <c r="A1414" s="62">
        <v>1412</v>
      </c>
      <c r="B1414" s="10">
        <v>9</v>
      </c>
      <c r="C1414" s="14">
        <v>41638</v>
      </c>
      <c r="D1414" s="15" t="s">
        <v>237</v>
      </c>
      <c r="E1414" s="15" t="s">
        <v>11</v>
      </c>
      <c r="F1414" s="15" t="s">
        <v>11</v>
      </c>
      <c r="G1414" s="23" t="s">
        <v>229</v>
      </c>
      <c r="H1414" s="17" t="s">
        <v>286</v>
      </c>
      <c r="I1414" s="66">
        <v>500</v>
      </c>
      <c r="J1414" s="12">
        <f>VLOOKUP(G1414,'Default Parameters'!$A$10:$C$12,3,FALSE)</f>
        <v>5</v>
      </c>
      <c r="K1414" s="63">
        <f t="shared" si="418"/>
        <v>41759</v>
      </c>
      <c r="L1414" s="64">
        <f t="shared" si="419"/>
        <v>2014</v>
      </c>
      <c r="M1414" s="64">
        <f t="shared" si="420"/>
        <v>4</v>
      </c>
      <c r="N1414" s="63">
        <f t="shared" si="421"/>
        <v>43584</v>
      </c>
      <c r="O1414" s="154">
        <f t="shared" si="422"/>
        <v>42948</v>
      </c>
      <c r="P1414" s="155">
        <f t="shared" si="423"/>
        <v>43312</v>
      </c>
      <c r="Q1414" s="155" t="str">
        <f t="shared" si="424"/>
        <v>Yes</v>
      </c>
      <c r="R1414" s="156">
        <f t="shared" si="425"/>
        <v>209.58904109589042</v>
      </c>
      <c r="S1414" s="156">
        <f t="shared" si="426"/>
        <v>290.41095890410958</v>
      </c>
      <c r="T1414" s="157">
        <f t="shared" si="427"/>
        <v>43313</v>
      </c>
      <c r="U1414" s="158">
        <f t="shared" si="428"/>
        <v>43584</v>
      </c>
      <c r="V1414" s="158" t="str">
        <f t="shared" si="429"/>
        <v>Yes</v>
      </c>
      <c r="W1414" s="159">
        <f t="shared" si="430"/>
        <v>209.58904109589042</v>
      </c>
      <c r="X1414" s="159">
        <f t="shared" si="431"/>
        <v>163.01369863013699</v>
      </c>
      <c r="Y1414" s="160" t="str">
        <f t="shared" si="432"/>
        <v/>
      </c>
      <c r="Z1414" s="161" t="str">
        <f t="shared" si="433"/>
        <v/>
      </c>
      <c r="AA1414" s="161" t="str">
        <f t="shared" si="434"/>
        <v>No</v>
      </c>
      <c r="AB1414" s="162" t="str">
        <f t="shared" si="435"/>
        <v/>
      </c>
      <c r="AC1414" s="162" t="str">
        <f t="shared" si="436"/>
        <v/>
      </c>
    </row>
    <row r="1415" spans="1:29" ht="14">
      <c r="A1415" s="62">
        <v>1413</v>
      </c>
      <c r="B1415" s="10">
        <v>9</v>
      </c>
      <c r="C1415" s="14">
        <v>41638</v>
      </c>
      <c r="D1415" s="15" t="s">
        <v>237</v>
      </c>
      <c r="E1415" s="15" t="s">
        <v>11</v>
      </c>
      <c r="F1415" s="15" t="s">
        <v>11</v>
      </c>
      <c r="G1415" s="23" t="s">
        <v>229</v>
      </c>
      <c r="H1415" s="17" t="s">
        <v>286</v>
      </c>
      <c r="I1415" s="66">
        <v>500</v>
      </c>
      <c r="J1415" s="12">
        <f>VLOOKUP(G1415,'Default Parameters'!$A$10:$C$12,3,FALSE)</f>
        <v>5</v>
      </c>
      <c r="K1415" s="63">
        <f t="shared" si="418"/>
        <v>41759</v>
      </c>
      <c r="L1415" s="64">
        <f t="shared" si="419"/>
        <v>2014</v>
      </c>
      <c r="M1415" s="64">
        <f t="shared" si="420"/>
        <v>4</v>
      </c>
      <c r="N1415" s="63">
        <f t="shared" si="421"/>
        <v>43584</v>
      </c>
      <c r="O1415" s="154">
        <f t="shared" si="422"/>
        <v>42948</v>
      </c>
      <c r="P1415" s="155">
        <f t="shared" si="423"/>
        <v>43312</v>
      </c>
      <c r="Q1415" s="155" t="str">
        <f t="shared" si="424"/>
        <v>Yes</v>
      </c>
      <c r="R1415" s="156">
        <f t="shared" si="425"/>
        <v>209.58904109589042</v>
      </c>
      <c r="S1415" s="156">
        <f t="shared" si="426"/>
        <v>290.41095890410958</v>
      </c>
      <c r="T1415" s="157">
        <f t="shared" si="427"/>
        <v>43313</v>
      </c>
      <c r="U1415" s="158">
        <f t="shared" si="428"/>
        <v>43584</v>
      </c>
      <c r="V1415" s="158" t="str">
        <f t="shared" si="429"/>
        <v>Yes</v>
      </c>
      <c r="W1415" s="159">
        <f t="shared" si="430"/>
        <v>209.58904109589042</v>
      </c>
      <c r="X1415" s="159">
        <f t="shared" si="431"/>
        <v>163.01369863013699</v>
      </c>
      <c r="Y1415" s="160" t="str">
        <f t="shared" si="432"/>
        <v/>
      </c>
      <c r="Z1415" s="161" t="str">
        <f t="shared" si="433"/>
        <v/>
      </c>
      <c r="AA1415" s="161" t="str">
        <f t="shared" si="434"/>
        <v>No</v>
      </c>
      <c r="AB1415" s="162" t="str">
        <f t="shared" si="435"/>
        <v/>
      </c>
      <c r="AC1415" s="162" t="str">
        <f t="shared" si="436"/>
        <v/>
      </c>
    </row>
    <row r="1416" spans="1:29" ht="14">
      <c r="A1416" s="62">
        <v>1414</v>
      </c>
      <c r="B1416" s="10">
        <v>9</v>
      </c>
      <c r="C1416" s="14">
        <v>41638</v>
      </c>
      <c r="D1416" s="15" t="s">
        <v>237</v>
      </c>
      <c r="E1416" s="15" t="s">
        <v>11</v>
      </c>
      <c r="F1416" s="15" t="s">
        <v>11</v>
      </c>
      <c r="G1416" s="23" t="s">
        <v>229</v>
      </c>
      <c r="H1416" s="17" t="s">
        <v>286</v>
      </c>
      <c r="I1416" s="66">
        <v>500</v>
      </c>
      <c r="J1416" s="12">
        <f>VLOOKUP(G1416,'Default Parameters'!$A$10:$C$12,3,FALSE)</f>
        <v>5</v>
      </c>
      <c r="K1416" s="63">
        <f t="shared" si="418"/>
        <v>41759</v>
      </c>
      <c r="L1416" s="64">
        <f t="shared" si="419"/>
        <v>2014</v>
      </c>
      <c r="M1416" s="64">
        <f t="shared" si="420"/>
        <v>4</v>
      </c>
      <c r="N1416" s="63">
        <f t="shared" si="421"/>
        <v>43584</v>
      </c>
      <c r="O1416" s="154">
        <f t="shared" si="422"/>
        <v>42948</v>
      </c>
      <c r="P1416" s="155">
        <f t="shared" si="423"/>
        <v>43312</v>
      </c>
      <c r="Q1416" s="155" t="str">
        <f t="shared" si="424"/>
        <v>Yes</v>
      </c>
      <c r="R1416" s="156">
        <f t="shared" si="425"/>
        <v>209.58904109589042</v>
      </c>
      <c r="S1416" s="156">
        <f t="shared" si="426"/>
        <v>290.41095890410958</v>
      </c>
      <c r="T1416" s="157">
        <f t="shared" si="427"/>
        <v>43313</v>
      </c>
      <c r="U1416" s="158">
        <f t="shared" si="428"/>
        <v>43584</v>
      </c>
      <c r="V1416" s="158" t="str">
        <f t="shared" si="429"/>
        <v>Yes</v>
      </c>
      <c r="W1416" s="159">
        <f t="shared" si="430"/>
        <v>209.58904109589042</v>
      </c>
      <c r="X1416" s="159">
        <f t="shared" si="431"/>
        <v>163.01369863013699</v>
      </c>
      <c r="Y1416" s="160" t="str">
        <f t="shared" si="432"/>
        <v/>
      </c>
      <c r="Z1416" s="161" t="str">
        <f t="shared" si="433"/>
        <v/>
      </c>
      <c r="AA1416" s="161" t="str">
        <f t="shared" si="434"/>
        <v>No</v>
      </c>
      <c r="AB1416" s="162" t="str">
        <f t="shared" si="435"/>
        <v/>
      </c>
      <c r="AC1416" s="162" t="str">
        <f t="shared" si="436"/>
        <v/>
      </c>
    </row>
    <row r="1417" spans="1:29" ht="14">
      <c r="A1417" s="62">
        <v>1415</v>
      </c>
      <c r="B1417" s="10">
        <v>9</v>
      </c>
      <c r="C1417" s="14">
        <v>41638</v>
      </c>
      <c r="D1417" s="15" t="s">
        <v>237</v>
      </c>
      <c r="E1417" s="15" t="s">
        <v>11</v>
      </c>
      <c r="F1417" s="15" t="s">
        <v>11</v>
      </c>
      <c r="G1417" s="23" t="s">
        <v>229</v>
      </c>
      <c r="H1417" s="17" t="s">
        <v>286</v>
      </c>
      <c r="I1417" s="66">
        <v>500</v>
      </c>
      <c r="J1417" s="12">
        <f>VLOOKUP(G1417,'Default Parameters'!$A$10:$C$12,3,FALSE)</f>
        <v>5</v>
      </c>
      <c r="K1417" s="63">
        <f t="shared" si="418"/>
        <v>41759</v>
      </c>
      <c r="L1417" s="64">
        <f t="shared" si="419"/>
        <v>2014</v>
      </c>
      <c r="M1417" s="64">
        <f t="shared" si="420"/>
        <v>4</v>
      </c>
      <c r="N1417" s="63">
        <f t="shared" si="421"/>
        <v>43584</v>
      </c>
      <c r="O1417" s="154">
        <f t="shared" si="422"/>
        <v>42948</v>
      </c>
      <c r="P1417" s="155">
        <f t="shared" si="423"/>
        <v>43312</v>
      </c>
      <c r="Q1417" s="155" t="str">
        <f t="shared" si="424"/>
        <v>Yes</v>
      </c>
      <c r="R1417" s="156">
        <f t="shared" si="425"/>
        <v>209.58904109589042</v>
      </c>
      <c r="S1417" s="156">
        <f t="shared" si="426"/>
        <v>290.41095890410958</v>
      </c>
      <c r="T1417" s="157">
        <f t="shared" si="427"/>
        <v>43313</v>
      </c>
      <c r="U1417" s="158">
        <f t="shared" si="428"/>
        <v>43584</v>
      </c>
      <c r="V1417" s="158" t="str">
        <f t="shared" si="429"/>
        <v>Yes</v>
      </c>
      <c r="W1417" s="159">
        <f t="shared" si="430"/>
        <v>209.58904109589042</v>
      </c>
      <c r="X1417" s="159">
        <f t="shared" si="431"/>
        <v>163.01369863013699</v>
      </c>
      <c r="Y1417" s="160" t="str">
        <f t="shared" si="432"/>
        <v/>
      </c>
      <c r="Z1417" s="161" t="str">
        <f t="shared" si="433"/>
        <v/>
      </c>
      <c r="AA1417" s="161" t="str">
        <f t="shared" si="434"/>
        <v>No</v>
      </c>
      <c r="AB1417" s="162" t="str">
        <f t="shared" si="435"/>
        <v/>
      </c>
      <c r="AC1417" s="162" t="str">
        <f t="shared" si="436"/>
        <v/>
      </c>
    </row>
    <row r="1418" spans="1:29" ht="15" customHeight="1">
      <c r="A1418" s="62">
        <v>1416</v>
      </c>
      <c r="B1418" s="10">
        <v>9</v>
      </c>
      <c r="C1418" s="14">
        <v>41638</v>
      </c>
      <c r="D1418" s="15" t="s">
        <v>288</v>
      </c>
      <c r="E1418" s="44" t="s">
        <v>410</v>
      </c>
      <c r="F1418" s="15" t="s">
        <v>410</v>
      </c>
      <c r="G1418" s="23" t="s">
        <v>16</v>
      </c>
      <c r="H1418" s="17" t="s">
        <v>270</v>
      </c>
      <c r="I1418" s="66">
        <v>15</v>
      </c>
      <c r="J1418" s="12">
        <f>VLOOKUP(G1418,'Default Parameters'!$A$10:$C$12,3,FALSE)</f>
        <v>5</v>
      </c>
      <c r="K1418" s="63">
        <f t="shared" si="418"/>
        <v>41759</v>
      </c>
      <c r="L1418" s="64">
        <f t="shared" si="419"/>
        <v>2014</v>
      </c>
      <c r="M1418" s="64">
        <f t="shared" si="420"/>
        <v>4</v>
      </c>
      <c r="N1418" s="63">
        <f t="shared" si="421"/>
        <v>43584</v>
      </c>
      <c r="O1418" s="154">
        <f t="shared" si="422"/>
        <v>42948</v>
      </c>
      <c r="P1418" s="155">
        <f t="shared" si="423"/>
        <v>43312</v>
      </c>
      <c r="Q1418" s="155" t="str">
        <f t="shared" si="424"/>
        <v>Yes</v>
      </c>
      <c r="R1418" s="156">
        <f t="shared" si="425"/>
        <v>6.2876712328767121</v>
      </c>
      <c r="S1418" s="156">
        <f t="shared" si="426"/>
        <v>8.712328767123287</v>
      </c>
      <c r="T1418" s="157">
        <f t="shared" si="427"/>
        <v>43313</v>
      </c>
      <c r="U1418" s="158">
        <f t="shared" si="428"/>
        <v>43584</v>
      </c>
      <c r="V1418" s="158" t="str">
        <f t="shared" si="429"/>
        <v>Yes</v>
      </c>
      <c r="W1418" s="159">
        <f t="shared" si="430"/>
        <v>6.2876712328767121</v>
      </c>
      <c r="X1418" s="159">
        <f t="shared" si="431"/>
        <v>4.8904109589041092</v>
      </c>
      <c r="Y1418" s="160" t="str">
        <f t="shared" si="432"/>
        <v/>
      </c>
      <c r="Z1418" s="161" t="str">
        <f t="shared" si="433"/>
        <v/>
      </c>
      <c r="AA1418" s="161" t="str">
        <f t="shared" si="434"/>
        <v>No</v>
      </c>
      <c r="AB1418" s="162" t="str">
        <f t="shared" si="435"/>
        <v/>
      </c>
      <c r="AC1418" s="162" t="str">
        <f t="shared" si="436"/>
        <v/>
      </c>
    </row>
    <row r="1419" spans="1:29" ht="14">
      <c r="A1419" s="62">
        <v>1417</v>
      </c>
      <c r="B1419" s="10">
        <v>9</v>
      </c>
      <c r="C1419" s="14">
        <v>41638</v>
      </c>
      <c r="D1419" s="15" t="s">
        <v>74</v>
      </c>
      <c r="E1419" s="65" t="s">
        <v>9</v>
      </c>
      <c r="F1419" s="15" t="s">
        <v>9</v>
      </c>
      <c r="G1419" s="23" t="s">
        <v>229</v>
      </c>
      <c r="H1419" s="19" t="s">
        <v>286</v>
      </c>
      <c r="I1419" s="66">
        <v>1000</v>
      </c>
      <c r="J1419" s="12">
        <f>VLOOKUP(G1419,'Default Parameters'!$A$10:$C$12,3,FALSE)</f>
        <v>5</v>
      </c>
      <c r="K1419" s="63">
        <f t="shared" si="418"/>
        <v>41759</v>
      </c>
      <c r="L1419" s="64">
        <f t="shared" si="419"/>
        <v>2014</v>
      </c>
      <c r="M1419" s="64">
        <f t="shared" si="420"/>
        <v>4</v>
      </c>
      <c r="N1419" s="63">
        <f t="shared" si="421"/>
        <v>43584</v>
      </c>
      <c r="O1419" s="154">
        <f t="shared" si="422"/>
        <v>42948</v>
      </c>
      <c r="P1419" s="155">
        <f t="shared" si="423"/>
        <v>43312</v>
      </c>
      <c r="Q1419" s="155" t="str">
        <f t="shared" si="424"/>
        <v>Yes</v>
      </c>
      <c r="R1419" s="156">
        <f t="shared" si="425"/>
        <v>419.17808219178085</v>
      </c>
      <c r="S1419" s="156">
        <f t="shared" si="426"/>
        <v>580.82191780821915</v>
      </c>
      <c r="T1419" s="157">
        <f t="shared" si="427"/>
        <v>43313</v>
      </c>
      <c r="U1419" s="158">
        <f t="shared" si="428"/>
        <v>43584</v>
      </c>
      <c r="V1419" s="158" t="str">
        <f t="shared" si="429"/>
        <v>Yes</v>
      </c>
      <c r="W1419" s="159">
        <f t="shared" si="430"/>
        <v>419.17808219178085</v>
      </c>
      <c r="X1419" s="159">
        <f t="shared" si="431"/>
        <v>326.02739726027397</v>
      </c>
      <c r="Y1419" s="160" t="str">
        <f t="shared" si="432"/>
        <v/>
      </c>
      <c r="Z1419" s="161" t="str">
        <f t="shared" si="433"/>
        <v/>
      </c>
      <c r="AA1419" s="161" t="str">
        <f t="shared" si="434"/>
        <v>No</v>
      </c>
      <c r="AB1419" s="162" t="str">
        <f t="shared" si="435"/>
        <v/>
      </c>
      <c r="AC1419" s="162" t="str">
        <f t="shared" si="436"/>
        <v/>
      </c>
    </row>
    <row r="1420" spans="1:29" ht="14">
      <c r="A1420" s="62">
        <v>1418</v>
      </c>
      <c r="B1420" s="10">
        <v>9</v>
      </c>
      <c r="C1420" s="14">
        <v>41638</v>
      </c>
      <c r="D1420" s="15" t="s">
        <v>74</v>
      </c>
      <c r="E1420" s="65" t="s">
        <v>9</v>
      </c>
      <c r="F1420" s="15" t="s">
        <v>9</v>
      </c>
      <c r="G1420" s="23" t="s">
        <v>229</v>
      </c>
      <c r="H1420" s="19" t="s">
        <v>286</v>
      </c>
      <c r="I1420" s="66">
        <v>1000</v>
      </c>
      <c r="J1420" s="12">
        <f>VLOOKUP(G1420,'Default Parameters'!$A$10:$C$12,3,FALSE)</f>
        <v>5</v>
      </c>
      <c r="K1420" s="63">
        <f t="shared" si="418"/>
        <v>41759</v>
      </c>
      <c r="L1420" s="64">
        <f t="shared" si="419"/>
        <v>2014</v>
      </c>
      <c r="M1420" s="64">
        <f t="shared" si="420"/>
        <v>4</v>
      </c>
      <c r="N1420" s="63">
        <f t="shared" si="421"/>
        <v>43584</v>
      </c>
      <c r="O1420" s="154">
        <f t="shared" si="422"/>
        <v>42948</v>
      </c>
      <c r="P1420" s="155">
        <f t="shared" si="423"/>
        <v>43312</v>
      </c>
      <c r="Q1420" s="155" t="str">
        <f t="shared" si="424"/>
        <v>Yes</v>
      </c>
      <c r="R1420" s="156">
        <f t="shared" si="425"/>
        <v>419.17808219178085</v>
      </c>
      <c r="S1420" s="156">
        <f t="shared" si="426"/>
        <v>580.82191780821915</v>
      </c>
      <c r="T1420" s="157">
        <f t="shared" si="427"/>
        <v>43313</v>
      </c>
      <c r="U1420" s="158">
        <f t="shared" si="428"/>
        <v>43584</v>
      </c>
      <c r="V1420" s="158" t="str">
        <f t="shared" si="429"/>
        <v>Yes</v>
      </c>
      <c r="W1420" s="159">
        <f t="shared" si="430"/>
        <v>419.17808219178085</v>
      </c>
      <c r="X1420" s="159">
        <f t="shared" si="431"/>
        <v>326.02739726027397</v>
      </c>
      <c r="Y1420" s="160" t="str">
        <f t="shared" si="432"/>
        <v/>
      </c>
      <c r="Z1420" s="161" t="str">
        <f t="shared" si="433"/>
        <v/>
      </c>
      <c r="AA1420" s="161" t="str">
        <f t="shared" si="434"/>
        <v>No</v>
      </c>
      <c r="AB1420" s="162" t="str">
        <f t="shared" si="435"/>
        <v/>
      </c>
      <c r="AC1420" s="162" t="str">
        <f t="shared" si="436"/>
        <v/>
      </c>
    </row>
    <row r="1421" spans="1:29" ht="14">
      <c r="A1421" s="62">
        <v>1419</v>
      </c>
      <c r="B1421" s="10">
        <v>9</v>
      </c>
      <c r="C1421" s="14">
        <v>41638</v>
      </c>
      <c r="D1421" s="15" t="s">
        <v>74</v>
      </c>
      <c r="E1421" s="65" t="s">
        <v>9</v>
      </c>
      <c r="F1421" s="15" t="s">
        <v>9</v>
      </c>
      <c r="G1421" s="23" t="s">
        <v>229</v>
      </c>
      <c r="H1421" s="19" t="s">
        <v>286</v>
      </c>
      <c r="I1421" s="66">
        <v>1000</v>
      </c>
      <c r="J1421" s="12">
        <f>VLOOKUP(G1421,'Default Parameters'!$A$10:$C$12,3,FALSE)</f>
        <v>5</v>
      </c>
      <c r="K1421" s="63">
        <f t="shared" si="418"/>
        <v>41759</v>
      </c>
      <c r="L1421" s="64">
        <f t="shared" si="419"/>
        <v>2014</v>
      </c>
      <c r="M1421" s="64">
        <f t="shared" si="420"/>
        <v>4</v>
      </c>
      <c r="N1421" s="63">
        <f t="shared" si="421"/>
        <v>43584</v>
      </c>
      <c r="O1421" s="154">
        <f t="shared" si="422"/>
        <v>42948</v>
      </c>
      <c r="P1421" s="155">
        <f t="shared" si="423"/>
        <v>43312</v>
      </c>
      <c r="Q1421" s="155" t="str">
        <f t="shared" si="424"/>
        <v>Yes</v>
      </c>
      <c r="R1421" s="156">
        <f t="shared" si="425"/>
        <v>419.17808219178085</v>
      </c>
      <c r="S1421" s="156">
        <f t="shared" si="426"/>
        <v>580.82191780821915</v>
      </c>
      <c r="T1421" s="157">
        <f t="shared" si="427"/>
        <v>43313</v>
      </c>
      <c r="U1421" s="158">
        <f t="shared" si="428"/>
        <v>43584</v>
      </c>
      <c r="V1421" s="158" t="str">
        <f t="shared" si="429"/>
        <v>Yes</v>
      </c>
      <c r="W1421" s="159">
        <f t="shared" si="430"/>
        <v>419.17808219178085</v>
      </c>
      <c r="X1421" s="159">
        <f t="shared" si="431"/>
        <v>326.02739726027397</v>
      </c>
      <c r="Y1421" s="160" t="str">
        <f t="shared" si="432"/>
        <v/>
      </c>
      <c r="Z1421" s="161" t="str">
        <f t="shared" si="433"/>
        <v/>
      </c>
      <c r="AA1421" s="161" t="str">
        <f t="shared" si="434"/>
        <v>No</v>
      </c>
      <c r="AB1421" s="162" t="str">
        <f t="shared" si="435"/>
        <v/>
      </c>
      <c r="AC1421" s="162" t="str">
        <f t="shared" si="436"/>
        <v/>
      </c>
    </row>
    <row r="1422" spans="1:29" ht="14">
      <c r="A1422" s="62">
        <v>1420</v>
      </c>
      <c r="B1422" s="10">
        <v>9</v>
      </c>
      <c r="C1422" s="14">
        <v>41638</v>
      </c>
      <c r="D1422" s="15" t="s">
        <v>74</v>
      </c>
      <c r="E1422" s="65" t="s">
        <v>9</v>
      </c>
      <c r="F1422" s="15" t="s">
        <v>9</v>
      </c>
      <c r="G1422" s="23" t="s">
        <v>229</v>
      </c>
      <c r="H1422" s="19" t="s">
        <v>286</v>
      </c>
      <c r="I1422" s="66">
        <v>1000</v>
      </c>
      <c r="J1422" s="12">
        <f>VLOOKUP(G1422,'Default Parameters'!$A$10:$C$12,3,FALSE)</f>
        <v>5</v>
      </c>
      <c r="K1422" s="63">
        <f t="shared" si="418"/>
        <v>41759</v>
      </c>
      <c r="L1422" s="64">
        <f t="shared" si="419"/>
        <v>2014</v>
      </c>
      <c r="M1422" s="64">
        <f t="shared" si="420"/>
        <v>4</v>
      </c>
      <c r="N1422" s="63">
        <f t="shared" si="421"/>
        <v>43584</v>
      </c>
      <c r="O1422" s="154">
        <f t="shared" si="422"/>
        <v>42948</v>
      </c>
      <c r="P1422" s="155">
        <f t="shared" si="423"/>
        <v>43312</v>
      </c>
      <c r="Q1422" s="155" t="str">
        <f t="shared" si="424"/>
        <v>Yes</v>
      </c>
      <c r="R1422" s="156">
        <f t="shared" si="425"/>
        <v>419.17808219178085</v>
      </c>
      <c r="S1422" s="156">
        <f t="shared" si="426"/>
        <v>580.82191780821915</v>
      </c>
      <c r="T1422" s="157">
        <f t="shared" si="427"/>
        <v>43313</v>
      </c>
      <c r="U1422" s="158">
        <f t="shared" si="428"/>
        <v>43584</v>
      </c>
      <c r="V1422" s="158" t="str">
        <f t="shared" si="429"/>
        <v>Yes</v>
      </c>
      <c r="W1422" s="159">
        <f t="shared" si="430"/>
        <v>419.17808219178085</v>
      </c>
      <c r="X1422" s="159">
        <f t="shared" si="431"/>
        <v>326.02739726027397</v>
      </c>
      <c r="Y1422" s="160" t="str">
        <f t="shared" si="432"/>
        <v/>
      </c>
      <c r="Z1422" s="161" t="str">
        <f t="shared" si="433"/>
        <v/>
      </c>
      <c r="AA1422" s="161" t="str">
        <f t="shared" si="434"/>
        <v>No</v>
      </c>
      <c r="AB1422" s="162" t="str">
        <f t="shared" si="435"/>
        <v/>
      </c>
      <c r="AC1422" s="162" t="str">
        <f t="shared" si="436"/>
        <v/>
      </c>
    </row>
    <row r="1423" spans="1:29" ht="14">
      <c r="A1423" s="62">
        <v>1421</v>
      </c>
      <c r="B1423" s="10">
        <v>9</v>
      </c>
      <c r="C1423" s="14">
        <v>41638</v>
      </c>
      <c r="D1423" s="15" t="s">
        <v>74</v>
      </c>
      <c r="E1423" s="65" t="s">
        <v>9</v>
      </c>
      <c r="F1423" s="15" t="s">
        <v>9</v>
      </c>
      <c r="G1423" s="23" t="s">
        <v>229</v>
      </c>
      <c r="H1423" s="19" t="s">
        <v>286</v>
      </c>
      <c r="I1423" s="66">
        <v>1000</v>
      </c>
      <c r="J1423" s="12">
        <f>VLOOKUP(G1423,'Default Parameters'!$A$10:$C$12,3,FALSE)</f>
        <v>5</v>
      </c>
      <c r="K1423" s="63">
        <f t="shared" si="418"/>
        <v>41759</v>
      </c>
      <c r="L1423" s="64">
        <f t="shared" si="419"/>
        <v>2014</v>
      </c>
      <c r="M1423" s="64">
        <f t="shared" si="420"/>
        <v>4</v>
      </c>
      <c r="N1423" s="63">
        <f t="shared" si="421"/>
        <v>43584</v>
      </c>
      <c r="O1423" s="154">
        <f t="shared" si="422"/>
        <v>42948</v>
      </c>
      <c r="P1423" s="155">
        <f t="shared" si="423"/>
        <v>43312</v>
      </c>
      <c r="Q1423" s="155" t="str">
        <f t="shared" si="424"/>
        <v>Yes</v>
      </c>
      <c r="R1423" s="156">
        <f t="shared" si="425"/>
        <v>419.17808219178085</v>
      </c>
      <c r="S1423" s="156">
        <f t="shared" si="426"/>
        <v>580.82191780821915</v>
      </c>
      <c r="T1423" s="157">
        <f t="shared" si="427"/>
        <v>43313</v>
      </c>
      <c r="U1423" s="158">
        <f t="shared" si="428"/>
        <v>43584</v>
      </c>
      <c r="V1423" s="158" t="str">
        <f t="shared" si="429"/>
        <v>Yes</v>
      </c>
      <c r="W1423" s="159">
        <f t="shared" si="430"/>
        <v>419.17808219178085</v>
      </c>
      <c r="X1423" s="159">
        <f t="shared" si="431"/>
        <v>326.02739726027397</v>
      </c>
      <c r="Y1423" s="160" t="str">
        <f t="shared" si="432"/>
        <v/>
      </c>
      <c r="Z1423" s="161" t="str">
        <f t="shared" si="433"/>
        <v/>
      </c>
      <c r="AA1423" s="161" t="str">
        <f t="shared" si="434"/>
        <v>No</v>
      </c>
      <c r="AB1423" s="162" t="str">
        <f t="shared" si="435"/>
        <v/>
      </c>
      <c r="AC1423" s="162" t="str">
        <f t="shared" si="436"/>
        <v/>
      </c>
    </row>
    <row r="1424" spans="1:29" ht="14">
      <c r="A1424" s="62">
        <v>1422</v>
      </c>
      <c r="B1424" s="10">
        <v>9</v>
      </c>
      <c r="C1424" s="14">
        <v>41638</v>
      </c>
      <c r="D1424" s="15" t="s">
        <v>272</v>
      </c>
      <c r="E1424" s="15" t="s">
        <v>785</v>
      </c>
      <c r="F1424" s="15" t="s">
        <v>785</v>
      </c>
      <c r="G1424" s="23" t="s">
        <v>229</v>
      </c>
      <c r="H1424" s="17" t="s">
        <v>281</v>
      </c>
      <c r="I1424" s="66">
        <v>1</v>
      </c>
      <c r="J1424" s="12">
        <f>VLOOKUP(G1424,'Default Parameters'!$A$10:$C$12,3,FALSE)</f>
        <v>5</v>
      </c>
      <c r="K1424" s="63">
        <f t="shared" si="418"/>
        <v>41759</v>
      </c>
      <c r="L1424" s="64">
        <f t="shared" si="419"/>
        <v>2014</v>
      </c>
      <c r="M1424" s="64">
        <f t="shared" si="420"/>
        <v>4</v>
      </c>
      <c r="N1424" s="63">
        <f t="shared" si="421"/>
        <v>43584</v>
      </c>
      <c r="O1424" s="154">
        <f t="shared" si="422"/>
        <v>42948</v>
      </c>
      <c r="P1424" s="155">
        <f t="shared" si="423"/>
        <v>43312</v>
      </c>
      <c r="Q1424" s="155" t="str">
        <f t="shared" si="424"/>
        <v>Yes</v>
      </c>
      <c r="R1424" s="156">
        <f t="shared" si="425"/>
        <v>0.41917808219178082</v>
      </c>
      <c r="S1424" s="156">
        <f t="shared" si="426"/>
        <v>0.58082191780821912</v>
      </c>
      <c r="T1424" s="157">
        <f t="shared" si="427"/>
        <v>43313</v>
      </c>
      <c r="U1424" s="158">
        <f t="shared" si="428"/>
        <v>43584</v>
      </c>
      <c r="V1424" s="158" t="str">
        <f t="shared" si="429"/>
        <v>Yes</v>
      </c>
      <c r="W1424" s="159">
        <f t="shared" si="430"/>
        <v>0.41917808219178082</v>
      </c>
      <c r="X1424" s="159">
        <f t="shared" si="431"/>
        <v>0.32602739726027397</v>
      </c>
      <c r="Y1424" s="160" t="str">
        <f t="shared" si="432"/>
        <v/>
      </c>
      <c r="Z1424" s="161" t="str">
        <f t="shared" si="433"/>
        <v/>
      </c>
      <c r="AA1424" s="161" t="str">
        <f t="shared" si="434"/>
        <v>No</v>
      </c>
      <c r="AB1424" s="162" t="str">
        <f t="shared" si="435"/>
        <v/>
      </c>
      <c r="AC1424" s="162" t="str">
        <f t="shared" si="436"/>
        <v/>
      </c>
    </row>
    <row r="1425" spans="1:29" ht="14">
      <c r="A1425" s="62">
        <v>1423</v>
      </c>
      <c r="B1425" s="10">
        <v>9</v>
      </c>
      <c r="C1425" s="14">
        <v>41648</v>
      </c>
      <c r="D1425" s="15" t="s">
        <v>320</v>
      </c>
      <c r="E1425" s="15" t="s">
        <v>367</v>
      </c>
      <c r="F1425" s="15" t="s">
        <v>367</v>
      </c>
      <c r="G1425" s="23" t="s">
        <v>229</v>
      </c>
      <c r="H1425" s="19" t="s">
        <v>286</v>
      </c>
      <c r="I1425" s="66">
        <v>50</v>
      </c>
      <c r="J1425" s="12">
        <f>VLOOKUP(G1425,'Default Parameters'!$A$10:$C$12,3,FALSE)</f>
        <v>5</v>
      </c>
      <c r="K1425" s="63">
        <f t="shared" si="418"/>
        <v>41768</v>
      </c>
      <c r="L1425" s="64">
        <f t="shared" si="419"/>
        <v>2014</v>
      </c>
      <c r="M1425" s="64">
        <f t="shared" si="420"/>
        <v>5</v>
      </c>
      <c r="N1425" s="63">
        <f t="shared" si="421"/>
        <v>43593</v>
      </c>
      <c r="O1425" s="154">
        <f t="shared" si="422"/>
        <v>42948</v>
      </c>
      <c r="P1425" s="155">
        <f t="shared" si="423"/>
        <v>43312</v>
      </c>
      <c r="Q1425" s="155" t="str">
        <f t="shared" si="424"/>
        <v>Yes</v>
      </c>
      <c r="R1425" s="156">
        <f t="shared" si="425"/>
        <v>20.958904109589042</v>
      </c>
      <c r="S1425" s="156">
        <f t="shared" si="426"/>
        <v>29.041095890410958</v>
      </c>
      <c r="T1425" s="157">
        <f t="shared" si="427"/>
        <v>43313</v>
      </c>
      <c r="U1425" s="158">
        <f t="shared" si="428"/>
        <v>43593</v>
      </c>
      <c r="V1425" s="158" t="str">
        <f t="shared" si="429"/>
        <v>Yes</v>
      </c>
      <c r="W1425" s="159">
        <f t="shared" si="430"/>
        <v>20.958904109589042</v>
      </c>
      <c r="X1425" s="159">
        <f t="shared" si="431"/>
        <v>17.534246575342465</v>
      </c>
      <c r="Y1425" s="160" t="str">
        <f t="shared" si="432"/>
        <v/>
      </c>
      <c r="Z1425" s="161" t="str">
        <f t="shared" si="433"/>
        <v/>
      </c>
      <c r="AA1425" s="161" t="str">
        <f t="shared" si="434"/>
        <v>No</v>
      </c>
      <c r="AB1425" s="162" t="str">
        <f t="shared" si="435"/>
        <v/>
      </c>
      <c r="AC1425" s="162" t="str">
        <f t="shared" si="436"/>
        <v/>
      </c>
    </row>
    <row r="1426" spans="1:29" ht="14">
      <c r="A1426" s="62">
        <v>1424</v>
      </c>
      <c r="B1426" s="10">
        <v>9</v>
      </c>
      <c r="C1426" s="14">
        <v>41670</v>
      </c>
      <c r="D1426" s="15" t="s">
        <v>321</v>
      </c>
      <c r="E1426" s="65" t="s">
        <v>8</v>
      </c>
      <c r="F1426" s="15" t="s">
        <v>8</v>
      </c>
      <c r="G1426" s="23" t="s">
        <v>16</v>
      </c>
      <c r="H1426" s="19" t="s">
        <v>270</v>
      </c>
      <c r="I1426" s="66">
        <v>4</v>
      </c>
      <c r="J1426" s="12">
        <f>VLOOKUP(G1426,'Default Parameters'!$A$10:$C$12,3,FALSE)</f>
        <v>5</v>
      </c>
      <c r="K1426" s="63">
        <f t="shared" si="418"/>
        <v>41790</v>
      </c>
      <c r="L1426" s="64">
        <f t="shared" si="419"/>
        <v>2014</v>
      </c>
      <c r="M1426" s="64">
        <f t="shared" si="420"/>
        <v>5</v>
      </c>
      <c r="N1426" s="63">
        <f t="shared" si="421"/>
        <v>43615</v>
      </c>
      <c r="O1426" s="154">
        <f t="shared" si="422"/>
        <v>42948</v>
      </c>
      <c r="P1426" s="155">
        <f t="shared" si="423"/>
        <v>43312</v>
      </c>
      <c r="Q1426" s="155" t="str">
        <f t="shared" si="424"/>
        <v>Yes</v>
      </c>
      <c r="R1426" s="156">
        <f t="shared" si="425"/>
        <v>1.6767123287671233</v>
      </c>
      <c r="S1426" s="156">
        <f t="shared" si="426"/>
        <v>2.3232876712328765</v>
      </c>
      <c r="T1426" s="157">
        <f t="shared" si="427"/>
        <v>43313</v>
      </c>
      <c r="U1426" s="158">
        <f t="shared" si="428"/>
        <v>43615</v>
      </c>
      <c r="V1426" s="158" t="str">
        <f t="shared" si="429"/>
        <v>Yes</v>
      </c>
      <c r="W1426" s="159">
        <f t="shared" si="430"/>
        <v>1.6767123287671233</v>
      </c>
      <c r="X1426" s="159">
        <f t="shared" si="431"/>
        <v>1.6438356164383561</v>
      </c>
      <c r="Y1426" s="160" t="str">
        <f t="shared" si="432"/>
        <v/>
      </c>
      <c r="Z1426" s="161" t="str">
        <f t="shared" si="433"/>
        <v/>
      </c>
      <c r="AA1426" s="161" t="str">
        <f t="shared" si="434"/>
        <v>No</v>
      </c>
      <c r="AB1426" s="162" t="str">
        <f t="shared" si="435"/>
        <v/>
      </c>
      <c r="AC1426" s="162" t="str">
        <f t="shared" si="436"/>
        <v/>
      </c>
    </row>
    <row r="1427" spans="1:29" ht="14">
      <c r="A1427" s="62">
        <v>1425</v>
      </c>
      <c r="B1427" s="10">
        <v>9</v>
      </c>
      <c r="C1427" s="14">
        <v>41670</v>
      </c>
      <c r="D1427" s="15" t="s">
        <v>313</v>
      </c>
      <c r="E1427" s="65" t="s">
        <v>8</v>
      </c>
      <c r="F1427" s="15" t="s">
        <v>8</v>
      </c>
      <c r="G1427" s="23" t="s">
        <v>229</v>
      </c>
      <c r="H1427" s="19" t="s">
        <v>286</v>
      </c>
      <c r="I1427" s="66">
        <v>10</v>
      </c>
      <c r="J1427" s="12">
        <f>VLOOKUP(G1427,'Default Parameters'!$A$10:$C$12,3,FALSE)</f>
        <v>5</v>
      </c>
      <c r="K1427" s="63">
        <f t="shared" si="418"/>
        <v>41790</v>
      </c>
      <c r="L1427" s="64">
        <f t="shared" si="419"/>
        <v>2014</v>
      </c>
      <c r="M1427" s="64">
        <f t="shared" si="420"/>
        <v>5</v>
      </c>
      <c r="N1427" s="63">
        <f t="shared" si="421"/>
        <v>43615</v>
      </c>
      <c r="O1427" s="154">
        <f t="shared" si="422"/>
        <v>42948</v>
      </c>
      <c r="P1427" s="155">
        <f t="shared" si="423"/>
        <v>43312</v>
      </c>
      <c r="Q1427" s="155" t="str">
        <f t="shared" si="424"/>
        <v>Yes</v>
      </c>
      <c r="R1427" s="156">
        <f t="shared" si="425"/>
        <v>4.1917808219178081</v>
      </c>
      <c r="S1427" s="156">
        <f t="shared" si="426"/>
        <v>5.8082191780821919</v>
      </c>
      <c r="T1427" s="157">
        <f t="shared" si="427"/>
        <v>43313</v>
      </c>
      <c r="U1427" s="158">
        <f t="shared" si="428"/>
        <v>43615</v>
      </c>
      <c r="V1427" s="158" t="str">
        <f t="shared" si="429"/>
        <v>Yes</v>
      </c>
      <c r="W1427" s="159">
        <f t="shared" si="430"/>
        <v>4.1917808219178081</v>
      </c>
      <c r="X1427" s="159">
        <f t="shared" si="431"/>
        <v>4.1095890410958908</v>
      </c>
      <c r="Y1427" s="160" t="str">
        <f t="shared" si="432"/>
        <v/>
      </c>
      <c r="Z1427" s="161" t="str">
        <f t="shared" si="433"/>
        <v/>
      </c>
      <c r="AA1427" s="161" t="str">
        <f t="shared" si="434"/>
        <v>No</v>
      </c>
      <c r="AB1427" s="162" t="str">
        <f t="shared" si="435"/>
        <v/>
      </c>
      <c r="AC1427" s="162" t="str">
        <f t="shared" si="436"/>
        <v/>
      </c>
    </row>
    <row r="1428" spans="1:29" ht="14">
      <c r="A1428" s="62">
        <v>1426</v>
      </c>
      <c r="B1428" s="10">
        <v>9</v>
      </c>
      <c r="C1428" s="14">
        <v>41670</v>
      </c>
      <c r="D1428" s="15" t="s">
        <v>313</v>
      </c>
      <c r="E1428" s="65" t="s">
        <v>8</v>
      </c>
      <c r="F1428" s="15" t="s">
        <v>8</v>
      </c>
      <c r="G1428" s="23" t="s">
        <v>229</v>
      </c>
      <c r="H1428" s="19" t="s">
        <v>286</v>
      </c>
      <c r="I1428" s="66">
        <v>12</v>
      </c>
      <c r="J1428" s="12">
        <f>VLOOKUP(G1428,'Default Parameters'!$A$10:$C$12,3,FALSE)</f>
        <v>5</v>
      </c>
      <c r="K1428" s="63">
        <f t="shared" si="418"/>
        <v>41790</v>
      </c>
      <c r="L1428" s="64">
        <f t="shared" si="419"/>
        <v>2014</v>
      </c>
      <c r="M1428" s="64">
        <f t="shared" si="420"/>
        <v>5</v>
      </c>
      <c r="N1428" s="63">
        <f t="shared" si="421"/>
        <v>43615</v>
      </c>
      <c r="O1428" s="154">
        <f t="shared" si="422"/>
        <v>42948</v>
      </c>
      <c r="P1428" s="155">
        <f t="shared" si="423"/>
        <v>43312</v>
      </c>
      <c r="Q1428" s="155" t="str">
        <f t="shared" si="424"/>
        <v>Yes</v>
      </c>
      <c r="R1428" s="156">
        <f t="shared" si="425"/>
        <v>5.0301369863013701</v>
      </c>
      <c r="S1428" s="156">
        <f t="shared" si="426"/>
        <v>6.9698630136986299</v>
      </c>
      <c r="T1428" s="157">
        <f t="shared" si="427"/>
        <v>43313</v>
      </c>
      <c r="U1428" s="158">
        <f t="shared" si="428"/>
        <v>43615</v>
      </c>
      <c r="V1428" s="158" t="str">
        <f t="shared" si="429"/>
        <v>Yes</v>
      </c>
      <c r="W1428" s="159">
        <f t="shared" si="430"/>
        <v>5.0301369863013701</v>
      </c>
      <c r="X1428" s="159">
        <f t="shared" si="431"/>
        <v>4.9315068493150687</v>
      </c>
      <c r="Y1428" s="160" t="str">
        <f t="shared" si="432"/>
        <v/>
      </c>
      <c r="Z1428" s="161" t="str">
        <f t="shared" si="433"/>
        <v/>
      </c>
      <c r="AA1428" s="161" t="str">
        <f t="shared" si="434"/>
        <v>No</v>
      </c>
      <c r="AB1428" s="162" t="str">
        <f t="shared" si="435"/>
        <v/>
      </c>
      <c r="AC1428" s="162" t="str">
        <f t="shared" si="436"/>
        <v/>
      </c>
    </row>
    <row r="1429" spans="1:29" ht="14">
      <c r="A1429" s="62">
        <v>1427</v>
      </c>
      <c r="B1429" s="10">
        <v>9</v>
      </c>
      <c r="C1429" s="14">
        <v>41670</v>
      </c>
      <c r="D1429" s="15" t="s">
        <v>27</v>
      </c>
      <c r="E1429" s="15" t="s">
        <v>11</v>
      </c>
      <c r="F1429" s="15" t="s">
        <v>11</v>
      </c>
      <c r="G1429" s="23" t="s">
        <v>229</v>
      </c>
      <c r="H1429" s="19" t="s">
        <v>286</v>
      </c>
      <c r="I1429" s="66">
        <v>5</v>
      </c>
      <c r="J1429" s="12">
        <f>VLOOKUP(G1429,'Default Parameters'!$A$10:$C$12,3,FALSE)</f>
        <v>5</v>
      </c>
      <c r="K1429" s="63">
        <f t="shared" si="418"/>
        <v>41790</v>
      </c>
      <c r="L1429" s="64">
        <f t="shared" si="419"/>
        <v>2014</v>
      </c>
      <c r="M1429" s="64">
        <f t="shared" si="420"/>
        <v>5</v>
      </c>
      <c r="N1429" s="63">
        <f t="shared" si="421"/>
        <v>43615</v>
      </c>
      <c r="O1429" s="154">
        <f t="shared" si="422"/>
        <v>42948</v>
      </c>
      <c r="P1429" s="155">
        <f t="shared" si="423"/>
        <v>43312</v>
      </c>
      <c r="Q1429" s="155" t="str">
        <f t="shared" si="424"/>
        <v>Yes</v>
      </c>
      <c r="R1429" s="156">
        <f t="shared" si="425"/>
        <v>2.095890410958904</v>
      </c>
      <c r="S1429" s="156">
        <f t="shared" si="426"/>
        <v>2.904109589041096</v>
      </c>
      <c r="T1429" s="157">
        <f t="shared" si="427"/>
        <v>43313</v>
      </c>
      <c r="U1429" s="158">
        <f t="shared" si="428"/>
        <v>43615</v>
      </c>
      <c r="V1429" s="158" t="str">
        <f t="shared" si="429"/>
        <v>Yes</v>
      </c>
      <c r="W1429" s="159">
        <f t="shared" si="430"/>
        <v>2.095890410958904</v>
      </c>
      <c r="X1429" s="159">
        <f t="shared" si="431"/>
        <v>2.0547945205479454</v>
      </c>
      <c r="Y1429" s="160" t="str">
        <f t="shared" si="432"/>
        <v/>
      </c>
      <c r="Z1429" s="161" t="str">
        <f t="shared" si="433"/>
        <v/>
      </c>
      <c r="AA1429" s="161" t="str">
        <f t="shared" si="434"/>
        <v>No</v>
      </c>
      <c r="AB1429" s="162" t="str">
        <f t="shared" si="435"/>
        <v/>
      </c>
      <c r="AC1429" s="162" t="str">
        <f t="shared" si="436"/>
        <v/>
      </c>
    </row>
    <row r="1430" spans="1:29" ht="14">
      <c r="A1430" s="62">
        <v>1428</v>
      </c>
      <c r="B1430" s="10">
        <v>9</v>
      </c>
      <c r="C1430" s="14">
        <v>41670</v>
      </c>
      <c r="D1430" s="15" t="s">
        <v>313</v>
      </c>
      <c r="E1430" s="15" t="s">
        <v>11</v>
      </c>
      <c r="F1430" s="15" t="s">
        <v>11</v>
      </c>
      <c r="G1430" s="23" t="s">
        <v>229</v>
      </c>
      <c r="H1430" s="19" t="s">
        <v>286</v>
      </c>
      <c r="I1430" s="66">
        <v>10</v>
      </c>
      <c r="J1430" s="12">
        <f>VLOOKUP(G1430,'Default Parameters'!$A$10:$C$12,3,FALSE)</f>
        <v>5</v>
      </c>
      <c r="K1430" s="63">
        <f t="shared" si="418"/>
        <v>41790</v>
      </c>
      <c r="L1430" s="64">
        <f t="shared" si="419"/>
        <v>2014</v>
      </c>
      <c r="M1430" s="64">
        <f t="shared" si="420"/>
        <v>5</v>
      </c>
      <c r="N1430" s="63">
        <f t="shared" si="421"/>
        <v>43615</v>
      </c>
      <c r="O1430" s="154">
        <f t="shared" si="422"/>
        <v>42948</v>
      </c>
      <c r="P1430" s="155">
        <f t="shared" si="423"/>
        <v>43312</v>
      </c>
      <c r="Q1430" s="155" t="str">
        <f t="shared" si="424"/>
        <v>Yes</v>
      </c>
      <c r="R1430" s="156">
        <f t="shared" si="425"/>
        <v>4.1917808219178081</v>
      </c>
      <c r="S1430" s="156">
        <f t="shared" si="426"/>
        <v>5.8082191780821919</v>
      </c>
      <c r="T1430" s="157">
        <f t="shared" si="427"/>
        <v>43313</v>
      </c>
      <c r="U1430" s="158">
        <f t="shared" si="428"/>
        <v>43615</v>
      </c>
      <c r="V1430" s="158" t="str">
        <f t="shared" si="429"/>
        <v>Yes</v>
      </c>
      <c r="W1430" s="159">
        <f t="shared" si="430"/>
        <v>4.1917808219178081</v>
      </c>
      <c r="X1430" s="159">
        <f t="shared" si="431"/>
        <v>4.1095890410958908</v>
      </c>
      <c r="Y1430" s="160" t="str">
        <f t="shared" si="432"/>
        <v/>
      </c>
      <c r="Z1430" s="161" t="str">
        <f t="shared" si="433"/>
        <v/>
      </c>
      <c r="AA1430" s="161" t="str">
        <f t="shared" si="434"/>
        <v>No</v>
      </c>
      <c r="AB1430" s="162" t="str">
        <f t="shared" si="435"/>
        <v/>
      </c>
      <c r="AC1430" s="162" t="str">
        <f t="shared" si="436"/>
        <v/>
      </c>
    </row>
    <row r="1431" spans="1:29" ht="14">
      <c r="A1431" s="62">
        <v>1429</v>
      </c>
      <c r="B1431" s="10">
        <v>9</v>
      </c>
      <c r="C1431" s="14">
        <v>41670</v>
      </c>
      <c r="D1431" s="15" t="s">
        <v>313</v>
      </c>
      <c r="E1431" s="15" t="s">
        <v>11</v>
      </c>
      <c r="F1431" s="15" t="s">
        <v>11</v>
      </c>
      <c r="G1431" s="23" t="s">
        <v>229</v>
      </c>
      <c r="H1431" s="19" t="s">
        <v>286</v>
      </c>
      <c r="I1431" s="66">
        <v>27</v>
      </c>
      <c r="J1431" s="12">
        <f>VLOOKUP(G1431,'Default Parameters'!$A$10:$C$12,3,FALSE)</f>
        <v>5</v>
      </c>
      <c r="K1431" s="63">
        <f t="shared" si="418"/>
        <v>41790</v>
      </c>
      <c r="L1431" s="64">
        <f t="shared" si="419"/>
        <v>2014</v>
      </c>
      <c r="M1431" s="64">
        <f t="shared" si="420"/>
        <v>5</v>
      </c>
      <c r="N1431" s="63">
        <f t="shared" si="421"/>
        <v>43615</v>
      </c>
      <c r="O1431" s="154">
        <f t="shared" si="422"/>
        <v>42948</v>
      </c>
      <c r="P1431" s="155">
        <f t="shared" si="423"/>
        <v>43312</v>
      </c>
      <c r="Q1431" s="155" t="str">
        <f t="shared" si="424"/>
        <v>Yes</v>
      </c>
      <c r="R1431" s="156">
        <f t="shared" si="425"/>
        <v>11.317808219178081</v>
      </c>
      <c r="S1431" s="156">
        <f t="shared" si="426"/>
        <v>15.682191780821919</v>
      </c>
      <c r="T1431" s="157">
        <f t="shared" si="427"/>
        <v>43313</v>
      </c>
      <c r="U1431" s="158">
        <f t="shared" si="428"/>
        <v>43615</v>
      </c>
      <c r="V1431" s="158" t="str">
        <f t="shared" si="429"/>
        <v>Yes</v>
      </c>
      <c r="W1431" s="159">
        <f t="shared" si="430"/>
        <v>11.317808219178081</v>
      </c>
      <c r="X1431" s="159">
        <f t="shared" si="431"/>
        <v>11.095890410958905</v>
      </c>
      <c r="Y1431" s="160" t="str">
        <f t="shared" si="432"/>
        <v/>
      </c>
      <c r="Z1431" s="161" t="str">
        <f t="shared" si="433"/>
        <v/>
      </c>
      <c r="AA1431" s="161" t="str">
        <f t="shared" si="434"/>
        <v>No</v>
      </c>
      <c r="AB1431" s="162" t="str">
        <f t="shared" si="435"/>
        <v/>
      </c>
      <c r="AC1431" s="162" t="str">
        <f t="shared" si="436"/>
        <v/>
      </c>
    </row>
    <row r="1432" spans="1:29" ht="14">
      <c r="A1432" s="62">
        <v>1430</v>
      </c>
      <c r="B1432" s="10">
        <v>9</v>
      </c>
      <c r="C1432" s="14">
        <v>41670</v>
      </c>
      <c r="D1432" s="15" t="s">
        <v>27</v>
      </c>
      <c r="E1432" s="15" t="s">
        <v>11</v>
      </c>
      <c r="F1432" s="15" t="s">
        <v>11</v>
      </c>
      <c r="G1432" s="23" t="s">
        <v>229</v>
      </c>
      <c r="H1432" s="19" t="s">
        <v>286</v>
      </c>
      <c r="I1432" s="66">
        <v>30</v>
      </c>
      <c r="J1432" s="12">
        <f>VLOOKUP(G1432,'Default Parameters'!$A$10:$C$12,3,FALSE)</f>
        <v>5</v>
      </c>
      <c r="K1432" s="63">
        <f t="shared" si="418"/>
        <v>41790</v>
      </c>
      <c r="L1432" s="64">
        <f t="shared" si="419"/>
        <v>2014</v>
      </c>
      <c r="M1432" s="64">
        <f t="shared" si="420"/>
        <v>5</v>
      </c>
      <c r="N1432" s="63">
        <f t="shared" si="421"/>
        <v>43615</v>
      </c>
      <c r="O1432" s="154">
        <f t="shared" si="422"/>
        <v>42948</v>
      </c>
      <c r="P1432" s="155">
        <f t="shared" si="423"/>
        <v>43312</v>
      </c>
      <c r="Q1432" s="155" t="str">
        <f t="shared" si="424"/>
        <v>Yes</v>
      </c>
      <c r="R1432" s="156">
        <f t="shared" si="425"/>
        <v>12.575342465753424</v>
      </c>
      <c r="S1432" s="156">
        <f t="shared" si="426"/>
        <v>17.424657534246574</v>
      </c>
      <c r="T1432" s="157">
        <f t="shared" si="427"/>
        <v>43313</v>
      </c>
      <c r="U1432" s="158">
        <f t="shared" si="428"/>
        <v>43615</v>
      </c>
      <c r="V1432" s="158" t="str">
        <f t="shared" si="429"/>
        <v>Yes</v>
      </c>
      <c r="W1432" s="159">
        <f t="shared" si="430"/>
        <v>12.575342465753424</v>
      </c>
      <c r="X1432" s="159">
        <f t="shared" si="431"/>
        <v>12.328767123287671</v>
      </c>
      <c r="Y1432" s="160" t="str">
        <f t="shared" si="432"/>
        <v/>
      </c>
      <c r="Z1432" s="161" t="str">
        <f t="shared" si="433"/>
        <v/>
      </c>
      <c r="AA1432" s="161" t="str">
        <f t="shared" si="434"/>
        <v>No</v>
      </c>
      <c r="AB1432" s="162" t="str">
        <f t="shared" si="435"/>
        <v/>
      </c>
      <c r="AC1432" s="162" t="str">
        <f t="shared" si="436"/>
        <v/>
      </c>
    </row>
    <row r="1433" spans="1:29" ht="14">
      <c r="A1433" s="62">
        <v>1431</v>
      </c>
      <c r="B1433" s="10">
        <v>9</v>
      </c>
      <c r="C1433" s="14">
        <v>41670</v>
      </c>
      <c r="D1433" s="15" t="s">
        <v>313</v>
      </c>
      <c r="E1433" s="15" t="s">
        <v>11</v>
      </c>
      <c r="F1433" s="15" t="s">
        <v>11</v>
      </c>
      <c r="G1433" s="23" t="s">
        <v>229</v>
      </c>
      <c r="H1433" s="19" t="s">
        <v>286</v>
      </c>
      <c r="I1433" s="66">
        <v>75</v>
      </c>
      <c r="J1433" s="12">
        <f>VLOOKUP(G1433,'Default Parameters'!$A$10:$C$12,3,FALSE)</f>
        <v>5</v>
      </c>
      <c r="K1433" s="63">
        <f t="shared" si="418"/>
        <v>41790</v>
      </c>
      <c r="L1433" s="64">
        <f t="shared" si="419"/>
        <v>2014</v>
      </c>
      <c r="M1433" s="64">
        <f t="shared" si="420"/>
        <v>5</v>
      </c>
      <c r="N1433" s="63">
        <f t="shared" si="421"/>
        <v>43615</v>
      </c>
      <c r="O1433" s="154">
        <f t="shared" si="422"/>
        <v>42948</v>
      </c>
      <c r="P1433" s="155">
        <f t="shared" si="423"/>
        <v>43312</v>
      </c>
      <c r="Q1433" s="155" t="str">
        <f t="shared" si="424"/>
        <v>Yes</v>
      </c>
      <c r="R1433" s="156">
        <f t="shared" si="425"/>
        <v>31.438356164383563</v>
      </c>
      <c r="S1433" s="156">
        <f t="shared" si="426"/>
        <v>43.561643835616437</v>
      </c>
      <c r="T1433" s="157">
        <f t="shared" si="427"/>
        <v>43313</v>
      </c>
      <c r="U1433" s="158">
        <f t="shared" si="428"/>
        <v>43615</v>
      </c>
      <c r="V1433" s="158" t="str">
        <f t="shared" si="429"/>
        <v>Yes</v>
      </c>
      <c r="W1433" s="159">
        <f t="shared" si="430"/>
        <v>31.438356164383563</v>
      </c>
      <c r="X1433" s="159">
        <f t="shared" si="431"/>
        <v>30.82191780821918</v>
      </c>
      <c r="Y1433" s="160" t="str">
        <f t="shared" si="432"/>
        <v/>
      </c>
      <c r="Z1433" s="161" t="str">
        <f t="shared" si="433"/>
        <v/>
      </c>
      <c r="AA1433" s="161" t="str">
        <f t="shared" si="434"/>
        <v>No</v>
      </c>
      <c r="AB1433" s="162" t="str">
        <f t="shared" si="435"/>
        <v/>
      </c>
      <c r="AC1433" s="162" t="str">
        <f t="shared" si="436"/>
        <v/>
      </c>
    </row>
    <row r="1434" spans="1:29" ht="14">
      <c r="A1434" s="62">
        <v>1432</v>
      </c>
      <c r="B1434" s="10">
        <v>9</v>
      </c>
      <c r="C1434" s="14">
        <v>41670</v>
      </c>
      <c r="D1434" s="15" t="s">
        <v>323</v>
      </c>
      <c r="E1434" s="15" t="s">
        <v>374</v>
      </c>
      <c r="F1434" s="15" t="s">
        <v>374</v>
      </c>
      <c r="G1434" s="23" t="s">
        <v>229</v>
      </c>
      <c r="H1434" s="19" t="s">
        <v>286</v>
      </c>
      <c r="I1434" s="66">
        <v>10</v>
      </c>
      <c r="J1434" s="12">
        <f>VLOOKUP(G1434,'Default Parameters'!$A$10:$C$12,3,FALSE)</f>
        <v>5</v>
      </c>
      <c r="K1434" s="63">
        <f t="shared" si="418"/>
        <v>41790</v>
      </c>
      <c r="L1434" s="64">
        <f t="shared" si="419"/>
        <v>2014</v>
      </c>
      <c r="M1434" s="64">
        <f t="shared" si="420"/>
        <v>5</v>
      </c>
      <c r="N1434" s="63">
        <f t="shared" si="421"/>
        <v>43615</v>
      </c>
      <c r="O1434" s="154">
        <f t="shared" si="422"/>
        <v>42948</v>
      </c>
      <c r="P1434" s="155">
        <f t="shared" si="423"/>
        <v>43312</v>
      </c>
      <c r="Q1434" s="155" t="str">
        <f t="shared" si="424"/>
        <v>Yes</v>
      </c>
      <c r="R1434" s="156">
        <f t="shared" si="425"/>
        <v>4.1917808219178081</v>
      </c>
      <c r="S1434" s="156">
        <f t="shared" si="426"/>
        <v>5.8082191780821919</v>
      </c>
      <c r="T1434" s="157">
        <f t="shared" si="427"/>
        <v>43313</v>
      </c>
      <c r="U1434" s="158">
        <f t="shared" si="428"/>
        <v>43615</v>
      </c>
      <c r="V1434" s="158" t="str">
        <f t="shared" si="429"/>
        <v>Yes</v>
      </c>
      <c r="W1434" s="159">
        <f t="shared" si="430"/>
        <v>4.1917808219178081</v>
      </c>
      <c r="X1434" s="159">
        <f t="shared" si="431"/>
        <v>4.1095890410958908</v>
      </c>
      <c r="Y1434" s="160" t="str">
        <f t="shared" si="432"/>
        <v/>
      </c>
      <c r="Z1434" s="161" t="str">
        <f t="shared" si="433"/>
        <v/>
      </c>
      <c r="AA1434" s="161" t="str">
        <f t="shared" si="434"/>
        <v>No</v>
      </c>
      <c r="AB1434" s="162" t="str">
        <f t="shared" si="435"/>
        <v/>
      </c>
      <c r="AC1434" s="162" t="str">
        <f t="shared" si="436"/>
        <v/>
      </c>
    </row>
    <row r="1435" spans="1:29" ht="14">
      <c r="A1435" s="62">
        <v>1433</v>
      </c>
      <c r="B1435" s="10">
        <v>9</v>
      </c>
      <c r="C1435" s="14">
        <v>41670</v>
      </c>
      <c r="D1435" s="15" t="s">
        <v>322</v>
      </c>
      <c r="E1435" s="15" t="s">
        <v>374</v>
      </c>
      <c r="F1435" s="15" t="s">
        <v>374</v>
      </c>
      <c r="G1435" s="23" t="s">
        <v>229</v>
      </c>
      <c r="H1435" s="19" t="s">
        <v>351</v>
      </c>
      <c r="I1435" s="66">
        <v>273</v>
      </c>
      <c r="J1435" s="12">
        <f>VLOOKUP(G1435,'Default Parameters'!$A$10:$C$12,3,FALSE)</f>
        <v>5</v>
      </c>
      <c r="K1435" s="63">
        <f t="shared" si="418"/>
        <v>41790</v>
      </c>
      <c r="L1435" s="64">
        <f t="shared" si="419"/>
        <v>2014</v>
      </c>
      <c r="M1435" s="64">
        <f t="shared" si="420"/>
        <v>5</v>
      </c>
      <c r="N1435" s="63">
        <f t="shared" si="421"/>
        <v>43615</v>
      </c>
      <c r="O1435" s="154">
        <f t="shared" si="422"/>
        <v>42948</v>
      </c>
      <c r="P1435" s="155">
        <f t="shared" si="423"/>
        <v>43312</v>
      </c>
      <c r="Q1435" s="155" t="str">
        <f t="shared" si="424"/>
        <v>Yes</v>
      </c>
      <c r="R1435" s="156">
        <f t="shared" si="425"/>
        <v>114.43561643835616</v>
      </c>
      <c r="S1435" s="156">
        <f t="shared" si="426"/>
        <v>158.56438356164384</v>
      </c>
      <c r="T1435" s="157">
        <f t="shared" si="427"/>
        <v>43313</v>
      </c>
      <c r="U1435" s="158">
        <f t="shared" si="428"/>
        <v>43615</v>
      </c>
      <c r="V1435" s="158" t="str">
        <f t="shared" si="429"/>
        <v>Yes</v>
      </c>
      <c r="W1435" s="159">
        <f t="shared" si="430"/>
        <v>114.43561643835616</v>
      </c>
      <c r="X1435" s="159">
        <f t="shared" si="431"/>
        <v>112.1917808219178</v>
      </c>
      <c r="Y1435" s="160" t="str">
        <f t="shared" si="432"/>
        <v/>
      </c>
      <c r="Z1435" s="161" t="str">
        <f t="shared" si="433"/>
        <v/>
      </c>
      <c r="AA1435" s="161" t="str">
        <f t="shared" si="434"/>
        <v>No</v>
      </c>
      <c r="AB1435" s="162" t="str">
        <f t="shared" si="435"/>
        <v/>
      </c>
      <c r="AC1435" s="162" t="str">
        <f t="shared" si="436"/>
        <v/>
      </c>
    </row>
    <row r="1436" spans="1:29" ht="14">
      <c r="A1436" s="62">
        <v>1434</v>
      </c>
      <c r="B1436" s="10">
        <v>9</v>
      </c>
      <c r="C1436" s="14">
        <v>41691</v>
      </c>
      <c r="D1436" s="15" t="s">
        <v>317</v>
      </c>
      <c r="E1436" s="15" t="s">
        <v>367</v>
      </c>
      <c r="F1436" s="15" t="s">
        <v>367</v>
      </c>
      <c r="G1436" s="23" t="s">
        <v>16</v>
      </c>
      <c r="H1436" s="19" t="s">
        <v>270</v>
      </c>
      <c r="I1436" s="66">
        <v>100</v>
      </c>
      <c r="J1436" s="12">
        <f>VLOOKUP(G1436,'Default Parameters'!$A$10:$C$12,3,FALSE)</f>
        <v>5</v>
      </c>
      <c r="K1436" s="63">
        <f t="shared" si="418"/>
        <v>41811</v>
      </c>
      <c r="L1436" s="64">
        <f t="shared" si="419"/>
        <v>2014</v>
      </c>
      <c r="M1436" s="64">
        <f t="shared" si="420"/>
        <v>6</v>
      </c>
      <c r="N1436" s="63">
        <f t="shared" si="421"/>
        <v>43636</v>
      </c>
      <c r="O1436" s="154">
        <f t="shared" si="422"/>
        <v>42948</v>
      </c>
      <c r="P1436" s="155">
        <f t="shared" si="423"/>
        <v>43312</v>
      </c>
      <c r="Q1436" s="155" t="str">
        <f t="shared" si="424"/>
        <v>Yes</v>
      </c>
      <c r="R1436" s="156">
        <f t="shared" si="425"/>
        <v>41.917808219178085</v>
      </c>
      <c r="S1436" s="156">
        <f t="shared" si="426"/>
        <v>58.082191780821915</v>
      </c>
      <c r="T1436" s="157">
        <f t="shared" si="427"/>
        <v>43313</v>
      </c>
      <c r="U1436" s="158">
        <f t="shared" si="428"/>
        <v>43636</v>
      </c>
      <c r="V1436" s="158" t="str">
        <f t="shared" si="429"/>
        <v>Yes</v>
      </c>
      <c r="W1436" s="159">
        <f t="shared" si="430"/>
        <v>41.917808219178085</v>
      </c>
      <c r="X1436" s="159">
        <f t="shared" si="431"/>
        <v>46.849315068493148</v>
      </c>
      <c r="Y1436" s="160" t="str">
        <f t="shared" si="432"/>
        <v/>
      </c>
      <c r="Z1436" s="161" t="str">
        <f t="shared" si="433"/>
        <v/>
      </c>
      <c r="AA1436" s="161" t="str">
        <f t="shared" si="434"/>
        <v>No</v>
      </c>
      <c r="AB1436" s="162" t="str">
        <f t="shared" si="435"/>
        <v/>
      </c>
      <c r="AC1436" s="162" t="str">
        <f t="shared" si="436"/>
        <v/>
      </c>
    </row>
    <row r="1437" spans="1:29" ht="14" customHeight="1">
      <c r="A1437" s="62">
        <v>1435</v>
      </c>
      <c r="B1437" s="10">
        <v>9</v>
      </c>
      <c r="C1437" s="14">
        <v>41691</v>
      </c>
      <c r="D1437" s="15" t="s">
        <v>324</v>
      </c>
      <c r="E1437" s="65" t="s">
        <v>8</v>
      </c>
      <c r="F1437" s="15" t="s">
        <v>8</v>
      </c>
      <c r="G1437" s="23" t="s">
        <v>16</v>
      </c>
      <c r="H1437" s="19" t="s">
        <v>270</v>
      </c>
      <c r="I1437" s="66">
        <v>20</v>
      </c>
      <c r="J1437" s="12">
        <f>VLOOKUP(G1437,'Default Parameters'!$A$10:$C$12,3,FALSE)</f>
        <v>5</v>
      </c>
      <c r="K1437" s="63">
        <f t="shared" si="418"/>
        <v>41811</v>
      </c>
      <c r="L1437" s="64">
        <f t="shared" si="419"/>
        <v>2014</v>
      </c>
      <c r="M1437" s="64">
        <f t="shared" si="420"/>
        <v>6</v>
      </c>
      <c r="N1437" s="63">
        <f t="shared" si="421"/>
        <v>43636</v>
      </c>
      <c r="O1437" s="154">
        <f t="shared" si="422"/>
        <v>42948</v>
      </c>
      <c r="P1437" s="155">
        <f t="shared" si="423"/>
        <v>43312</v>
      </c>
      <c r="Q1437" s="155" t="str">
        <f t="shared" si="424"/>
        <v>Yes</v>
      </c>
      <c r="R1437" s="156">
        <f t="shared" si="425"/>
        <v>8.3835616438356162</v>
      </c>
      <c r="S1437" s="156">
        <f t="shared" si="426"/>
        <v>11.616438356164384</v>
      </c>
      <c r="T1437" s="157">
        <f t="shared" si="427"/>
        <v>43313</v>
      </c>
      <c r="U1437" s="158">
        <f t="shared" si="428"/>
        <v>43636</v>
      </c>
      <c r="V1437" s="158" t="str">
        <f t="shared" si="429"/>
        <v>Yes</v>
      </c>
      <c r="W1437" s="159">
        <f t="shared" si="430"/>
        <v>8.3835616438356162</v>
      </c>
      <c r="X1437" s="159">
        <f t="shared" si="431"/>
        <v>9.3698630136986303</v>
      </c>
      <c r="Y1437" s="160" t="str">
        <f t="shared" si="432"/>
        <v/>
      </c>
      <c r="Z1437" s="161" t="str">
        <f t="shared" si="433"/>
        <v/>
      </c>
      <c r="AA1437" s="161" t="str">
        <f t="shared" si="434"/>
        <v>No</v>
      </c>
      <c r="AB1437" s="162" t="str">
        <f t="shared" si="435"/>
        <v/>
      </c>
      <c r="AC1437" s="162" t="str">
        <f t="shared" si="436"/>
        <v/>
      </c>
    </row>
    <row r="1438" spans="1:29" ht="14">
      <c r="A1438" s="62">
        <v>1436</v>
      </c>
      <c r="B1438" s="10">
        <v>9</v>
      </c>
      <c r="C1438" s="14">
        <v>41691</v>
      </c>
      <c r="D1438" s="15" t="s">
        <v>327</v>
      </c>
      <c r="E1438" s="15" t="s">
        <v>30</v>
      </c>
      <c r="F1438" s="15" t="s">
        <v>30</v>
      </c>
      <c r="G1438" s="23" t="s">
        <v>229</v>
      </c>
      <c r="H1438" s="19" t="s">
        <v>352</v>
      </c>
      <c r="I1438" s="66">
        <v>1000</v>
      </c>
      <c r="J1438" s="12">
        <f>VLOOKUP(G1438,'Default Parameters'!$A$10:$C$12,3,FALSE)</f>
        <v>5</v>
      </c>
      <c r="K1438" s="63">
        <f t="shared" si="418"/>
        <v>41811</v>
      </c>
      <c r="L1438" s="64">
        <f t="shared" si="419"/>
        <v>2014</v>
      </c>
      <c r="M1438" s="64">
        <f t="shared" si="420"/>
        <v>6</v>
      </c>
      <c r="N1438" s="63">
        <f t="shared" si="421"/>
        <v>43636</v>
      </c>
      <c r="O1438" s="154">
        <f t="shared" si="422"/>
        <v>42948</v>
      </c>
      <c r="P1438" s="155">
        <f t="shared" si="423"/>
        <v>43312</v>
      </c>
      <c r="Q1438" s="155" t="str">
        <f t="shared" si="424"/>
        <v>Yes</v>
      </c>
      <c r="R1438" s="156">
        <f t="shared" si="425"/>
        <v>419.17808219178085</v>
      </c>
      <c r="S1438" s="156">
        <f t="shared" si="426"/>
        <v>580.82191780821915</v>
      </c>
      <c r="T1438" s="157">
        <f t="shared" si="427"/>
        <v>43313</v>
      </c>
      <c r="U1438" s="158">
        <f t="shared" si="428"/>
        <v>43636</v>
      </c>
      <c r="V1438" s="158" t="str">
        <f t="shared" si="429"/>
        <v>Yes</v>
      </c>
      <c r="W1438" s="159">
        <f t="shared" si="430"/>
        <v>419.17808219178085</v>
      </c>
      <c r="X1438" s="159">
        <f t="shared" si="431"/>
        <v>468.49315068493149</v>
      </c>
      <c r="Y1438" s="160" t="str">
        <f t="shared" si="432"/>
        <v/>
      </c>
      <c r="Z1438" s="161" t="str">
        <f t="shared" si="433"/>
        <v/>
      </c>
      <c r="AA1438" s="161" t="str">
        <f t="shared" si="434"/>
        <v>No</v>
      </c>
      <c r="AB1438" s="162" t="str">
        <f t="shared" si="435"/>
        <v/>
      </c>
      <c r="AC1438" s="162" t="str">
        <f t="shared" si="436"/>
        <v/>
      </c>
    </row>
    <row r="1439" spans="1:29" ht="14">
      <c r="A1439" s="62">
        <v>1437</v>
      </c>
      <c r="B1439" s="10">
        <v>9</v>
      </c>
      <c r="C1439" s="14">
        <v>41691</v>
      </c>
      <c r="D1439" s="15" t="s">
        <v>326</v>
      </c>
      <c r="E1439" s="65" t="s">
        <v>9</v>
      </c>
      <c r="F1439" s="15" t="s">
        <v>9</v>
      </c>
      <c r="G1439" s="23" t="s">
        <v>16</v>
      </c>
      <c r="H1439" s="19" t="s">
        <v>270</v>
      </c>
      <c r="I1439" s="66">
        <v>2</v>
      </c>
      <c r="J1439" s="12">
        <f>VLOOKUP(G1439,'Default Parameters'!$A$10:$C$12,3,FALSE)</f>
        <v>5</v>
      </c>
      <c r="K1439" s="63">
        <f t="shared" si="418"/>
        <v>41811</v>
      </c>
      <c r="L1439" s="64">
        <f t="shared" si="419"/>
        <v>2014</v>
      </c>
      <c r="M1439" s="64">
        <f t="shared" si="420"/>
        <v>6</v>
      </c>
      <c r="N1439" s="63">
        <f t="shared" si="421"/>
        <v>43636</v>
      </c>
      <c r="O1439" s="154">
        <f t="shared" si="422"/>
        <v>42948</v>
      </c>
      <c r="P1439" s="155">
        <f t="shared" si="423"/>
        <v>43312</v>
      </c>
      <c r="Q1439" s="155" t="str">
        <f t="shared" si="424"/>
        <v>Yes</v>
      </c>
      <c r="R1439" s="156">
        <f t="shared" si="425"/>
        <v>0.83835616438356164</v>
      </c>
      <c r="S1439" s="156">
        <f t="shared" si="426"/>
        <v>1.1616438356164382</v>
      </c>
      <c r="T1439" s="157">
        <f t="shared" si="427"/>
        <v>43313</v>
      </c>
      <c r="U1439" s="158">
        <f t="shared" si="428"/>
        <v>43636</v>
      </c>
      <c r="V1439" s="158" t="str">
        <f t="shared" si="429"/>
        <v>Yes</v>
      </c>
      <c r="W1439" s="159">
        <f t="shared" si="430"/>
        <v>0.83835616438356164</v>
      </c>
      <c r="X1439" s="159">
        <f t="shared" si="431"/>
        <v>0.93698630136986305</v>
      </c>
      <c r="Y1439" s="160" t="str">
        <f t="shared" si="432"/>
        <v/>
      </c>
      <c r="Z1439" s="161" t="str">
        <f t="shared" si="433"/>
        <v/>
      </c>
      <c r="AA1439" s="161" t="str">
        <f t="shared" si="434"/>
        <v>No</v>
      </c>
      <c r="AB1439" s="162" t="str">
        <f t="shared" si="435"/>
        <v/>
      </c>
      <c r="AC1439" s="162" t="str">
        <f t="shared" si="436"/>
        <v/>
      </c>
    </row>
    <row r="1440" spans="1:29" ht="14">
      <c r="A1440" s="62">
        <v>1438</v>
      </c>
      <c r="B1440" s="10">
        <v>9</v>
      </c>
      <c r="C1440" s="14">
        <v>41691</v>
      </c>
      <c r="D1440" s="15" t="s">
        <v>325</v>
      </c>
      <c r="E1440" s="15" t="s">
        <v>374</v>
      </c>
      <c r="F1440" s="15" t="s">
        <v>374</v>
      </c>
      <c r="G1440" s="23" t="s">
        <v>229</v>
      </c>
      <c r="H1440" s="19" t="s">
        <v>352</v>
      </c>
      <c r="I1440" s="66">
        <v>50</v>
      </c>
      <c r="J1440" s="12">
        <f>VLOOKUP(G1440,'Default Parameters'!$A$10:$C$12,3,FALSE)</f>
        <v>5</v>
      </c>
      <c r="K1440" s="63">
        <f t="shared" si="418"/>
        <v>41811</v>
      </c>
      <c r="L1440" s="64">
        <f t="shared" si="419"/>
        <v>2014</v>
      </c>
      <c r="M1440" s="64">
        <f t="shared" si="420"/>
        <v>6</v>
      </c>
      <c r="N1440" s="63">
        <f t="shared" si="421"/>
        <v>43636</v>
      </c>
      <c r="O1440" s="154">
        <f t="shared" si="422"/>
        <v>42948</v>
      </c>
      <c r="P1440" s="155">
        <f t="shared" si="423"/>
        <v>43312</v>
      </c>
      <c r="Q1440" s="155" t="str">
        <f t="shared" si="424"/>
        <v>Yes</v>
      </c>
      <c r="R1440" s="156">
        <f t="shared" si="425"/>
        <v>20.958904109589042</v>
      </c>
      <c r="S1440" s="156">
        <f t="shared" si="426"/>
        <v>29.041095890410958</v>
      </c>
      <c r="T1440" s="157">
        <f t="shared" si="427"/>
        <v>43313</v>
      </c>
      <c r="U1440" s="158">
        <f t="shared" si="428"/>
        <v>43636</v>
      </c>
      <c r="V1440" s="158" t="str">
        <f t="shared" si="429"/>
        <v>Yes</v>
      </c>
      <c r="W1440" s="159">
        <f t="shared" si="430"/>
        <v>20.958904109589042</v>
      </c>
      <c r="X1440" s="159">
        <f t="shared" si="431"/>
        <v>23.424657534246574</v>
      </c>
      <c r="Y1440" s="160" t="str">
        <f t="shared" si="432"/>
        <v/>
      </c>
      <c r="Z1440" s="161" t="str">
        <f t="shared" si="433"/>
        <v/>
      </c>
      <c r="AA1440" s="161" t="str">
        <f t="shared" si="434"/>
        <v>No</v>
      </c>
      <c r="AB1440" s="162" t="str">
        <f t="shared" si="435"/>
        <v/>
      </c>
      <c r="AC1440" s="162" t="str">
        <f t="shared" si="436"/>
        <v/>
      </c>
    </row>
    <row r="1441" spans="1:29" ht="14">
      <c r="A1441" s="62">
        <v>1439</v>
      </c>
      <c r="B1441" s="10">
        <v>9</v>
      </c>
      <c r="C1441" s="14">
        <v>41694</v>
      </c>
      <c r="D1441" s="15" t="s">
        <v>282</v>
      </c>
      <c r="E1441" s="65" t="s">
        <v>8</v>
      </c>
      <c r="F1441" s="15" t="s">
        <v>8</v>
      </c>
      <c r="G1441" s="23" t="s">
        <v>16</v>
      </c>
      <c r="H1441" s="19" t="s">
        <v>270</v>
      </c>
      <c r="I1441" s="66">
        <v>1</v>
      </c>
      <c r="J1441" s="12">
        <f>VLOOKUP(G1441,'Default Parameters'!$A$10:$C$12,3,FALSE)</f>
        <v>5</v>
      </c>
      <c r="K1441" s="63">
        <f t="shared" si="418"/>
        <v>41814</v>
      </c>
      <c r="L1441" s="64">
        <f t="shared" si="419"/>
        <v>2014</v>
      </c>
      <c r="M1441" s="64">
        <f t="shared" si="420"/>
        <v>6</v>
      </c>
      <c r="N1441" s="63">
        <f t="shared" si="421"/>
        <v>43639</v>
      </c>
      <c r="O1441" s="154">
        <f t="shared" si="422"/>
        <v>42948</v>
      </c>
      <c r="P1441" s="155">
        <f t="shared" si="423"/>
        <v>43312</v>
      </c>
      <c r="Q1441" s="155" t="str">
        <f t="shared" si="424"/>
        <v>Yes</v>
      </c>
      <c r="R1441" s="156">
        <f t="shared" si="425"/>
        <v>0.41917808219178082</v>
      </c>
      <c r="S1441" s="156">
        <f t="shared" si="426"/>
        <v>0.58082191780821912</v>
      </c>
      <c r="T1441" s="157">
        <f t="shared" si="427"/>
        <v>43313</v>
      </c>
      <c r="U1441" s="158">
        <f t="shared" si="428"/>
        <v>43639</v>
      </c>
      <c r="V1441" s="158" t="str">
        <f t="shared" si="429"/>
        <v>Yes</v>
      </c>
      <c r="W1441" s="159">
        <f t="shared" si="430"/>
        <v>0.41917808219178082</v>
      </c>
      <c r="X1441" s="159">
        <f t="shared" si="431"/>
        <v>0.47671232876712327</v>
      </c>
      <c r="Y1441" s="160" t="str">
        <f t="shared" si="432"/>
        <v/>
      </c>
      <c r="Z1441" s="161" t="str">
        <f t="shared" si="433"/>
        <v/>
      </c>
      <c r="AA1441" s="161" t="str">
        <f t="shared" si="434"/>
        <v>No</v>
      </c>
      <c r="AB1441" s="162" t="str">
        <f t="shared" si="435"/>
        <v/>
      </c>
      <c r="AC1441" s="162" t="str">
        <f t="shared" si="436"/>
        <v/>
      </c>
    </row>
    <row r="1442" spans="1:29" ht="14">
      <c r="A1442" s="62">
        <v>1440</v>
      </c>
      <c r="B1442" s="10">
        <v>9</v>
      </c>
      <c r="C1442" s="14">
        <v>41695</v>
      </c>
      <c r="D1442" s="15" t="s">
        <v>282</v>
      </c>
      <c r="E1442" s="65" t="s">
        <v>8</v>
      </c>
      <c r="F1442" s="15" t="s">
        <v>8</v>
      </c>
      <c r="G1442" s="23" t="s">
        <v>229</v>
      </c>
      <c r="H1442" s="19" t="s">
        <v>352</v>
      </c>
      <c r="I1442" s="66">
        <v>50</v>
      </c>
      <c r="J1442" s="12">
        <f>VLOOKUP(G1442,'Default Parameters'!$A$10:$C$12,3,FALSE)</f>
        <v>5</v>
      </c>
      <c r="K1442" s="63">
        <f t="shared" si="418"/>
        <v>41815</v>
      </c>
      <c r="L1442" s="64">
        <f t="shared" si="419"/>
        <v>2014</v>
      </c>
      <c r="M1442" s="64">
        <f t="shared" si="420"/>
        <v>6</v>
      </c>
      <c r="N1442" s="63">
        <f t="shared" si="421"/>
        <v>43640</v>
      </c>
      <c r="O1442" s="154">
        <f t="shared" si="422"/>
        <v>42948</v>
      </c>
      <c r="P1442" s="155">
        <f t="shared" si="423"/>
        <v>43312</v>
      </c>
      <c r="Q1442" s="155" t="str">
        <f t="shared" si="424"/>
        <v>Yes</v>
      </c>
      <c r="R1442" s="156">
        <f t="shared" si="425"/>
        <v>20.958904109589042</v>
      </c>
      <c r="S1442" s="156">
        <f t="shared" si="426"/>
        <v>29.041095890410958</v>
      </c>
      <c r="T1442" s="157">
        <f t="shared" si="427"/>
        <v>43313</v>
      </c>
      <c r="U1442" s="158">
        <f t="shared" si="428"/>
        <v>43640</v>
      </c>
      <c r="V1442" s="158" t="str">
        <f t="shared" si="429"/>
        <v>Yes</v>
      </c>
      <c r="W1442" s="159">
        <f t="shared" si="430"/>
        <v>20.958904109589042</v>
      </c>
      <c r="X1442" s="159">
        <f t="shared" si="431"/>
        <v>23.972602739726028</v>
      </c>
      <c r="Y1442" s="160" t="str">
        <f t="shared" si="432"/>
        <v/>
      </c>
      <c r="Z1442" s="161" t="str">
        <f t="shared" si="433"/>
        <v/>
      </c>
      <c r="AA1442" s="161" t="str">
        <f t="shared" si="434"/>
        <v>No</v>
      </c>
      <c r="AB1442" s="162" t="str">
        <f t="shared" si="435"/>
        <v/>
      </c>
      <c r="AC1442" s="162" t="str">
        <f t="shared" si="436"/>
        <v/>
      </c>
    </row>
    <row r="1443" spans="1:29" ht="14">
      <c r="A1443" s="62">
        <v>1441</v>
      </c>
      <c r="B1443" s="10">
        <v>9</v>
      </c>
      <c r="C1443" s="14">
        <v>41695</v>
      </c>
      <c r="D1443" s="15" t="s">
        <v>327</v>
      </c>
      <c r="E1443" s="15" t="s">
        <v>30</v>
      </c>
      <c r="F1443" s="15" t="s">
        <v>30</v>
      </c>
      <c r="G1443" s="23" t="s">
        <v>229</v>
      </c>
      <c r="H1443" s="19" t="s">
        <v>352</v>
      </c>
      <c r="I1443" s="66">
        <v>990</v>
      </c>
      <c r="J1443" s="12">
        <f>VLOOKUP(G1443,'Default Parameters'!$A$10:$C$12,3,FALSE)</f>
        <v>5</v>
      </c>
      <c r="K1443" s="63">
        <f t="shared" si="418"/>
        <v>41815</v>
      </c>
      <c r="L1443" s="64">
        <f t="shared" si="419"/>
        <v>2014</v>
      </c>
      <c r="M1443" s="64">
        <f t="shared" si="420"/>
        <v>6</v>
      </c>
      <c r="N1443" s="63">
        <f t="shared" si="421"/>
        <v>43640</v>
      </c>
      <c r="O1443" s="154">
        <f t="shared" si="422"/>
        <v>42948</v>
      </c>
      <c r="P1443" s="155">
        <f t="shared" si="423"/>
        <v>43312</v>
      </c>
      <c r="Q1443" s="155" t="str">
        <f t="shared" si="424"/>
        <v>Yes</v>
      </c>
      <c r="R1443" s="156">
        <f t="shared" si="425"/>
        <v>414.98630136986299</v>
      </c>
      <c r="S1443" s="156">
        <f t="shared" si="426"/>
        <v>575.01369863013701</v>
      </c>
      <c r="T1443" s="157">
        <f t="shared" si="427"/>
        <v>43313</v>
      </c>
      <c r="U1443" s="158">
        <f t="shared" si="428"/>
        <v>43640</v>
      </c>
      <c r="V1443" s="158" t="str">
        <f t="shared" si="429"/>
        <v>Yes</v>
      </c>
      <c r="W1443" s="159">
        <f t="shared" si="430"/>
        <v>414.98630136986299</v>
      </c>
      <c r="X1443" s="159">
        <f t="shared" si="431"/>
        <v>474.65753424657532</v>
      </c>
      <c r="Y1443" s="160" t="str">
        <f t="shared" si="432"/>
        <v/>
      </c>
      <c r="Z1443" s="161" t="str">
        <f t="shared" si="433"/>
        <v/>
      </c>
      <c r="AA1443" s="161" t="str">
        <f t="shared" si="434"/>
        <v>No</v>
      </c>
      <c r="AB1443" s="162" t="str">
        <f t="shared" si="435"/>
        <v/>
      </c>
      <c r="AC1443" s="162" t="str">
        <f t="shared" si="436"/>
        <v/>
      </c>
    </row>
    <row r="1444" spans="1:29" ht="14">
      <c r="A1444" s="62">
        <v>1442</v>
      </c>
      <c r="B1444" s="10">
        <v>9</v>
      </c>
      <c r="C1444" s="14">
        <v>41698</v>
      </c>
      <c r="D1444" s="15" t="s">
        <v>330</v>
      </c>
      <c r="E1444" s="65" t="s">
        <v>8</v>
      </c>
      <c r="F1444" s="15" t="s">
        <v>8</v>
      </c>
      <c r="G1444" s="23" t="s">
        <v>229</v>
      </c>
      <c r="H1444" s="19" t="s">
        <v>286</v>
      </c>
      <c r="I1444" s="66">
        <v>1</v>
      </c>
      <c r="J1444" s="12">
        <f>VLOOKUP(G1444,'Default Parameters'!$A$10:$C$12,3,FALSE)</f>
        <v>5</v>
      </c>
      <c r="K1444" s="63">
        <f t="shared" si="418"/>
        <v>41818</v>
      </c>
      <c r="L1444" s="64">
        <f t="shared" si="419"/>
        <v>2014</v>
      </c>
      <c r="M1444" s="64">
        <f t="shared" si="420"/>
        <v>6</v>
      </c>
      <c r="N1444" s="63">
        <f t="shared" si="421"/>
        <v>43643</v>
      </c>
      <c r="O1444" s="154">
        <f t="shared" si="422"/>
        <v>42948</v>
      </c>
      <c r="P1444" s="155">
        <f t="shared" si="423"/>
        <v>43312</v>
      </c>
      <c r="Q1444" s="155" t="str">
        <f t="shared" si="424"/>
        <v>Yes</v>
      </c>
      <c r="R1444" s="156">
        <f t="shared" si="425"/>
        <v>0.41917808219178082</v>
      </c>
      <c r="S1444" s="156">
        <f t="shared" si="426"/>
        <v>0.58082191780821912</v>
      </c>
      <c r="T1444" s="157">
        <f t="shared" si="427"/>
        <v>43313</v>
      </c>
      <c r="U1444" s="158">
        <f t="shared" si="428"/>
        <v>43643</v>
      </c>
      <c r="V1444" s="158" t="str">
        <f t="shared" si="429"/>
        <v>Yes</v>
      </c>
      <c r="W1444" s="159">
        <f t="shared" si="430"/>
        <v>0.41917808219178082</v>
      </c>
      <c r="X1444" s="159">
        <f t="shared" si="431"/>
        <v>0.48767123287671232</v>
      </c>
      <c r="Y1444" s="160" t="str">
        <f t="shared" si="432"/>
        <v/>
      </c>
      <c r="Z1444" s="161" t="str">
        <f t="shared" si="433"/>
        <v/>
      </c>
      <c r="AA1444" s="161" t="str">
        <f t="shared" si="434"/>
        <v>No</v>
      </c>
      <c r="AB1444" s="162" t="str">
        <f t="shared" si="435"/>
        <v/>
      </c>
      <c r="AC1444" s="162" t="str">
        <f t="shared" si="436"/>
        <v/>
      </c>
    </row>
    <row r="1445" spans="1:29" ht="14">
      <c r="A1445" s="62">
        <v>1443</v>
      </c>
      <c r="B1445" s="10">
        <v>9</v>
      </c>
      <c r="C1445" s="14">
        <v>41698</v>
      </c>
      <c r="D1445" s="15" t="s">
        <v>282</v>
      </c>
      <c r="E1445" s="65" t="s">
        <v>8</v>
      </c>
      <c r="F1445" s="15" t="s">
        <v>8</v>
      </c>
      <c r="G1445" s="23" t="s">
        <v>229</v>
      </c>
      <c r="H1445" s="19" t="s">
        <v>353</v>
      </c>
      <c r="I1445" s="66">
        <v>50</v>
      </c>
      <c r="J1445" s="12">
        <f>VLOOKUP(G1445,'Default Parameters'!$A$10:$C$12,3,FALSE)</f>
        <v>5</v>
      </c>
      <c r="K1445" s="63">
        <f t="shared" si="418"/>
        <v>41818</v>
      </c>
      <c r="L1445" s="64">
        <f t="shared" si="419"/>
        <v>2014</v>
      </c>
      <c r="M1445" s="64">
        <f t="shared" si="420"/>
        <v>6</v>
      </c>
      <c r="N1445" s="63">
        <f t="shared" si="421"/>
        <v>43643</v>
      </c>
      <c r="O1445" s="154">
        <f t="shared" si="422"/>
        <v>42948</v>
      </c>
      <c r="P1445" s="155">
        <f t="shared" si="423"/>
        <v>43312</v>
      </c>
      <c r="Q1445" s="155" t="str">
        <f t="shared" si="424"/>
        <v>Yes</v>
      </c>
      <c r="R1445" s="156">
        <f t="shared" si="425"/>
        <v>20.958904109589042</v>
      </c>
      <c r="S1445" s="156">
        <f t="shared" si="426"/>
        <v>29.041095890410958</v>
      </c>
      <c r="T1445" s="157">
        <f t="shared" si="427"/>
        <v>43313</v>
      </c>
      <c r="U1445" s="158">
        <f t="shared" si="428"/>
        <v>43643</v>
      </c>
      <c r="V1445" s="158" t="str">
        <f t="shared" si="429"/>
        <v>Yes</v>
      </c>
      <c r="W1445" s="159">
        <f t="shared" si="430"/>
        <v>20.958904109589042</v>
      </c>
      <c r="X1445" s="159">
        <f t="shared" si="431"/>
        <v>24.383561643835616</v>
      </c>
      <c r="Y1445" s="160" t="str">
        <f t="shared" si="432"/>
        <v/>
      </c>
      <c r="Z1445" s="161" t="str">
        <f t="shared" si="433"/>
        <v/>
      </c>
      <c r="AA1445" s="161" t="str">
        <f t="shared" si="434"/>
        <v>No</v>
      </c>
      <c r="AB1445" s="162" t="str">
        <f t="shared" si="435"/>
        <v/>
      </c>
      <c r="AC1445" s="162" t="str">
        <f t="shared" si="436"/>
        <v/>
      </c>
    </row>
    <row r="1446" spans="1:29" ht="14">
      <c r="A1446" s="62">
        <v>1444</v>
      </c>
      <c r="B1446" s="10">
        <v>9</v>
      </c>
      <c r="C1446" s="14">
        <v>41698</v>
      </c>
      <c r="D1446" s="15" t="s">
        <v>328</v>
      </c>
      <c r="E1446" s="15" t="s">
        <v>10</v>
      </c>
      <c r="F1446" s="15" t="s">
        <v>10</v>
      </c>
      <c r="G1446" s="23" t="s">
        <v>16</v>
      </c>
      <c r="H1446" s="19" t="s">
        <v>270</v>
      </c>
      <c r="I1446" s="66">
        <v>10</v>
      </c>
      <c r="J1446" s="12">
        <f>VLOOKUP(G1446,'Default Parameters'!$A$10:$C$12,3,FALSE)</f>
        <v>5</v>
      </c>
      <c r="K1446" s="63">
        <f t="shared" si="418"/>
        <v>41818</v>
      </c>
      <c r="L1446" s="64">
        <f t="shared" si="419"/>
        <v>2014</v>
      </c>
      <c r="M1446" s="64">
        <f t="shared" si="420"/>
        <v>6</v>
      </c>
      <c r="N1446" s="63">
        <f t="shared" si="421"/>
        <v>43643</v>
      </c>
      <c r="O1446" s="154">
        <f t="shared" si="422"/>
        <v>42948</v>
      </c>
      <c r="P1446" s="155">
        <f t="shared" si="423"/>
        <v>43312</v>
      </c>
      <c r="Q1446" s="155" t="str">
        <f t="shared" si="424"/>
        <v>Yes</v>
      </c>
      <c r="R1446" s="156">
        <f t="shared" si="425"/>
        <v>4.1917808219178081</v>
      </c>
      <c r="S1446" s="156">
        <f t="shared" si="426"/>
        <v>5.8082191780821919</v>
      </c>
      <c r="T1446" s="157">
        <f t="shared" si="427"/>
        <v>43313</v>
      </c>
      <c r="U1446" s="158">
        <f t="shared" si="428"/>
        <v>43643</v>
      </c>
      <c r="V1446" s="158" t="str">
        <f t="shared" si="429"/>
        <v>Yes</v>
      </c>
      <c r="W1446" s="159">
        <f t="shared" si="430"/>
        <v>4.1917808219178081</v>
      </c>
      <c r="X1446" s="159">
        <f t="shared" si="431"/>
        <v>4.8767123287671232</v>
      </c>
      <c r="Y1446" s="160" t="str">
        <f t="shared" si="432"/>
        <v/>
      </c>
      <c r="Z1446" s="161" t="str">
        <f t="shared" si="433"/>
        <v/>
      </c>
      <c r="AA1446" s="161" t="str">
        <f t="shared" si="434"/>
        <v>No</v>
      </c>
      <c r="AB1446" s="162" t="str">
        <f t="shared" si="435"/>
        <v/>
      </c>
      <c r="AC1446" s="162" t="str">
        <f t="shared" si="436"/>
        <v/>
      </c>
    </row>
    <row r="1447" spans="1:29" ht="14">
      <c r="A1447" s="62">
        <v>1445</v>
      </c>
      <c r="B1447" s="10">
        <v>9</v>
      </c>
      <c r="C1447" s="14">
        <v>41698</v>
      </c>
      <c r="D1447" s="15" t="s">
        <v>328</v>
      </c>
      <c r="E1447" s="15" t="s">
        <v>10</v>
      </c>
      <c r="F1447" s="15" t="s">
        <v>10</v>
      </c>
      <c r="G1447" s="23" t="s">
        <v>229</v>
      </c>
      <c r="H1447" s="19" t="s">
        <v>354</v>
      </c>
      <c r="I1447" s="66">
        <v>12</v>
      </c>
      <c r="J1447" s="12">
        <f>VLOOKUP(G1447,'Default Parameters'!$A$10:$C$12,3,FALSE)</f>
        <v>5</v>
      </c>
      <c r="K1447" s="63">
        <f t="shared" si="418"/>
        <v>41818</v>
      </c>
      <c r="L1447" s="64">
        <f t="shared" si="419"/>
        <v>2014</v>
      </c>
      <c r="M1447" s="64">
        <f t="shared" si="420"/>
        <v>6</v>
      </c>
      <c r="N1447" s="63">
        <f t="shared" si="421"/>
        <v>43643</v>
      </c>
      <c r="O1447" s="154">
        <f t="shared" si="422"/>
        <v>42948</v>
      </c>
      <c r="P1447" s="155">
        <f t="shared" si="423"/>
        <v>43312</v>
      </c>
      <c r="Q1447" s="155" t="str">
        <f t="shared" si="424"/>
        <v>Yes</v>
      </c>
      <c r="R1447" s="156">
        <f t="shared" si="425"/>
        <v>5.0301369863013701</v>
      </c>
      <c r="S1447" s="156">
        <f t="shared" si="426"/>
        <v>6.9698630136986299</v>
      </c>
      <c r="T1447" s="157">
        <f t="shared" si="427"/>
        <v>43313</v>
      </c>
      <c r="U1447" s="158">
        <f t="shared" si="428"/>
        <v>43643</v>
      </c>
      <c r="V1447" s="158" t="str">
        <f t="shared" si="429"/>
        <v>Yes</v>
      </c>
      <c r="W1447" s="159">
        <f t="shared" si="430"/>
        <v>5.0301369863013701</v>
      </c>
      <c r="X1447" s="159">
        <f t="shared" si="431"/>
        <v>5.8520547945205479</v>
      </c>
      <c r="Y1447" s="160" t="str">
        <f t="shared" si="432"/>
        <v/>
      </c>
      <c r="Z1447" s="161" t="str">
        <f t="shared" si="433"/>
        <v/>
      </c>
      <c r="AA1447" s="161" t="str">
        <f t="shared" si="434"/>
        <v>No</v>
      </c>
      <c r="AB1447" s="162" t="str">
        <f t="shared" si="435"/>
        <v/>
      </c>
      <c r="AC1447" s="162" t="str">
        <f t="shared" si="436"/>
        <v/>
      </c>
    </row>
    <row r="1448" spans="1:29" ht="14">
      <c r="A1448" s="62">
        <v>1446</v>
      </c>
      <c r="B1448" s="10">
        <v>9</v>
      </c>
      <c r="C1448" s="14">
        <v>41698</v>
      </c>
      <c r="D1448" s="15" t="s">
        <v>329</v>
      </c>
      <c r="E1448" s="15" t="s">
        <v>374</v>
      </c>
      <c r="F1448" s="15" t="s">
        <v>374</v>
      </c>
      <c r="G1448" s="23" t="s">
        <v>229</v>
      </c>
      <c r="H1448" s="19" t="s">
        <v>352</v>
      </c>
      <c r="I1448" s="66">
        <v>110</v>
      </c>
      <c r="J1448" s="12">
        <f>VLOOKUP(G1448,'Default Parameters'!$A$10:$C$12,3,FALSE)</f>
        <v>5</v>
      </c>
      <c r="K1448" s="63">
        <f t="shared" si="418"/>
        <v>41818</v>
      </c>
      <c r="L1448" s="64">
        <f t="shared" si="419"/>
        <v>2014</v>
      </c>
      <c r="M1448" s="64">
        <f t="shared" si="420"/>
        <v>6</v>
      </c>
      <c r="N1448" s="63">
        <f t="shared" si="421"/>
        <v>43643</v>
      </c>
      <c r="O1448" s="154">
        <f t="shared" si="422"/>
        <v>42948</v>
      </c>
      <c r="P1448" s="155">
        <f t="shared" si="423"/>
        <v>43312</v>
      </c>
      <c r="Q1448" s="155" t="str">
        <f t="shared" si="424"/>
        <v>Yes</v>
      </c>
      <c r="R1448" s="156">
        <f t="shared" si="425"/>
        <v>46.109589041095887</v>
      </c>
      <c r="S1448" s="156">
        <f t="shared" si="426"/>
        <v>63.890410958904113</v>
      </c>
      <c r="T1448" s="157">
        <f t="shared" si="427"/>
        <v>43313</v>
      </c>
      <c r="U1448" s="158">
        <f t="shared" si="428"/>
        <v>43643</v>
      </c>
      <c r="V1448" s="158" t="str">
        <f t="shared" si="429"/>
        <v>Yes</v>
      </c>
      <c r="W1448" s="159">
        <f t="shared" si="430"/>
        <v>46.109589041095887</v>
      </c>
      <c r="X1448" s="159">
        <f t="shared" si="431"/>
        <v>53.643835616438359</v>
      </c>
      <c r="Y1448" s="160" t="str">
        <f t="shared" si="432"/>
        <v/>
      </c>
      <c r="Z1448" s="161" t="str">
        <f t="shared" si="433"/>
        <v/>
      </c>
      <c r="AA1448" s="161" t="str">
        <f t="shared" si="434"/>
        <v>No</v>
      </c>
      <c r="AB1448" s="162" t="str">
        <f t="shared" si="435"/>
        <v/>
      </c>
      <c r="AC1448" s="162" t="str">
        <f t="shared" si="436"/>
        <v/>
      </c>
    </row>
    <row r="1449" spans="1:29" ht="14">
      <c r="A1449" s="62">
        <v>1447</v>
      </c>
      <c r="B1449" s="10">
        <v>9</v>
      </c>
      <c r="C1449" s="14">
        <v>41698</v>
      </c>
      <c r="D1449" s="15" t="s">
        <v>232</v>
      </c>
      <c r="E1449" s="15" t="s">
        <v>374</v>
      </c>
      <c r="F1449" s="15" t="s">
        <v>374</v>
      </c>
      <c r="G1449" s="23" t="s">
        <v>229</v>
      </c>
      <c r="H1449" s="19" t="s">
        <v>352</v>
      </c>
      <c r="I1449" s="66">
        <v>800</v>
      </c>
      <c r="J1449" s="12">
        <f>VLOOKUP(G1449,'Default Parameters'!$A$10:$C$12,3,FALSE)</f>
        <v>5</v>
      </c>
      <c r="K1449" s="63">
        <f t="shared" si="418"/>
        <v>41818</v>
      </c>
      <c r="L1449" s="64">
        <f t="shared" si="419"/>
        <v>2014</v>
      </c>
      <c r="M1449" s="64">
        <f t="shared" si="420"/>
        <v>6</v>
      </c>
      <c r="N1449" s="63">
        <f t="shared" si="421"/>
        <v>43643</v>
      </c>
      <c r="O1449" s="154">
        <f t="shared" si="422"/>
        <v>42948</v>
      </c>
      <c r="P1449" s="155">
        <f t="shared" si="423"/>
        <v>43312</v>
      </c>
      <c r="Q1449" s="155" t="str">
        <f t="shared" si="424"/>
        <v>Yes</v>
      </c>
      <c r="R1449" s="156">
        <f t="shared" si="425"/>
        <v>335.34246575342468</v>
      </c>
      <c r="S1449" s="156">
        <f t="shared" si="426"/>
        <v>464.65753424657532</v>
      </c>
      <c r="T1449" s="157">
        <f t="shared" si="427"/>
        <v>43313</v>
      </c>
      <c r="U1449" s="158">
        <f t="shared" si="428"/>
        <v>43643</v>
      </c>
      <c r="V1449" s="158" t="str">
        <f t="shared" si="429"/>
        <v>Yes</v>
      </c>
      <c r="W1449" s="159">
        <f t="shared" si="430"/>
        <v>335.34246575342468</v>
      </c>
      <c r="X1449" s="159">
        <f t="shared" si="431"/>
        <v>390.13698630136986</v>
      </c>
      <c r="Y1449" s="160" t="str">
        <f t="shared" si="432"/>
        <v/>
      </c>
      <c r="Z1449" s="161" t="str">
        <f t="shared" si="433"/>
        <v/>
      </c>
      <c r="AA1449" s="161" t="str">
        <f t="shared" si="434"/>
        <v>No</v>
      </c>
      <c r="AB1449" s="162" t="str">
        <f t="shared" si="435"/>
        <v/>
      </c>
      <c r="AC1449" s="162" t="str">
        <f t="shared" si="436"/>
        <v/>
      </c>
    </row>
    <row r="1450" spans="1:29" ht="14">
      <c r="A1450" s="62">
        <v>1448</v>
      </c>
      <c r="B1450" s="10">
        <v>9</v>
      </c>
      <c r="C1450" s="14">
        <v>41704</v>
      </c>
      <c r="D1450" s="15" t="s">
        <v>313</v>
      </c>
      <c r="E1450" s="65" t="s">
        <v>8</v>
      </c>
      <c r="F1450" s="15" t="s">
        <v>8</v>
      </c>
      <c r="G1450" s="23" t="s">
        <v>229</v>
      </c>
      <c r="H1450" s="19" t="s">
        <v>352</v>
      </c>
      <c r="I1450" s="66">
        <v>21</v>
      </c>
      <c r="J1450" s="12">
        <f>VLOOKUP(G1450,'Default Parameters'!$A$10:$C$12,3,FALSE)</f>
        <v>5</v>
      </c>
      <c r="K1450" s="63">
        <f t="shared" si="418"/>
        <v>41826</v>
      </c>
      <c r="L1450" s="64">
        <f t="shared" si="419"/>
        <v>2014</v>
      </c>
      <c r="M1450" s="64">
        <f t="shared" si="420"/>
        <v>7</v>
      </c>
      <c r="N1450" s="63">
        <f t="shared" si="421"/>
        <v>43651</v>
      </c>
      <c r="O1450" s="154">
        <f t="shared" si="422"/>
        <v>42948</v>
      </c>
      <c r="P1450" s="155">
        <f t="shared" si="423"/>
        <v>43312</v>
      </c>
      <c r="Q1450" s="155" t="str">
        <f t="shared" si="424"/>
        <v>Yes</v>
      </c>
      <c r="R1450" s="156">
        <f t="shared" si="425"/>
        <v>8.8027397260273972</v>
      </c>
      <c r="S1450" s="156">
        <f t="shared" si="426"/>
        <v>12.197260273972603</v>
      </c>
      <c r="T1450" s="157">
        <f t="shared" si="427"/>
        <v>43313</v>
      </c>
      <c r="U1450" s="158">
        <f t="shared" si="428"/>
        <v>43651</v>
      </c>
      <c r="V1450" s="158" t="str">
        <f t="shared" si="429"/>
        <v>Yes</v>
      </c>
      <c r="W1450" s="159">
        <f t="shared" si="430"/>
        <v>8.8027397260273972</v>
      </c>
      <c r="X1450" s="159">
        <f t="shared" si="431"/>
        <v>10.701369863013699</v>
      </c>
      <c r="Y1450" s="160" t="str">
        <f t="shared" si="432"/>
        <v/>
      </c>
      <c r="Z1450" s="161" t="str">
        <f t="shared" si="433"/>
        <v/>
      </c>
      <c r="AA1450" s="161" t="str">
        <f t="shared" si="434"/>
        <v>No</v>
      </c>
      <c r="AB1450" s="162" t="str">
        <f t="shared" si="435"/>
        <v/>
      </c>
      <c r="AC1450" s="162" t="str">
        <f t="shared" si="436"/>
        <v/>
      </c>
    </row>
    <row r="1451" spans="1:29" ht="14">
      <c r="A1451" s="62">
        <v>1449</v>
      </c>
      <c r="B1451" s="10">
        <v>9</v>
      </c>
      <c r="C1451" s="14">
        <v>41704</v>
      </c>
      <c r="D1451" s="15" t="s">
        <v>313</v>
      </c>
      <c r="E1451" s="65" t="s">
        <v>8</v>
      </c>
      <c r="F1451" s="15" t="s">
        <v>8</v>
      </c>
      <c r="G1451" s="23" t="s">
        <v>229</v>
      </c>
      <c r="H1451" s="19" t="s">
        <v>352</v>
      </c>
      <c r="I1451" s="66">
        <v>23</v>
      </c>
      <c r="J1451" s="12">
        <f>VLOOKUP(G1451,'Default Parameters'!$A$10:$C$12,3,FALSE)</f>
        <v>5</v>
      </c>
      <c r="K1451" s="63">
        <f t="shared" si="418"/>
        <v>41826</v>
      </c>
      <c r="L1451" s="64">
        <f t="shared" si="419"/>
        <v>2014</v>
      </c>
      <c r="M1451" s="64">
        <f t="shared" si="420"/>
        <v>7</v>
      </c>
      <c r="N1451" s="63">
        <f t="shared" si="421"/>
        <v>43651</v>
      </c>
      <c r="O1451" s="154">
        <f t="shared" si="422"/>
        <v>42948</v>
      </c>
      <c r="P1451" s="155">
        <f t="shared" si="423"/>
        <v>43312</v>
      </c>
      <c r="Q1451" s="155" t="str">
        <f t="shared" si="424"/>
        <v>Yes</v>
      </c>
      <c r="R1451" s="156">
        <f t="shared" si="425"/>
        <v>9.6410958904109592</v>
      </c>
      <c r="S1451" s="156">
        <f t="shared" si="426"/>
        <v>13.358904109589041</v>
      </c>
      <c r="T1451" s="157">
        <f t="shared" si="427"/>
        <v>43313</v>
      </c>
      <c r="U1451" s="158">
        <f t="shared" si="428"/>
        <v>43651</v>
      </c>
      <c r="V1451" s="158" t="str">
        <f t="shared" si="429"/>
        <v>Yes</v>
      </c>
      <c r="W1451" s="159">
        <f t="shared" si="430"/>
        <v>9.6410958904109592</v>
      </c>
      <c r="X1451" s="159">
        <f t="shared" si="431"/>
        <v>11.72054794520548</v>
      </c>
      <c r="Y1451" s="160" t="str">
        <f t="shared" si="432"/>
        <v/>
      </c>
      <c r="Z1451" s="161" t="str">
        <f t="shared" si="433"/>
        <v/>
      </c>
      <c r="AA1451" s="161" t="str">
        <f t="shared" si="434"/>
        <v>No</v>
      </c>
      <c r="AB1451" s="162" t="str">
        <f t="shared" si="435"/>
        <v/>
      </c>
      <c r="AC1451" s="162" t="str">
        <f t="shared" si="436"/>
        <v/>
      </c>
    </row>
    <row r="1452" spans="1:29" ht="14">
      <c r="A1452" s="62">
        <v>1450</v>
      </c>
      <c r="B1452" s="10">
        <v>9</v>
      </c>
      <c r="C1452" s="14">
        <v>41704</v>
      </c>
      <c r="D1452" s="15" t="s">
        <v>313</v>
      </c>
      <c r="E1452" s="65" t="s">
        <v>8</v>
      </c>
      <c r="F1452" s="15" t="s">
        <v>8</v>
      </c>
      <c r="G1452" s="23" t="s">
        <v>229</v>
      </c>
      <c r="H1452" s="19" t="s">
        <v>352</v>
      </c>
      <c r="I1452" s="66">
        <v>29</v>
      </c>
      <c r="J1452" s="12">
        <f>VLOOKUP(G1452,'Default Parameters'!$A$10:$C$12,3,FALSE)</f>
        <v>5</v>
      </c>
      <c r="K1452" s="63">
        <f t="shared" si="418"/>
        <v>41826</v>
      </c>
      <c r="L1452" s="64">
        <f t="shared" si="419"/>
        <v>2014</v>
      </c>
      <c r="M1452" s="64">
        <f t="shared" si="420"/>
        <v>7</v>
      </c>
      <c r="N1452" s="63">
        <f t="shared" si="421"/>
        <v>43651</v>
      </c>
      <c r="O1452" s="154">
        <f t="shared" si="422"/>
        <v>42948</v>
      </c>
      <c r="P1452" s="155">
        <f t="shared" si="423"/>
        <v>43312</v>
      </c>
      <c r="Q1452" s="155" t="str">
        <f t="shared" si="424"/>
        <v>Yes</v>
      </c>
      <c r="R1452" s="156">
        <f t="shared" si="425"/>
        <v>12.156164383561643</v>
      </c>
      <c r="S1452" s="156">
        <f t="shared" si="426"/>
        <v>16.843835616438355</v>
      </c>
      <c r="T1452" s="157">
        <f t="shared" si="427"/>
        <v>43313</v>
      </c>
      <c r="U1452" s="158">
        <f t="shared" si="428"/>
        <v>43651</v>
      </c>
      <c r="V1452" s="158" t="str">
        <f t="shared" si="429"/>
        <v>Yes</v>
      </c>
      <c r="W1452" s="159">
        <f t="shared" si="430"/>
        <v>12.156164383561643</v>
      </c>
      <c r="X1452" s="159">
        <f t="shared" si="431"/>
        <v>14.778082191780822</v>
      </c>
      <c r="Y1452" s="160" t="str">
        <f t="shared" si="432"/>
        <v/>
      </c>
      <c r="Z1452" s="161" t="str">
        <f t="shared" si="433"/>
        <v/>
      </c>
      <c r="AA1452" s="161" t="str">
        <f t="shared" si="434"/>
        <v>No</v>
      </c>
      <c r="AB1452" s="162" t="str">
        <f t="shared" si="435"/>
        <v/>
      </c>
      <c r="AC1452" s="162" t="str">
        <f t="shared" si="436"/>
        <v/>
      </c>
    </row>
    <row r="1453" spans="1:29" ht="14">
      <c r="A1453" s="62">
        <v>1451</v>
      </c>
      <c r="B1453" s="10">
        <v>9</v>
      </c>
      <c r="C1453" s="14">
        <v>41704</v>
      </c>
      <c r="D1453" s="15" t="s">
        <v>313</v>
      </c>
      <c r="E1453" s="15" t="s">
        <v>11</v>
      </c>
      <c r="F1453" s="15" t="s">
        <v>11</v>
      </c>
      <c r="G1453" s="23" t="s">
        <v>229</v>
      </c>
      <c r="H1453" s="19" t="s">
        <v>352</v>
      </c>
      <c r="I1453" s="66">
        <v>46</v>
      </c>
      <c r="J1453" s="12">
        <f>VLOOKUP(G1453,'Default Parameters'!$A$10:$C$12,3,FALSE)</f>
        <v>5</v>
      </c>
      <c r="K1453" s="63">
        <f t="shared" si="418"/>
        <v>41826</v>
      </c>
      <c r="L1453" s="64">
        <f t="shared" si="419"/>
        <v>2014</v>
      </c>
      <c r="M1453" s="64">
        <f t="shared" si="420"/>
        <v>7</v>
      </c>
      <c r="N1453" s="63">
        <f t="shared" si="421"/>
        <v>43651</v>
      </c>
      <c r="O1453" s="154">
        <f t="shared" si="422"/>
        <v>42948</v>
      </c>
      <c r="P1453" s="155">
        <f t="shared" si="423"/>
        <v>43312</v>
      </c>
      <c r="Q1453" s="155" t="str">
        <f t="shared" si="424"/>
        <v>Yes</v>
      </c>
      <c r="R1453" s="156">
        <f t="shared" si="425"/>
        <v>19.282191780821918</v>
      </c>
      <c r="S1453" s="156">
        <f t="shared" si="426"/>
        <v>26.717808219178082</v>
      </c>
      <c r="T1453" s="157">
        <f t="shared" si="427"/>
        <v>43313</v>
      </c>
      <c r="U1453" s="158">
        <f t="shared" si="428"/>
        <v>43651</v>
      </c>
      <c r="V1453" s="158" t="str">
        <f t="shared" si="429"/>
        <v>Yes</v>
      </c>
      <c r="W1453" s="159">
        <f t="shared" si="430"/>
        <v>19.282191780821918</v>
      </c>
      <c r="X1453" s="159">
        <f t="shared" si="431"/>
        <v>23.44109589041096</v>
      </c>
      <c r="Y1453" s="160" t="str">
        <f t="shared" si="432"/>
        <v/>
      </c>
      <c r="Z1453" s="161" t="str">
        <f t="shared" si="433"/>
        <v/>
      </c>
      <c r="AA1453" s="161" t="str">
        <f t="shared" si="434"/>
        <v>No</v>
      </c>
      <c r="AB1453" s="162" t="str">
        <f t="shared" si="435"/>
        <v/>
      </c>
      <c r="AC1453" s="162" t="str">
        <f t="shared" si="436"/>
        <v/>
      </c>
    </row>
    <row r="1454" spans="1:29" ht="14">
      <c r="A1454" s="62">
        <v>1452</v>
      </c>
      <c r="B1454" s="10">
        <v>9</v>
      </c>
      <c r="C1454" s="14">
        <v>41705</v>
      </c>
      <c r="D1454" s="15" t="s">
        <v>331</v>
      </c>
      <c r="E1454" s="15" t="s">
        <v>374</v>
      </c>
      <c r="F1454" s="15" t="s">
        <v>374</v>
      </c>
      <c r="G1454" s="23" t="s">
        <v>229</v>
      </c>
      <c r="H1454" s="19" t="s">
        <v>352</v>
      </c>
      <c r="I1454" s="66">
        <v>10</v>
      </c>
      <c r="J1454" s="12">
        <f>VLOOKUP(G1454,'Default Parameters'!$A$10:$C$12,3,FALSE)</f>
        <v>5</v>
      </c>
      <c r="K1454" s="63">
        <f t="shared" si="418"/>
        <v>41827</v>
      </c>
      <c r="L1454" s="64">
        <f t="shared" si="419"/>
        <v>2014</v>
      </c>
      <c r="M1454" s="64">
        <f t="shared" si="420"/>
        <v>7</v>
      </c>
      <c r="N1454" s="63">
        <f t="shared" si="421"/>
        <v>43652</v>
      </c>
      <c r="O1454" s="154">
        <f t="shared" si="422"/>
        <v>42948</v>
      </c>
      <c r="P1454" s="155">
        <f t="shared" si="423"/>
        <v>43312</v>
      </c>
      <c r="Q1454" s="155" t="str">
        <f t="shared" si="424"/>
        <v>Yes</v>
      </c>
      <c r="R1454" s="156">
        <f t="shared" si="425"/>
        <v>4.1917808219178081</v>
      </c>
      <c r="S1454" s="156">
        <f t="shared" si="426"/>
        <v>5.8082191780821919</v>
      </c>
      <c r="T1454" s="157">
        <f t="shared" si="427"/>
        <v>43313</v>
      </c>
      <c r="U1454" s="158">
        <f t="shared" si="428"/>
        <v>43652</v>
      </c>
      <c r="V1454" s="158" t="str">
        <f t="shared" si="429"/>
        <v>Yes</v>
      </c>
      <c r="W1454" s="159">
        <f t="shared" si="430"/>
        <v>4.1917808219178081</v>
      </c>
      <c r="X1454" s="159">
        <f t="shared" si="431"/>
        <v>5.1232876712328768</v>
      </c>
      <c r="Y1454" s="160" t="str">
        <f t="shared" si="432"/>
        <v/>
      </c>
      <c r="Z1454" s="161" t="str">
        <f t="shared" si="433"/>
        <v/>
      </c>
      <c r="AA1454" s="161" t="str">
        <f t="shared" si="434"/>
        <v>No</v>
      </c>
      <c r="AB1454" s="162" t="str">
        <f t="shared" si="435"/>
        <v/>
      </c>
      <c r="AC1454" s="162" t="str">
        <f t="shared" si="436"/>
        <v/>
      </c>
    </row>
    <row r="1455" spans="1:29" ht="14">
      <c r="A1455" s="62">
        <v>1453</v>
      </c>
      <c r="B1455" s="10">
        <v>9</v>
      </c>
      <c r="C1455" s="14">
        <v>41718</v>
      </c>
      <c r="D1455" s="15" t="s">
        <v>313</v>
      </c>
      <c r="E1455" s="65" t="s">
        <v>8</v>
      </c>
      <c r="F1455" s="15" t="s">
        <v>8</v>
      </c>
      <c r="G1455" s="23" t="s">
        <v>229</v>
      </c>
      <c r="H1455" s="19" t="s">
        <v>352</v>
      </c>
      <c r="I1455" s="66">
        <v>14</v>
      </c>
      <c r="J1455" s="12">
        <f>VLOOKUP(G1455,'Default Parameters'!$A$10:$C$12,3,FALSE)</f>
        <v>5</v>
      </c>
      <c r="K1455" s="63">
        <f t="shared" si="418"/>
        <v>41840</v>
      </c>
      <c r="L1455" s="64">
        <f t="shared" si="419"/>
        <v>2014</v>
      </c>
      <c r="M1455" s="64">
        <f t="shared" si="420"/>
        <v>7</v>
      </c>
      <c r="N1455" s="63">
        <f t="shared" si="421"/>
        <v>43665</v>
      </c>
      <c r="O1455" s="154">
        <f t="shared" si="422"/>
        <v>42948</v>
      </c>
      <c r="P1455" s="155">
        <f t="shared" si="423"/>
        <v>43312</v>
      </c>
      <c r="Q1455" s="155" t="str">
        <f t="shared" si="424"/>
        <v>Yes</v>
      </c>
      <c r="R1455" s="156">
        <f t="shared" si="425"/>
        <v>5.8684931506849312</v>
      </c>
      <c r="S1455" s="156">
        <f t="shared" si="426"/>
        <v>8.131506849315068</v>
      </c>
      <c r="T1455" s="157">
        <f t="shared" si="427"/>
        <v>43313</v>
      </c>
      <c r="U1455" s="158">
        <f t="shared" si="428"/>
        <v>43665</v>
      </c>
      <c r="V1455" s="158" t="str">
        <f t="shared" si="429"/>
        <v>Yes</v>
      </c>
      <c r="W1455" s="159">
        <f t="shared" si="430"/>
        <v>5.8684931506849312</v>
      </c>
      <c r="X1455" s="159">
        <f t="shared" si="431"/>
        <v>7.6712328767123283</v>
      </c>
      <c r="Y1455" s="160" t="str">
        <f t="shared" si="432"/>
        <v/>
      </c>
      <c r="Z1455" s="161" t="str">
        <f t="shared" si="433"/>
        <v/>
      </c>
      <c r="AA1455" s="161" t="str">
        <f t="shared" si="434"/>
        <v>No</v>
      </c>
      <c r="AB1455" s="162" t="str">
        <f t="shared" si="435"/>
        <v/>
      </c>
      <c r="AC1455" s="162" t="str">
        <f t="shared" si="436"/>
        <v/>
      </c>
    </row>
    <row r="1456" spans="1:29" ht="14">
      <c r="A1456" s="62">
        <v>1454</v>
      </c>
      <c r="B1456" s="10">
        <v>9</v>
      </c>
      <c r="C1456" s="14">
        <v>41718</v>
      </c>
      <c r="D1456" s="15" t="s">
        <v>313</v>
      </c>
      <c r="E1456" s="65" t="s">
        <v>8</v>
      </c>
      <c r="F1456" s="15" t="s">
        <v>8</v>
      </c>
      <c r="G1456" s="23" t="s">
        <v>229</v>
      </c>
      <c r="H1456" s="19" t="s">
        <v>352</v>
      </c>
      <c r="I1456" s="66">
        <v>17</v>
      </c>
      <c r="J1456" s="12">
        <f>VLOOKUP(G1456,'Default Parameters'!$A$10:$C$12,3,FALSE)</f>
        <v>5</v>
      </c>
      <c r="K1456" s="63">
        <f t="shared" si="418"/>
        <v>41840</v>
      </c>
      <c r="L1456" s="64">
        <f t="shared" si="419"/>
        <v>2014</v>
      </c>
      <c r="M1456" s="64">
        <f t="shared" si="420"/>
        <v>7</v>
      </c>
      <c r="N1456" s="63">
        <f t="shared" si="421"/>
        <v>43665</v>
      </c>
      <c r="O1456" s="154">
        <f t="shared" si="422"/>
        <v>42948</v>
      </c>
      <c r="P1456" s="155">
        <f t="shared" si="423"/>
        <v>43312</v>
      </c>
      <c r="Q1456" s="155" t="str">
        <f t="shared" si="424"/>
        <v>Yes</v>
      </c>
      <c r="R1456" s="156">
        <f t="shared" si="425"/>
        <v>7.1260273972602741</v>
      </c>
      <c r="S1456" s="156">
        <f t="shared" si="426"/>
        <v>9.8739726027397268</v>
      </c>
      <c r="T1456" s="157">
        <f t="shared" si="427"/>
        <v>43313</v>
      </c>
      <c r="U1456" s="158">
        <f t="shared" si="428"/>
        <v>43665</v>
      </c>
      <c r="V1456" s="158" t="str">
        <f t="shared" si="429"/>
        <v>Yes</v>
      </c>
      <c r="W1456" s="159">
        <f t="shared" si="430"/>
        <v>7.1260273972602741</v>
      </c>
      <c r="X1456" s="159">
        <f t="shared" si="431"/>
        <v>9.3150684931506849</v>
      </c>
      <c r="Y1456" s="160" t="str">
        <f t="shared" si="432"/>
        <v/>
      </c>
      <c r="Z1456" s="161" t="str">
        <f t="shared" si="433"/>
        <v/>
      </c>
      <c r="AA1456" s="161" t="str">
        <f t="shared" si="434"/>
        <v>No</v>
      </c>
      <c r="AB1456" s="162" t="str">
        <f t="shared" si="435"/>
        <v/>
      </c>
      <c r="AC1456" s="162" t="str">
        <f t="shared" si="436"/>
        <v/>
      </c>
    </row>
    <row r="1457" spans="1:29" ht="14">
      <c r="A1457" s="62">
        <v>1455</v>
      </c>
      <c r="B1457" s="10">
        <v>9</v>
      </c>
      <c r="C1457" s="14">
        <v>41718</v>
      </c>
      <c r="D1457" s="15" t="s">
        <v>313</v>
      </c>
      <c r="E1457" s="65" t="s">
        <v>8</v>
      </c>
      <c r="F1457" s="15" t="s">
        <v>8</v>
      </c>
      <c r="G1457" s="23" t="s">
        <v>229</v>
      </c>
      <c r="H1457" s="19" t="s">
        <v>352</v>
      </c>
      <c r="I1457" s="66">
        <v>19</v>
      </c>
      <c r="J1457" s="12">
        <f>VLOOKUP(G1457,'Default Parameters'!$A$10:$C$12,3,FALSE)</f>
        <v>5</v>
      </c>
      <c r="K1457" s="63">
        <f t="shared" si="418"/>
        <v>41840</v>
      </c>
      <c r="L1457" s="64">
        <f t="shared" si="419"/>
        <v>2014</v>
      </c>
      <c r="M1457" s="64">
        <f t="shared" si="420"/>
        <v>7</v>
      </c>
      <c r="N1457" s="63">
        <f t="shared" si="421"/>
        <v>43665</v>
      </c>
      <c r="O1457" s="154">
        <f t="shared" si="422"/>
        <v>42948</v>
      </c>
      <c r="P1457" s="155">
        <f t="shared" si="423"/>
        <v>43312</v>
      </c>
      <c r="Q1457" s="155" t="str">
        <f t="shared" si="424"/>
        <v>Yes</v>
      </c>
      <c r="R1457" s="156">
        <f t="shared" si="425"/>
        <v>7.9643835616438352</v>
      </c>
      <c r="S1457" s="156">
        <f t="shared" si="426"/>
        <v>11.035616438356165</v>
      </c>
      <c r="T1457" s="157">
        <f t="shared" si="427"/>
        <v>43313</v>
      </c>
      <c r="U1457" s="158">
        <f t="shared" si="428"/>
        <v>43665</v>
      </c>
      <c r="V1457" s="158" t="str">
        <f t="shared" si="429"/>
        <v>Yes</v>
      </c>
      <c r="W1457" s="159">
        <f t="shared" si="430"/>
        <v>7.9643835616438352</v>
      </c>
      <c r="X1457" s="159">
        <f t="shared" si="431"/>
        <v>10.41095890410959</v>
      </c>
      <c r="Y1457" s="160" t="str">
        <f t="shared" si="432"/>
        <v/>
      </c>
      <c r="Z1457" s="161" t="str">
        <f t="shared" si="433"/>
        <v/>
      </c>
      <c r="AA1457" s="161" t="str">
        <f t="shared" si="434"/>
        <v>No</v>
      </c>
      <c r="AB1457" s="162" t="str">
        <f t="shared" si="435"/>
        <v/>
      </c>
      <c r="AC1457" s="162" t="str">
        <f t="shared" si="436"/>
        <v/>
      </c>
    </row>
    <row r="1458" spans="1:29" ht="14">
      <c r="A1458" s="62">
        <v>1456</v>
      </c>
      <c r="B1458" s="10">
        <v>9</v>
      </c>
      <c r="C1458" s="14">
        <v>41718</v>
      </c>
      <c r="D1458" s="15" t="s">
        <v>313</v>
      </c>
      <c r="E1458" s="65" t="s">
        <v>8</v>
      </c>
      <c r="F1458" s="15" t="s">
        <v>8</v>
      </c>
      <c r="G1458" s="23" t="s">
        <v>229</v>
      </c>
      <c r="H1458" s="19" t="s">
        <v>352</v>
      </c>
      <c r="I1458" s="66">
        <v>19</v>
      </c>
      <c r="J1458" s="12">
        <f>VLOOKUP(G1458,'Default Parameters'!$A$10:$C$12,3,FALSE)</f>
        <v>5</v>
      </c>
      <c r="K1458" s="63">
        <f t="shared" si="418"/>
        <v>41840</v>
      </c>
      <c r="L1458" s="64">
        <f t="shared" si="419"/>
        <v>2014</v>
      </c>
      <c r="M1458" s="64">
        <f t="shared" si="420"/>
        <v>7</v>
      </c>
      <c r="N1458" s="63">
        <f t="shared" si="421"/>
        <v>43665</v>
      </c>
      <c r="O1458" s="154">
        <f t="shared" si="422"/>
        <v>42948</v>
      </c>
      <c r="P1458" s="155">
        <f t="shared" si="423"/>
        <v>43312</v>
      </c>
      <c r="Q1458" s="155" t="str">
        <f t="shared" si="424"/>
        <v>Yes</v>
      </c>
      <c r="R1458" s="156">
        <f t="shared" si="425"/>
        <v>7.9643835616438352</v>
      </c>
      <c r="S1458" s="156">
        <f t="shared" si="426"/>
        <v>11.035616438356165</v>
      </c>
      <c r="T1458" s="157">
        <f t="shared" si="427"/>
        <v>43313</v>
      </c>
      <c r="U1458" s="158">
        <f t="shared" si="428"/>
        <v>43665</v>
      </c>
      <c r="V1458" s="158" t="str">
        <f t="shared" si="429"/>
        <v>Yes</v>
      </c>
      <c r="W1458" s="159">
        <f t="shared" si="430"/>
        <v>7.9643835616438352</v>
      </c>
      <c r="X1458" s="159">
        <f t="shared" si="431"/>
        <v>10.41095890410959</v>
      </c>
      <c r="Y1458" s="160" t="str">
        <f t="shared" si="432"/>
        <v/>
      </c>
      <c r="Z1458" s="161" t="str">
        <f t="shared" si="433"/>
        <v/>
      </c>
      <c r="AA1458" s="161" t="str">
        <f t="shared" si="434"/>
        <v>No</v>
      </c>
      <c r="AB1458" s="162" t="str">
        <f t="shared" si="435"/>
        <v/>
      </c>
      <c r="AC1458" s="162" t="str">
        <f t="shared" si="436"/>
        <v/>
      </c>
    </row>
    <row r="1459" spans="1:29" ht="14">
      <c r="A1459" s="62">
        <v>1457</v>
      </c>
      <c r="B1459" s="10">
        <v>9</v>
      </c>
      <c r="C1459" s="14">
        <v>41718</v>
      </c>
      <c r="D1459" s="15" t="s">
        <v>313</v>
      </c>
      <c r="E1459" s="65" t="s">
        <v>8</v>
      </c>
      <c r="F1459" s="15" t="s">
        <v>8</v>
      </c>
      <c r="G1459" s="23" t="s">
        <v>229</v>
      </c>
      <c r="H1459" s="19" t="s">
        <v>352</v>
      </c>
      <c r="I1459" s="66">
        <v>28</v>
      </c>
      <c r="J1459" s="12">
        <f>VLOOKUP(G1459,'Default Parameters'!$A$10:$C$12,3,FALSE)</f>
        <v>5</v>
      </c>
      <c r="K1459" s="63">
        <f t="shared" si="418"/>
        <v>41840</v>
      </c>
      <c r="L1459" s="64">
        <f t="shared" si="419"/>
        <v>2014</v>
      </c>
      <c r="M1459" s="64">
        <f t="shared" si="420"/>
        <v>7</v>
      </c>
      <c r="N1459" s="63">
        <f t="shared" si="421"/>
        <v>43665</v>
      </c>
      <c r="O1459" s="154">
        <f t="shared" si="422"/>
        <v>42948</v>
      </c>
      <c r="P1459" s="155">
        <f t="shared" si="423"/>
        <v>43312</v>
      </c>
      <c r="Q1459" s="155" t="str">
        <f t="shared" si="424"/>
        <v>Yes</v>
      </c>
      <c r="R1459" s="156">
        <f t="shared" si="425"/>
        <v>11.736986301369862</v>
      </c>
      <c r="S1459" s="156">
        <f t="shared" si="426"/>
        <v>16.263013698630136</v>
      </c>
      <c r="T1459" s="157">
        <f t="shared" si="427"/>
        <v>43313</v>
      </c>
      <c r="U1459" s="158">
        <f t="shared" si="428"/>
        <v>43665</v>
      </c>
      <c r="V1459" s="158" t="str">
        <f t="shared" si="429"/>
        <v>Yes</v>
      </c>
      <c r="W1459" s="159">
        <f t="shared" si="430"/>
        <v>11.736986301369862</v>
      </c>
      <c r="X1459" s="159">
        <f t="shared" si="431"/>
        <v>15.342465753424657</v>
      </c>
      <c r="Y1459" s="160" t="str">
        <f t="shared" si="432"/>
        <v/>
      </c>
      <c r="Z1459" s="161" t="str">
        <f t="shared" si="433"/>
        <v/>
      </c>
      <c r="AA1459" s="161" t="str">
        <f t="shared" si="434"/>
        <v>No</v>
      </c>
      <c r="AB1459" s="162" t="str">
        <f t="shared" si="435"/>
        <v/>
      </c>
      <c r="AC1459" s="162" t="str">
        <f t="shared" si="436"/>
        <v/>
      </c>
    </row>
    <row r="1460" spans="1:29" ht="14">
      <c r="A1460" s="62">
        <v>1458</v>
      </c>
      <c r="B1460" s="10">
        <v>9</v>
      </c>
      <c r="C1460" s="14">
        <v>41718</v>
      </c>
      <c r="D1460" s="15" t="s">
        <v>313</v>
      </c>
      <c r="E1460" s="65" t="s">
        <v>8</v>
      </c>
      <c r="F1460" s="15" t="s">
        <v>8</v>
      </c>
      <c r="G1460" s="23" t="s">
        <v>229</v>
      </c>
      <c r="H1460" s="19" t="s">
        <v>352</v>
      </c>
      <c r="I1460" s="66">
        <v>44</v>
      </c>
      <c r="J1460" s="12">
        <f>VLOOKUP(G1460,'Default Parameters'!$A$10:$C$12,3,FALSE)</f>
        <v>5</v>
      </c>
      <c r="K1460" s="63">
        <f t="shared" si="418"/>
        <v>41840</v>
      </c>
      <c r="L1460" s="64">
        <f t="shared" si="419"/>
        <v>2014</v>
      </c>
      <c r="M1460" s="64">
        <f t="shared" si="420"/>
        <v>7</v>
      </c>
      <c r="N1460" s="63">
        <f t="shared" si="421"/>
        <v>43665</v>
      </c>
      <c r="O1460" s="154">
        <f t="shared" si="422"/>
        <v>42948</v>
      </c>
      <c r="P1460" s="155">
        <f t="shared" si="423"/>
        <v>43312</v>
      </c>
      <c r="Q1460" s="155" t="str">
        <f t="shared" si="424"/>
        <v>Yes</v>
      </c>
      <c r="R1460" s="156">
        <f t="shared" si="425"/>
        <v>18.443835616438356</v>
      </c>
      <c r="S1460" s="156">
        <f t="shared" si="426"/>
        <v>25.556164383561644</v>
      </c>
      <c r="T1460" s="157">
        <f t="shared" si="427"/>
        <v>43313</v>
      </c>
      <c r="U1460" s="158">
        <f t="shared" si="428"/>
        <v>43665</v>
      </c>
      <c r="V1460" s="158" t="str">
        <f t="shared" si="429"/>
        <v>Yes</v>
      </c>
      <c r="W1460" s="159">
        <f t="shared" si="430"/>
        <v>18.443835616438356</v>
      </c>
      <c r="X1460" s="159">
        <f t="shared" si="431"/>
        <v>24.109589041095891</v>
      </c>
      <c r="Y1460" s="160" t="str">
        <f t="shared" si="432"/>
        <v/>
      </c>
      <c r="Z1460" s="161" t="str">
        <f t="shared" si="433"/>
        <v/>
      </c>
      <c r="AA1460" s="161" t="str">
        <f t="shared" si="434"/>
        <v>No</v>
      </c>
      <c r="AB1460" s="162" t="str">
        <f t="shared" si="435"/>
        <v/>
      </c>
      <c r="AC1460" s="162" t="str">
        <f t="shared" si="436"/>
        <v/>
      </c>
    </row>
    <row r="1461" spans="1:29" ht="14">
      <c r="A1461" s="62">
        <v>1459</v>
      </c>
      <c r="B1461" s="10">
        <v>9</v>
      </c>
      <c r="C1461" s="14">
        <v>41718</v>
      </c>
      <c r="D1461" s="15" t="s">
        <v>313</v>
      </c>
      <c r="E1461" s="65" t="s">
        <v>8</v>
      </c>
      <c r="F1461" s="15" t="s">
        <v>8</v>
      </c>
      <c r="G1461" s="23" t="s">
        <v>229</v>
      </c>
      <c r="H1461" s="19" t="s">
        <v>352</v>
      </c>
      <c r="I1461" s="66">
        <v>74</v>
      </c>
      <c r="J1461" s="12">
        <f>VLOOKUP(G1461,'Default Parameters'!$A$10:$C$12,3,FALSE)</f>
        <v>5</v>
      </c>
      <c r="K1461" s="63">
        <f t="shared" si="418"/>
        <v>41840</v>
      </c>
      <c r="L1461" s="64">
        <f t="shared" si="419"/>
        <v>2014</v>
      </c>
      <c r="M1461" s="64">
        <f t="shared" si="420"/>
        <v>7</v>
      </c>
      <c r="N1461" s="63">
        <f t="shared" si="421"/>
        <v>43665</v>
      </c>
      <c r="O1461" s="154">
        <f t="shared" si="422"/>
        <v>42948</v>
      </c>
      <c r="P1461" s="155">
        <f t="shared" si="423"/>
        <v>43312</v>
      </c>
      <c r="Q1461" s="155" t="str">
        <f t="shared" si="424"/>
        <v>Yes</v>
      </c>
      <c r="R1461" s="156">
        <f t="shared" si="425"/>
        <v>31.019178082191782</v>
      </c>
      <c r="S1461" s="156">
        <f t="shared" si="426"/>
        <v>42.980821917808221</v>
      </c>
      <c r="T1461" s="157">
        <f t="shared" si="427"/>
        <v>43313</v>
      </c>
      <c r="U1461" s="158">
        <f t="shared" si="428"/>
        <v>43665</v>
      </c>
      <c r="V1461" s="158" t="str">
        <f t="shared" si="429"/>
        <v>Yes</v>
      </c>
      <c r="W1461" s="159">
        <f t="shared" si="430"/>
        <v>31.019178082191782</v>
      </c>
      <c r="X1461" s="159">
        <f t="shared" si="431"/>
        <v>40.547945205479451</v>
      </c>
      <c r="Y1461" s="160" t="str">
        <f t="shared" si="432"/>
        <v/>
      </c>
      <c r="Z1461" s="161" t="str">
        <f t="shared" si="433"/>
        <v/>
      </c>
      <c r="AA1461" s="161" t="str">
        <f t="shared" si="434"/>
        <v>No</v>
      </c>
      <c r="AB1461" s="162" t="str">
        <f t="shared" si="435"/>
        <v/>
      </c>
      <c r="AC1461" s="162" t="str">
        <f t="shared" si="436"/>
        <v/>
      </c>
    </row>
    <row r="1462" spans="1:29" ht="14">
      <c r="A1462" s="62">
        <v>1460</v>
      </c>
      <c r="B1462" s="10">
        <v>9</v>
      </c>
      <c r="C1462" s="14">
        <v>41718</v>
      </c>
      <c r="D1462" s="15" t="s">
        <v>332</v>
      </c>
      <c r="E1462" s="65" t="s">
        <v>8</v>
      </c>
      <c r="F1462" s="15" t="s">
        <v>8</v>
      </c>
      <c r="G1462" s="23" t="s">
        <v>229</v>
      </c>
      <c r="H1462" s="19" t="s">
        <v>352</v>
      </c>
      <c r="I1462" s="66">
        <v>100</v>
      </c>
      <c r="J1462" s="12">
        <f>VLOOKUP(G1462,'Default Parameters'!$A$10:$C$12,3,FALSE)</f>
        <v>5</v>
      </c>
      <c r="K1462" s="63">
        <f t="shared" si="418"/>
        <v>41840</v>
      </c>
      <c r="L1462" s="64">
        <f t="shared" si="419"/>
        <v>2014</v>
      </c>
      <c r="M1462" s="64">
        <f t="shared" si="420"/>
        <v>7</v>
      </c>
      <c r="N1462" s="63">
        <f t="shared" si="421"/>
        <v>43665</v>
      </c>
      <c r="O1462" s="154">
        <f t="shared" si="422"/>
        <v>42948</v>
      </c>
      <c r="P1462" s="155">
        <f t="shared" si="423"/>
        <v>43312</v>
      </c>
      <c r="Q1462" s="155" t="str">
        <f t="shared" si="424"/>
        <v>Yes</v>
      </c>
      <c r="R1462" s="156">
        <f t="shared" si="425"/>
        <v>41.917808219178085</v>
      </c>
      <c r="S1462" s="156">
        <f t="shared" si="426"/>
        <v>58.082191780821915</v>
      </c>
      <c r="T1462" s="157">
        <f t="shared" si="427"/>
        <v>43313</v>
      </c>
      <c r="U1462" s="158">
        <f t="shared" si="428"/>
        <v>43665</v>
      </c>
      <c r="V1462" s="158" t="str">
        <f t="shared" si="429"/>
        <v>Yes</v>
      </c>
      <c r="W1462" s="159">
        <f t="shared" si="430"/>
        <v>41.917808219178085</v>
      </c>
      <c r="X1462" s="159">
        <f t="shared" si="431"/>
        <v>54.794520547945204</v>
      </c>
      <c r="Y1462" s="160" t="str">
        <f t="shared" si="432"/>
        <v/>
      </c>
      <c r="Z1462" s="161" t="str">
        <f t="shared" si="433"/>
        <v/>
      </c>
      <c r="AA1462" s="161" t="str">
        <f t="shared" si="434"/>
        <v>No</v>
      </c>
      <c r="AB1462" s="162" t="str">
        <f t="shared" si="435"/>
        <v/>
      </c>
      <c r="AC1462" s="162" t="str">
        <f t="shared" si="436"/>
        <v/>
      </c>
    </row>
    <row r="1463" spans="1:29" ht="14">
      <c r="A1463" s="62">
        <v>1461</v>
      </c>
      <c r="B1463" s="10">
        <v>9</v>
      </c>
      <c r="C1463" s="14">
        <v>41718</v>
      </c>
      <c r="D1463" s="15" t="s">
        <v>333</v>
      </c>
      <c r="E1463" s="15" t="s">
        <v>10</v>
      </c>
      <c r="F1463" s="15" t="s">
        <v>10</v>
      </c>
      <c r="G1463" s="23" t="s">
        <v>229</v>
      </c>
      <c r="H1463" s="19" t="s">
        <v>352</v>
      </c>
      <c r="I1463" s="66">
        <v>50</v>
      </c>
      <c r="J1463" s="12">
        <f>VLOOKUP(G1463,'Default Parameters'!$A$10:$C$12,3,FALSE)</f>
        <v>5</v>
      </c>
      <c r="K1463" s="63">
        <f t="shared" si="418"/>
        <v>41840</v>
      </c>
      <c r="L1463" s="64">
        <f t="shared" si="419"/>
        <v>2014</v>
      </c>
      <c r="M1463" s="64">
        <f t="shared" si="420"/>
        <v>7</v>
      </c>
      <c r="N1463" s="63">
        <f t="shared" si="421"/>
        <v>43665</v>
      </c>
      <c r="O1463" s="154">
        <f t="shared" si="422"/>
        <v>42948</v>
      </c>
      <c r="P1463" s="155">
        <f t="shared" si="423"/>
        <v>43312</v>
      </c>
      <c r="Q1463" s="155" t="str">
        <f t="shared" si="424"/>
        <v>Yes</v>
      </c>
      <c r="R1463" s="156">
        <f t="shared" si="425"/>
        <v>20.958904109589042</v>
      </c>
      <c r="S1463" s="156">
        <f t="shared" si="426"/>
        <v>29.041095890410958</v>
      </c>
      <c r="T1463" s="157">
        <f t="shared" si="427"/>
        <v>43313</v>
      </c>
      <c r="U1463" s="158">
        <f t="shared" si="428"/>
        <v>43665</v>
      </c>
      <c r="V1463" s="158" t="str">
        <f t="shared" si="429"/>
        <v>Yes</v>
      </c>
      <c r="W1463" s="159">
        <f t="shared" si="430"/>
        <v>20.958904109589042</v>
      </c>
      <c r="X1463" s="159">
        <f t="shared" si="431"/>
        <v>27.397260273972602</v>
      </c>
      <c r="Y1463" s="160" t="str">
        <f t="shared" si="432"/>
        <v/>
      </c>
      <c r="Z1463" s="161" t="str">
        <f t="shared" si="433"/>
        <v/>
      </c>
      <c r="AA1463" s="161" t="str">
        <f t="shared" si="434"/>
        <v>No</v>
      </c>
      <c r="AB1463" s="162" t="str">
        <f t="shared" si="435"/>
        <v/>
      </c>
      <c r="AC1463" s="162" t="str">
        <f t="shared" si="436"/>
        <v/>
      </c>
    </row>
    <row r="1464" spans="1:29" ht="14">
      <c r="A1464" s="62">
        <v>1462</v>
      </c>
      <c r="B1464" s="10">
        <v>9</v>
      </c>
      <c r="C1464" s="14">
        <v>41718</v>
      </c>
      <c r="D1464" s="15" t="s">
        <v>313</v>
      </c>
      <c r="E1464" s="15" t="s">
        <v>11</v>
      </c>
      <c r="F1464" s="15" t="s">
        <v>11</v>
      </c>
      <c r="G1464" s="23" t="s">
        <v>229</v>
      </c>
      <c r="H1464" s="19" t="s">
        <v>352</v>
      </c>
      <c r="I1464" s="66">
        <v>13</v>
      </c>
      <c r="J1464" s="12">
        <f>VLOOKUP(G1464,'Default Parameters'!$A$10:$C$12,3,FALSE)</f>
        <v>5</v>
      </c>
      <c r="K1464" s="63">
        <f t="shared" si="418"/>
        <v>41840</v>
      </c>
      <c r="L1464" s="64">
        <f t="shared" si="419"/>
        <v>2014</v>
      </c>
      <c r="M1464" s="64">
        <f t="shared" si="420"/>
        <v>7</v>
      </c>
      <c r="N1464" s="63">
        <f t="shared" si="421"/>
        <v>43665</v>
      </c>
      <c r="O1464" s="154">
        <f t="shared" si="422"/>
        <v>42948</v>
      </c>
      <c r="P1464" s="155">
        <f t="shared" si="423"/>
        <v>43312</v>
      </c>
      <c r="Q1464" s="155" t="str">
        <f t="shared" si="424"/>
        <v>Yes</v>
      </c>
      <c r="R1464" s="156">
        <f t="shared" si="425"/>
        <v>5.4493150684931511</v>
      </c>
      <c r="S1464" s="156">
        <f t="shared" si="426"/>
        <v>7.5506849315068489</v>
      </c>
      <c r="T1464" s="157">
        <f t="shared" si="427"/>
        <v>43313</v>
      </c>
      <c r="U1464" s="158">
        <f t="shared" si="428"/>
        <v>43665</v>
      </c>
      <c r="V1464" s="158" t="str">
        <f t="shared" si="429"/>
        <v>Yes</v>
      </c>
      <c r="W1464" s="159">
        <f t="shared" si="430"/>
        <v>5.4493150684931511</v>
      </c>
      <c r="X1464" s="159">
        <f t="shared" si="431"/>
        <v>7.1232876712328768</v>
      </c>
      <c r="Y1464" s="160" t="str">
        <f t="shared" si="432"/>
        <v/>
      </c>
      <c r="Z1464" s="161" t="str">
        <f t="shared" si="433"/>
        <v/>
      </c>
      <c r="AA1464" s="161" t="str">
        <f t="shared" si="434"/>
        <v>No</v>
      </c>
      <c r="AB1464" s="162" t="str">
        <f t="shared" si="435"/>
        <v/>
      </c>
      <c r="AC1464" s="162" t="str">
        <f t="shared" si="436"/>
        <v/>
      </c>
    </row>
    <row r="1465" spans="1:29" ht="14">
      <c r="A1465" s="62">
        <v>1463</v>
      </c>
      <c r="B1465" s="10">
        <v>9</v>
      </c>
      <c r="C1465" s="14">
        <v>41718</v>
      </c>
      <c r="D1465" s="15" t="s">
        <v>313</v>
      </c>
      <c r="E1465" s="15" t="s">
        <v>11</v>
      </c>
      <c r="F1465" s="15" t="s">
        <v>11</v>
      </c>
      <c r="G1465" s="23" t="s">
        <v>229</v>
      </c>
      <c r="H1465" s="19" t="s">
        <v>352</v>
      </c>
      <c r="I1465" s="66">
        <v>14</v>
      </c>
      <c r="J1465" s="12">
        <f>VLOOKUP(G1465,'Default Parameters'!$A$10:$C$12,3,FALSE)</f>
        <v>5</v>
      </c>
      <c r="K1465" s="63">
        <f t="shared" si="418"/>
        <v>41840</v>
      </c>
      <c r="L1465" s="64">
        <f t="shared" si="419"/>
        <v>2014</v>
      </c>
      <c r="M1465" s="64">
        <f t="shared" si="420"/>
        <v>7</v>
      </c>
      <c r="N1465" s="63">
        <f t="shared" si="421"/>
        <v>43665</v>
      </c>
      <c r="O1465" s="154">
        <f t="shared" si="422"/>
        <v>42948</v>
      </c>
      <c r="P1465" s="155">
        <f t="shared" si="423"/>
        <v>43312</v>
      </c>
      <c r="Q1465" s="155" t="str">
        <f t="shared" si="424"/>
        <v>Yes</v>
      </c>
      <c r="R1465" s="156">
        <f t="shared" si="425"/>
        <v>5.8684931506849312</v>
      </c>
      <c r="S1465" s="156">
        <f t="shared" si="426"/>
        <v>8.131506849315068</v>
      </c>
      <c r="T1465" s="157">
        <f t="shared" si="427"/>
        <v>43313</v>
      </c>
      <c r="U1465" s="158">
        <f t="shared" si="428"/>
        <v>43665</v>
      </c>
      <c r="V1465" s="158" t="str">
        <f t="shared" si="429"/>
        <v>Yes</v>
      </c>
      <c r="W1465" s="159">
        <f t="shared" si="430"/>
        <v>5.8684931506849312</v>
      </c>
      <c r="X1465" s="159">
        <f t="shared" si="431"/>
        <v>7.6712328767123283</v>
      </c>
      <c r="Y1465" s="160" t="str">
        <f t="shared" si="432"/>
        <v/>
      </c>
      <c r="Z1465" s="161" t="str">
        <f t="shared" si="433"/>
        <v/>
      </c>
      <c r="AA1465" s="161" t="str">
        <f t="shared" si="434"/>
        <v>No</v>
      </c>
      <c r="AB1465" s="162" t="str">
        <f t="shared" si="435"/>
        <v/>
      </c>
      <c r="AC1465" s="162" t="str">
        <f t="shared" si="436"/>
        <v/>
      </c>
    </row>
    <row r="1466" spans="1:29" ht="14">
      <c r="A1466" s="62">
        <v>1464</v>
      </c>
      <c r="B1466" s="10">
        <v>9</v>
      </c>
      <c r="C1466" s="14">
        <v>41718</v>
      </c>
      <c r="D1466" s="15" t="s">
        <v>313</v>
      </c>
      <c r="E1466" s="15" t="s">
        <v>11</v>
      </c>
      <c r="F1466" s="15" t="s">
        <v>11</v>
      </c>
      <c r="G1466" s="23" t="s">
        <v>229</v>
      </c>
      <c r="H1466" s="19" t="s">
        <v>352</v>
      </c>
      <c r="I1466" s="66">
        <v>33</v>
      </c>
      <c r="J1466" s="12">
        <f>VLOOKUP(G1466,'Default Parameters'!$A$10:$C$12,3,FALSE)</f>
        <v>5</v>
      </c>
      <c r="K1466" s="63">
        <f t="shared" si="418"/>
        <v>41840</v>
      </c>
      <c r="L1466" s="64">
        <f t="shared" si="419"/>
        <v>2014</v>
      </c>
      <c r="M1466" s="64">
        <f t="shared" si="420"/>
        <v>7</v>
      </c>
      <c r="N1466" s="63">
        <f t="shared" si="421"/>
        <v>43665</v>
      </c>
      <c r="O1466" s="154">
        <f t="shared" si="422"/>
        <v>42948</v>
      </c>
      <c r="P1466" s="155">
        <f t="shared" si="423"/>
        <v>43312</v>
      </c>
      <c r="Q1466" s="155" t="str">
        <f t="shared" si="424"/>
        <v>Yes</v>
      </c>
      <c r="R1466" s="156">
        <f t="shared" si="425"/>
        <v>13.832876712328767</v>
      </c>
      <c r="S1466" s="156">
        <f t="shared" si="426"/>
        <v>19.167123287671235</v>
      </c>
      <c r="T1466" s="157">
        <f t="shared" si="427"/>
        <v>43313</v>
      </c>
      <c r="U1466" s="158">
        <f t="shared" si="428"/>
        <v>43665</v>
      </c>
      <c r="V1466" s="158" t="str">
        <f t="shared" si="429"/>
        <v>Yes</v>
      </c>
      <c r="W1466" s="159">
        <f t="shared" si="430"/>
        <v>13.832876712328767</v>
      </c>
      <c r="X1466" s="159">
        <f t="shared" si="431"/>
        <v>18.082191780821919</v>
      </c>
      <c r="Y1466" s="160" t="str">
        <f t="shared" si="432"/>
        <v/>
      </c>
      <c r="Z1466" s="161" t="str">
        <f t="shared" si="433"/>
        <v/>
      </c>
      <c r="AA1466" s="161" t="str">
        <f t="shared" si="434"/>
        <v>No</v>
      </c>
      <c r="AB1466" s="162" t="str">
        <f t="shared" si="435"/>
        <v/>
      </c>
      <c r="AC1466" s="162" t="str">
        <f t="shared" si="436"/>
        <v/>
      </c>
    </row>
    <row r="1467" spans="1:29" ht="14">
      <c r="A1467" s="62">
        <v>1465</v>
      </c>
      <c r="B1467" s="10">
        <v>9</v>
      </c>
      <c r="C1467" s="14">
        <v>41718</v>
      </c>
      <c r="D1467" s="15" t="s">
        <v>313</v>
      </c>
      <c r="E1467" s="15" t="s">
        <v>11</v>
      </c>
      <c r="F1467" s="15" t="s">
        <v>11</v>
      </c>
      <c r="G1467" s="23" t="s">
        <v>229</v>
      </c>
      <c r="H1467" s="19" t="s">
        <v>352</v>
      </c>
      <c r="I1467" s="66">
        <v>35</v>
      </c>
      <c r="J1467" s="12">
        <f>VLOOKUP(G1467,'Default Parameters'!$A$10:$C$12,3,FALSE)</f>
        <v>5</v>
      </c>
      <c r="K1467" s="63">
        <f t="shared" si="418"/>
        <v>41840</v>
      </c>
      <c r="L1467" s="64">
        <f t="shared" si="419"/>
        <v>2014</v>
      </c>
      <c r="M1467" s="64">
        <f t="shared" si="420"/>
        <v>7</v>
      </c>
      <c r="N1467" s="63">
        <f t="shared" si="421"/>
        <v>43665</v>
      </c>
      <c r="O1467" s="154">
        <f t="shared" si="422"/>
        <v>42948</v>
      </c>
      <c r="P1467" s="155">
        <f t="shared" si="423"/>
        <v>43312</v>
      </c>
      <c r="Q1467" s="155" t="str">
        <f t="shared" si="424"/>
        <v>Yes</v>
      </c>
      <c r="R1467" s="156">
        <f t="shared" si="425"/>
        <v>14.671232876712329</v>
      </c>
      <c r="S1467" s="156">
        <f t="shared" si="426"/>
        <v>20.328767123287673</v>
      </c>
      <c r="T1467" s="157">
        <f t="shared" si="427"/>
        <v>43313</v>
      </c>
      <c r="U1467" s="158">
        <f t="shared" si="428"/>
        <v>43665</v>
      </c>
      <c r="V1467" s="158" t="str">
        <f t="shared" si="429"/>
        <v>Yes</v>
      </c>
      <c r="W1467" s="159">
        <f t="shared" si="430"/>
        <v>14.671232876712329</v>
      </c>
      <c r="X1467" s="159">
        <f t="shared" si="431"/>
        <v>19.17808219178082</v>
      </c>
      <c r="Y1467" s="160" t="str">
        <f t="shared" si="432"/>
        <v/>
      </c>
      <c r="Z1467" s="161" t="str">
        <f t="shared" si="433"/>
        <v/>
      </c>
      <c r="AA1467" s="161" t="str">
        <f t="shared" si="434"/>
        <v>No</v>
      </c>
      <c r="AB1467" s="162" t="str">
        <f t="shared" si="435"/>
        <v/>
      </c>
      <c r="AC1467" s="162" t="str">
        <f t="shared" si="436"/>
        <v/>
      </c>
    </row>
    <row r="1468" spans="1:29" ht="14">
      <c r="A1468" s="62">
        <v>1466</v>
      </c>
      <c r="B1468" s="10">
        <v>9</v>
      </c>
      <c r="C1468" s="14">
        <v>41718</v>
      </c>
      <c r="D1468" s="15" t="s">
        <v>327</v>
      </c>
      <c r="E1468" s="15" t="s">
        <v>30</v>
      </c>
      <c r="F1468" s="15" t="s">
        <v>30</v>
      </c>
      <c r="G1468" s="23" t="s">
        <v>229</v>
      </c>
      <c r="H1468" s="19" t="s">
        <v>352</v>
      </c>
      <c r="I1468" s="66">
        <v>144</v>
      </c>
      <c r="J1468" s="12">
        <f>VLOOKUP(G1468,'Default Parameters'!$A$10:$C$12,3,FALSE)</f>
        <v>5</v>
      </c>
      <c r="K1468" s="63">
        <f t="shared" si="418"/>
        <v>41840</v>
      </c>
      <c r="L1468" s="64">
        <f t="shared" si="419"/>
        <v>2014</v>
      </c>
      <c r="M1468" s="64">
        <f t="shared" si="420"/>
        <v>7</v>
      </c>
      <c r="N1468" s="63">
        <f t="shared" si="421"/>
        <v>43665</v>
      </c>
      <c r="O1468" s="154">
        <f t="shared" si="422"/>
        <v>42948</v>
      </c>
      <c r="P1468" s="155">
        <f t="shared" si="423"/>
        <v>43312</v>
      </c>
      <c r="Q1468" s="155" t="str">
        <f t="shared" si="424"/>
        <v>Yes</v>
      </c>
      <c r="R1468" s="156">
        <f t="shared" si="425"/>
        <v>60.361643835616441</v>
      </c>
      <c r="S1468" s="156">
        <f t="shared" si="426"/>
        <v>83.638356164383566</v>
      </c>
      <c r="T1468" s="157">
        <f t="shared" si="427"/>
        <v>43313</v>
      </c>
      <c r="U1468" s="158">
        <f t="shared" si="428"/>
        <v>43665</v>
      </c>
      <c r="V1468" s="158" t="str">
        <f t="shared" si="429"/>
        <v>Yes</v>
      </c>
      <c r="W1468" s="159">
        <f t="shared" si="430"/>
        <v>60.361643835616441</v>
      </c>
      <c r="X1468" s="159">
        <f t="shared" si="431"/>
        <v>78.904109589041099</v>
      </c>
      <c r="Y1468" s="160" t="str">
        <f t="shared" si="432"/>
        <v/>
      </c>
      <c r="Z1468" s="161" t="str">
        <f t="shared" si="433"/>
        <v/>
      </c>
      <c r="AA1468" s="161" t="str">
        <f t="shared" si="434"/>
        <v>No</v>
      </c>
      <c r="AB1468" s="162" t="str">
        <f t="shared" si="435"/>
        <v/>
      </c>
      <c r="AC1468" s="162" t="str">
        <f t="shared" si="436"/>
        <v/>
      </c>
    </row>
    <row r="1469" spans="1:29" ht="14">
      <c r="A1469" s="62">
        <v>1467</v>
      </c>
      <c r="B1469" s="10">
        <v>9</v>
      </c>
      <c r="C1469" s="14">
        <v>41722</v>
      </c>
      <c r="D1469" s="15" t="s">
        <v>266</v>
      </c>
      <c r="E1469" s="15" t="s">
        <v>10</v>
      </c>
      <c r="F1469" s="15" t="s">
        <v>10</v>
      </c>
      <c r="G1469" s="23" t="s">
        <v>16</v>
      </c>
      <c r="H1469" s="19" t="s">
        <v>270</v>
      </c>
      <c r="I1469" s="66">
        <v>35</v>
      </c>
      <c r="J1469" s="12">
        <f>VLOOKUP(G1469,'Default Parameters'!$A$10:$C$12,3,FALSE)</f>
        <v>5</v>
      </c>
      <c r="K1469" s="63">
        <f t="shared" si="418"/>
        <v>41844</v>
      </c>
      <c r="L1469" s="64">
        <f t="shared" si="419"/>
        <v>2014</v>
      </c>
      <c r="M1469" s="64">
        <f t="shared" si="420"/>
        <v>7</v>
      </c>
      <c r="N1469" s="63">
        <f t="shared" si="421"/>
        <v>43669</v>
      </c>
      <c r="O1469" s="154">
        <f t="shared" si="422"/>
        <v>42948</v>
      </c>
      <c r="P1469" s="155">
        <f t="shared" si="423"/>
        <v>43312</v>
      </c>
      <c r="Q1469" s="155" t="str">
        <f t="shared" si="424"/>
        <v>Yes</v>
      </c>
      <c r="R1469" s="156">
        <f t="shared" si="425"/>
        <v>14.671232876712329</v>
      </c>
      <c r="S1469" s="156">
        <f t="shared" si="426"/>
        <v>20.328767123287673</v>
      </c>
      <c r="T1469" s="157">
        <f t="shared" si="427"/>
        <v>43313</v>
      </c>
      <c r="U1469" s="158">
        <f t="shared" si="428"/>
        <v>43669</v>
      </c>
      <c r="V1469" s="158" t="str">
        <f t="shared" si="429"/>
        <v>Yes</v>
      </c>
      <c r="W1469" s="159">
        <f t="shared" si="430"/>
        <v>14.671232876712329</v>
      </c>
      <c r="X1469" s="159">
        <f t="shared" si="431"/>
        <v>19.561643835616437</v>
      </c>
      <c r="Y1469" s="160" t="str">
        <f t="shared" si="432"/>
        <v/>
      </c>
      <c r="Z1469" s="161" t="str">
        <f t="shared" si="433"/>
        <v/>
      </c>
      <c r="AA1469" s="161" t="str">
        <f t="shared" si="434"/>
        <v>No</v>
      </c>
      <c r="AB1469" s="162" t="str">
        <f t="shared" si="435"/>
        <v/>
      </c>
      <c r="AC1469" s="162" t="str">
        <f t="shared" si="436"/>
        <v/>
      </c>
    </row>
    <row r="1470" spans="1:29" ht="14">
      <c r="A1470" s="62">
        <v>1468</v>
      </c>
      <c r="B1470" s="10">
        <v>9</v>
      </c>
      <c r="C1470" s="14">
        <v>41722</v>
      </c>
      <c r="D1470" s="15" t="s">
        <v>334</v>
      </c>
      <c r="E1470" s="15" t="s">
        <v>374</v>
      </c>
      <c r="F1470" s="15" t="s">
        <v>374</v>
      </c>
      <c r="G1470" s="23" t="s">
        <v>229</v>
      </c>
      <c r="H1470" s="19" t="s">
        <v>355</v>
      </c>
      <c r="I1470" s="66">
        <v>10</v>
      </c>
      <c r="J1470" s="12">
        <f>VLOOKUP(G1470,'Default Parameters'!$A$10:$C$12,3,FALSE)</f>
        <v>5</v>
      </c>
      <c r="K1470" s="63">
        <f t="shared" si="418"/>
        <v>41844</v>
      </c>
      <c r="L1470" s="64">
        <f t="shared" si="419"/>
        <v>2014</v>
      </c>
      <c r="M1470" s="64">
        <f t="shared" si="420"/>
        <v>7</v>
      </c>
      <c r="N1470" s="63">
        <f t="shared" si="421"/>
        <v>43669</v>
      </c>
      <c r="O1470" s="154">
        <f t="shared" si="422"/>
        <v>42948</v>
      </c>
      <c r="P1470" s="155">
        <f t="shared" si="423"/>
        <v>43312</v>
      </c>
      <c r="Q1470" s="155" t="str">
        <f t="shared" si="424"/>
        <v>Yes</v>
      </c>
      <c r="R1470" s="156">
        <f t="shared" si="425"/>
        <v>4.1917808219178081</v>
      </c>
      <c r="S1470" s="156">
        <f t="shared" si="426"/>
        <v>5.8082191780821919</v>
      </c>
      <c r="T1470" s="157">
        <f t="shared" si="427"/>
        <v>43313</v>
      </c>
      <c r="U1470" s="158">
        <f t="shared" si="428"/>
        <v>43669</v>
      </c>
      <c r="V1470" s="158" t="str">
        <f t="shared" si="429"/>
        <v>Yes</v>
      </c>
      <c r="W1470" s="159">
        <f t="shared" si="430"/>
        <v>4.1917808219178081</v>
      </c>
      <c r="X1470" s="159">
        <f t="shared" si="431"/>
        <v>5.5890410958904111</v>
      </c>
      <c r="Y1470" s="160" t="str">
        <f t="shared" si="432"/>
        <v/>
      </c>
      <c r="Z1470" s="161" t="str">
        <f t="shared" si="433"/>
        <v/>
      </c>
      <c r="AA1470" s="161" t="str">
        <f t="shared" si="434"/>
        <v>No</v>
      </c>
      <c r="AB1470" s="162" t="str">
        <f t="shared" si="435"/>
        <v/>
      </c>
      <c r="AC1470" s="162" t="str">
        <f t="shared" si="436"/>
        <v/>
      </c>
    </row>
    <row r="1471" spans="1:29" ht="14">
      <c r="A1471" s="62">
        <v>1469</v>
      </c>
      <c r="B1471" s="10">
        <v>9</v>
      </c>
      <c r="C1471" s="14">
        <v>41724</v>
      </c>
      <c r="D1471" s="15" t="s">
        <v>313</v>
      </c>
      <c r="E1471" s="15" t="s">
        <v>367</v>
      </c>
      <c r="F1471" s="15" t="s">
        <v>367</v>
      </c>
      <c r="G1471" s="23" t="s">
        <v>229</v>
      </c>
      <c r="H1471" s="19" t="s">
        <v>352</v>
      </c>
      <c r="I1471" s="66">
        <v>9</v>
      </c>
      <c r="J1471" s="12">
        <f>VLOOKUP(G1471,'Default Parameters'!$A$10:$C$12,3,FALSE)</f>
        <v>5</v>
      </c>
      <c r="K1471" s="63">
        <f t="shared" si="418"/>
        <v>41846</v>
      </c>
      <c r="L1471" s="64">
        <f t="shared" si="419"/>
        <v>2014</v>
      </c>
      <c r="M1471" s="64">
        <f t="shared" si="420"/>
        <v>7</v>
      </c>
      <c r="N1471" s="63">
        <f t="shared" si="421"/>
        <v>43671</v>
      </c>
      <c r="O1471" s="154">
        <f t="shared" si="422"/>
        <v>42948</v>
      </c>
      <c r="P1471" s="155">
        <f t="shared" si="423"/>
        <v>43312</v>
      </c>
      <c r="Q1471" s="155" t="str">
        <f t="shared" si="424"/>
        <v>Yes</v>
      </c>
      <c r="R1471" s="156">
        <f t="shared" si="425"/>
        <v>3.7726027397260276</v>
      </c>
      <c r="S1471" s="156">
        <f t="shared" si="426"/>
        <v>5.2273972602739729</v>
      </c>
      <c r="T1471" s="157">
        <f t="shared" si="427"/>
        <v>43313</v>
      </c>
      <c r="U1471" s="158">
        <f t="shared" si="428"/>
        <v>43671</v>
      </c>
      <c r="V1471" s="158" t="str">
        <f t="shared" si="429"/>
        <v>Yes</v>
      </c>
      <c r="W1471" s="159">
        <f t="shared" si="430"/>
        <v>3.7726027397260276</v>
      </c>
      <c r="X1471" s="159">
        <f t="shared" si="431"/>
        <v>5.0794520547945208</v>
      </c>
      <c r="Y1471" s="160" t="str">
        <f t="shared" si="432"/>
        <v/>
      </c>
      <c r="Z1471" s="161" t="str">
        <f t="shared" si="433"/>
        <v/>
      </c>
      <c r="AA1471" s="161" t="str">
        <f t="shared" si="434"/>
        <v>No</v>
      </c>
      <c r="AB1471" s="162" t="str">
        <f t="shared" si="435"/>
        <v/>
      </c>
      <c r="AC1471" s="162" t="str">
        <f t="shared" si="436"/>
        <v/>
      </c>
    </row>
    <row r="1472" spans="1:29" ht="14">
      <c r="A1472" s="62">
        <v>1470</v>
      </c>
      <c r="B1472" s="10">
        <v>9</v>
      </c>
      <c r="C1472" s="14">
        <v>41724</v>
      </c>
      <c r="D1472" s="15" t="s">
        <v>313</v>
      </c>
      <c r="E1472" s="15" t="s">
        <v>367</v>
      </c>
      <c r="F1472" s="15" t="s">
        <v>367</v>
      </c>
      <c r="G1472" s="23" t="s">
        <v>229</v>
      </c>
      <c r="H1472" s="19" t="s">
        <v>352</v>
      </c>
      <c r="I1472" s="66">
        <v>38</v>
      </c>
      <c r="J1472" s="12">
        <f>VLOOKUP(G1472,'Default Parameters'!$A$10:$C$12,3,FALSE)</f>
        <v>5</v>
      </c>
      <c r="K1472" s="63">
        <f t="shared" si="418"/>
        <v>41846</v>
      </c>
      <c r="L1472" s="64">
        <f t="shared" si="419"/>
        <v>2014</v>
      </c>
      <c r="M1472" s="64">
        <f t="shared" si="420"/>
        <v>7</v>
      </c>
      <c r="N1472" s="63">
        <f t="shared" si="421"/>
        <v>43671</v>
      </c>
      <c r="O1472" s="154">
        <f t="shared" si="422"/>
        <v>42948</v>
      </c>
      <c r="P1472" s="155">
        <f t="shared" si="423"/>
        <v>43312</v>
      </c>
      <c r="Q1472" s="155" t="str">
        <f t="shared" si="424"/>
        <v>Yes</v>
      </c>
      <c r="R1472" s="156">
        <f t="shared" si="425"/>
        <v>15.92876712328767</v>
      </c>
      <c r="S1472" s="156">
        <f t="shared" si="426"/>
        <v>22.07123287671233</v>
      </c>
      <c r="T1472" s="157">
        <f t="shared" si="427"/>
        <v>43313</v>
      </c>
      <c r="U1472" s="158">
        <f t="shared" si="428"/>
        <v>43671</v>
      </c>
      <c r="V1472" s="158" t="str">
        <f t="shared" si="429"/>
        <v>Yes</v>
      </c>
      <c r="W1472" s="159">
        <f t="shared" si="430"/>
        <v>15.92876712328767</v>
      </c>
      <c r="X1472" s="159">
        <f t="shared" si="431"/>
        <v>21.446575342465753</v>
      </c>
      <c r="Y1472" s="160" t="str">
        <f t="shared" si="432"/>
        <v/>
      </c>
      <c r="Z1472" s="161" t="str">
        <f t="shared" si="433"/>
        <v/>
      </c>
      <c r="AA1472" s="161" t="str">
        <f t="shared" si="434"/>
        <v>No</v>
      </c>
      <c r="AB1472" s="162" t="str">
        <f t="shared" si="435"/>
        <v/>
      </c>
      <c r="AC1472" s="162" t="str">
        <f t="shared" si="436"/>
        <v/>
      </c>
    </row>
    <row r="1473" spans="1:29" ht="14">
      <c r="A1473" s="62">
        <v>1471</v>
      </c>
      <c r="B1473" s="10">
        <v>9</v>
      </c>
      <c r="C1473" s="14">
        <v>41724</v>
      </c>
      <c r="D1473" s="15" t="s">
        <v>313</v>
      </c>
      <c r="E1473" s="15" t="s">
        <v>367</v>
      </c>
      <c r="F1473" s="15" t="s">
        <v>367</v>
      </c>
      <c r="G1473" s="23" t="s">
        <v>229</v>
      </c>
      <c r="H1473" s="19" t="s">
        <v>352</v>
      </c>
      <c r="I1473" s="66">
        <v>63</v>
      </c>
      <c r="J1473" s="12">
        <f>VLOOKUP(G1473,'Default Parameters'!$A$10:$C$12,3,FALSE)</f>
        <v>5</v>
      </c>
      <c r="K1473" s="63">
        <f t="shared" si="418"/>
        <v>41846</v>
      </c>
      <c r="L1473" s="64">
        <f t="shared" si="419"/>
        <v>2014</v>
      </c>
      <c r="M1473" s="64">
        <f t="shared" si="420"/>
        <v>7</v>
      </c>
      <c r="N1473" s="63">
        <f t="shared" si="421"/>
        <v>43671</v>
      </c>
      <c r="O1473" s="154">
        <f t="shared" si="422"/>
        <v>42948</v>
      </c>
      <c r="P1473" s="155">
        <f t="shared" si="423"/>
        <v>43312</v>
      </c>
      <c r="Q1473" s="155" t="str">
        <f t="shared" si="424"/>
        <v>Yes</v>
      </c>
      <c r="R1473" s="156">
        <f t="shared" si="425"/>
        <v>26.408219178082192</v>
      </c>
      <c r="S1473" s="156">
        <f t="shared" si="426"/>
        <v>36.591780821917808</v>
      </c>
      <c r="T1473" s="157">
        <f t="shared" si="427"/>
        <v>43313</v>
      </c>
      <c r="U1473" s="158">
        <f t="shared" si="428"/>
        <v>43671</v>
      </c>
      <c r="V1473" s="158" t="str">
        <f t="shared" si="429"/>
        <v>Yes</v>
      </c>
      <c r="W1473" s="159">
        <f t="shared" si="430"/>
        <v>26.408219178082192</v>
      </c>
      <c r="X1473" s="159">
        <f t="shared" si="431"/>
        <v>35.556164383561644</v>
      </c>
      <c r="Y1473" s="160" t="str">
        <f t="shared" si="432"/>
        <v/>
      </c>
      <c r="Z1473" s="161" t="str">
        <f t="shared" si="433"/>
        <v/>
      </c>
      <c r="AA1473" s="161" t="str">
        <f t="shared" si="434"/>
        <v>No</v>
      </c>
      <c r="AB1473" s="162" t="str">
        <f t="shared" si="435"/>
        <v/>
      </c>
      <c r="AC1473" s="162" t="str">
        <f t="shared" si="436"/>
        <v/>
      </c>
    </row>
    <row r="1474" spans="1:29" ht="14">
      <c r="A1474" s="62">
        <v>1472</v>
      </c>
      <c r="B1474" s="10">
        <v>9</v>
      </c>
      <c r="C1474" s="14">
        <v>41724</v>
      </c>
      <c r="D1474" s="15" t="s">
        <v>313</v>
      </c>
      <c r="E1474" s="65" t="s">
        <v>8</v>
      </c>
      <c r="F1474" s="15" t="s">
        <v>8</v>
      </c>
      <c r="G1474" s="23" t="s">
        <v>229</v>
      </c>
      <c r="H1474" s="19" t="s">
        <v>352</v>
      </c>
      <c r="I1474" s="66">
        <v>13</v>
      </c>
      <c r="J1474" s="12">
        <f>VLOOKUP(G1474,'Default Parameters'!$A$10:$C$12,3,FALSE)</f>
        <v>5</v>
      </c>
      <c r="K1474" s="63">
        <f t="shared" si="418"/>
        <v>41846</v>
      </c>
      <c r="L1474" s="64">
        <f t="shared" si="419"/>
        <v>2014</v>
      </c>
      <c r="M1474" s="64">
        <f t="shared" si="420"/>
        <v>7</v>
      </c>
      <c r="N1474" s="63">
        <f t="shared" si="421"/>
        <v>43671</v>
      </c>
      <c r="O1474" s="154">
        <f t="shared" si="422"/>
        <v>42948</v>
      </c>
      <c r="P1474" s="155">
        <f t="shared" si="423"/>
        <v>43312</v>
      </c>
      <c r="Q1474" s="155" t="str">
        <f t="shared" si="424"/>
        <v>Yes</v>
      </c>
      <c r="R1474" s="156">
        <f t="shared" si="425"/>
        <v>5.4493150684931511</v>
      </c>
      <c r="S1474" s="156">
        <f t="shared" si="426"/>
        <v>7.5506849315068489</v>
      </c>
      <c r="T1474" s="157">
        <f t="shared" si="427"/>
        <v>43313</v>
      </c>
      <c r="U1474" s="158">
        <f t="shared" si="428"/>
        <v>43671</v>
      </c>
      <c r="V1474" s="158" t="str">
        <f t="shared" si="429"/>
        <v>Yes</v>
      </c>
      <c r="W1474" s="159">
        <f t="shared" si="430"/>
        <v>5.4493150684931511</v>
      </c>
      <c r="X1474" s="159">
        <f t="shared" si="431"/>
        <v>7.3369863013698629</v>
      </c>
      <c r="Y1474" s="160" t="str">
        <f t="shared" si="432"/>
        <v/>
      </c>
      <c r="Z1474" s="161" t="str">
        <f t="shared" si="433"/>
        <v/>
      </c>
      <c r="AA1474" s="161" t="str">
        <f t="shared" si="434"/>
        <v>No</v>
      </c>
      <c r="AB1474" s="162" t="str">
        <f t="shared" si="435"/>
        <v/>
      </c>
      <c r="AC1474" s="162" t="str">
        <f t="shared" si="436"/>
        <v/>
      </c>
    </row>
    <row r="1475" spans="1:29" ht="14">
      <c r="A1475" s="62">
        <v>1473</v>
      </c>
      <c r="B1475" s="10">
        <v>9</v>
      </c>
      <c r="C1475" s="14">
        <v>41724</v>
      </c>
      <c r="D1475" s="15" t="s">
        <v>313</v>
      </c>
      <c r="E1475" s="65" t="s">
        <v>8</v>
      </c>
      <c r="F1475" s="15" t="s">
        <v>8</v>
      </c>
      <c r="G1475" s="23" t="s">
        <v>229</v>
      </c>
      <c r="H1475" s="19" t="s">
        <v>352</v>
      </c>
      <c r="I1475" s="66">
        <v>22</v>
      </c>
      <c r="J1475" s="12">
        <f>VLOOKUP(G1475,'Default Parameters'!$A$10:$C$12,3,FALSE)</f>
        <v>5</v>
      </c>
      <c r="K1475" s="63">
        <f t="shared" ref="K1475:K1538" si="437">EDATE(C1475,4)</f>
        <v>41846</v>
      </c>
      <c r="L1475" s="64">
        <f t="shared" ref="L1475:L1538" si="438">YEAR(K1475)</f>
        <v>2014</v>
      </c>
      <c r="M1475" s="64">
        <f t="shared" ref="M1475:M1538" si="439">MONTH(K1475)</f>
        <v>7</v>
      </c>
      <c r="N1475" s="63">
        <f t="shared" ref="N1475:N1538" si="440">EDATE(K1475,J1475*12)-1</f>
        <v>43671</v>
      </c>
      <c r="O1475" s="154">
        <f t="shared" ref="O1475:O1538" si="441">IF($N1475&lt;$AG$10,"",MAX($K1475,$AG$10,VLOOKUP($B1475,$AF$3:$AG$8,2,FALSE)))</f>
        <v>42948</v>
      </c>
      <c r="P1475" s="155">
        <f t="shared" ref="P1475:P1538" si="442">IF(O1475="","",MIN($N1475,$AG$13,VLOOKUP($B1475,$AF$3:$AH$8,3,FALSE)))</f>
        <v>43312</v>
      </c>
      <c r="Q1475" s="155" t="str">
        <f t="shared" ref="Q1475:Q1538" si="443">IF(SUM(R1475:S1475)&gt;0,"Yes","No")</f>
        <v>Yes</v>
      </c>
      <c r="R1475" s="156">
        <f t="shared" ref="R1475:R1538" si="444">IF(O1475="","",MAX(MIN($AG$11,P1475)-MAX($AG$10,O1475)+1,0)*$I1475/365)</f>
        <v>9.2219178082191782</v>
      </c>
      <c r="S1475" s="156">
        <f t="shared" ref="S1475:S1538" si="445">IF(O1475="","",MAX(MIN($AG$13,P1475)-MAX($AG$12,O1475)+1,0)*$I1475/365)</f>
        <v>12.778082191780822</v>
      </c>
      <c r="T1475" s="157">
        <f t="shared" si="427"/>
        <v>43313</v>
      </c>
      <c r="U1475" s="158">
        <f t="shared" si="428"/>
        <v>43671</v>
      </c>
      <c r="V1475" s="158" t="str">
        <f t="shared" si="429"/>
        <v>Yes</v>
      </c>
      <c r="W1475" s="159">
        <f t="shared" si="430"/>
        <v>9.2219178082191782</v>
      </c>
      <c r="X1475" s="159">
        <f t="shared" si="431"/>
        <v>12.416438356164383</v>
      </c>
      <c r="Y1475" s="160" t="str">
        <f t="shared" si="432"/>
        <v/>
      </c>
      <c r="Z1475" s="161" t="str">
        <f t="shared" si="433"/>
        <v/>
      </c>
      <c r="AA1475" s="161" t="str">
        <f t="shared" si="434"/>
        <v>No</v>
      </c>
      <c r="AB1475" s="162" t="str">
        <f t="shared" si="435"/>
        <v/>
      </c>
      <c r="AC1475" s="162" t="str">
        <f t="shared" si="436"/>
        <v/>
      </c>
    </row>
    <row r="1476" spans="1:29" ht="14">
      <c r="A1476" s="62">
        <v>1474</v>
      </c>
      <c r="B1476" s="10">
        <v>9</v>
      </c>
      <c r="C1476" s="14">
        <v>41724</v>
      </c>
      <c r="D1476" s="15" t="s">
        <v>313</v>
      </c>
      <c r="E1476" s="65" t="s">
        <v>8</v>
      </c>
      <c r="F1476" s="15" t="s">
        <v>8</v>
      </c>
      <c r="G1476" s="23" t="s">
        <v>229</v>
      </c>
      <c r="H1476" s="19" t="s">
        <v>352</v>
      </c>
      <c r="I1476" s="66">
        <v>24</v>
      </c>
      <c r="J1476" s="12">
        <f>VLOOKUP(G1476,'Default Parameters'!$A$10:$C$12,3,FALSE)</f>
        <v>5</v>
      </c>
      <c r="K1476" s="63">
        <f t="shared" si="437"/>
        <v>41846</v>
      </c>
      <c r="L1476" s="64">
        <f t="shared" si="438"/>
        <v>2014</v>
      </c>
      <c r="M1476" s="64">
        <f t="shared" si="439"/>
        <v>7</v>
      </c>
      <c r="N1476" s="63">
        <f t="shared" si="440"/>
        <v>43671</v>
      </c>
      <c r="O1476" s="154">
        <f t="shared" si="441"/>
        <v>42948</v>
      </c>
      <c r="P1476" s="155">
        <f t="shared" si="442"/>
        <v>43312</v>
      </c>
      <c r="Q1476" s="155" t="str">
        <f t="shared" si="443"/>
        <v>Yes</v>
      </c>
      <c r="R1476" s="156">
        <f t="shared" si="444"/>
        <v>10.06027397260274</v>
      </c>
      <c r="S1476" s="156">
        <f t="shared" si="445"/>
        <v>13.93972602739726</v>
      </c>
      <c r="T1476" s="157">
        <f t="shared" ref="T1476:T1539" si="446">IF($N1476&lt;$AG$15,"",MAX($K1476,$AG$15,VLOOKUP($B1476,$AF$3:$AG$8,2,FALSE)))</f>
        <v>43313</v>
      </c>
      <c r="U1476" s="158">
        <f t="shared" ref="U1476:U1539" si="447">IF(T1476="","",MIN($N1476,$AG$18,VLOOKUP($B1476,$AF$3:$AH$8,3,FALSE)))</f>
        <v>43671</v>
      </c>
      <c r="V1476" s="158" t="str">
        <f t="shared" ref="V1476:V1539" si="448">IF(SUM(W1476:X1476)&gt;0,"Yes","No")</f>
        <v>Yes</v>
      </c>
      <c r="W1476" s="159">
        <f t="shared" ref="W1476:W1539" si="449">IF(T1476="","",MAX(MIN($AG$16,U1476)-MAX($AG$15,T1476)+1,0)*$I1476/365)</f>
        <v>10.06027397260274</v>
      </c>
      <c r="X1476" s="159">
        <f t="shared" ref="X1476:X1539" si="450">IF(T1476="","",MAX(MIN($AG$18,U1476)-MAX($AG$17,T1476)+1,0)*$I1476/365)</f>
        <v>13.545205479452054</v>
      </c>
      <c r="Y1476" s="160" t="str">
        <f t="shared" ref="Y1476:Y1539" si="451">IF($N1476&lt;$AG$20,"",MAX($K1476,$AG$20,VLOOKUP($B1476,$AF$3:$AG$8,2,FALSE)))</f>
        <v/>
      </c>
      <c r="Z1476" s="161" t="str">
        <f t="shared" ref="Z1476:Z1539" si="452">IF(Y1476="","",MIN($N1476,$AG$23,VLOOKUP($B1476,$AF$3:$AH$8,3,FALSE)))</f>
        <v/>
      </c>
      <c r="AA1476" s="161" t="str">
        <f t="shared" ref="AA1476:AA1539" si="453">IF(SUM(AB1476:AC1476)&gt;0,"Yes","No")</f>
        <v>No</v>
      </c>
      <c r="AB1476" s="162" t="str">
        <f t="shared" ref="AB1476:AB1539" si="454">IF(Y1476="","",MAX(MIN($AG$21,Z1476)-MAX($AG$20,Y1476)+1,0)*$I1476/365)</f>
        <v/>
      </c>
      <c r="AC1476" s="162" t="str">
        <f t="shared" ref="AC1476:AC1539" si="455">IF(Y1476="","",MAX(MIN($AG$23,Z1476)-MAX($AG$22,Y1476)+1,0)*$I1476/366)</f>
        <v/>
      </c>
    </row>
    <row r="1477" spans="1:29" ht="14">
      <c r="A1477" s="62">
        <v>1475</v>
      </c>
      <c r="B1477" s="10">
        <v>9</v>
      </c>
      <c r="C1477" s="14">
        <v>41724</v>
      </c>
      <c r="D1477" s="15" t="s">
        <v>313</v>
      </c>
      <c r="E1477" s="65" t="s">
        <v>8</v>
      </c>
      <c r="F1477" s="15" t="s">
        <v>8</v>
      </c>
      <c r="G1477" s="23" t="s">
        <v>229</v>
      </c>
      <c r="H1477" s="19" t="s">
        <v>352</v>
      </c>
      <c r="I1477" s="66">
        <v>31</v>
      </c>
      <c r="J1477" s="12">
        <f>VLOOKUP(G1477,'Default Parameters'!$A$10:$C$12,3,FALSE)</f>
        <v>5</v>
      </c>
      <c r="K1477" s="63">
        <f t="shared" si="437"/>
        <v>41846</v>
      </c>
      <c r="L1477" s="64">
        <f t="shared" si="438"/>
        <v>2014</v>
      </c>
      <c r="M1477" s="64">
        <f t="shared" si="439"/>
        <v>7</v>
      </c>
      <c r="N1477" s="63">
        <f t="shared" si="440"/>
        <v>43671</v>
      </c>
      <c r="O1477" s="154">
        <f t="shared" si="441"/>
        <v>42948</v>
      </c>
      <c r="P1477" s="155">
        <f t="shared" si="442"/>
        <v>43312</v>
      </c>
      <c r="Q1477" s="155" t="str">
        <f t="shared" si="443"/>
        <v>Yes</v>
      </c>
      <c r="R1477" s="156">
        <f t="shared" si="444"/>
        <v>12.994520547945205</v>
      </c>
      <c r="S1477" s="156">
        <f t="shared" si="445"/>
        <v>18.005479452054793</v>
      </c>
      <c r="T1477" s="157">
        <f t="shared" si="446"/>
        <v>43313</v>
      </c>
      <c r="U1477" s="158">
        <f t="shared" si="447"/>
        <v>43671</v>
      </c>
      <c r="V1477" s="158" t="str">
        <f t="shared" si="448"/>
        <v>Yes</v>
      </c>
      <c r="W1477" s="159">
        <f t="shared" si="449"/>
        <v>12.994520547945205</v>
      </c>
      <c r="X1477" s="159">
        <f t="shared" si="450"/>
        <v>17.495890410958904</v>
      </c>
      <c r="Y1477" s="160" t="str">
        <f t="shared" si="451"/>
        <v/>
      </c>
      <c r="Z1477" s="161" t="str">
        <f t="shared" si="452"/>
        <v/>
      </c>
      <c r="AA1477" s="161" t="str">
        <f t="shared" si="453"/>
        <v>No</v>
      </c>
      <c r="AB1477" s="162" t="str">
        <f t="shared" si="454"/>
        <v/>
      </c>
      <c r="AC1477" s="162" t="str">
        <f t="shared" si="455"/>
        <v/>
      </c>
    </row>
    <row r="1478" spans="1:29" ht="14">
      <c r="A1478" s="62">
        <v>1476</v>
      </c>
      <c r="B1478" s="10">
        <v>9</v>
      </c>
      <c r="C1478" s="14">
        <v>41724</v>
      </c>
      <c r="D1478" s="15" t="s">
        <v>313</v>
      </c>
      <c r="E1478" s="65" t="s">
        <v>8</v>
      </c>
      <c r="F1478" s="15" t="s">
        <v>8</v>
      </c>
      <c r="G1478" s="23" t="s">
        <v>229</v>
      </c>
      <c r="H1478" s="19" t="s">
        <v>352</v>
      </c>
      <c r="I1478" s="66">
        <v>31</v>
      </c>
      <c r="J1478" s="12">
        <f>VLOOKUP(G1478,'Default Parameters'!$A$10:$C$12,3,FALSE)</f>
        <v>5</v>
      </c>
      <c r="K1478" s="63">
        <f t="shared" si="437"/>
        <v>41846</v>
      </c>
      <c r="L1478" s="64">
        <f t="shared" si="438"/>
        <v>2014</v>
      </c>
      <c r="M1478" s="64">
        <f t="shared" si="439"/>
        <v>7</v>
      </c>
      <c r="N1478" s="63">
        <f t="shared" si="440"/>
        <v>43671</v>
      </c>
      <c r="O1478" s="154">
        <f t="shared" si="441"/>
        <v>42948</v>
      </c>
      <c r="P1478" s="155">
        <f t="shared" si="442"/>
        <v>43312</v>
      </c>
      <c r="Q1478" s="155" t="str">
        <f t="shared" si="443"/>
        <v>Yes</v>
      </c>
      <c r="R1478" s="156">
        <f t="shared" si="444"/>
        <v>12.994520547945205</v>
      </c>
      <c r="S1478" s="156">
        <f t="shared" si="445"/>
        <v>18.005479452054793</v>
      </c>
      <c r="T1478" s="157">
        <f t="shared" si="446"/>
        <v>43313</v>
      </c>
      <c r="U1478" s="158">
        <f t="shared" si="447"/>
        <v>43671</v>
      </c>
      <c r="V1478" s="158" t="str">
        <f t="shared" si="448"/>
        <v>Yes</v>
      </c>
      <c r="W1478" s="159">
        <f t="shared" si="449"/>
        <v>12.994520547945205</v>
      </c>
      <c r="X1478" s="159">
        <f t="shared" si="450"/>
        <v>17.495890410958904</v>
      </c>
      <c r="Y1478" s="160" t="str">
        <f t="shared" si="451"/>
        <v/>
      </c>
      <c r="Z1478" s="161" t="str">
        <f t="shared" si="452"/>
        <v/>
      </c>
      <c r="AA1478" s="161" t="str">
        <f t="shared" si="453"/>
        <v>No</v>
      </c>
      <c r="AB1478" s="162" t="str">
        <f t="shared" si="454"/>
        <v/>
      </c>
      <c r="AC1478" s="162" t="str">
        <f t="shared" si="455"/>
        <v/>
      </c>
    </row>
    <row r="1479" spans="1:29" ht="14">
      <c r="A1479" s="62">
        <v>1477</v>
      </c>
      <c r="B1479" s="10">
        <v>9</v>
      </c>
      <c r="C1479" s="14">
        <v>41724</v>
      </c>
      <c r="D1479" s="15" t="s">
        <v>313</v>
      </c>
      <c r="E1479" s="65" t="s">
        <v>8</v>
      </c>
      <c r="F1479" s="15" t="s">
        <v>8</v>
      </c>
      <c r="G1479" s="23" t="s">
        <v>229</v>
      </c>
      <c r="H1479" s="19" t="s">
        <v>352</v>
      </c>
      <c r="I1479" s="66">
        <v>37</v>
      </c>
      <c r="J1479" s="12">
        <f>VLOOKUP(G1479,'Default Parameters'!$A$10:$C$12,3,FALSE)</f>
        <v>5</v>
      </c>
      <c r="K1479" s="63">
        <f t="shared" si="437"/>
        <v>41846</v>
      </c>
      <c r="L1479" s="64">
        <f t="shared" si="438"/>
        <v>2014</v>
      </c>
      <c r="M1479" s="64">
        <f t="shared" si="439"/>
        <v>7</v>
      </c>
      <c r="N1479" s="63">
        <f t="shared" si="440"/>
        <v>43671</v>
      </c>
      <c r="O1479" s="154">
        <f t="shared" si="441"/>
        <v>42948</v>
      </c>
      <c r="P1479" s="155">
        <f t="shared" si="442"/>
        <v>43312</v>
      </c>
      <c r="Q1479" s="155" t="str">
        <f t="shared" si="443"/>
        <v>Yes</v>
      </c>
      <c r="R1479" s="156">
        <f t="shared" si="444"/>
        <v>15.509589041095891</v>
      </c>
      <c r="S1479" s="156">
        <f t="shared" si="445"/>
        <v>21.490410958904111</v>
      </c>
      <c r="T1479" s="157">
        <f t="shared" si="446"/>
        <v>43313</v>
      </c>
      <c r="U1479" s="158">
        <f t="shared" si="447"/>
        <v>43671</v>
      </c>
      <c r="V1479" s="158" t="str">
        <f t="shared" si="448"/>
        <v>Yes</v>
      </c>
      <c r="W1479" s="159">
        <f t="shared" si="449"/>
        <v>15.509589041095891</v>
      </c>
      <c r="X1479" s="159">
        <f t="shared" si="450"/>
        <v>20.882191780821916</v>
      </c>
      <c r="Y1479" s="160" t="str">
        <f t="shared" si="451"/>
        <v/>
      </c>
      <c r="Z1479" s="161" t="str">
        <f t="shared" si="452"/>
        <v/>
      </c>
      <c r="AA1479" s="161" t="str">
        <f t="shared" si="453"/>
        <v>No</v>
      </c>
      <c r="AB1479" s="162" t="str">
        <f t="shared" si="454"/>
        <v/>
      </c>
      <c r="AC1479" s="162" t="str">
        <f t="shared" si="455"/>
        <v/>
      </c>
    </row>
    <row r="1480" spans="1:29" ht="14">
      <c r="A1480" s="62">
        <v>1478</v>
      </c>
      <c r="B1480" s="10">
        <v>9</v>
      </c>
      <c r="C1480" s="14">
        <v>41724</v>
      </c>
      <c r="D1480" s="15" t="s">
        <v>313</v>
      </c>
      <c r="E1480" s="15" t="s">
        <v>11</v>
      </c>
      <c r="F1480" s="15" t="s">
        <v>11</v>
      </c>
      <c r="G1480" s="23" t="s">
        <v>229</v>
      </c>
      <c r="H1480" s="19" t="s">
        <v>352</v>
      </c>
      <c r="I1480" s="66">
        <v>9</v>
      </c>
      <c r="J1480" s="12">
        <f>VLOOKUP(G1480,'Default Parameters'!$A$10:$C$12,3,FALSE)</f>
        <v>5</v>
      </c>
      <c r="K1480" s="63">
        <f t="shared" si="437"/>
        <v>41846</v>
      </c>
      <c r="L1480" s="64">
        <f t="shared" si="438"/>
        <v>2014</v>
      </c>
      <c r="M1480" s="64">
        <f t="shared" si="439"/>
        <v>7</v>
      </c>
      <c r="N1480" s="63">
        <f t="shared" si="440"/>
        <v>43671</v>
      </c>
      <c r="O1480" s="154">
        <f t="shared" si="441"/>
        <v>42948</v>
      </c>
      <c r="P1480" s="155">
        <f t="shared" si="442"/>
        <v>43312</v>
      </c>
      <c r="Q1480" s="155" t="str">
        <f t="shared" si="443"/>
        <v>Yes</v>
      </c>
      <c r="R1480" s="156">
        <f t="shared" si="444"/>
        <v>3.7726027397260276</v>
      </c>
      <c r="S1480" s="156">
        <f t="shared" si="445"/>
        <v>5.2273972602739729</v>
      </c>
      <c r="T1480" s="157">
        <f t="shared" si="446"/>
        <v>43313</v>
      </c>
      <c r="U1480" s="158">
        <f t="shared" si="447"/>
        <v>43671</v>
      </c>
      <c r="V1480" s="158" t="str">
        <f t="shared" si="448"/>
        <v>Yes</v>
      </c>
      <c r="W1480" s="159">
        <f t="shared" si="449"/>
        <v>3.7726027397260276</v>
      </c>
      <c r="X1480" s="159">
        <f t="shared" si="450"/>
        <v>5.0794520547945208</v>
      </c>
      <c r="Y1480" s="160" t="str">
        <f t="shared" si="451"/>
        <v/>
      </c>
      <c r="Z1480" s="161" t="str">
        <f t="shared" si="452"/>
        <v/>
      </c>
      <c r="AA1480" s="161" t="str">
        <f t="shared" si="453"/>
        <v>No</v>
      </c>
      <c r="AB1480" s="162" t="str">
        <f t="shared" si="454"/>
        <v/>
      </c>
      <c r="AC1480" s="162" t="str">
        <f t="shared" si="455"/>
        <v/>
      </c>
    </row>
    <row r="1481" spans="1:29" ht="14">
      <c r="A1481" s="62">
        <v>1479</v>
      </c>
      <c r="B1481" s="10">
        <v>9</v>
      </c>
      <c r="C1481" s="14">
        <v>41724</v>
      </c>
      <c r="D1481" s="15" t="s">
        <v>313</v>
      </c>
      <c r="E1481" s="15" t="s">
        <v>11</v>
      </c>
      <c r="F1481" s="15" t="s">
        <v>11</v>
      </c>
      <c r="G1481" s="23" t="s">
        <v>229</v>
      </c>
      <c r="H1481" s="19" t="s">
        <v>352</v>
      </c>
      <c r="I1481" s="66">
        <v>9</v>
      </c>
      <c r="J1481" s="12">
        <f>VLOOKUP(G1481,'Default Parameters'!$A$10:$C$12,3,FALSE)</f>
        <v>5</v>
      </c>
      <c r="K1481" s="63">
        <f t="shared" si="437"/>
        <v>41846</v>
      </c>
      <c r="L1481" s="64">
        <f t="shared" si="438"/>
        <v>2014</v>
      </c>
      <c r="M1481" s="64">
        <f t="shared" si="439"/>
        <v>7</v>
      </c>
      <c r="N1481" s="63">
        <f t="shared" si="440"/>
        <v>43671</v>
      </c>
      <c r="O1481" s="154">
        <f t="shared" si="441"/>
        <v>42948</v>
      </c>
      <c r="P1481" s="155">
        <f t="shared" si="442"/>
        <v>43312</v>
      </c>
      <c r="Q1481" s="155" t="str">
        <f t="shared" si="443"/>
        <v>Yes</v>
      </c>
      <c r="R1481" s="156">
        <f t="shared" si="444"/>
        <v>3.7726027397260276</v>
      </c>
      <c r="S1481" s="156">
        <f t="shared" si="445"/>
        <v>5.2273972602739729</v>
      </c>
      <c r="T1481" s="157">
        <f t="shared" si="446"/>
        <v>43313</v>
      </c>
      <c r="U1481" s="158">
        <f t="shared" si="447"/>
        <v>43671</v>
      </c>
      <c r="V1481" s="158" t="str">
        <f t="shared" si="448"/>
        <v>Yes</v>
      </c>
      <c r="W1481" s="159">
        <f t="shared" si="449"/>
        <v>3.7726027397260276</v>
      </c>
      <c r="X1481" s="159">
        <f t="shared" si="450"/>
        <v>5.0794520547945208</v>
      </c>
      <c r="Y1481" s="160" t="str">
        <f t="shared" si="451"/>
        <v/>
      </c>
      <c r="Z1481" s="161" t="str">
        <f t="shared" si="452"/>
        <v/>
      </c>
      <c r="AA1481" s="161" t="str">
        <f t="shared" si="453"/>
        <v>No</v>
      </c>
      <c r="AB1481" s="162" t="str">
        <f t="shared" si="454"/>
        <v/>
      </c>
      <c r="AC1481" s="162" t="str">
        <f t="shared" si="455"/>
        <v/>
      </c>
    </row>
    <row r="1482" spans="1:29" ht="14">
      <c r="A1482" s="62">
        <v>1480</v>
      </c>
      <c r="B1482" s="10">
        <v>9</v>
      </c>
      <c r="C1482" s="14">
        <v>41724</v>
      </c>
      <c r="D1482" s="15" t="s">
        <v>313</v>
      </c>
      <c r="E1482" s="15" t="s">
        <v>11</v>
      </c>
      <c r="F1482" s="15" t="s">
        <v>11</v>
      </c>
      <c r="G1482" s="23" t="s">
        <v>229</v>
      </c>
      <c r="H1482" s="19" t="s">
        <v>352</v>
      </c>
      <c r="I1482" s="66">
        <v>11</v>
      </c>
      <c r="J1482" s="12">
        <f>VLOOKUP(G1482,'Default Parameters'!$A$10:$C$12,3,FALSE)</f>
        <v>5</v>
      </c>
      <c r="K1482" s="63">
        <f t="shared" si="437"/>
        <v>41846</v>
      </c>
      <c r="L1482" s="64">
        <f t="shared" si="438"/>
        <v>2014</v>
      </c>
      <c r="M1482" s="64">
        <f t="shared" si="439"/>
        <v>7</v>
      </c>
      <c r="N1482" s="63">
        <f t="shared" si="440"/>
        <v>43671</v>
      </c>
      <c r="O1482" s="154">
        <f t="shared" si="441"/>
        <v>42948</v>
      </c>
      <c r="P1482" s="155">
        <f t="shared" si="442"/>
        <v>43312</v>
      </c>
      <c r="Q1482" s="155" t="str">
        <f t="shared" si="443"/>
        <v>Yes</v>
      </c>
      <c r="R1482" s="156">
        <f t="shared" si="444"/>
        <v>4.6109589041095891</v>
      </c>
      <c r="S1482" s="156">
        <f t="shared" si="445"/>
        <v>6.3890410958904109</v>
      </c>
      <c r="T1482" s="157">
        <f t="shared" si="446"/>
        <v>43313</v>
      </c>
      <c r="U1482" s="158">
        <f t="shared" si="447"/>
        <v>43671</v>
      </c>
      <c r="V1482" s="158" t="str">
        <f t="shared" si="448"/>
        <v>Yes</v>
      </c>
      <c r="W1482" s="159">
        <f t="shared" si="449"/>
        <v>4.6109589041095891</v>
      </c>
      <c r="X1482" s="159">
        <f t="shared" si="450"/>
        <v>6.2082191780821914</v>
      </c>
      <c r="Y1482" s="160" t="str">
        <f t="shared" si="451"/>
        <v/>
      </c>
      <c r="Z1482" s="161" t="str">
        <f t="shared" si="452"/>
        <v/>
      </c>
      <c r="AA1482" s="161" t="str">
        <f t="shared" si="453"/>
        <v>No</v>
      </c>
      <c r="AB1482" s="162" t="str">
        <f t="shared" si="454"/>
        <v/>
      </c>
      <c r="AC1482" s="162" t="str">
        <f t="shared" si="455"/>
        <v/>
      </c>
    </row>
    <row r="1483" spans="1:29" ht="14">
      <c r="A1483" s="62">
        <v>1481</v>
      </c>
      <c r="B1483" s="10">
        <v>9</v>
      </c>
      <c r="C1483" s="14">
        <v>41724</v>
      </c>
      <c r="D1483" s="15" t="s">
        <v>313</v>
      </c>
      <c r="E1483" s="15" t="s">
        <v>11</v>
      </c>
      <c r="F1483" s="15" t="s">
        <v>11</v>
      </c>
      <c r="G1483" s="23" t="s">
        <v>229</v>
      </c>
      <c r="H1483" s="19" t="s">
        <v>352</v>
      </c>
      <c r="I1483" s="66">
        <v>15</v>
      </c>
      <c r="J1483" s="12">
        <f>VLOOKUP(G1483,'Default Parameters'!$A$10:$C$12,3,FALSE)</f>
        <v>5</v>
      </c>
      <c r="K1483" s="63">
        <f t="shared" si="437"/>
        <v>41846</v>
      </c>
      <c r="L1483" s="64">
        <f t="shared" si="438"/>
        <v>2014</v>
      </c>
      <c r="M1483" s="64">
        <f t="shared" si="439"/>
        <v>7</v>
      </c>
      <c r="N1483" s="63">
        <f t="shared" si="440"/>
        <v>43671</v>
      </c>
      <c r="O1483" s="154">
        <f t="shared" si="441"/>
        <v>42948</v>
      </c>
      <c r="P1483" s="155">
        <f t="shared" si="442"/>
        <v>43312</v>
      </c>
      <c r="Q1483" s="155" t="str">
        <f t="shared" si="443"/>
        <v>Yes</v>
      </c>
      <c r="R1483" s="156">
        <f t="shared" si="444"/>
        <v>6.2876712328767121</v>
      </c>
      <c r="S1483" s="156">
        <f t="shared" si="445"/>
        <v>8.712328767123287</v>
      </c>
      <c r="T1483" s="157">
        <f t="shared" si="446"/>
        <v>43313</v>
      </c>
      <c r="U1483" s="158">
        <f t="shared" si="447"/>
        <v>43671</v>
      </c>
      <c r="V1483" s="158" t="str">
        <f t="shared" si="448"/>
        <v>Yes</v>
      </c>
      <c r="W1483" s="159">
        <f t="shared" si="449"/>
        <v>6.2876712328767121</v>
      </c>
      <c r="X1483" s="159">
        <f t="shared" si="450"/>
        <v>8.4657534246575334</v>
      </c>
      <c r="Y1483" s="160" t="str">
        <f t="shared" si="451"/>
        <v/>
      </c>
      <c r="Z1483" s="161" t="str">
        <f t="shared" si="452"/>
        <v/>
      </c>
      <c r="AA1483" s="161" t="str">
        <f t="shared" si="453"/>
        <v>No</v>
      </c>
      <c r="AB1483" s="162" t="str">
        <f t="shared" si="454"/>
        <v/>
      </c>
      <c r="AC1483" s="162" t="str">
        <f t="shared" si="455"/>
        <v/>
      </c>
    </row>
    <row r="1484" spans="1:29" ht="14">
      <c r="A1484" s="62">
        <v>1482</v>
      </c>
      <c r="B1484" s="10">
        <v>9</v>
      </c>
      <c r="C1484" s="14">
        <v>41724</v>
      </c>
      <c r="D1484" s="15" t="s">
        <v>313</v>
      </c>
      <c r="E1484" s="15" t="s">
        <v>11</v>
      </c>
      <c r="F1484" s="15" t="s">
        <v>11</v>
      </c>
      <c r="G1484" s="23" t="s">
        <v>229</v>
      </c>
      <c r="H1484" s="19" t="s">
        <v>352</v>
      </c>
      <c r="I1484" s="66">
        <v>16</v>
      </c>
      <c r="J1484" s="12">
        <f>VLOOKUP(G1484,'Default Parameters'!$A$10:$C$12,3,FALSE)</f>
        <v>5</v>
      </c>
      <c r="K1484" s="63">
        <f t="shared" si="437"/>
        <v>41846</v>
      </c>
      <c r="L1484" s="64">
        <f t="shared" si="438"/>
        <v>2014</v>
      </c>
      <c r="M1484" s="64">
        <f t="shared" si="439"/>
        <v>7</v>
      </c>
      <c r="N1484" s="63">
        <f t="shared" si="440"/>
        <v>43671</v>
      </c>
      <c r="O1484" s="154">
        <f t="shared" si="441"/>
        <v>42948</v>
      </c>
      <c r="P1484" s="155">
        <f t="shared" si="442"/>
        <v>43312</v>
      </c>
      <c r="Q1484" s="155" t="str">
        <f t="shared" si="443"/>
        <v>Yes</v>
      </c>
      <c r="R1484" s="156">
        <f t="shared" si="444"/>
        <v>6.7068493150684931</v>
      </c>
      <c r="S1484" s="156">
        <f t="shared" si="445"/>
        <v>9.293150684931506</v>
      </c>
      <c r="T1484" s="157">
        <f t="shared" si="446"/>
        <v>43313</v>
      </c>
      <c r="U1484" s="158">
        <f t="shared" si="447"/>
        <v>43671</v>
      </c>
      <c r="V1484" s="158" t="str">
        <f t="shared" si="448"/>
        <v>Yes</v>
      </c>
      <c r="W1484" s="159">
        <f t="shared" si="449"/>
        <v>6.7068493150684931</v>
      </c>
      <c r="X1484" s="159">
        <f t="shared" si="450"/>
        <v>9.0301369863013701</v>
      </c>
      <c r="Y1484" s="160" t="str">
        <f t="shared" si="451"/>
        <v/>
      </c>
      <c r="Z1484" s="161" t="str">
        <f t="shared" si="452"/>
        <v/>
      </c>
      <c r="AA1484" s="161" t="str">
        <f t="shared" si="453"/>
        <v>No</v>
      </c>
      <c r="AB1484" s="162" t="str">
        <f t="shared" si="454"/>
        <v/>
      </c>
      <c r="AC1484" s="162" t="str">
        <f t="shared" si="455"/>
        <v/>
      </c>
    </row>
    <row r="1485" spans="1:29" ht="14">
      <c r="A1485" s="62">
        <v>1483</v>
      </c>
      <c r="B1485" s="10">
        <v>9</v>
      </c>
      <c r="C1485" s="14">
        <v>41724</v>
      </c>
      <c r="D1485" s="15" t="s">
        <v>313</v>
      </c>
      <c r="E1485" s="15" t="s">
        <v>11</v>
      </c>
      <c r="F1485" s="15" t="s">
        <v>11</v>
      </c>
      <c r="G1485" s="23" t="s">
        <v>229</v>
      </c>
      <c r="H1485" s="19" t="s">
        <v>352</v>
      </c>
      <c r="I1485" s="66">
        <v>19</v>
      </c>
      <c r="J1485" s="12">
        <f>VLOOKUP(G1485,'Default Parameters'!$A$10:$C$12,3,FALSE)</f>
        <v>5</v>
      </c>
      <c r="K1485" s="63">
        <f t="shared" si="437"/>
        <v>41846</v>
      </c>
      <c r="L1485" s="64">
        <f t="shared" si="438"/>
        <v>2014</v>
      </c>
      <c r="M1485" s="64">
        <f t="shared" si="439"/>
        <v>7</v>
      </c>
      <c r="N1485" s="63">
        <f t="shared" si="440"/>
        <v>43671</v>
      </c>
      <c r="O1485" s="154">
        <f t="shared" si="441"/>
        <v>42948</v>
      </c>
      <c r="P1485" s="155">
        <f t="shared" si="442"/>
        <v>43312</v>
      </c>
      <c r="Q1485" s="155" t="str">
        <f t="shared" si="443"/>
        <v>Yes</v>
      </c>
      <c r="R1485" s="156">
        <f t="shared" si="444"/>
        <v>7.9643835616438352</v>
      </c>
      <c r="S1485" s="156">
        <f t="shared" si="445"/>
        <v>11.035616438356165</v>
      </c>
      <c r="T1485" s="157">
        <f t="shared" si="446"/>
        <v>43313</v>
      </c>
      <c r="U1485" s="158">
        <f t="shared" si="447"/>
        <v>43671</v>
      </c>
      <c r="V1485" s="158" t="str">
        <f t="shared" si="448"/>
        <v>Yes</v>
      </c>
      <c r="W1485" s="159">
        <f t="shared" si="449"/>
        <v>7.9643835616438352</v>
      </c>
      <c r="X1485" s="159">
        <f t="shared" si="450"/>
        <v>10.723287671232876</v>
      </c>
      <c r="Y1485" s="160" t="str">
        <f t="shared" si="451"/>
        <v/>
      </c>
      <c r="Z1485" s="161" t="str">
        <f t="shared" si="452"/>
        <v/>
      </c>
      <c r="AA1485" s="161" t="str">
        <f t="shared" si="453"/>
        <v>No</v>
      </c>
      <c r="AB1485" s="162" t="str">
        <f t="shared" si="454"/>
        <v/>
      </c>
      <c r="AC1485" s="162" t="str">
        <f t="shared" si="455"/>
        <v/>
      </c>
    </row>
    <row r="1486" spans="1:29" ht="14">
      <c r="A1486" s="62">
        <v>1484</v>
      </c>
      <c r="B1486" s="10">
        <v>9</v>
      </c>
      <c r="C1486" s="14">
        <v>41724</v>
      </c>
      <c r="D1486" s="15" t="s">
        <v>313</v>
      </c>
      <c r="E1486" s="15" t="s">
        <v>11</v>
      </c>
      <c r="F1486" s="15" t="s">
        <v>11</v>
      </c>
      <c r="G1486" s="23" t="s">
        <v>229</v>
      </c>
      <c r="H1486" s="19" t="s">
        <v>352</v>
      </c>
      <c r="I1486" s="66">
        <v>72</v>
      </c>
      <c r="J1486" s="12">
        <f>VLOOKUP(G1486,'Default Parameters'!$A$10:$C$12,3,FALSE)</f>
        <v>5</v>
      </c>
      <c r="K1486" s="63">
        <f t="shared" si="437"/>
        <v>41846</v>
      </c>
      <c r="L1486" s="64">
        <f t="shared" si="438"/>
        <v>2014</v>
      </c>
      <c r="M1486" s="64">
        <f t="shared" si="439"/>
        <v>7</v>
      </c>
      <c r="N1486" s="63">
        <f t="shared" si="440"/>
        <v>43671</v>
      </c>
      <c r="O1486" s="154">
        <f t="shared" si="441"/>
        <v>42948</v>
      </c>
      <c r="P1486" s="155">
        <f t="shared" si="442"/>
        <v>43312</v>
      </c>
      <c r="Q1486" s="155" t="str">
        <f t="shared" si="443"/>
        <v>Yes</v>
      </c>
      <c r="R1486" s="156">
        <f t="shared" si="444"/>
        <v>30.18082191780822</v>
      </c>
      <c r="S1486" s="156">
        <f t="shared" si="445"/>
        <v>41.819178082191783</v>
      </c>
      <c r="T1486" s="157">
        <f t="shared" si="446"/>
        <v>43313</v>
      </c>
      <c r="U1486" s="158">
        <f t="shared" si="447"/>
        <v>43671</v>
      </c>
      <c r="V1486" s="158" t="str">
        <f t="shared" si="448"/>
        <v>Yes</v>
      </c>
      <c r="W1486" s="159">
        <f t="shared" si="449"/>
        <v>30.18082191780822</v>
      </c>
      <c r="X1486" s="159">
        <f t="shared" si="450"/>
        <v>40.635616438356166</v>
      </c>
      <c r="Y1486" s="160" t="str">
        <f t="shared" si="451"/>
        <v/>
      </c>
      <c r="Z1486" s="161" t="str">
        <f t="shared" si="452"/>
        <v/>
      </c>
      <c r="AA1486" s="161" t="str">
        <f t="shared" si="453"/>
        <v>No</v>
      </c>
      <c r="AB1486" s="162" t="str">
        <f t="shared" si="454"/>
        <v/>
      </c>
      <c r="AC1486" s="162" t="str">
        <f t="shared" si="455"/>
        <v/>
      </c>
    </row>
    <row r="1487" spans="1:29" ht="14">
      <c r="A1487" s="62">
        <v>1485</v>
      </c>
      <c r="B1487" s="10">
        <v>9</v>
      </c>
      <c r="C1487" s="14">
        <v>41724</v>
      </c>
      <c r="D1487" s="15" t="s">
        <v>313</v>
      </c>
      <c r="E1487" s="15" t="s">
        <v>11</v>
      </c>
      <c r="F1487" s="15" t="s">
        <v>11</v>
      </c>
      <c r="G1487" s="23" t="s">
        <v>229</v>
      </c>
      <c r="H1487" s="19" t="s">
        <v>352</v>
      </c>
      <c r="I1487" s="66">
        <v>76</v>
      </c>
      <c r="J1487" s="12">
        <f>VLOOKUP(G1487,'Default Parameters'!$A$10:$C$12,3,FALSE)</f>
        <v>5</v>
      </c>
      <c r="K1487" s="63">
        <f t="shared" si="437"/>
        <v>41846</v>
      </c>
      <c r="L1487" s="64">
        <f t="shared" si="438"/>
        <v>2014</v>
      </c>
      <c r="M1487" s="64">
        <f t="shared" si="439"/>
        <v>7</v>
      </c>
      <c r="N1487" s="63">
        <f t="shared" si="440"/>
        <v>43671</v>
      </c>
      <c r="O1487" s="154">
        <f t="shared" si="441"/>
        <v>42948</v>
      </c>
      <c r="P1487" s="155">
        <f t="shared" si="442"/>
        <v>43312</v>
      </c>
      <c r="Q1487" s="155" t="str">
        <f t="shared" si="443"/>
        <v>Yes</v>
      </c>
      <c r="R1487" s="156">
        <f t="shared" si="444"/>
        <v>31.857534246575341</v>
      </c>
      <c r="S1487" s="156">
        <f t="shared" si="445"/>
        <v>44.142465753424659</v>
      </c>
      <c r="T1487" s="157">
        <f t="shared" si="446"/>
        <v>43313</v>
      </c>
      <c r="U1487" s="158">
        <f t="shared" si="447"/>
        <v>43671</v>
      </c>
      <c r="V1487" s="158" t="str">
        <f t="shared" si="448"/>
        <v>Yes</v>
      </c>
      <c r="W1487" s="159">
        <f t="shared" si="449"/>
        <v>31.857534246575341</v>
      </c>
      <c r="X1487" s="159">
        <f t="shared" si="450"/>
        <v>42.893150684931506</v>
      </c>
      <c r="Y1487" s="160" t="str">
        <f t="shared" si="451"/>
        <v/>
      </c>
      <c r="Z1487" s="161" t="str">
        <f t="shared" si="452"/>
        <v/>
      </c>
      <c r="AA1487" s="161" t="str">
        <f t="shared" si="453"/>
        <v>No</v>
      </c>
      <c r="AB1487" s="162" t="str">
        <f t="shared" si="454"/>
        <v/>
      </c>
      <c r="AC1487" s="162" t="str">
        <f t="shared" si="455"/>
        <v/>
      </c>
    </row>
    <row r="1488" spans="1:29" ht="14">
      <c r="A1488" s="62">
        <v>1486</v>
      </c>
      <c r="B1488" s="10">
        <v>9</v>
      </c>
      <c r="C1488" s="14">
        <v>41724</v>
      </c>
      <c r="D1488" s="15" t="s">
        <v>313</v>
      </c>
      <c r="E1488" s="15" t="s">
        <v>11</v>
      </c>
      <c r="F1488" s="15" t="s">
        <v>11</v>
      </c>
      <c r="G1488" s="23" t="s">
        <v>229</v>
      </c>
      <c r="H1488" s="19" t="s">
        <v>352</v>
      </c>
      <c r="I1488" s="66">
        <v>106</v>
      </c>
      <c r="J1488" s="12">
        <f>VLOOKUP(G1488,'Default Parameters'!$A$10:$C$12,3,FALSE)</f>
        <v>5</v>
      </c>
      <c r="K1488" s="63">
        <f t="shared" si="437"/>
        <v>41846</v>
      </c>
      <c r="L1488" s="64">
        <f t="shared" si="438"/>
        <v>2014</v>
      </c>
      <c r="M1488" s="64">
        <f t="shared" si="439"/>
        <v>7</v>
      </c>
      <c r="N1488" s="63">
        <f t="shared" si="440"/>
        <v>43671</v>
      </c>
      <c r="O1488" s="154">
        <f t="shared" si="441"/>
        <v>42948</v>
      </c>
      <c r="P1488" s="155">
        <f t="shared" si="442"/>
        <v>43312</v>
      </c>
      <c r="Q1488" s="155" t="str">
        <f t="shared" si="443"/>
        <v>Yes</v>
      </c>
      <c r="R1488" s="156">
        <f t="shared" si="444"/>
        <v>44.43287671232877</v>
      </c>
      <c r="S1488" s="156">
        <f t="shared" si="445"/>
        <v>61.56712328767123</v>
      </c>
      <c r="T1488" s="157">
        <f t="shared" si="446"/>
        <v>43313</v>
      </c>
      <c r="U1488" s="158">
        <f t="shared" si="447"/>
        <v>43671</v>
      </c>
      <c r="V1488" s="158" t="str">
        <f t="shared" si="448"/>
        <v>Yes</v>
      </c>
      <c r="W1488" s="159">
        <f t="shared" si="449"/>
        <v>44.43287671232877</v>
      </c>
      <c r="X1488" s="159">
        <f t="shared" si="450"/>
        <v>59.824657534246576</v>
      </c>
      <c r="Y1488" s="160" t="str">
        <f t="shared" si="451"/>
        <v/>
      </c>
      <c r="Z1488" s="161" t="str">
        <f t="shared" si="452"/>
        <v/>
      </c>
      <c r="AA1488" s="161" t="str">
        <f t="shared" si="453"/>
        <v>No</v>
      </c>
      <c r="AB1488" s="162" t="str">
        <f t="shared" si="454"/>
        <v/>
      </c>
      <c r="AC1488" s="162" t="str">
        <f t="shared" si="455"/>
        <v/>
      </c>
    </row>
    <row r="1489" spans="1:29" ht="14">
      <c r="A1489" s="62">
        <v>1487</v>
      </c>
      <c r="B1489" s="10">
        <v>9</v>
      </c>
      <c r="C1489" s="14">
        <v>41724</v>
      </c>
      <c r="D1489" s="15" t="s">
        <v>331</v>
      </c>
      <c r="E1489" s="15" t="s">
        <v>374</v>
      </c>
      <c r="F1489" s="15" t="s">
        <v>374</v>
      </c>
      <c r="G1489" s="23" t="s">
        <v>229</v>
      </c>
      <c r="H1489" s="19" t="s">
        <v>352</v>
      </c>
      <c r="I1489" s="66">
        <v>10</v>
      </c>
      <c r="J1489" s="12">
        <f>VLOOKUP(G1489,'Default Parameters'!$A$10:$C$12,3,FALSE)</f>
        <v>5</v>
      </c>
      <c r="K1489" s="63">
        <f t="shared" si="437"/>
        <v>41846</v>
      </c>
      <c r="L1489" s="64">
        <f t="shared" si="438"/>
        <v>2014</v>
      </c>
      <c r="M1489" s="64">
        <f t="shared" si="439"/>
        <v>7</v>
      </c>
      <c r="N1489" s="63">
        <f t="shared" si="440"/>
        <v>43671</v>
      </c>
      <c r="O1489" s="154">
        <f t="shared" si="441"/>
        <v>42948</v>
      </c>
      <c r="P1489" s="155">
        <f t="shared" si="442"/>
        <v>43312</v>
      </c>
      <c r="Q1489" s="155" t="str">
        <f t="shared" si="443"/>
        <v>Yes</v>
      </c>
      <c r="R1489" s="156">
        <f t="shared" si="444"/>
        <v>4.1917808219178081</v>
      </c>
      <c r="S1489" s="156">
        <f t="shared" si="445"/>
        <v>5.8082191780821919</v>
      </c>
      <c r="T1489" s="157">
        <f t="shared" si="446"/>
        <v>43313</v>
      </c>
      <c r="U1489" s="158">
        <f t="shared" si="447"/>
        <v>43671</v>
      </c>
      <c r="V1489" s="158" t="str">
        <f t="shared" si="448"/>
        <v>Yes</v>
      </c>
      <c r="W1489" s="159">
        <f t="shared" si="449"/>
        <v>4.1917808219178081</v>
      </c>
      <c r="X1489" s="159">
        <f t="shared" si="450"/>
        <v>5.6438356164383565</v>
      </c>
      <c r="Y1489" s="160" t="str">
        <f t="shared" si="451"/>
        <v/>
      </c>
      <c r="Z1489" s="161" t="str">
        <f t="shared" si="452"/>
        <v/>
      </c>
      <c r="AA1489" s="161" t="str">
        <f t="shared" si="453"/>
        <v>No</v>
      </c>
      <c r="AB1489" s="162" t="str">
        <f t="shared" si="454"/>
        <v/>
      </c>
      <c r="AC1489" s="162" t="str">
        <f t="shared" si="455"/>
        <v/>
      </c>
    </row>
    <row r="1490" spans="1:29" ht="14">
      <c r="A1490" s="62">
        <v>1488</v>
      </c>
      <c r="B1490" s="10">
        <v>9</v>
      </c>
      <c r="C1490" s="14">
        <v>41729</v>
      </c>
      <c r="D1490" s="15" t="s">
        <v>337</v>
      </c>
      <c r="E1490" s="15" t="s">
        <v>368</v>
      </c>
      <c r="F1490" s="15" t="s">
        <v>368</v>
      </c>
      <c r="G1490" s="23" t="s">
        <v>229</v>
      </c>
      <c r="H1490" s="19" t="s">
        <v>352</v>
      </c>
      <c r="I1490" s="66">
        <v>1</v>
      </c>
      <c r="J1490" s="12">
        <f>VLOOKUP(G1490,'Default Parameters'!$A$10:$C$12,3,FALSE)</f>
        <v>5</v>
      </c>
      <c r="K1490" s="63">
        <f t="shared" si="437"/>
        <v>41851</v>
      </c>
      <c r="L1490" s="64">
        <f t="shared" si="438"/>
        <v>2014</v>
      </c>
      <c r="M1490" s="64">
        <f t="shared" si="439"/>
        <v>7</v>
      </c>
      <c r="N1490" s="63">
        <f t="shared" si="440"/>
        <v>43676</v>
      </c>
      <c r="O1490" s="154">
        <f t="shared" si="441"/>
        <v>42948</v>
      </c>
      <c r="P1490" s="155">
        <f t="shared" si="442"/>
        <v>43312</v>
      </c>
      <c r="Q1490" s="155" t="str">
        <f t="shared" si="443"/>
        <v>Yes</v>
      </c>
      <c r="R1490" s="156">
        <f t="shared" si="444"/>
        <v>0.41917808219178082</v>
      </c>
      <c r="S1490" s="156">
        <f t="shared" si="445"/>
        <v>0.58082191780821912</v>
      </c>
      <c r="T1490" s="157">
        <f t="shared" si="446"/>
        <v>43313</v>
      </c>
      <c r="U1490" s="158">
        <f t="shared" si="447"/>
        <v>43676</v>
      </c>
      <c r="V1490" s="158" t="str">
        <f t="shared" si="448"/>
        <v>Yes</v>
      </c>
      <c r="W1490" s="159">
        <f t="shared" si="449"/>
        <v>0.41917808219178082</v>
      </c>
      <c r="X1490" s="159">
        <f t="shared" si="450"/>
        <v>0.57808219178082187</v>
      </c>
      <c r="Y1490" s="160" t="str">
        <f t="shared" si="451"/>
        <v/>
      </c>
      <c r="Z1490" s="161" t="str">
        <f t="shared" si="452"/>
        <v/>
      </c>
      <c r="AA1490" s="161" t="str">
        <f t="shared" si="453"/>
        <v>No</v>
      </c>
      <c r="AB1490" s="162" t="str">
        <f t="shared" si="454"/>
        <v/>
      </c>
      <c r="AC1490" s="162" t="str">
        <f t="shared" si="455"/>
        <v/>
      </c>
    </row>
    <row r="1491" spans="1:29" ht="14">
      <c r="A1491" s="62">
        <v>1489</v>
      </c>
      <c r="B1491" s="10">
        <v>9</v>
      </c>
      <c r="C1491" s="14">
        <v>41729</v>
      </c>
      <c r="D1491" s="15" t="s">
        <v>337</v>
      </c>
      <c r="E1491" s="15" t="s">
        <v>368</v>
      </c>
      <c r="F1491" s="15" t="s">
        <v>368</v>
      </c>
      <c r="G1491" s="23" t="s">
        <v>203</v>
      </c>
      <c r="H1491" s="19" t="s">
        <v>182</v>
      </c>
      <c r="I1491" s="66">
        <v>1</v>
      </c>
      <c r="J1491" s="12">
        <f>VLOOKUP(G1491,'Default Parameters'!$A$10:$C$12,3,FALSE)</f>
        <v>5</v>
      </c>
      <c r="K1491" s="63">
        <f t="shared" si="437"/>
        <v>41851</v>
      </c>
      <c r="L1491" s="64">
        <f t="shared" si="438"/>
        <v>2014</v>
      </c>
      <c r="M1491" s="64">
        <f t="shared" si="439"/>
        <v>7</v>
      </c>
      <c r="N1491" s="63">
        <f t="shared" si="440"/>
        <v>43676</v>
      </c>
      <c r="O1491" s="154">
        <f t="shared" si="441"/>
        <v>42948</v>
      </c>
      <c r="P1491" s="155">
        <f t="shared" si="442"/>
        <v>43312</v>
      </c>
      <c r="Q1491" s="155" t="str">
        <f t="shared" si="443"/>
        <v>Yes</v>
      </c>
      <c r="R1491" s="156">
        <f t="shared" si="444"/>
        <v>0.41917808219178082</v>
      </c>
      <c r="S1491" s="156">
        <f t="shared" si="445"/>
        <v>0.58082191780821912</v>
      </c>
      <c r="T1491" s="157">
        <f t="shared" si="446"/>
        <v>43313</v>
      </c>
      <c r="U1491" s="158">
        <f t="shared" si="447"/>
        <v>43676</v>
      </c>
      <c r="V1491" s="158" t="str">
        <f t="shared" si="448"/>
        <v>Yes</v>
      </c>
      <c r="W1491" s="159">
        <f t="shared" si="449"/>
        <v>0.41917808219178082</v>
      </c>
      <c r="X1491" s="159">
        <f t="shared" si="450"/>
        <v>0.57808219178082187</v>
      </c>
      <c r="Y1491" s="160" t="str">
        <f t="shared" si="451"/>
        <v/>
      </c>
      <c r="Z1491" s="161" t="str">
        <f t="shared" si="452"/>
        <v/>
      </c>
      <c r="AA1491" s="161" t="str">
        <f t="shared" si="453"/>
        <v>No</v>
      </c>
      <c r="AB1491" s="162" t="str">
        <f t="shared" si="454"/>
        <v/>
      </c>
      <c r="AC1491" s="162" t="str">
        <f t="shared" si="455"/>
        <v/>
      </c>
    </row>
    <row r="1492" spans="1:29" ht="14">
      <c r="A1492" s="62">
        <v>1490</v>
      </c>
      <c r="B1492" s="10">
        <v>9</v>
      </c>
      <c r="C1492" s="14">
        <v>41729</v>
      </c>
      <c r="D1492" s="15" t="s">
        <v>336</v>
      </c>
      <c r="E1492" s="15" t="s">
        <v>367</v>
      </c>
      <c r="F1492" s="15" t="s">
        <v>367</v>
      </c>
      <c r="G1492" s="23" t="s">
        <v>229</v>
      </c>
      <c r="H1492" s="19" t="s">
        <v>352</v>
      </c>
      <c r="I1492" s="66">
        <v>25</v>
      </c>
      <c r="J1492" s="12">
        <f>VLOOKUP(G1492,'Default Parameters'!$A$10:$C$12,3,FALSE)</f>
        <v>5</v>
      </c>
      <c r="K1492" s="63">
        <f t="shared" si="437"/>
        <v>41851</v>
      </c>
      <c r="L1492" s="64">
        <f t="shared" si="438"/>
        <v>2014</v>
      </c>
      <c r="M1492" s="64">
        <f t="shared" si="439"/>
        <v>7</v>
      </c>
      <c r="N1492" s="63">
        <f t="shared" si="440"/>
        <v>43676</v>
      </c>
      <c r="O1492" s="154">
        <f t="shared" si="441"/>
        <v>42948</v>
      </c>
      <c r="P1492" s="155">
        <f t="shared" si="442"/>
        <v>43312</v>
      </c>
      <c r="Q1492" s="155" t="str">
        <f t="shared" si="443"/>
        <v>Yes</v>
      </c>
      <c r="R1492" s="156">
        <f t="shared" si="444"/>
        <v>10.479452054794521</v>
      </c>
      <c r="S1492" s="156">
        <f t="shared" si="445"/>
        <v>14.520547945205479</v>
      </c>
      <c r="T1492" s="157">
        <f t="shared" si="446"/>
        <v>43313</v>
      </c>
      <c r="U1492" s="158">
        <f t="shared" si="447"/>
        <v>43676</v>
      </c>
      <c r="V1492" s="158" t="str">
        <f t="shared" si="448"/>
        <v>Yes</v>
      </c>
      <c r="W1492" s="159">
        <f t="shared" si="449"/>
        <v>10.479452054794521</v>
      </c>
      <c r="X1492" s="159">
        <f t="shared" si="450"/>
        <v>14.452054794520548</v>
      </c>
      <c r="Y1492" s="160" t="str">
        <f t="shared" si="451"/>
        <v/>
      </c>
      <c r="Z1492" s="161" t="str">
        <f t="shared" si="452"/>
        <v/>
      </c>
      <c r="AA1492" s="161" t="str">
        <f t="shared" si="453"/>
        <v>No</v>
      </c>
      <c r="AB1492" s="162" t="str">
        <f t="shared" si="454"/>
        <v/>
      </c>
      <c r="AC1492" s="162" t="str">
        <f t="shared" si="455"/>
        <v/>
      </c>
    </row>
    <row r="1493" spans="1:29" ht="14">
      <c r="A1493" s="62">
        <v>1491</v>
      </c>
      <c r="B1493" s="10">
        <v>9</v>
      </c>
      <c r="C1493" s="14">
        <v>41729</v>
      </c>
      <c r="D1493" s="15" t="s">
        <v>313</v>
      </c>
      <c r="E1493" s="65" t="s">
        <v>8</v>
      </c>
      <c r="F1493" s="15" t="s">
        <v>8</v>
      </c>
      <c r="G1493" s="23" t="s">
        <v>229</v>
      </c>
      <c r="H1493" s="19" t="s">
        <v>352</v>
      </c>
      <c r="I1493" s="66">
        <v>24</v>
      </c>
      <c r="J1493" s="12">
        <f>VLOOKUP(G1493,'Default Parameters'!$A$10:$C$12,3,FALSE)</f>
        <v>5</v>
      </c>
      <c r="K1493" s="63">
        <f t="shared" si="437"/>
        <v>41851</v>
      </c>
      <c r="L1493" s="64">
        <f t="shared" si="438"/>
        <v>2014</v>
      </c>
      <c r="M1493" s="64">
        <f t="shared" si="439"/>
        <v>7</v>
      </c>
      <c r="N1493" s="63">
        <f t="shared" si="440"/>
        <v>43676</v>
      </c>
      <c r="O1493" s="154">
        <f t="shared" si="441"/>
        <v>42948</v>
      </c>
      <c r="P1493" s="155">
        <f t="shared" si="442"/>
        <v>43312</v>
      </c>
      <c r="Q1493" s="155" t="str">
        <f t="shared" si="443"/>
        <v>Yes</v>
      </c>
      <c r="R1493" s="156">
        <f t="shared" si="444"/>
        <v>10.06027397260274</v>
      </c>
      <c r="S1493" s="156">
        <f t="shared" si="445"/>
        <v>13.93972602739726</v>
      </c>
      <c r="T1493" s="157">
        <f t="shared" si="446"/>
        <v>43313</v>
      </c>
      <c r="U1493" s="158">
        <f t="shared" si="447"/>
        <v>43676</v>
      </c>
      <c r="V1493" s="158" t="str">
        <f t="shared" si="448"/>
        <v>Yes</v>
      </c>
      <c r="W1493" s="159">
        <f t="shared" si="449"/>
        <v>10.06027397260274</v>
      </c>
      <c r="X1493" s="159">
        <f t="shared" si="450"/>
        <v>13.873972602739727</v>
      </c>
      <c r="Y1493" s="160" t="str">
        <f t="shared" si="451"/>
        <v/>
      </c>
      <c r="Z1493" s="161" t="str">
        <f t="shared" si="452"/>
        <v/>
      </c>
      <c r="AA1493" s="161" t="str">
        <f t="shared" si="453"/>
        <v>No</v>
      </c>
      <c r="AB1493" s="162" t="str">
        <f t="shared" si="454"/>
        <v/>
      </c>
      <c r="AC1493" s="162" t="str">
        <f t="shared" si="455"/>
        <v/>
      </c>
    </row>
    <row r="1494" spans="1:29" ht="14">
      <c r="A1494" s="62">
        <v>1492</v>
      </c>
      <c r="B1494" s="10">
        <v>9</v>
      </c>
      <c r="C1494" s="14">
        <v>41729</v>
      </c>
      <c r="D1494" s="15" t="s">
        <v>313</v>
      </c>
      <c r="E1494" s="65" t="s">
        <v>8</v>
      </c>
      <c r="F1494" s="15" t="s">
        <v>8</v>
      </c>
      <c r="G1494" s="23" t="s">
        <v>229</v>
      </c>
      <c r="H1494" s="19" t="s">
        <v>352</v>
      </c>
      <c r="I1494" s="66">
        <v>29</v>
      </c>
      <c r="J1494" s="12">
        <f>VLOOKUP(G1494,'Default Parameters'!$A$10:$C$12,3,FALSE)</f>
        <v>5</v>
      </c>
      <c r="K1494" s="63">
        <f t="shared" si="437"/>
        <v>41851</v>
      </c>
      <c r="L1494" s="64">
        <f t="shared" si="438"/>
        <v>2014</v>
      </c>
      <c r="M1494" s="64">
        <f t="shared" si="439"/>
        <v>7</v>
      </c>
      <c r="N1494" s="63">
        <f t="shared" si="440"/>
        <v>43676</v>
      </c>
      <c r="O1494" s="154">
        <f t="shared" si="441"/>
        <v>42948</v>
      </c>
      <c r="P1494" s="155">
        <f t="shared" si="442"/>
        <v>43312</v>
      </c>
      <c r="Q1494" s="155" t="str">
        <f t="shared" si="443"/>
        <v>Yes</v>
      </c>
      <c r="R1494" s="156">
        <f t="shared" si="444"/>
        <v>12.156164383561643</v>
      </c>
      <c r="S1494" s="156">
        <f t="shared" si="445"/>
        <v>16.843835616438355</v>
      </c>
      <c r="T1494" s="157">
        <f t="shared" si="446"/>
        <v>43313</v>
      </c>
      <c r="U1494" s="158">
        <f t="shared" si="447"/>
        <v>43676</v>
      </c>
      <c r="V1494" s="158" t="str">
        <f t="shared" si="448"/>
        <v>Yes</v>
      </c>
      <c r="W1494" s="159">
        <f t="shared" si="449"/>
        <v>12.156164383561643</v>
      </c>
      <c r="X1494" s="159">
        <f t="shared" si="450"/>
        <v>16.764383561643836</v>
      </c>
      <c r="Y1494" s="160" t="str">
        <f t="shared" si="451"/>
        <v/>
      </c>
      <c r="Z1494" s="161" t="str">
        <f t="shared" si="452"/>
        <v/>
      </c>
      <c r="AA1494" s="161" t="str">
        <f t="shared" si="453"/>
        <v>No</v>
      </c>
      <c r="AB1494" s="162" t="str">
        <f t="shared" si="454"/>
        <v/>
      </c>
      <c r="AC1494" s="162" t="str">
        <f t="shared" si="455"/>
        <v/>
      </c>
    </row>
    <row r="1495" spans="1:29" ht="14">
      <c r="A1495" s="62">
        <v>1493</v>
      </c>
      <c r="B1495" s="10">
        <v>9</v>
      </c>
      <c r="C1495" s="14">
        <v>41729</v>
      </c>
      <c r="D1495" s="15" t="s">
        <v>313</v>
      </c>
      <c r="E1495" s="65" t="s">
        <v>8</v>
      </c>
      <c r="F1495" s="15" t="s">
        <v>8</v>
      </c>
      <c r="G1495" s="23" t="s">
        <v>229</v>
      </c>
      <c r="H1495" s="19" t="s">
        <v>352</v>
      </c>
      <c r="I1495" s="66">
        <v>61</v>
      </c>
      <c r="J1495" s="12">
        <f>VLOOKUP(G1495,'Default Parameters'!$A$10:$C$12,3,FALSE)</f>
        <v>5</v>
      </c>
      <c r="K1495" s="63">
        <f t="shared" si="437"/>
        <v>41851</v>
      </c>
      <c r="L1495" s="64">
        <f t="shared" si="438"/>
        <v>2014</v>
      </c>
      <c r="M1495" s="64">
        <f t="shared" si="439"/>
        <v>7</v>
      </c>
      <c r="N1495" s="63">
        <f t="shared" si="440"/>
        <v>43676</v>
      </c>
      <c r="O1495" s="154">
        <f t="shared" si="441"/>
        <v>42948</v>
      </c>
      <c r="P1495" s="155">
        <f t="shared" si="442"/>
        <v>43312</v>
      </c>
      <c r="Q1495" s="155" t="str">
        <f t="shared" si="443"/>
        <v>Yes</v>
      </c>
      <c r="R1495" s="156">
        <f t="shared" si="444"/>
        <v>25.56986301369863</v>
      </c>
      <c r="S1495" s="156">
        <f t="shared" si="445"/>
        <v>35.43013698630137</v>
      </c>
      <c r="T1495" s="157">
        <f t="shared" si="446"/>
        <v>43313</v>
      </c>
      <c r="U1495" s="158">
        <f t="shared" si="447"/>
        <v>43676</v>
      </c>
      <c r="V1495" s="158" t="str">
        <f t="shared" si="448"/>
        <v>Yes</v>
      </c>
      <c r="W1495" s="159">
        <f t="shared" si="449"/>
        <v>25.56986301369863</v>
      </c>
      <c r="X1495" s="159">
        <f t="shared" si="450"/>
        <v>35.263013698630139</v>
      </c>
      <c r="Y1495" s="160" t="str">
        <f t="shared" si="451"/>
        <v/>
      </c>
      <c r="Z1495" s="161" t="str">
        <f t="shared" si="452"/>
        <v/>
      </c>
      <c r="AA1495" s="161" t="str">
        <f t="shared" si="453"/>
        <v>No</v>
      </c>
      <c r="AB1495" s="162" t="str">
        <f t="shared" si="454"/>
        <v/>
      </c>
      <c r="AC1495" s="162" t="str">
        <f t="shared" si="455"/>
        <v/>
      </c>
    </row>
    <row r="1496" spans="1:29" ht="14">
      <c r="A1496" s="62">
        <v>1494</v>
      </c>
      <c r="B1496" s="10">
        <v>9</v>
      </c>
      <c r="C1496" s="14">
        <v>41729</v>
      </c>
      <c r="D1496" s="15" t="s">
        <v>338</v>
      </c>
      <c r="E1496" s="65" t="s">
        <v>8</v>
      </c>
      <c r="F1496" s="15" t="s">
        <v>8</v>
      </c>
      <c r="G1496" s="23" t="s">
        <v>229</v>
      </c>
      <c r="H1496" s="19" t="s">
        <v>352</v>
      </c>
      <c r="I1496" s="66">
        <v>100</v>
      </c>
      <c r="J1496" s="12">
        <f>VLOOKUP(G1496,'Default Parameters'!$A$10:$C$12,3,FALSE)</f>
        <v>5</v>
      </c>
      <c r="K1496" s="63">
        <f t="shared" si="437"/>
        <v>41851</v>
      </c>
      <c r="L1496" s="64">
        <f t="shared" si="438"/>
        <v>2014</v>
      </c>
      <c r="M1496" s="64">
        <f t="shared" si="439"/>
        <v>7</v>
      </c>
      <c r="N1496" s="63">
        <f t="shared" si="440"/>
        <v>43676</v>
      </c>
      <c r="O1496" s="154">
        <f t="shared" si="441"/>
        <v>42948</v>
      </c>
      <c r="P1496" s="155">
        <f t="shared" si="442"/>
        <v>43312</v>
      </c>
      <c r="Q1496" s="155" t="str">
        <f t="shared" si="443"/>
        <v>Yes</v>
      </c>
      <c r="R1496" s="156">
        <f t="shared" si="444"/>
        <v>41.917808219178085</v>
      </c>
      <c r="S1496" s="156">
        <f t="shared" si="445"/>
        <v>58.082191780821915</v>
      </c>
      <c r="T1496" s="157">
        <f t="shared" si="446"/>
        <v>43313</v>
      </c>
      <c r="U1496" s="158">
        <f t="shared" si="447"/>
        <v>43676</v>
      </c>
      <c r="V1496" s="158" t="str">
        <f t="shared" si="448"/>
        <v>Yes</v>
      </c>
      <c r="W1496" s="159">
        <f t="shared" si="449"/>
        <v>41.917808219178085</v>
      </c>
      <c r="X1496" s="159">
        <f t="shared" si="450"/>
        <v>57.80821917808219</v>
      </c>
      <c r="Y1496" s="160" t="str">
        <f t="shared" si="451"/>
        <v/>
      </c>
      <c r="Z1496" s="161" t="str">
        <f t="shared" si="452"/>
        <v/>
      </c>
      <c r="AA1496" s="161" t="str">
        <f t="shared" si="453"/>
        <v>No</v>
      </c>
      <c r="AB1496" s="162" t="str">
        <f t="shared" si="454"/>
        <v/>
      </c>
      <c r="AC1496" s="162" t="str">
        <f t="shared" si="455"/>
        <v/>
      </c>
    </row>
    <row r="1497" spans="1:29" ht="14">
      <c r="A1497" s="62">
        <v>1495</v>
      </c>
      <c r="B1497" s="10">
        <v>9</v>
      </c>
      <c r="C1497" s="14">
        <v>41729</v>
      </c>
      <c r="D1497" s="15" t="s">
        <v>333</v>
      </c>
      <c r="E1497" s="15" t="s">
        <v>10</v>
      </c>
      <c r="F1497" s="15" t="s">
        <v>10</v>
      </c>
      <c r="G1497" s="23" t="s">
        <v>16</v>
      </c>
      <c r="H1497" s="19" t="s">
        <v>270</v>
      </c>
      <c r="I1497" s="66">
        <v>50</v>
      </c>
      <c r="J1497" s="12">
        <f>VLOOKUP(G1497,'Default Parameters'!$A$10:$C$12,3,FALSE)</f>
        <v>5</v>
      </c>
      <c r="K1497" s="63">
        <f t="shared" si="437"/>
        <v>41851</v>
      </c>
      <c r="L1497" s="64">
        <f t="shared" si="438"/>
        <v>2014</v>
      </c>
      <c r="M1497" s="64">
        <f t="shared" si="439"/>
        <v>7</v>
      </c>
      <c r="N1497" s="63">
        <f t="shared" si="440"/>
        <v>43676</v>
      </c>
      <c r="O1497" s="154">
        <f t="shared" si="441"/>
        <v>42948</v>
      </c>
      <c r="P1497" s="155">
        <f t="shared" si="442"/>
        <v>43312</v>
      </c>
      <c r="Q1497" s="155" t="str">
        <f t="shared" si="443"/>
        <v>Yes</v>
      </c>
      <c r="R1497" s="156">
        <f t="shared" si="444"/>
        <v>20.958904109589042</v>
      </c>
      <c r="S1497" s="156">
        <f t="shared" si="445"/>
        <v>29.041095890410958</v>
      </c>
      <c r="T1497" s="157">
        <f t="shared" si="446"/>
        <v>43313</v>
      </c>
      <c r="U1497" s="158">
        <f t="shared" si="447"/>
        <v>43676</v>
      </c>
      <c r="V1497" s="158" t="str">
        <f t="shared" si="448"/>
        <v>Yes</v>
      </c>
      <c r="W1497" s="159">
        <f t="shared" si="449"/>
        <v>20.958904109589042</v>
      </c>
      <c r="X1497" s="159">
        <f t="shared" si="450"/>
        <v>28.904109589041095</v>
      </c>
      <c r="Y1497" s="160" t="str">
        <f t="shared" si="451"/>
        <v/>
      </c>
      <c r="Z1497" s="161" t="str">
        <f t="shared" si="452"/>
        <v/>
      </c>
      <c r="AA1497" s="161" t="str">
        <f t="shared" si="453"/>
        <v>No</v>
      </c>
      <c r="AB1497" s="162" t="str">
        <f t="shared" si="454"/>
        <v/>
      </c>
      <c r="AC1497" s="162" t="str">
        <f t="shared" si="455"/>
        <v/>
      </c>
    </row>
    <row r="1498" spans="1:29" ht="14">
      <c r="A1498" s="62">
        <v>1496</v>
      </c>
      <c r="B1498" s="10">
        <v>9</v>
      </c>
      <c r="C1498" s="14">
        <v>41729</v>
      </c>
      <c r="D1498" s="15" t="s">
        <v>335</v>
      </c>
      <c r="E1498" s="15" t="s">
        <v>10</v>
      </c>
      <c r="F1498" s="15" t="s">
        <v>10</v>
      </c>
      <c r="G1498" s="23" t="s">
        <v>16</v>
      </c>
      <c r="H1498" s="19" t="s">
        <v>270</v>
      </c>
      <c r="I1498" s="66">
        <v>100</v>
      </c>
      <c r="J1498" s="12">
        <f>VLOOKUP(G1498,'Default Parameters'!$A$10:$C$12,3,FALSE)</f>
        <v>5</v>
      </c>
      <c r="K1498" s="63">
        <f t="shared" si="437"/>
        <v>41851</v>
      </c>
      <c r="L1498" s="64">
        <f t="shared" si="438"/>
        <v>2014</v>
      </c>
      <c r="M1498" s="64">
        <f t="shared" si="439"/>
        <v>7</v>
      </c>
      <c r="N1498" s="63">
        <f t="shared" si="440"/>
        <v>43676</v>
      </c>
      <c r="O1498" s="154">
        <f t="shared" si="441"/>
        <v>42948</v>
      </c>
      <c r="P1498" s="155">
        <f t="shared" si="442"/>
        <v>43312</v>
      </c>
      <c r="Q1498" s="155" t="str">
        <f t="shared" si="443"/>
        <v>Yes</v>
      </c>
      <c r="R1498" s="156">
        <f t="shared" si="444"/>
        <v>41.917808219178085</v>
      </c>
      <c r="S1498" s="156">
        <f t="shared" si="445"/>
        <v>58.082191780821915</v>
      </c>
      <c r="T1498" s="157">
        <f t="shared" si="446"/>
        <v>43313</v>
      </c>
      <c r="U1498" s="158">
        <f t="shared" si="447"/>
        <v>43676</v>
      </c>
      <c r="V1498" s="158" t="str">
        <f t="shared" si="448"/>
        <v>Yes</v>
      </c>
      <c r="W1498" s="159">
        <f t="shared" si="449"/>
        <v>41.917808219178085</v>
      </c>
      <c r="X1498" s="159">
        <f t="shared" si="450"/>
        <v>57.80821917808219</v>
      </c>
      <c r="Y1498" s="160" t="str">
        <f t="shared" si="451"/>
        <v/>
      </c>
      <c r="Z1498" s="161" t="str">
        <f t="shared" si="452"/>
        <v/>
      </c>
      <c r="AA1498" s="161" t="str">
        <f t="shared" si="453"/>
        <v>No</v>
      </c>
      <c r="AB1498" s="162" t="str">
        <f t="shared" si="454"/>
        <v/>
      </c>
      <c r="AC1498" s="162" t="str">
        <f t="shared" si="455"/>
        <v/>
      </c>
    </row>
    <row r="1499" spans="1:29" ht="14">
      <c r="A1499" s="62">
        <v>1497</v>
      </c>
      <c r="B1499" s="10">
        <v>9</v>
      </c>
      <c r="C1499" s="14">
        <v>41729</v>
      </c>
      <c r="D1499" s="15" t="s">
        <v>339</v>
      </c>
      <c r="E1499" s="15" t="s">
        <v>11</v>
      </c>
      <c r="F1499" s="15" t="s">
        <v>11</v>
      </c>
      <c r="G1499" s="23" t="s">
        <v>229</v>
      </c>
      <c r="H1499" s="19" t="s">
        <v>354</v>
      </c>
      <c r="I1499" s="66">
        <v>45</v>
      </c>
      <c r="J1499" s="12">
        <f>VLOOKUP(G1499,'Default Parameters'!$A$10:$C$12,3,FALSE)</f>
        <v>5</v>
      </c>
      <c r="K1499" s="63">
        <f t="shared" si="437"/>
        <v>41851</v>
      </c>
      <c r="L1499" s="64">
        <f t="shared" si="438"/>
        <v>2014</v>
      </c>
      <c r="M1499" s="64">
        <f t="shared" si="439"/>
        <v>7</v>
      </c>
      <c r="N1499" s="63">
        <f t="shared" si="440"/>
        <v>43676</v>
      </c>
      <c r="O1499" s="154">
        <f t="shared" si="441"/>
        <v>42948</v>
      </c>
      <c r="P1499" s="155">
        <f t="shared" si="442"/>
        <v>43312</v>
      </c>
      <c r="Q1499" s="155" t="str">
        <f t="shared" si="443"/>
        <v>Yes</v>
      </c>
      <c r="R1499" s="156">
        <f t="shared" si="444"/>
        <v>18.863013698630137</v>
      </c>
      <c r="S1499" s="156">
        <f t="shared" si="445"/>
        <v>26.136986301369863</v>
      </c>
      <c r="T1499" s="157">
        <f t="shared" si="446"/>
        <v>43313</v>
      </c>
      <c r="U1499" s="158">
        <f t="shared" si="447"/>
        <v>43676</v>
      </c>
      <c r="V1499" s="158" t="str">
        <f t="shared" si="448"/>
        <v>Yes</v>
      </c>
      <c r="W1499" s="159">
        <f t="shared" si="449"/>
        <v>18.863013698630137</v>
      </c>
      <c r="X1499" s="159">
        <f t="shared" si="450"/>
        <v>26.013698630136986</v>
      </c>
      <c r="Y1499" s="160" t="str">
        <f t="shared" si="451"/>
        <v/>
      </c>
      <c r="Z1499" s="161" t="str">
        <f t="shared" si="452"/>
        <v/>
      </c>
      <c r="AA1499" s="161" t="str">
        <f t="shared" si="453"/>
        <v>No</v>
      </c>
      <c r="AB1499" s="162" t="str">
        <f t="shared" si="454"/>
        <v/>
      </c>
      <c r="AC1499" s="162" t="str">
        <f t="shared" si="455"/>
        <v/>
      </c>
    </row>
    <row r="1500" spans="1:29" ht="14">
      <c r="A1500" s="62">
        <v>1498</v>
      </c>
      <c r="B1500" s="10">
        <v>9</v>
      </c>
      <c r="C1500" s="14">
        <v>41729</v>
      </c>
      <c r="D1500" s="15" t="s">
        <v>237</v>
      </c>
      <c r="E1500" s="65" t="s">
        <v>9</v>
      </c>
      <c r="F1500" s="15" t="s">
        <v>9</v>
      </c>
      <c r="G1500" s="23" t="s">
        <v>16</v>
      </c>
      <c r="H1500" s="19" t="s">
        <v>270</v>
      </c>
      <c r="I1500" s="66">
        <v>572</v>
      </c>
      <c r="J1500" s="12">
        <f>VLOOKUP(G1500,'Default Parameters'!$A$10:$C$12,3,FALSE)</f>
        <v>5</v>
      </c>
      <c r="K1500" s="63">
        <f t="shared" si="437"/>
        <v>41851</v>
      </c>
      <c r="L1500" s="64">
        <f t="shared" si="438"/>
        <v>2014</v>
      </c>
      <c r="M1500" s="64">
        <f t="shared" si="439"/>
        <v>7</v>
      </c>
      <c r="N1500" s="63">
        <f t="shared" si="440"/>
        <v>43676</v>
      </c>
      <c r="O1500" s="154">
        <f t="shared" si="441"/>
        <v>42948</v>
      </c>
      <c r="P1500" s="155">
        <f t="shared" si="442"/>
        <v>43312</v>
      </c>
      <c r="Q1500" s="155" t="str">
        <f t="shared" si="443"/>
        <v>Yes</v>
      </c>
      <c r="R1500" s="156">
        <f t="shared" si="444"/>
        <v>239.76986301369863</v>
      </c>
      <c r="S1500" s="156">
        <f t="shared" si="445"/>
        <v>332.23013698630137</v>
      </c>
      <c r="T1500" s="157">
        <f t="shared" si="446"/>
        <v>43313</v>
      </c>
      <c r="U1500" s="158">
        <f t="shared" si="447"/>
        <v>43676</v>
      </c>
      <c r="V1500" s="158" t="str">
        <f t="shared" si="448"/>
        <v>Yes</v>
      </c>
      <c r="W1500" s="159">
        <f t="shared" si="449"/>
        <v>239.76986301369863</v>
      </c>
      <c r="X1500" s="159">
        <f t="shared" si="450"/>
        <v>330.66301369863015</v>
      </c>
      <c r="Y1500" s="160" t="str">
        <f t="shared" si="451"/>
        <v/>
      </c>
      <c r="Z1500" s="161" t="str">
        <f t="shared" si="452"/>
        <v/>
      </c>
      <c r="AA1500" s="161" t="str">
        <f t="shared" si="453"/>
        <v>No</v>
      </c>
      <c r="AB1500" s="162" t="str">
        <f t="shared" si="454"/>
        <v/>
      </c>
      <c r="AC1500" s="162" t="str">
        <f t="shared" si="455"/>
        <v/>
      </c>
    </row>
    <row r="1501" spans="1:29" ht="14">
      <c r="A1501" s="62">
        <v>1499</v>
      </c>
      <c r="B1501" s="10">
        <v>9</v>
      </c>
      <c r="C1501" s="14">
        <v>41737</v>
      </c>
      <c r="D1501" s="15" t="s">
        <v>313</v>
      </c>
      <c r="E1501" s="15" t="s">
        <v>367</v>
      </c>
      <c r="F1501" s="15" t="s">
        <v>367</v>
      </c>
      <c r="G1501" s="23" t="s">
        <v>229</v>
      </c>
      <c r="H1501" s="19" t="s">
        <v>356</v>
      </c>
      <c r="I1501" s="66">
        <v>23</v>
      </c>
      <c r="J1501" s="12">
        <f>VLOOKUP(G1501,'Default Parameters'!$A$10:$C$12,3,FALSE)</f>
        <v>5</v>
      </c>
      <c r="K1501" s="63">
        <f t="shared" si="437"/>
        <v>41859</v>
      </c>
      <c r="L1501" s="64">
        <f t="shared" si="438"/>
        <v>2014</v>
      </c>
      <c r="M1501" s="64">
        <f t="shared" si="439"/>
        <v>8</v>
      </c>
      <c r="N1501" s="63">
        <f t="shared" si="440"/>
        <v>43684</v>
      </c>
      <c r="O1501" s="154">
        <f t="shared" si="441"/>
        <v>42948</v>
      </c>
      <c r="P1501" s="155">
        <f t="shared" si="442"/>
        <v>43312</v>
      </c>
      <c r="Q1501" s="155" t="str">
        <f t="shared" si="443"/>
        <v>Yes</v>
      </c>
      <c r="R1501" s="156">
        <f t="shared" si="444"/>
        <v>9.6410958904109592</v>
      </c>
      <c r="S1501" s="156">
        <f t="shared" si="445"/>
        <v>13.358904109589041</v>
      </c>
      <c r="T1501" s="157">
        <f t="shared" si="446"/>
        <v>43313</v>
      </c>
      <c r="U1501" s="158">
        <f t="shared" si="447"/>
        <v>43677</v>
      </c>
      <c r="V1501" s="158" t="str">
        <f t="shared" si="448"/>
        <v>Yes</v>
      </c>
      <c r="W1501" s="159">
        <f t="shared" si="449"/>
        <v>9.6410958904109592</v>
      </c>
      <c r="X1501" s="159">
        <f t="shared" si="450"/>
        <v>13.358904109589041</v>
      </c>
      <c r="Y1501" s="160">
        <f t="shared" si="451"/>
        <v>43678</v>
      </c>
      <c r="Z1501" s="161">
        <f t="shared" si="452"/>
        <v>43684</v>
      </c>
      <c r="AA1501" s="161" t="str">
        <f t="shared" si="453"/>
        <v>Yes</v>
      </c>
      <c r="AB1501" s="162">
        <f t="shared" si="454"/>
        <v>0.44109589041095892</v>
      </c>
      <c r="AC1501" s="162">
        <f t="shared" si="455"/>
        <v>0</v>
      </c>
    </row>
    <row r="1502" spans="1:29" ht="14">
      <c r="A1502" s="62">
        <v>1500</v>
      </c>
      <c r="B1502" s="10">
        <v>9</v>
      </c>
      <c r="C1502" s="14">
        <v>41737</v>
      </c>
      <c r="D1502" s="15" t="s">
        <v>313</v>
      </c>
      <c r="E1502" s="15" t="s">
        <v>367</v>
      </c>
      <c r="F1502" s="15" t="s">
        <v>367</v>
      </c>
      <c r="G1502" s="23" t="s">
        <v>229</v>
      </c>
      <c r="H1502" s="19" t="s">
        <v>356</v>
      </c>
      <c r="I1502" s="66">
        <v>30</v>
      </c>
      <c r="J1502" s="12">
        <f>VLOOKUP(G1502,'Default Parameters'!$A$10:$C$12,3,FALSE)</f>
        <v>5</v>
      </c>
      <c r="K1502" s="63">
        <f t="shared" si="437"/>
        <v>41859</v>
      </c>
      <c r="L1502" s="64">
        <f t="shared" si="438"/>
        <v>2014</v>
      </c>
      <c r="M1502" s="64">
        <f t="shared" si="439"/>
        <v>8</v>
      </c>
      <c r="N1502" s="63">
        <f t="shared" si="440"/>
        <v>43684</v>
      </c>
      <c r="O1502" s="154">
        <f t="shared" si="441"/>
        <v>42948</v>
      </c>
      <c r="P1502" s="155">
        <f t="shared" si="442"/>
        <v>43312</v>
      </c>
      <c r="Q1502" s="155" t="str">
        <f t="shared" si="443"/>
        <v>Yes</v>
      </c>
      <c r="R1502" s="156">
        <f t="shared" si="444"/>
        <v>12.575342465753424</v>
      </c>
      <c r="S1502" s="156">
        <f t="shared" si="445"/>
        <v>17.424657534246574</v>
      </c>
      <c r="T1502" s="157">
        <f t="shared" si="446"/>
        <v>43313</v>
      </c>
      <c r="U1502" s="158">
        <f t="shared" si="447"/>
        <v>43677</v>
      </c>
      <c r="V1502" s="158" t="str">
        <f t="shared" si="448"/>
        <v>Yes</v>
      </c>
      <c r="W1502" s="159">
        <f t="shared" si="449"/>
        <v>12.575342465753424</v>
      </c>
      <c r="X1502" s="159">
        <f t="shared" si="450"/>
        <v>17.424657534246574</v>
      </c>
      <c r="Y1502" s="160">
        <f t="shared" si="451"/>
        <v>43678</v>
      </c>
      <c r="Z1502" s="161">
        <f t="shared" si="452"/>
        <v>43684</v>
      </c>
      <c r="AA1502" s="161" t="str">
        <f t="shared" si="453"/>
        <v>Yes</v>
      </c>
      <c r="AB1502" s="162">
        <f t="shared" si="454"/>
        <v>0.57534246575342463</v>
      </c>
      <c r="AC1502" s="162">
        <f t="shared" si="455"/>
        <v>0</v>
      </c>
    </row>
    <row r="1503" spans="1:29" ht="14">
      <c r="A1503" s="62">
        <v>1501</v>
      </c>
      <c r="B1503" s="10">
        <v>9</v>
      </c>
      <c r="C1503" s="14">
        <v>41737</v>
      </c>
      <c r="D1503" s="15" t="s">
        <v>313</v>
      </c>
      <c r="E1503" s="65" t="s">
        <v>8</v>
      </c>
      <c r="F1503" s="15" t="s">
        <v>8</v>
      </c>
      <c r="G1503" s="23" t="s">
        <v>229</v>
      </c>
      <c r="H1503" s="19" t="s">
        <v>356</v>
      </c>
      <c r="I1503" s="66">
        <v>37</v>
      </c>
      <c r="J1503" s="12">
        <f>VLOOKUP(G1503,'Default Parameters'!$A$10:$C$12,3,FALSE)</f>
        <v>5</v>
      </c>
      <c r="K1503" s="63">
        <f t="shared" si="437"/>
        <v>41859</v>
      </c>
      <c r="L1503" s="64">
        <f t="shared" si="438"/>
        <v>2014</v>
      </c>
      <c r="M1503" s="64">
        <f t="shared" si="439"/>
        <v>8</v>
      </c>
      <c r="N1503" s="63">
        <f t="shared" si="440"/>
        <v>43684</v>
      </c>
      <c r="O1503" s="154">
        <f t="shared" si="441"/>
        <v>42948</v>
      </c>
      <c r="P1503" s="155">
        <f t="shared" si="442"/>
        <v>43312</v>
      </c>
      <c r="Q1503" s="155" t="str">
        <f t="shared" si="443"/>
        <v>Yes</v>
      </c>
      <c r="R1503" s="156">
        <f t="shared" si="444"/>
        <v>15.509589041095891</v>
      </c>
      <c r="S1503" s="156">
        <f t="shared" si="445"/>
        <v>21.490410958904111</v>
      </c>
      <c r="T1503" s="157">
        <f t="shared" si="446"/>
        <v>43313</v>
      </c>
      <c r="U1503" s="158">
        <f t="shared" si="447"/>
        <v>43677</v>
      </c>
      <c r="V1503" s="158" t="str">
        <f t="shared" si="448"/>
        <v>Yes</v>
      </c>
      <c r="W1503" s="159">
        <f t="shared" si="449"/>
        <v>15.509589041095891</v>
      </c>
      <c r="X1503" s="159">
        <f t="shared" si="450"/>
        <v>21.490410958904111</v>
      </c>
      <c r="Y1503" s="160">
        <f t="shared" si="451"/>
        <v>43678</v>
      </c>
      <c r="Z1503" s="161">
        <f t="shared" si="452"/>
        <v>43684</v>
      </c>
      <c r="AA1503" s="161" t="str">
        <f t="shared" si="453"/>
        <v>Yes</v>
      </c>
      <c r="AB1503" s="162">
        <f t="shared" si="454"/>
        <v>0.70958904109589038</v>
      </c>
      <c r="AC1503" s="162">
        <f t="shared" si="455"/>
        <v>0</v>
      </c>
    </row>
    <row r="1504" spans="1:29" ht="14">
      <c r="A1504" s="62">
        <v>1502</v>
      </c>
      <c r="B1504" s="10">
        <v>9</v>
      </c>
      <c r="C1504" s="14">
        <v>41737</v>
      </c>
      <c r="D1504" s="15" t="s">
        <v>313</v>
      </c>
      <c r="E1504" s="65" t="s">
        <v>8</v>
      </c>
      <c r="F1504" s="15" t="s">
        <v>8</v>
      </c>
      <c r="G1504" s="23" t="s">
        <v>229</v>
      </c>
      <c r="H1504" s="19" t="s">
        <v>356</v>
      </c>
      <c r="I1504" s="66">
        <v>99</v>
      </c>
      <c r="J1504" s="12">
        <f>VLOOKUP(G1504,'Default Parameters'!$A$10:$C$12,3,FALSE)</f>
        <v>5</v>
      </c>
      <c r="K1504" s="63">
        <f t="shared" si="437"/>
        <v>41859</v>
      </c>
      <c r="L1504" s="64">
        <f t="shared" si="438"/>
        <v>2014</v>
      </c>
      <c r="M1504" s="64">
        <f t="shared" si="439"/>
        <v>8</v>
      </c>
      <c r="N1504" s="63">
        <f t="shared" si="440"/>
        <v>43684</v>
      </c>
      <c r="O1504" s="154">
        <f t="shared" si="441"/>
        <v>42948</v>
      </c>
      <c r="P1504" s="155">
        <f t="shared" si="442"/>
        <v>43312</v>
      </c>
      <c r="Q1504" s="155" t="str">
        <f t="shared" si="443"/>
        <v>Yes</v>
      </c>
      <c r="R1504" s="156">
        <f t="shared" si="444"/>
        <v>41.4986301369863</v>
      </c>
      <c r="S1504" s="156">
        <f t="shared" si="445"/>
        <v>57.5013698630137</v>
      </c>
      <c r="T1504" s="157">
        <f t="shared" si="446"/>
        <v>43313</v>
      </c>
      <c r="U1504" s="158">
        <f t="shared" si="447"/>
        <v>43677</v>
      </c>
      <c r="V1504" s="158" t="str">
        <f t="shared" si="448"/>
        <v>Yes</v>
      </c>
      <c r="W1504" s="159">
        <f t="shared" si="449"/>
        <v>41.4986301369863</v>
      </c>
      <c r="X1504" s="159">
        <f t="shared" si="450"/>
        <v>57.5013698630137</v>
      </c>
      <c r="Y1504" s="160">
        <f t="shared" si="451"/>
        <v>43678</v>
      </c>
      <c r="Z1504" s="161">
        <f t="shared" si="452"/>
        <v>43684</v>
      </c>
      <c r="AA1504" s="161" t="str">
        <f t="shared" si="453"/>
        <v>Yes</v>
      </c>
      <c r="AB1504" s="162">
        <f t="shared" si="454"/>
        <v>1.8986301369863015</v>
      </c>
      <c r="AC1504" s="162">
        <f t="shared" si="455"/>
        <v>0</v>
      </c>
    </row>
    <row r="1505" spans="1:29" ht="14">
      <c r="A1505" s="62">
        <v>1503</v>
      </c>
      <c r="B1505" s="10">
        <v>9</v>
      </c>
      <c r="C1505" s="14">
        <v>41737</v>
      </c>
      <c r="D1505" s="15" t="s">
        <v>313</v>
      </c>
      <c r="E1505" s="15" t="s">
        <v>11</v>
      </c>
      <c r="F1505" s="15" t="s">
        <v>11</v>
      </c>
      <c r="G1505" s="23" t="s">
        <v>229</v>
      </c>
      <c r="H1505" s="19" t="s">
        <v>356</v>
      </c>
      <c r="I1505" s="66">
        <v>18</v>
      </c>
      <c r="J1505" s="12">
        <f>VLOOKUP(G1505,'Default Parameters'!$A$10:$C$12,3,FALSE)</f>
        <v>5</v>
      </c>
      <c r="K1505" s="63">
        <f t="shared" si="437"/>
        <v>41859</v>
      </c>
      <c r="L1505" s="64">
        <f t="shared" si="438"/>
        <v>2014</v>
      </c>
      <c r="M1505" s="64">
        <f t="shared" si="439"/>
        <v>8</v>
      </c>
      <c r="N1505" s="63">
        <f t="shared" si="440"/>
        <v>43684</v>
      </c>
      <c r="O1505" s="154">
        <f t="shared" si="441"/>
        <v>42948</v>
      </c>
      <c r="P1505" s="155">
        <f t="shared" si="442"/>
        <v>43312</v>
      </c>
      <c r="Q1505" s="155" t="str">
        <f t="shared" si="443"/>
        <v>Yes</v>
      </c>
      <c r="R1505" s="156">
        <f t="shared" si="444"/>
        <v>7.5452054794520551</v>
      </c>
      <c r="S1505" s="156">
        <f t="shared" si="445"/>
        <v>10.454794520547946</v>
      </c>
      <c r="T1505" s="157">
        <f t="shared" si="446"/>
        <v>43313</v>
      </c>
      <c r="U1505" s="158">
        <f t="shared" si="447"/>
        <v>43677</v>
      </c>
      <c r="V1505" s="158" t="str">
        <f t="shared" si="448"/>
        <v>Yes</v>
      </c>
      <c r="W1505" s="159">
        <f t="shared" si="449"/>
        <v>7.5452054794520551</v>
      </c>
      <c r="X1505" s="159">
        <f t="shared" si="450"/>
        <v>10.454794520547946</v>
      </c>
      <c r="Y1505" s="160">
        <f t="shared" si="451"/>
        <v>43678</v>
      </c>
      <c r="Z1505" s="161">
        <f t="shared" si="452"/>
        <v>43684</v>
      </c>
      <c r="AA1505" s="161" t="str">
        <f t="shared" si="453"/>
        <v>Yes</v>
      </c>
      <c r="AB1505" s="162">
        <f t="shared" si="454"/>
        <v>0.34520547945205482</v>
      </c>
      <c r="AC1505" s="162">
        <f t="shared" si="455"/>
        <v>0</v>
      </c>
    </row>
    <row r="1506" spans="1:29" ht="14">
      <c r="A1506" s="62">
        <v>1504</v>
      </c>
      <c r="B1506" s="10">
        <v>9</v>
      </c>
      <c r="C1506" s="14">
        <v>41737</v>
      </c>
      <c r="D1506" s="15" t="s">
        <v>313</v>
      </c>
      <c r="E1506" s="15" t="s">
        <v>11</v>
      </c>
      <c r="F1506" s="15" t="s">
        <v>11</v>
      </c>
      <c r="G1506" s="23" t="s">
        <v>229</v>
      </c>
      <c r="H1506" s="19" t="s">
        <v>356</v>
      </c>
      <c r="I1506" s="66">
        <v>21</v>
      </c>
      <c r="J1506" s="12">
        <f>VLOOKUP(G1506,'Default Parameters'!$A$10:$C$12,3,FALSE)</f>
        <v>5</v>
      </c>
      <c r="K1506" s="63">
        <f t="shared" si="437"/>
        <v>41859</v>
      </c>
      <c r="L1506" s="64">
        <f t="shared" si="438"/>
        <v>2014</v>
      </c>
      <c r="M1506" s="64">
        <f t="shared" si="439"/>
        <v>8</v>
      </c>
      <c r="N1506" s="63">
        <f t="shared" si="440"/>
        <v>43684</v>
      </c>
      <c r="O1506" s="154">
        <f t="shared" si="441"/>
        <v>42948</v>
      </c>
      <c r="P1506" s="155">
        <f t="shared" si="442"/>
        <v>43312</v>
      </c>
      <c r="Q1506" s="155" t="str">
        <f t="shared" si="443"/>
        <v>Yes</v>
      </c>
      <c r="R1506" s="156">
        <f t="shared" si="444"/>
        <v>8.8027397260273972</v>
      </c>
      <c r="S1506" s="156">
        <f t="shared" si="445"/>
        <v>12.197260273972603</v>
      </c>
      <c r="T1506" s="157">
        <f t="shared" si="446"/>
        <v>43313</v>
      </c>
      <c r="U1506" s="158">
        <f t="shared" si="447"/>
        <v>43677</v>
      </c>
      <c r="V1506" s="158" t="str">
        <f t="shared" si="448"/>
        <v>Yes</v>
      </c>
      <c r="W1506" s="159">
        <f t="shared" si="449"/>
        <v>8.8027397260273972</v>
      </c>
      <c r="X1506" s="159">
        <f t="shared" si="450"/>
        <v>12.197260273972603</v>
      </c>
      <c r="Y1506" s="160">
        <f t="shared" si="451"/>
        <v>43678</v>
      </c>
      <c r="Z1506" s="161">
        <f t="shared" si="452"/>
        <v>43684</v>
      </c>
      <c r="AA1506" s="161" t="str">
        <f t="shared" si="453"/>
        <v>Yes</v>
      </c>
      <c r="AB1506" s="162">
        <f t="shared" si="454"/>
        <v>0.40273972602739727</v>
      </c>
      <c r="AC1506" s="162">
        <f t="shared" si="455"/>
        <v>0</v>
      </c>
    </row>
    <row r="1507" spans="1:29" ht="14">
      <c r="A1507" s="62">
        <v>1505</v>
      </c>
      <c r="B1507" s="10">
        <v>9</v>
      </c>
      <c r="C1507" s="14">
        <v>41737</v>
      </c>
      <c r="D1507" s="15" t="s">
        <v>313</v>
      </c>
      <c r="E1507" s="15" t="s">
        <v>11</v>
      </c>
      <c r="F1507" s="15" t="s">
        <v>11</v>
      </c>
      <c r="G1507" s="23" t="s">
        <v>229</v>
      </c>
      <c r="H1507" s="19" t="s">
        <v>356</v>
      </c>
      <c r="I1507" s="66">
        <v>33</v>
      </c>
      <c r="J1507" s="12">
        <f>VLOOKUP(G1507,'Default Parameters'!$A$10:$C$12,3,FALSE)</f>
        <v>5</v>
      </c>
      <c r="K1507" s="63">
        <f t="shared" si="437"/>
        <v>41859</v>
      </c>
      <c r="L1507" s="64">
        <f t="shared" si="438"/>
        <v>2014</v>
      </c>
      <c r="M1507" s="64">
        <f t="shared" si="439"/>
        <v>8</v>
      </c>
      <c r="N1507" s="63">
        <f t="shared" si="440"/>
        <v>43684</v>
      </c>
      <c r="O1507" s="154">
        <f t="shared" si="441"/>
        <v>42948</v>
      </c>
      <c r="P1507" s="155">
        <f t="shared" si="442"/>
        <v>43312</v>
      </c>
      <c r="Q1507" s="155" t="str">
        <f t="shared" si="443"/>
        <v>Yes</v>
      </c>
      <c r="R1507" s="156">
        <f t="shared" si="444"/>
        <v>13.832876712328767</v>
      </c>
      <c r="S1507" s="156">
        <f t="shared" si="445"/>
        <v>19.167123287671235</v>
      </c>
      <c r="T1507" s="157">
        <f t="shared" si="446"/>
        <v>43313</v>
      </c>
      <c r="U1507" s="158">
        <f t="shared" si="447"/>
        <v>43677</v>
      </c>
      <c r="V1507" s="158" t="str">
        <f t="shared" si="448"/>
        <v>Yes</v>
      </c>
      <c r="W1507" s="159">
        <f t="shared" si="449"/>
        <v>13.832876712328767</v>
      </c>
      <c r="X1507" s="159">
        <f t="shared" si="450"/>
        <v>19.167123287671235</v>
      </c>
      <c r="Y1507" s="160">
        <f t="shared" si="451"/>
        <v>43678</v>
      </c>
      <c r="Z1507" s="161">
        <f t="shared" si="452"/>
        <v>43684</v>
      </c>
      <c r="AA1507" s="161" t="str">
        <f t="shared" si="453"/>
        <v>Yes</v>
      </c>
      <c r="AB1507" s="162">
        <f t="shared" si="454"/>
        <v>0.63287671232876708</v>
      </c>
      <c r="AC1507" s="162">
        <f t="shared" si="455"/>
        <v>0</v>
      </c>
    </row>
    <row r="1508" spans="1:29" ht="14">
      <c r="A1508" s="62">
        <v>1506</v>
      </c>
      <c r="B1508" s="10">
        <v>9</v>
      </c>
      <c r="C1508" s="14">
        <v>41737</v>
      </c>
      <c r="D1508" s="15" t="s">
        <v>313</v>
      </c>
      <c r="E1508" s="15" t="s">
        <v>11</v>
      </c>
      <c r="F1508" s="15" t="s">
        <v>11</v>
      </c>
      <c r="G1508" s="23" t="s">
        <v>229</v>
      </c>
      <c r="H1508" s="19" t="s">
        <v>356</v>
      </c>
      <c r="I1508" s="66">
        <v>37</v>
      </c>
      <c r="J1508" s="12">
        <f>VLOOKUP(G1508,'Default Parameters'!$A$10:$C$12,3,FALSE)</f>
        <v>5</v>
      </c>
      <c r="K1508" s="63">
        <f t="shared" si="437"/>
        <v>41859</v>
      </c>
      <c r="L1508" s="64">
        <f t="shared" si="438"/>
        <v>2014</v>
      </c>
      <c r="M1508" s="64">
        <f t="shared" si="439"/>
        <v>8</v>
      </c>
      <c r="N1508" s="63">
        <f t="shared" si="440"/>
        <v>43684</v>
      </c>
      <c r="O1508" s="154">
        <f t="shared" si="441"/>
        <v>42948</v>
      </c>
      <c r="P1508" s="155">
        <f t="shared" si="442"/>
        <v>43312</v>
      </c>
      <c r="Q1508" s="155" t="str">
        <f t="shared" si="443"/>
        <v>Yes</v>
      </c>
      <c r="R1508" s="156">
        <f t="shared" si="444"/>
        <v>15.509589041095891</v>
      </c>
      <c r="S1508" s="156">
        <f t="shared" si="445"/>
        <v>21.490410958904111</v>
      </c>
      <c r="T1508" s="157">
        <f t="shared" si="446"/>
        <v>43313</v>
      </c>
      <c r="U1508" s="158">
        <f t="shared" si="447"/>
        <v>43677</v>
      </c>
      <c r="V1508" s="158" t="str">
        <f t="shared" si="448"/>
        <v>Yes</v>
      </c>
      <c r="W1508" s="159">
        <f t="shared" si="449"/>
        <v>15.509589041095891</v>
      </c>
      <c r="X1508" s="159">
        <f t="shared" si="450"/>
        <v>21.490410958904111</v>
      </c>
      <c r="Y1508" s="160">
        <f t="shared" si="451"/>
        <v>43678</v>
      </c>
      <c r="Z1508" s="161">
        <f t="shared" si="452"/>
        <v>43684</v>
      </c>
      <c r="AA1508" s="161" t="str">
        <f t="shared" si="453"/>
        <v>Yes</v>
      </c>
      <c r="AB1508" s="162">
        <f t="shared" si="454"/>
        <v>0.70958904109589038</v>
      </c>
      <c r="AC1508" s="162">
        <f t="shared" si="455"/>
        <v>0</v>
      </c>
    </row>
    <row r="1509" spans="1:29" ht="14">
      <c r="A1509" s="62">
        <v>1507</v>
      </c>
      <c r="B1509" s="10">
        <v>9</v>
      </c>
      <c r="C1509" s="14">
        <v>41737</v>
      </c>
      <c r="D1509" s="15" t="s">
        <v>313</v>
      </c>
      <c r="E1509" s="15" t="s">
        <v>11</v>
      </c>
      <c r="F1509" s="15" t="s">
        <v>11</v>
      </c>
      <c r="G1509" s="23" t="s">
        <v>229</v>
      </c>
      <c r="H1509" s="19" t="s">
        <v>356</v>
      </c>
      <c r="I1509" s="66">
        <v>44</v>
      </c>
      <c r="J1509" s="12">
        <f>VLOOKUP(G1509,'Default Parameters'!$A$10:$C$12,3,FALSE)</f>
        <v>5</v>
      </c>
      <c r="K1509" s="63">
        <f t="shared" si="437"/>
        <v>41859</v>
      </c>
      <c r="L1509" s="64">
        <f t="shared" si="438"/>
        <v>2014</v>
      </c>
      <c r="M1509" s="64">
        <f t="shared" si="439"/>
        <v>8</v>
      </c>
      <c r="N1509" s="63">
        <f t="shared" si="440"/>
        <v>43684</v>
      </c>
      <c r="O1509" s="154">
        <f t="shared" si="441"/>
        <v>42948</v>
      </c>
      <c r="P1509" s="155">
        <f t="shared" si="442"/>
        <v>43312</v>
      </c>
      <c r="Q1509" s="155" t="str">
        <f t="shared" si="443"/>
        <v>Yes</v>
      </c>
      <c r="R1509" s="156">
        <f t="shared" si="444"/>
        <v>18.443835616438356</v>
      </c>
      <c r="S1509" s="156">
        <f t="shared" si="445"/>
        <v>25.556164383561644</v>
      </c>
      <c r="T1509" s="157">
        <f t="shared" si="446"/>
        <v>43313</v>
      </c>
      <c r="U1509" s="158">
        <f t="shared" si="447"/>
        <v>43677</v>
      </c>
      <c r="V1509" s="158" t="str">
        <f t="shared" si="448"/>
        <v>Yes</v>
      </c>
      <c r="W1509" s="159">
        <f t="shared" si="449"/>
        <v>18.443835616438356</v>
      </c>
      <c r="X1509" s="159">
        <f t="shared" si="450"/>
        <v>25.556164383561644</v>
      </c>
      <c r="Y1509" s="160">
        <f t="shared" si="451"/>
        <v>43678</v>
      </c>
      <c r="Z1509" s="161">
        <f t="shared" si="452"/>
        <v>43684</v>
      </c>
      <c r="AA1509" s="161" t="str">
        <f t="shared" si="453"/>
        <v>Yes</v>
      </c>
      <c r="AB1509" s="162">
        <f t="shared" si="454"/>
        <v>0.84383561643835614</v>
      </c>
      <c r="AC1509" s="162">
        <f t="shared" si="455"/>
        <v>0</v>
      </c>
    </row>
    <row r="1510" spans="1:29" ht="14">
      <c r="A1510" s="62">
        <v>1508</v>
      </c>
      <c r="B1510" s="10">
        <v>9</v>
      </c>
      <c r="C1510" s="14">
        <v>41737</v>
      </c>
      <c r="D1510" s="15" t="s">
        <v>313</v>
      </c>
      <c r="E1510" s="15" t="s">
        <v>11</v>
      </c>
      <c r="F1510" s="15" t="s">
        <v>11</v>
      </c>
      <c r="G1510" s="23" t="s">
        <v>229</v>
      </c>
      <c r="H1510" s="19" t="s">
        <v>356</v>
      </c>
      <c r="I1510" s="66">
        <v>47</v>
      </c>
      <c r="J1510" s="12">
        <f>VLOOKUP(G1510,'Default Parameters'!$A$10:$C$12,3,FALSE)</f>
        <v>5</v>
      </c>
      <c r="K1510" s="63">
        <f t="shared" si="437"/>
        <v>41859</v>
      </c>
      <c r="L1510" s="64">
        <f t="shared" si="438"/>
        <v>2014</v>
      </c>
      <c r="M1510" s="64">
        <f t="shared" si="439"/>
        <v>8</v>
      </c>
      <c r="N1510" s="63">
        <f t="shared" si="440"/>
        <v>43684</v>
      </c>
      <c r="O1510" s="154">
        <f t="shared" si="441"/>
        <v>42948</v>
      </c>
      <c r="P1510" s="155">
        <f t="shared" si="442"/>
        <v>43312</v>
      </c>
      <c r="Q1510" s="155" t="str">
        <f t="shared" si="443"/>
        <v>Yes</v>
      </c>
      <c r="R1510" s="156">
        <f t="shared" si="444"/>
        <v>19.701369863013699</v>
      </c>
      <c r="S1510" s="156">
        <f t="shared" si="445"/>
        <v>27.298630136986301</v>
      </c>
      <c r="T1510" s="157">
        <f t="shared" si="446"/>
        <v>43313</v>
      </c>
      <c r="U1510" s="158">
        <f t="shared" si="447"/>
        <v>43677</v>
      </c>
      <c r="V1510" s="158" t="str">
        <f t="shared" si="448"/>
        <v>Yes</v>
      </c>
      <c r="W1510" s="159">
        <f t="shared" si="449"/>
        <v>19.701369863013699</v>
      </c>
      <c r="X1510" s="159">
        <f t="shared" si="450"/>
        <v>27.298630136986301</v>
      </c>
      <c r="Y1510" s="160">
        <f t="shared" si="451"/>
        <v>43678</v>
      </c>
      <c r="Z1510" s="161">
        <f t="shared" si="452"/>
        <v>43684</v>
      </c>
      <c r="AA1510" s="161" t="str">
        <f t="shared" si="453"/>
        <v>Yes</v>
      </c>
      <c r="AB1510" s="162">
        <f t="shared" si="454"/>
        <v>0.90136986301369859</v>
      </c>
      <c r="AC1510" s="162">
        <f t="shared" si="455"/>
        <v>0</v>
      </c>
    </row>
    <row r="1511" spans="1:29" ht="14">
      <c r="A1511" s="62">
        <v>1509</v>
      </c>
      <c r="B1511" s="10">
        <v>9</v>
      </c>
      <c r="C1511" s="14">
        <v>41737</v>
      </c>
      <c r="D1511" s="15" t="s">
        <v>313</v>
      </c>
      <c r="E1511" s="15" t="s">
        <v>11</v>
      </c>
      <c r="F1511" s="15" t="s">
        <v>11</v>
      </c>
      <c r="G1511" s="23" t="s">
        <v>229</v>
      </c>
      <c r="H1511" s="19" t="s">
        <v>356</v>
      </c>
      <c r="I1511" s="66">
        <v>56</v>
      </c>
      <c r="J1511" s="12">
        <f>VLOOKUP(G1511,'Default Parameters'!$A$10:$C$12,3,FALSE)</f>
        <v>5</v>
      </c>
      <c r="K1511" s="63">
        <f t="shared" si="437"/>
        <v>41859</v>
      </c>
      <c r="L1511" s="64">
        <f t="shared" si="438"/>
        <v>2014</v>
      </c>
      <c r="M1511" s="64">
        <f t="shared" si="439"/>
        <v>8</v>
      </c>
      <c r="N1511" s="63">
        <f t="shared" si="440"/>
        <v>43684</v>
      </c>
      <c r="O1511" s="154">
        <f t="shared" si="441"/>
        <v>42948</v>
      </c>
      <c r="P1511" s="155">
        <f t="shared" si="442"/>
        <v>43312</v>
      </c>
      <c r="Q1511" s="155" t="str">
        <f t="shared" si="443"/>
        <v>Yes</v>
      </c>
      <c r="R1511" s="156">
        <f t="shared" si="444"/>
        <v>23.473972602739725</v>
      </c>
      <c r="S1511" s="156">
        <f t="shared" si="445"/>
        <v>32.526027397260272</v>
      </c>
      <c r="T1511" s="157">
        <f t="shared" si="446"/>
        <v>43313</v>
      </c>
      <c r="U1511" s="158">
        <f t="shared" si="447"/>
        <v>43677</v>
      </c>
      <c r="V1511" s="158" t="str">
        <f t="shared" si="448"/>
        <v>Yes</v>
      </c>
      <c r="W1511" s="159">
        <f t="shared" si="449"/>
        <v>23.473972602739725</v>
      </c>
      <c r="X1511" s="159">
        <f t="shared" si="450"/>
        <v>32.526027397260272</v>
      </c>
      <c r="Y1511" s="160">
        <f t="shared" si="451"/>
        <v>43678</v>
      </c>
      <c r="Z1511" s="161">
        <f t="shared" si="452"/>
        <v>43684</v>
      </c>
      <c r="AA1511" s="161" t="str">
        <f t="shared" si="453"/>
        <v>Yes</v>
      </c>
      <c r="AB1511" s="162">
        <f t="shared" si="454"/>
        <v>1.0739726027397261</v>
      </c>
      <c r="AC1511" s="162">
        <f t="shared" si="455"/>
        <v>0</v>
      </c>
    </row>
    <row r="1512" spans="1:29" ht="14">
      <c r="A1512" s="62">
        <v>1510</v>
      </c>
      <c r="B1512" s="10">
        <v>9</v>
      </c>
      <c r="C1512" s="14">
        <v>41738</v>
      </c>
      <c r="D1512" s="15" t="s">
        <v>313</v>
      </c>
      <c r="E1512" s="65" t="s">
        <v>8</v>
      </c>
      <c r="F1512" s="15" t="s">
        <v>8</v>
      </c>
      <c r="G1512" s="23" t="s">
        <v>229</v>
      </c>
      <c r="H1512" s="19" t="s">
        <v>354</v>
      </c>
      <c r="I1512" s="66">
        <v>15</v>
      </c>
      <c r="J1512" s="12">
        <f>VLOOKUP(G1512,'Default Parameters'!$A$10:$C$12,3,FALSE)</f>
        <v>5</v>
      </c>
      <c r="K1512" s="63">
        <f t="shared" si="437"/>
        <v>41860</v>
      </c>
      <c r="L1512" s="64">
        <f t="shared" si="438"/>
        <v>2014</v>
      </c>
      <c r="M1512" s="64">
        <f t="shared" si="439"/>
        <v>8</v>
      </c>
      <c r="N1512" s="63">
        <f t="shared" si="440"/>
        <v>43685</v>
      </c>
      <c r="O1512" s="154">
        <f t="shared" si="441"/>
        <v>42948</v>
      </c>
      <c r="P1512" s="155">
        <f t="shared" si="442"/>
        <v>43312</v>
      </c>
      <c r="Q1512" s="155" t="str">
        <f t="shared" si="443"/>
        <v>Yes</v>
      </c>
      <c r="R1512" s="156">
        <f t="shared" si="444"/>
        <v>6.2876712328767121</v>
      </c>
      <c r="S1512" s="156">
        <f t="shared" si="445"/>
        <v>8.712328767123287</v>
      </c>
      <c r="T1512" s="157">
        <f t="shared" si="446"/>
        <v>43313</v>
      </c>
      <c r="U1512" s="158">
        <f t="shared" si="447"/>
        <v>43677</v>
      </c>
      <c r="V1512" s="158" t="str">
        <f t="shared" si="448"/>
        <v>Yes</v>
      </c>
      <c r="W1512" s="159">
        <f t="shared" si="449"/>
        <v>6.2876712328767121</v>
      </c>
      <c r="X1512" s="159">
        <f t="shared" si="450"/>
        <v>8.712328767123287</v>
      </c>
      <c r="Y1512" s="160">
        <f t="shared" si="451"/>
        <v>43678</v>
      </c>
      <c r="Z1512" s="161">
        <f t="shared" si="452"/>
        <v>43685</v>
      </c>
      <c r="AA1512" s="161" t="str">
        <f t="shared" si="453"/>
        <v>Yes</v>
      </c>
      <c r="AB1512" s="162">
        <f t="shared" si="454"/>
        <v>0.32876712328767121</v>
      </c>
      <c r="AC1512" s="162">
        <f t="shared" si="455"/>
        <v>0</v>
      </c>
    </row>
    <row r="1513" spans="1:29" ht="14">
      <c r="A1513" s="62">
        <v>1511</v>
      </c>
      <c r="B1513" s="10">
        <v>9</v>
      </c>
      <c r="C1513" s="14">
        <v>41738</v>
      </c>
      <c r="D1513" s="15" t="s">
        <v>313</v>
      </c>
      <c r="E1513" s="65" t="s">
        <v>8</v>
      </c>
      <c r="F1513" s="15" t="s">
        <v>8</v>
      </c>
      <c r="G1513" s="23" t="s">
        <v>229</v>
      </c>
      <c r="H1513" s="19" t="s">
        <v>354</v>
      </c>
      <c r="I1513" s="66">
        <v>47</v>
      </c>
      <c r="J1513" s="12">
        <f>VLOOKUP(G1513,'Default Parameters'!$A$10:$C$12,3,FALSE)</f>
        <v>5</v>
      </c>
      <c r="K1513" s="63">
        <f t="shared" si="437"/>
        <v>41860</v>
      </c>
      <c r="L1513" s="64">
        <f t="shared" si="438"/>
        <v>2014</v>
      </c>
      <c r="M1513" s="64">
        <f t="shared" si="439"/>
        <v>8</v>
      </c>
      <c r="N1513" s="63">
        <f t="shared" si="440"/>
        <v>43685</v>
      </c>
      <c r="O1513" s="154">
        <f t="shared" si="441"/>
        <v>42948</v>
      </c>
      <c r="P1513" s="155">
        <f t="shared" si="442"/>
        <v>43312</v>
      </c>
      <c r="Q1513" s="155" t="str">
        <f t="shared" si="443"/>
        <v>Yes</v>
      </c>
      <c r="R1513" s="156">
        <f t="shared" si="444"/>
        <v>19.701369863013699</v>
      </c>
      <c r="S1513" s="156">
        <f t="shared" si="445"/>
        <v>27.298630136986301</v>
      </c>
      <c r="T1513" s="157">
        <f t="shared" si="446"/>
        <v>43313</v>
      </c>
      <c r="U1513" s="158">
        <f t="shared" si="447"/>
        <v>43677</v>
      </c>
      <c r="V1513" s="158" t="str">
        <f t="shared" si="448"/>
        <v>Yes</v>
      </c>
      <c r="W1513" s="159">
        <f t="shared" si="449"/>
        <v>19.701369863013699</v>
      </c>
      <c r="X1513" s="159">
        <f t="shared" si="450"/>
        <v>27.298630136986301</v>
      </c>
      <c r="Y1513" s="160">
        <f t="shared" si="451"/>
        <v>43678</v>
      </c>
      <c r="Z1513" s="161">
        <f t="shared" si="452"/>
        <v>43685</v>
      </c>
      <c r="AA1513" s="161" t="str">
        <f t="shared" si="453"/>
        <v>Yes</v>
      </c>
      <c r="AB1513" s="162">
        <f t="shared" si="454"/>
        <v>1.0301369863013699</v>
      </c>
      <c r="AC1513" s="162">
        <f t="shared" si="455"/>
        <v>0</v>
      </c>
    </row>
    <row r="1514" spans="1:29" ht="14">
      <c r="A1514" s="62">
        <v>1512</v>
      </c>
      <c r="B1514" s="10">
        <v>9</v>
      </c>
      <c r="C1514" s="14">
        <v>41738</v>
      </c>
      <c r="D1514" s="15" t="s">
        <v>340</v>
      </c>
      <c r="E1514" s="15" t="s">
        <v>785</v>
      </c>
      <c r="F1514" s="15" t="s">
        <v>785</v>
      </c>
      <c r="G1514" s="23" t="s">
        <v>229</v>
      </c>
      <c r="H1514" s="19" t="s">
        <v>356</v>
      </c>
      <c r="I1514" s="66">
        <v>4</v>
      </c>
      <c r="J1514" s="12">
        <f>VLOOKUP(G1514,'Default Parameters'!$A$10:$C$12,3,FALSE)</f>
        <v>5</v>
      </c>
      <c r="K1514" s="63">
        <f t="shared" si="437"/>
        <v>41860</v>
      </c>
      <c r="L1514" s="64">
        <f t="shared" si="438"/>
        <v>2014</v>
      </c>
      <c r="M1514" s="64">
        <f t="shared" si="439"/>
        <v>8</v>
      </c>
      <c r="N1514" s="63">
        <f t="shared" si="440"/>
        <v>43685</v>
      </c>
      <c r="O1514" s="154">
        <f t="shared" si="441"/>
        <v>42948</v>
      </c>
      <c r="P1514" s="155">
        <f t="shared" si="442"/>
        <v>43312</v>
      </c>
      <c r="Q1514" s="155" t="str">
        <f t="shared" si="443"/>
        <v>Yes</v>
      </c>
      <c r="R1514" s="156">
        <f t="shared" si="444"/>
        <v>1.6767123287671233</v>
      </c>
      <c r="S1514" s="156">
        <f t="shared" si="445"/>
        <v>2.3232876712328765</v>
      </c>
      <c r="T1514" s="157">
        <f t="shared" si="446"/>
        <v>43313</v>
      </c>
      <c r="U1514" s="158">
        <f t="shared" si="447"/>
        <v>43677</v>
      </c>
      <c r="V1514" s="158" t="str">
        <f t="shared" si="448"/>
        <v>Yes</v>
      </c>
      <c r="W1514" s="159">
        <f t="shared" si="449"/>
        <v>1.6767123287671233</v>
      </c>
      <c r="X1514" s="159">
        <f t="shared" si="450"/>
        <v>2.3232876712328765</v>
      </c>
      <c r="Y1514" s="160">
        <f t="shared" si="451"/>
        <v>43678</v>
      </c>
      <c r="Z1514" s="161">
        <f t="shared" si="452"/>
        <v>43685</v>
      </c>
      <c r="AA1514" s="161" t="str">
        <f t="shared" si="453"/>
        <v>Yes</v>
      </c>
      <c r="AB1514" s="162">
        <f t="shared" si="454"/>
        <v>8.7671232876712329E-2</v>
      </c>
      <c r="AC1514" s="162">
        <f t="shared" si="455"/>
        <v>0</v>
      </c>
    </row>
    <row r="1515" spans="1:29" ht="14">
      <c r="A1515" s="62">
        <v>1513</v>
      </c>
      <c r="B1515" s="10">
        <v>9</v>
      </c>
      <c r="C1515" s="14">
        <v>41746</v>
      </c>
      <c r="D1515" s="15" t="s">
        <v>341</v>
      </c>
      <c r="E1515" s="15" t="s">
        <v>12</v>
      </c>
      <c r="F1515" s="15" t="s">
        <v>12</v>
      </c>
      <c r="G1515" s="23" t="s">
        <v>16</v>
      </c>
      <c r="H1515" s="19" t="s">
        <v>270</v>
      </c>
      <c r="I1515" s="66">
        <v>2</v>
      </c>
      <c r="J1515" s="12">
        <f>VLOOKUP(G1515,'Default Parameters'!$A$10:$C$12,3,FALSE)</f>
        <v>5</v>
      </c>
      <c r="K1515" s="63">
        <f t="shared" si="437"/>
        <v>41868</v>
      </c>
      <c r="L1515" s="64">
        <f t="shared" si="438"/>
        <v>2014</v>
      </c>
      <c r="M1515" s="64">
        <f t="shared" si="439"/>
        <v>8</v>
      </c>
      <c r="N1515" s="63">
        <f t="shared" si="440"/>
        <v>43693</v>
      </c>
      <c r="O1515" s="154">
        <f t="shared" si="441"/>
        <v>42948</v>
      </c>
      <c r="P1515" s="155">
        <f t="shared" si="442"/>
        <v>43312</v>
      </c>
      <c r="Q1515" s="155" t="str">
        <f t="shared" si="443"/>
        <v>Yes</v>
      </c>
      <c r="R1515" s="156">
        <f t="shared" si="444"/>
        <v>0.83835616438356164</v>
      </c>
      <c r="S1515" s="156">
        <f t="shared" si="445"/>
        <v>1.1616438356164382</v>
      </c>
      <c r="T1515" s="157">
        <f t="shared" si="446"/>
        <v>43313</v>
      </c>
      <c r="U1515" s="158">
        <f t="shared" si="447"/>
        <v>43677</v>
      </c>
      <c r="V1515" s="158" t="str">
        <f t="shared" si="448"/>
        <v>Yes</v>
      </c>
      <c r="W1515" s="159">
        <f t="shared" si="449"/>
        <v>0.83835616438356164</v>
      </c>
      <c r="X1515" s="159">
        <f t="shared" si="450"/>
        <v>1.1616438356164382</v>
      </c>
      <c r="Y1515" s="160">
        <f t="shared" si="451"/>
        <v>43678</v>
      </c>
      <c r="Z1515" s="161">
        <f t="shared" si="452"/>
        <v>43693</v>
      </c>
      <c r="AA1515" s="161" t="str">
        <f t="shared" si="453"/>
        <v>Yes</v>
      </c>
      <c r="AB1515" s="162">
        <f t="shared" si="454"/>
        <v>8.7671232876712329E-2</v>
      </c>
      <c r="AC1515" s="162">
        <f t="shared" si="455"/>
        <v>0</v>
      </c>
    </row>
    <row r="1516" spans="1:29" ht="14">
      <c r="A1516" s="62">
        <v>1514</v>
      </c>
      <c r="B1516" s="10">
        <v>9</v>
      </c>
      <c r="C1516" s="14">
        <v>41746</v>
      </c>
      <c r="D1516" s="15" t="s">
        <v>341</v>
      </c>
      <c r="E1516" s="15" t="s">
        <v>12</v>
      </c>
      <c r="F1516" s="15" t="s">
        <v>12</v>
      </c>
      <c r="G1516" s="23" t="s">
        <v>229</v>
      </c>
      <c r="H1516" s="19" t="s">
        <v>354</v>
      </c>
      <c r="I1516" s="66">
        <v>2</v>
      </c>
      <c r="J1516" s="12">
        <f>VLOOKUP(G1516,'Default Parameters'!$A$10:$C$12,3,FALSE)</f>
        <v>5</v>
      </c>
      <c r="K1516" s="63">
        <f t="shared" si="437"/>
        <v>41868</v>
      </c>
      <c r="L1516" s="64">
        <f t="shared" si="438"/>
        <v>2014</v>
      </c>
      <c r="M1516" s="64">
        <f t="shared" si="439"/>
        <v>8</v>
      </c>
      <c r="N1516" s="63">
        <f t="shared" si="440"/>
        <v>43693</v>
      </c>
      <c r="O1516" s="154">
        <f t="shared" si="441"/>
        <v>42948</v>
      </c>
      <c r="P1516" s="155">
        <f t="shared" si="442"/>
        <v>43312</v>
      </c>
      <c r="Q1516" s="155" t="str">
        <f t="shared" si="443"/>
        <v>Yes</v>
      </c>
      <c r="R1516" s="156">
        <f t="shared" si="444"/>
        <v>0.83835616438356164</v>
      </c>
      <c r="S1516" s="156">
        <f t="shared" si="445"/>
        <v>1.1616438356164382</v>
      </c>
      <c r="T1516" s="157">
        <f t="shared" si="446"/>
        <v>43313</v>
      </c>
      <c r="U1516" s="158">
        <f t="shared" si="447"/>
        <v>43677</v>
      </c>
      <c r="V1516" s="158" t="str">
        <f t="shared" si="448"/>
        <v>Yes</v>
      </c>
      <c r="W1516" s="159">
        <f t="shared" si="449"/>
        <v>0.83835616438356164</v>
      </c>
      <c r="X1516" s="159">
        <f t="shared" si="450"/>
        <v>1.1616438356164382</v>
      </c>
      <c r="Y1516" s="160">
        <f t="shared" si="451"/>
        <v>43678</v>
      </c>
      <c r="Z1516" s="161">
        <f t="shared" si="452"/>
        <v>43693</v>
      </c>
      <c r="AA1516" s="161" t="str">
        <f t="shared" si="453"/>
        <v>Yes</v>
      </c>
      <c r="AB1516" s="162">
        <f t="shared" si="454"/>
        <v>8.7671232876712329E-2</v>
      </c>
      <c r="AC1516" s="162">
        <f t="shared" si="455"/>
        <v>0</v>
      </c>
    </row>
    <row r="1517" spans="1:29" ht="14">
      <c r="A1517" s="62">
        <v>1515</v>
      </c>
      <c r="B1517" s="10">
        <v>9</v>
      </c>
      <c r="C1517" s="14">
        <v>41746</v>
      </c>
      <c r="D1517" s="15" t="s">
        <v>313</v>
      </c>
      <c r="E1517" s="15" t="s">
        <v>367</v>
      </c>
      <c r="F1517" s="15" t="s">
        <v>367</v>
      </c>
      <c r="G1517" s="23" t="s">
        <v>229</v>
      </c>
      <c r="H1517" s="19" t="s">
        <v>354</v>
      </c>
      <c r="I1517" s="66">
        <v>7</v>
      </c>
      <c r="J1517" s="12">
        <f>VLOOKUP(G1517,'Default Parameters'!$A$10:$C$12,3,FALSE)</f>
        <v>5</v>
      </c>
      <c r="K1517" s="63">
        <f t="shared" si="437"/>
        <v>41868</v>
      </c>
      <c r="L1517" s="64">
        <f t="shared" si="438"/>
        <v>2014</v>
      </c>
      <c r="M1517" s="64">
        <f t="shared" si="439"/>
        <v>8</v>
      </c>
      <c r="N1517" s="63">
        <f t="shared" si="440"/>
        <v>43693</v>
      </c>
      <c r="O1517" s="154">
        <f t="shared" si="441"/>
        <v>42948</v>
      </c>
      <c r="P1517" s="155">
        <f t="shared" si="442"/>
        <v>43312</v>
      </c>
      <c r="Q1517" s="155" t="str">
        <f t="shared" si="443"/>
        <v>Yes</v>
      </c>
      <c r="R1517" s="156">
        <f t="shared" si="444"/>
        <v>2.9342465753424656</v>
      </c>
      <c r="S1517" s="156">
        <f t="shared" si="445"/>
        <v>4.065753424657534</v>
      </c>
      <c r="T1517" s="157">
        <f t="shared" si="446"/>
        <v>43313</v>
      </c>
      <c r="U1517" s="158">
        <f t="shared" si="447"/>
        <v>43677</v>
      </c>
      <c r="V1517" s="158" t="str">
        <f t="shared" si="448"/>
        <v>Yes</v>
      </c>
      <c r="W1517" s="159">
        <f t="shared" si="449"/>
        <v>2.9342465753424656</v>
      </c>
      <c r="X1517" s="159">
        <f t="shared" si="450"/>
        <v>4.065753424657534</v>
      </c>
      <c r="Y1517" s="160">
        <f t="shared" si="451"/>
        <v>43678</v>
      </c>
      <c r="Z1517" s="161">
        <f t="shared" si="452"/>
        <v>43693</v>
      </c>
      <c r="AA1517" s="161" t="str">
        <f t="shared" si="453"/>
        <v>Yes</v>
      </c>
      <c r="AB1517" s="162">
        <f t="shared" si="454"/>
        <v>0.30684931506849317</v>
      </c>
      <c r="AC1517" s="162">
        <f t="shared" si="455"/>
        <v>0</v>
      </c>
    </row>
    <row r="1518" spans="1:29" ht="14">
      <c r="A1518" s="62">
        <v>1516</v>
      </c>
      <c r="B1518" s="10">
        <v>9</v>
      </c>
      <c r="C1518" s="14">
        <v>41746</v>
      </c>
      <c r="D1518" s="15" t="s">
        <v>313</v>
      </c>
      <c r="E1518" s="15" t="s">
        <v>367</v>
      </c>
      <c r="F1518" s="15" t="s">
        <v>367</v>
      </c>
      <c r="G1518" s="23" t="s">
        <v>229</v>
      </c>
      <c r="H1518" s="19" t="s">
        <v>354</v>
      </c>
      <c r="I1518" s="66">
        <v>13</v>
      </c>
      <c r="J1518" s="12">
        <f>VLOOKUP(G1518,'Default Parameters'!$A$10:$C$12,3,FALSE)</f>
        <v>5</v>
      </c>
      <c r="K1518" s="63">
        <f t="shared" si="437"/>
        <v>41868</v>
      </c>
      <c r="L1518" s="64">
        <f t="shared" si="438"/>
        <v>2014</v>
      </c>
      <c r="M1518" s="64">
        <f t="shared" si="439"/>
        <v>8</v>
      </c>
      <c r="N1518" s="63">
        <f t="shared" si="440"/>
        <v>43693</v>
      </c>
      <c r="O1518" s="154">
        <f t="shared" si="441"/>
        <v>42948</v>
      </c>
      <c r="P1518" s="155">
        <f t="shared" si="442"/>
        <v>43312</v>
      </c>
      <c r="Q1518" s="155" t="str">
        <f t="shared" si="443"/>
        <v>Yes</v>
      </c>
      <c r="R1518" s="156">
        <f t="shared" si="444"/>
        <v>5.4493150684931511</v>
      </c>
      <c r="S1518" s="156">
        <f t="shared" si="445"/>
        <v>7.5506849315068489</v>
      </c>
      <c r="T1518" s="157">
        <f t="shared" si="446"/>
        <v>43313</v>
      </c>
      <c r="U1518" s="158">
        <f t="shared" si="447"/>
        <v>43677</v>
      </c>
      <c r="V1518" s="158" t="str">
        <f t="shared" si="448"/>
        <v>Yes</v>
      </c>
      <c r="W1518" s="159">
        <f t="shared" si="449"/>
        <v>5.4493150684931511</v>
      </c>
      <c r="X1518" s="159">
        <f t="shared" si="450"/>
        <v>7.5506849315068489</v>
      </c>
      <c r="Y1518" s="160">
        <f t="shared" si="451"/>
        <v>43678</v>
      </c>
      <c r="Z1518" s="161">
        <f t="shared" si="452"/>
        <v>43693</v>
      </c>
      <c r="AA1518" s="161" t="str">
        <f t="shared" si="453"/>
        <v>Yes</v>
      </c>
      <c r="AB1518" s="162">
        <f t="shared" si="454"/>
        <v>0.56986301369863013</v>
      </c>
      <c r="AC1518" s="162">
        <f t="shared" si="455"/>
        <v>0</v>
      </c>
    </row>
    <row r="1519" spans="1:29" ht="14">
      <c r="A1519" s="62">
        <v>1517</v>
      </c>
      <c r="B1519" s="10">
        <v>9</v>
      </c>
      <c r="C1519" s="14">
        <v>41746</v>
      </c>
      <c r="D1519" s="15" t="s">
        <v>313</v>
      </c>
      <c r="E1519" s="65" t="s">
        <v>8</v>
      </c>
      <c r="F1519" s="15" t="s">
        <v>8</v>
      </c>
      <c r="G1519" s="23" t="s">
        <v>229</v>
      </c>
      <c r="H1519" s="19" t="s">
        <v>352</v>
      </c>
      <c r="I1519" s="66">
        <v>3</v>
      </c>
      <c r="J1519" s="12">
        <f>VLOOKUP(G1519,'Default Parameters'!$A$10:$C$12,3,FALSE)</f>
        <v>5</v>
      </c>
      <c r="K1519" s="63">
        <f t="shared" si="437"/>
        <v>41868</v>
      </c>
      <c r="L1519" s="64">
        <f t="shared" si="438"/>
        <v>2014</v>
      </c>
      <c r="M1519" s="64">
        <f t="shared" si="439"/>
        <v>8</v>
      </c>
      <c r="N1519" s="63">
        <f t="shared" si="440"/>
        <v>43693</v>
      </c>
      <c r="O1519" s="154">
        <f t="shared" si="441"/>
        <v>42948</v>
      </c>
      <c r="P1519" s="155">
        <f t="shared" si="442"/>
        <v>43312</v>
      </c>
      <c r="Q1519" s="155" t="str">
        <f t="shared" si="443"/>
        <v>Yes</v>
      </c>
      <c r="R1519" s="156">
        <f t="shared" si="444"/>
        <v>1.2575342465753425</v>
      </c>
      <c r="S1519" s="156">
        <f t="shared" si="445"/>
        <v>1.7424657534246575</v>
      </c>
      <c r="T1519" s="157">
        <f t="shared" si="446"/>
        <v>43313</v>
      </c>
      <c r="U1519" s="158">
        <f t="shared" si="447"/>
        <v>43677</v>
      </c>
      <c r="V1519" s="158" t="str">
        <f t="shared" si="448"/>
        <v>Yes</v>
      </c>
      <c r="W1519" s="159">
        <f t="shared" si="449"/>
        <v>1.2575342465753425</v>
      </c>
      <c r="X1519" s="159">
        <f t="shared" si="450"/>
        <v>1.7424657534246575</v>
      </c>
      <c r="Y1519" s="160">
        <f t="shared" si="451"/>
        <v>43678</v>
      </c>
      <c r="Z1519" s="161">
        <f t="shared" si="452"/>
        <v>43693</v>
      </c>
      <c r="AA1519" s="161" t="str">
        <f t="shared" si="453"/>
        <v>Yes</v>
      </c>
      <c r="AB1519" s="162">
        <f t="shared" si="454"/>
        <v>0.13150684931506848</v>
      </c>
      <c r="AC1519" s="162">
        <f t="shared" si="455"/>
        <v>0</v>
      </c>
    </row>
    <row r="1520" spans="1:29" ht="14">
      <c r="A1520" s="62">
        <v>1518</v>
      </c>
      <c r="B1520" s="10">
        <v>9</v>
      </c>
      <c r="C1520" s="14">
        <v>41746</v>
      </c>
      <c r="D1520" s="15" t="s">
        <v>313</v>
      </c>
      <c r="E1520" s="65" t="s">
        <v>8</v>
      </c>
      <c r="F1520" s="15" t="s">
        <v>8</v>
      </c>
      <c r="G1520" s="23" t="s">
        <v>229</v>
      </c>
      <c r="H1520" s="19" t="s">
        <v>354</v>
      </c>
      <c r="I1520" s="66">
        <v>8</v>
      </c>
      <c r="J1520" s="12">
        <f>VLOOKUP(G1520,'Default Parameters'!$A$10:$C$12,3,FALSE)</f>
        <v>5</v>
      </c>
      <c r="K1520" s="63">
        <f t="shared" si="437"/>
        <v>41868</v>
      </c>
      <c r="L1520" s="64">
        <f t="shared" si="438"/>
        <v>2014</v>
      </c>
      <c r="M1520" s="64">
        <f t="shared" si="439"/>
        <v>8</v>
      </c>
      <c r="N1520" s="63">
        <f t="shared" si="440"/>
        <v>43693</v>
      </c>
      <c r="O1520" s="154">
        <f t="shared" si="441"/>
        <v>42948</v>
      </c>
      <c r="P1520" s="155">
        <f t="shared" si="442"/>
        <v>43312</v>
      </c>
      <c r="Q1520" s="155" t="str">
        <f t="shared" si="443"/>
        <v>Yes</v>
      </c>
      <c r="R1520" s="156">
        <f t="shared" si="444"/>
        <v>3.3534246575342466</v>
      </c>
      <c r="S1520" s="156">
        <f t="shared" si="445"/>
        <v>4.646575342465753</v>
      </c>
      <c r="T1520" s="157">
        <f t="shared" si="446"/>
        <v>43313</v>
      </c>
      <c r="U1520" s="158">
        <f t="shared" si="447"/>
        <v>43677</v>
      </c>
      <c r="V1520" s="158" t="str">
        <f t="shared" si="448"/>
        <v>Yes</v>
      </c>
      <c r="W1520" s="159">
        <f t="shared" si="449"/>
        <v>3.3534246575342466</v>
      </c>
      <c r="X1520" s="159">
        <f t="shared" si="450"/>
        <v>4.646575342465753</v>
      </c>
      <c r="Y1520" s="160">
        <f t="shared" si="451"/>
        <v>43678</v>
      </c>
      <c r="Z1520" s="161">
        <f t="shared" si="452"/>
        <v>43693</v>
      </c>
      <c r="AA1520" s="161" t="str">
        <f t="shared" si="453"/>
        <v>Yes</v>
      </c>
      <c r="AB1520" s="162">
        <f t="shared" si="454"/>
        <v>0.35068493150684932</v>
      </c>
      <c r="AC1520" s="162">
        <f t="shared" si="455"/>
        <v>0</v>
      </c>
    </row>
    <row r="1521" spans="1:29" ht="14">
      <c r="A1521" s="62">
        <v>1519</v>
      </c>
      <c r="B1521" s="10">
        <v>9</v>
      </c>
      <c r="C1521" s="14">
        <v>41746</v>
      </c>
      <c r="D1521" s="15" t="s">
        <v>313</v>
      </c>
      <c r="E1521" s="65" t="s">
        <v>8</v>
      </c>
      <c r="F1521" s="15" t="s">
        <v>8</v>
      </c>
      <c r="G1521" s="23" t="s">
        <v>229</v>
      </c>
      <c r="H1521" s="19" t="s">
        <v>354</v>
      </c>
      <c r="I1521" s="66">
        <v>17</v>
      </c>
      <c r="J1521" s="12">
        <f>VLOOKUP(G1521,'Default Parameters'!$A$10:$C$12,3,FALSE)</f>
        <v>5</v>
      </c>
      <c r="K1521" s="63">
        <f t="shared" si="437"/>
        <v>41868</v>
      </c>
      <c r="L1521" s="64">
        <f t="shared" si="438"/>
        <v>2014</v>
      </c>
      <c r="M1521" s="64">
        <f t="shared" si="439"/>
        <v>8</v>
      </c>
      <c r="N1521" s="63">
        <f t="shared" si="440"/>
        <v>43693</v>
      </c>
      <c r="O1521" s="154">
        <f t="shared" si="441"/>
        <v>42948</v>
      </c>
      <c r="P1521" s="155">
        <f t="shared" si="442"/>
        <v>43312</v>
      </c>
      <c r="Q1521" s="155" t="str">
        <f t="shared" si="443"/>
        <v>Yes</v>
      </c>
      <c r="R1521" s="156">
        <f t="shared" si="444"/>
        <v>7.1260273972602741</v>
      </c>
      <c r="S1521" s="156">
        <f t="shared" si="445"/>
        <v>9.8739726027397268</v>
      </c>
      <c r="T1521" s="157">
        <f t="shared" si="446"/>
        <v>43313</v>
      </c>
      <c r="U1521" s="158">
        <f t="shared" si="447"/>
        <v>43677</v>
      </c>
      <c r="V1521" s="158" t="str">
        <f t="shared" si="448"/>
        <v>Yes</v>
      </c>
      <c r="W1521" s="159">
        <f t="shared" si="449"/>
        <v>7.1260273972602741</v>
      </c>
      <c r="X1521" s="159">
        <f t="shared" si="450"/>
        <v>9.8739726027397268</v>
      </c>
      <c r="Y1521" s="160">
        <f t="shared" si="451"/>
        <v>43678</v>
      </c>
      <c r="Z1521" s="161">
        <f t="shared" si="452"/>
        <v>43693</v>
      </c>
      <c r="AA1521" s="161" t="str">
        <f t="shared" si="453"/>
        <v>Yes</v>
      </c>
      <c r="AB1521" s="162">
        <f t="shared" si="454"/>
        <v>0.74520547945205484</v>
      </c>
      <c r="AC1521" s="162">
        <f t="shared" si="455"/>
        <v>0</v>
      </c>
    </row>
    <row r="1522" spans="1:29" ht="14">
      <c r="A1522" s="62">
        <v>1520</v>
      </c>
      <c r="B1522" s="10">
        <v>9</v>
      </c>
      <c r="C1522" s="14">
        <v>41746</v>
      </c>
      <c r="D1522" s="15" t="s">
        <v>313</v>
      </c>
      <c r="E1522" s="65" t="s">
        <v>8</v>
      </c>
      <c r="F1522" s="15" t="s">
        <v>8</v>
      </c>
      <c r="G1522" s="23" t="s">
        <v>229</v>
      </c>
      <c r="H1522" s="19" t="s">
        <v>354</v>
      </c>
      <c r="I1522" s="66">
        <v>18</v>
      </c>
      <c r="J1522" s="12">
        <f>VLOOKUP(G1522,'Default Parameters'!$A$10:$C$12,3,FALSE)</f>
        <v>5</v>
      </c>
      <c r="K1522" s="63">
        <f t="shared" si="437"/>
        <v>41868</v>
      </c>
      <c r="L1522" s="64">
        <f t="shared" si="438"/>
        <v>2014</v>
      </c>
      <c r="M1522" s="64">
        <f t="shared" si="439"/>
        <v>8</v>
      </c>
      <c r="N1522" s="63">
        <f t="shared" si="440"/>
        <v>43693</v>
      </c>
      <c r="O1522" s="154">
        <f t="shared" si="441"/>
        <v>42948</v>
      </c>
      <c r="P1522" s="155">
        <f t="shared" si="442"/>
        <v>43312</v>
      </c>
      <c r="Q1522" s="155" t="str">
        <f t="shared" si="443"/>
        <v>Yes</v>
      </c>
      <c r="R1522" s="156">
        <f t="shared" si="444"/>
        <v>7.5452054794520551</v>
      </c>
      <c r="S1522" s="156">
        <f t="shared" si="445"/>
        <v>10.454794520547946</v>
      </c>
      <c r="T1522" s="157">
        <f t="shared" si="446"/>
        <v>43313</v>
      </c>
      <c r="U1522" s="158">
        <f t="shared" si="447"/>
        <v>43677</v>
      </c>
      <c r="V1522" s="158" t="str">
        <f t="shared" si="448"/>
        <v>Yes</v>
      </c>
      <c r="W1522" s="159">
        <f t="shared" si="449"/>
        <v>7.5452054794520551</v>
      </c>
      <c r="X1522" s="159">
        <f t="shared" si="450"/>
        <v>10.454794520547946</v>
      </c>
      <c r="Y1522" s="160">
        <f t="shared" si="451"/>
        <v>43678</v>
      </c>
      <c r="Z1522" s="161">
        <f t="shared" si="452"/>
        <v>43693</v>
      </c>
      <c r="AA1522" s="161" t="str">
        <f t="shared" si="453"/>
        <v>Yes</v>
      </c>
      <c r="AB1522" s="162">
        <f t="shared" si="454"/>
        <v>0.78904109589041094</v>
      </c>
      <c r="AC1522" s="162">
        <f t="shared" si="455"/>
        <v>0</v>
      </c>
    </row>
    <row r="1523" spans="1:29" ht="14">
      <c r="A1523" s="62">
        <v>1521</v>
      </c>
      <c r="B1523" s="10">
        <v>9</v>
      </c>
      <c r="C1523" s="14">
        <v>41746</v>
      </c>
      <c r="D1523" s="15" t="s">
        <v>313</v>
      </c>
      <c r="E1523" s="15" t="s">
        <v>11</v>
      </c>
      <c r="F1523" s="15" t="s">
        <v>11</v>
      </c>
      <c r="G1523" s="23" t="s">
        <v>229</v>
      </c>
      <c r="H1523" s="19" t="s">
        <v>354</v>
      </c>
      <c r="I1523" s="66">
        <v>6</v>
      </c>
      <c r="J1523" s="12">
        <f>VLOOKUP(G1523,'Default Parameters'!$A$10:$C$12,3,FALSE)</f>
        <v>5</v>
      </c>
      <c r="K1523" s="63">
        <f t="shared" si="437"/>
        <v>41868</v>
      </c>
      <c r="L1523" s="64">
        <f t="shared" si="438"/>
        <v>2014</v>
      </c>
      <c r="M1523" s="64">
        <f t="shared" si="439"/>
        <v>8</v>
      </c>
      <c r="N1523" s="63">
        <f t="shared" si="440"/>
        <v>43693</v>
      </c>
      <c r="O1523" s="154">
        <f t="shared" si="441"/>
        <v>42948</v>
      </c>
      <c r="P1523" s="155">
        <f t="shared" si="442"/>
        <v>43312</v>
      </c>
      <c r="Q1523" s="155" t="str">
        <f t="shared" si="443"/>
        <v>Yes</v>
      </c>
      <c r="R1523" s="156">
        <f t="shared" si="444"/>
        <v>2.515068493150685</v>
      </c>
      <c r="S1523" s="156">
        <f t="shared" si="445"/>
        <v>3.484931506849315</v>
      </c>
      <c r="T1523" s="157">
        <f t="shared" si="446"/>
        <v>43313</v>
      </c>
      <c r="U1523" s="158">
        <f t="shared" si="447"/>
        <v>43677</v>
      </c>
      <c r="V1523" s="158" t="str">
        <f t="shared" si="448"/>
        <v>Yes</v>
      </c>
      <c r="W1523" s="159">
        <f t="shared" si="449"/>
        <v>2.515068493150685</v>
      </c>
      <c r="X1523" s="159">
        <f t="shared" si="450"/>
        <v>3.484931506849315</v>
      </c>
      <c r="Y1523" s="160">
        <f t="shared" si="451"/>
        <v>43678</v>
      </c>
      <c r="Z1523" s="161">
        <f t="shared" si="452"/>
        <v>43693</v>
      </c>
      <c r="AA1523" s="161" t="str">
        <f t="shared" si="453"/>
        <v>Yes</v>
      </c>
      <c r="AB1523" s="162">
        <f t="shared" si="454"/>
        <v>0.26301369863013696</v>
      </c>
      <c r="AC1523" s="162">
        <f t="shared" si="455"/>
        <v>0</v>
      </c>
    </row>
    <row r="1524" spans="1:29" ht="14">
      <c r="A1524" s="62">
        <v>1522</v>
      </c>
      <c r="B1524" s="10">
        <v>9</v>
      </c>
      <c r="C1524" s="14">
        <v>41746</v>
      </c>
      <c r="D1524" s="15" t="s">
        <v>313</v>
      </c>
      <c r="E1524" s="15" t="s">
        <v>11</v>
      </c>
      <c r="F1524" s="15" t="s">
        <v>11</v>
      </c>
      <c r="G1524" s="23" t="s">
        <v>229</v>
      </c>
      <c r="H1524" s="19" t="s">
        <v>354</v>
      </c>
      <c r="I1524" s="66">
        <v>8</v>
      </c>
      <c r="J1524" s="12">
        <f>VLOOKUP(G1524,'Default Parameters'!$A$10:$C$12,3,FALSE)</f>
        <v>5</v>
      </c>
      <c r="K1524" s="63">
        <f t="shared" si="437"/>
        <v>41868</v>
      </c>
      <c r="L1524" s="64">
        <f t="shared" si="438"/>
        <v>2014</v>
      </c>
      <c r="M1524" s="64">
        <f t="shared" si="439"/>
        <v>8</v>
      </c>
      <c r="N1524" s="63">
        <f t="shared" si="440"/>
        <v>43693</v>
      </c>
      <c r="O1524" s="154">
        <f t="shared" si="441"/>
        <v>42948</v>
      </c>
      <c r="P1524" s="155">
        <f t="shared" si="442"/>
        <v>43312</v>
      </c>
      <c r="Q1524" s="155" t="str">
        <f t="shared" si="443"/>
        <v>Yes</v>
      </c>
      <c r="R1524" s="156">
        <f t="shared" si="444"/>
        <v>3.3534246575342466</v>
      </c>
      <c r="S1524" s="156">
        <f t="shared" si="445"/>
        <v>4.646575342465753</v>
      </c>
      <c r="T1524" s="157">
        <f t="shared" si="446"/>
        <v>43313</v>
      </c>
      <c r="U1524" s="158">
        <f t="shared" si="447"/>
        <v>43677</v>
      </c>
      <c r="V1524" s="158" t="str">
        <f t="shared" si="448"/>
        <v>Yes</v>
      </c>
      <c r="W1524" s="159">
        <f t="shared" si="449"/>
        <v>3.3534246575342466</v>
      </c>
      <c r="X1524" s="159">
        <f t="shared" si="450"/>
        <v>4.646575342465753</v>
      </c>
      <c r="Y1524" s="160">
        <f t="shared" si="451"/>
        <v>43678</v>
      </c>
      <c r="Z1524" s="161">
        <f t="shared" si="452"/>
        <v>43693</v>
      </c>
      <c r="AA1524" s="161" t="str">
        <f t="shared" si="453"/>
        <v>Yes</v>
      </c>
      <c r="AB1524" s="162">
        <f t="shared" si="454"/>
        <v>0.35068493150684932</v>
      </c>
      <c r="AC1524" s="162">
        <f t="shared" si="455"/>
        <v>0</v>
      </c>
    </row>
    <row r="1525" spans="1:29" ht="14">
      <c r="A1525" s="62">
        <v>1523</v>
      </c>
      <c r="B1525" s="10">
        <v>9</v>
      </c>
      <c r="C1525" s="14">
        <v>41746</v>
      </c>
      <c r="D1525" s="15" t="s">
        <v>313</v>
      </c>
      <c r="E1525" s="15" t="s">
        <v>11</v>
      </c>
      <c r="F1525" s="15" t="s">
        <v>11</v>
      </c>
      <c r="G1525" s="23" t="s">
        <v>229</v>
      </c>
      <c r="H1525" s="19" t="s">
        <v>354</v>
      </c>
      <c r="I1525" s="66">
        <v>10</v>
      </c>
      <c r="J1525" s="12">
        <f>VLOOKUP(G1525,'Default Parameters'!$A$10:$C$12,3,FALSE)</f>
        <v>5</v>
      </c>
      <c r="K1525" s="63">
        <f t="shared" si="437"/>
        <v>41868</v>
      </c>
      <c r="L1525" s="64">
        <f t="shared" si="438"/>
        <v>2014</v>
      </c>
      <c r="M1525" s="64">
        <f t="shared" si="439"/>
        <v>8</v>
      </c>
      <c r="N1525" s="63">
        <f t="shared" si="440"/>
        <v>43693</v>
      </c>
      <c r="O1525" s="154">
        <f t="shared" si="441"/>
        <v>42948</v>
      </c>
      <c r="P1525" s="155">
        <f t="shared" si="442"/>
        <v>43312</v>
      </c>
      <c r="Q1525" s="155" t="str">
        <f t="shared" si="443"/>
        <v>Yes</v>
      </c>
      <c r="R1525" s="156">
        <f t="shared" si="444"/>
        <v>4.1917808219178081</v>
      </c>
      <c r="S1525" s="156">
        <f t="shared" si="445"/>
        <v>5.8082191780821919</v>
      </c>
      <c r="T1525" s="157">
        <f t="shared" si="446"/>
        <v>43313</v>
      </c>
      <c r="U1525" s="158">
        <f t="shared" si="447"/>
        <v>43677</v>
      </c>
      <c r="V1525" s="158" t="str">
        <f t="shared" si="448"/>
        <v>Yes</v>
      </c>
      <c r="W1525" s="159">
        <f t="shared" si="449"/>
        <v>4.1917808219178081</v>
      </c>
      <c r="X1525" s="159">
        <f t="shared" si="450"/>
        <v>5.8082191780821919</v>
      </c>
      <c r="Y1525" s="160">
        <f t="shared" si="451"/>
        <v>43678</v>
      </c>
      <c r="Z1525" s="161">
        <f t="shared" si="452"/>
        <v>43693</v>
      </c>
      <c r="AA1525" s="161" t="str">
        <f t="shared" si="453"/>
        <v>Yes</v>
      </c>
      <c r="AB1525" s="162">
        <f t="shared" si="454"/>
        <v>0.43835616438356162</v>
      </c>
      <c r="AC1525" s="162">
        <f t="shared" si="455"/>
        <v>0</v>
      </c>
    </row>
    <row r="1526" spans="1:29" ht="14">
      <c r="A1526" s="62">
        <v>1524</v>
      </c>
      <c r="B1526" s="10">
        <v>9</v>
      </c>
      <c r="C1526" s="14">
        <v>41746</v>
      </c>
      <c r="D1526" s="15" t="s">
        <v>313</v>
      </c>
      <c r="E1526" s="15" t="s">
        <v>11</v>
      </c>
      <c r="F1526" s="15" t="s">
        <v>11</v>
      </c>
      <c r="G1526" s="23" t="s">
        <v>229</v>
      </c>
      <c r="H1526" s="19" t="s">
        <v>354</v>
      </c>
      <c r="I1526" s="66">
        <v>12</v>
      </c>
      <c r="J1526" s="12">
        <f>VLOOKUP(G1526,'Default Parameters'!$A$10:$C$12,3,FALSE)</f>
        <v>5</v>
      </c>
      <c r="K1526" s="63">
        <f t="shared" si="437"/>
        <v>41868</v>
      </c>
      <c r="L1526" s="64">
        <f t="shared" si="438"/>
        <v>2014</v>
      </c>
      <c r="M1526" s="64">
        <f t="shared" si="439"/>
        <v>8</v>
      </c>
      <c r="N1526" s="63">
        <f t="shared" si="440"/>
        <v>43693</v>
      </c>
      <c r="O1526" s="154">
        <f t="shared" si="441"/>
        <v>42948</v>
      </c>
      <c r="P1526" s="155">
        <f t="shared" si="442"/>
        <v>43312</v>
      </c>
      <c r="Q1526" s="155" t="str">
        <f t="shared" si="443"/>
        <v>Yes</v>
      </c>
      <c r="R1526" s="156">
        <f t="shared" si="444"/>
        <v>5.0301369863013701</v>
      </c>
      <c r="S1526" s="156">
        <f t="shared" si="445"/>
        <v>6.9698630136986299</v>
      </c>
      <c r="T1526" s="157">
        <f t="shared" si="446"/>
        <v>43313</v>
      </c>
      <c r="U1526" s="158">
        <f t="shared" si="447"/>
        <v>43677</v>
      </c>
      <c r="V1526" s="158" t="str">
        <f t="shared" si="448"/>
        <v>Yes</v>
      </c>
      <c r="W1526" s="159">
        <f t="shared" si="449"/>
        <v>5.0301369863013701</v>
      </c>
      <c r="X1526" s="159">
        <f t="shared" si="450"/>
        <v>6.9698630136986299</v>
      </c>
      <c r="Y1526" s="160">
        <f t="shared" si="451"/>
        <v>43678</v>
      </c>
      <c r="Z1526" s="161">
        <f t="shared" si="452"/>
        <v>43693</v>
      </c>
      <c r="AA1526" s="161" t="str">
        <f t="shared" si="453"/>
        <v>Yes</v>
      </c>
      <c r="AB1526" s="162">
        <f t="shared" si="454"/>
        <v>0.52602739726027392</v>
      </c>
      <c r="AC1526" s="162">
        <f t="shared" si="455"/>
        <v>0</v>
      </c>
    </row>
    <row r="1527" spans="1:29" ht="14">
      <c r="A1527" s="62">
        <v>1525</v>
      </c>
      <c r="B1527" s="10">
        <v>9</v>
      </c>
      <c r="C1527" s="14">
        <v>41751</v>
      </c>
      <c r="D1527" s="15" t="s">
        <v>343</v>
      </c>
      <c r="E1527" s="15" t="s">
        <v>379</v>
      </c>
      <c r="F1527" s="15" t="s">
        <v>379</v>
      </c>
      <c r="G1527" s="23" t="s">
        <v>229</v>
      </c>
      <c r="H1527" s="19" t="s">
        <v>356</v>
      </c>
      <c r="I1527" s="66">
        <v>100</v>
      </c>
      <c r="J1527" s="12">
        <f>VLOOKUP(G1527,'Default Parameters'!$A$10:$C$12,3,FALSE)</f>
        <v>5</v>
      </c>
      <c r="K1527" s="63">
        <f t="shared" si="437"/>
        <v>41873</v>
      </c>
      <c r="L1527" s="64">
        <f t="shared" si="438"/>
        <v>2014</v>
      </c>
      <c r="M1527" s="64">
        <f t="shared" si="439"/>
        <v>8</v>
      </c>
      <c r="N1527" s="63">
        <f t="shared" si="440"/>
        <v>43698</v>
      </c>
      <c r="O1527" s="154">
        <f t="shared" si="441"/>
        <v>42948</v>
      </c>
      <c r="P1527" s="155">
        <f t="shared" si="442"/>
        <v>43312</v>
      </c>
      <c r="Q1527" s="155" t="str">
        <f t="shared" si="443"/>
        <v>Yes</v>
      </c>
      <c r="R1527" s="156">
        <f t="shared" si="444"/>
        <v>41.917808219178085</v>
      </c>
      <c r="S1527" s="156">
        <f t="shared" si="445"/>
        <v>58.082191780821915</v>
      </c>
      <c r="T1527" s="157">
        <f t="shared" si="446"/>
        <v>43313</v>
      </c>
      <c r="U1527" s="158">
        <f t="shared" si="447"/>
        <v>43677</v>
      </c>
      <c r="V1527" s="158" t="str">
        <f t="shared" si="448"/>
        <v>Yes</v>
      </c>
      <c r="W1527" s="159">
        <f t="shared" si="449"/>
        <v>41.917808219178085</v>
      </c>
      <c r="X1527" s="159">
        <f t="shared" si="450"/>
        <v>58.082191780821915</v>
      </c>
      <c r="Y1527" s="160">
        <f t="shared" si="451"/>
        <v>43678</v>
      </c>
      <c r="Z1527" s="161">
        <f t="shared" si="452"/>
        <v>43698</v>
      </c>
      <c r="AA1527" s="161" t="str">
        <f t="shared" si="453"/>
        <v>Yes</v>
      </c>
      <c r="AB1527" s="162">
        <f t="shared" si="454"/>
        <v>5.7534246575342465</v>
      </c>
      <c r="AC1527" s="162">
        <f t="shared" si="455"/>
        <v>0</v>
      </c>
    </row>
    <row r="1528" spans="1:29" ht="14">
      <c r="A1528" s="62">
        <v>1526</v>
      </c>
      <c r="B1528" s="10">
        <v>9</v>
      </c>
      <c r="C1528" s="14">
        <v>41751</v>
      </c>
      <c r="D1528" s="15" t="s">
        <v>342</v>
      </c>
      <c r="E1528" s="65" t="s">
        <v>9</v>
      </c>
      <c r="F1528" s="15" t="s">
        <v>9</v>
      </c>
      <c r="G1528" s="23" t="s">
        <v>229</v>
      </c>
      <c r="H1528" s="19" t="s">
        <v>352</v>
      </c>
      <c r="I1528" s="66">
        <v>1</v>
      </c>
      <c r="J1528" s="12">
        <f>VLOOKUP(G1528,'Default Parameters'!$A$10:$C$12,3,FALSE)</f>
        <v>5</v>
      </c>
      <c r="K1528" s="63">
        <f t="shared" si="437"/>
        <v>41873</v>
      </c>
      <c r="L1528" s="64">
        <f t="shared" si="438"/>
        <v>2014</v>
      </c>
      <c r="M1528" s="64">
        <f t="shared" si="439"/>
        <v>8</v>
      </c>
      <c r="N1528" s="63">
        <f t="shared" si="440"/>
        <v>43698</v>
      </c>
      <c r="O1528" s="154">
        <f t="shared" si="441"/>
        <v>42948</v>
      </c>
      <c r="P1528" s="155">
        <f t="shared" si="442"/>
        <v>43312</v>
      </c>
      <c r="Q1528" s="155" t="str">
        <f t="shared" si="443"/>
        <v>Yes</v>
      </c>
      <c r="R1528" s="156">
        <f t="shared" si="444"/>
        <v>0.41917808219178082</v>
      </c>
      <c r="S1528" s="156">
        <f t="shared" si="445"/>
        <v>0.58082191780821912</v>
      </c>
      <c r="T1528" s="157">
        <f t="shared" si="446"/>
        <v>43313</v>
      </c>
      <c r="U1528" s="158">
        <f t="shared" si="447"/>
        <v>43677</v>
      </c>
      <c r="V1528" s="158" t="str">
        <f t="shared" si="448"/>
        <v>Yes</v>
      </c>
      <c r="W1528" s="159">
        <f t="shared" si="449"/>
        <v>0.41917808219178082</v>
      </c>
      <c r="X1528" s="159">
        <f t="shared" si="450"/>
        <v>0.58082191780821912</v>
      </c>
      <c r="Y1528" s="160">
        <f t="shared" si="451"/>
        <v>43678</v>
      </c>
      <c r="Z1528" s="161">
        <f t="shared" si="452"/>
        <v>43698</v>
      </c>
      <c r="AA1528" s="161" t="str">
        <f t="shared" si="453"/>
        <v>Yes</v>
      </c>
      <c r="AB1528" s="162">
        <f t="shared" si="454"/>
        <v>5.7534246575342465E-2</v>
      </c>
      <c r="AC1528" s="162">
        <f t="shared" si="455"/>
        <v>0</v>
      </c>
    </row>
    <row r="1529" spans="1:29" ht="15" customHeight="1">
      <c r="A1529" s="62">
        <v>1527</v>
      </c>
      <c r="B1529" s="10">
        <v>9</v>
      </c>
      <c r="C1529" s="14">
        <v>41753</v>
      </c>
      <c r="D1529" s="15" t="s">
        <v>344</v>
      </c>
      <c r="E1529" s="15" t="s">
        <v>377</v>
      </c>
      <c r="F1529" s="44" t="s">
        <v>1317</v>
      </c>
      <c r="G1529" s="23" t="s">
        <v>16</v>
      </c>
      <c r="H1529" s="19" t="s">
        <v>270</v>
      </c>
      <c r="I1529" s="66">
        <v>1</v>
      </c>
      <c r="J1529" s="12">
        <f>VLOOKUP(G1529,'Default Parameters'!$A$10:$C$12,3,FALSE)</f>
        <v>5</v>
      </c>
      <c r="K1529" s="63">
        <f t="shared" si="437"/>
        <v>41875</v>
      </c>
      <c r="L1529" s="64">
        <f t="shared" si="438"/>
        <v>2014</v>
      </c>
      <c r="M1529" s="64">
        <f t="shared" si="439"/>
        <v>8</v>
      </c>
      <c r="N1529" s="63">
        <f t="shared" si="440"/>
        <v>43700</v>
      </c>
      <c r="O1529" s="154">
        <f t="shared" si="441"/>
        <v>42948</v>
      </c>
      <c r="P1529" s="155">
        <f t="shared" si="442"/>
        <v>43312</v>
      </c>
      <c r="Q1529" s="155" t="str">
        <f t="shared" si="443"/>
        <v>Yes</v>
      </c>
      <c r="R1529" s="156">
        <f t="shared" si="444"/>
        <v>0.41917808219178082</v>
      </c>
      <c r="S1529" s="156">
        <f t="shared" si="445"/>
        <v>0.58082191780821912</v>
      </c>
      <c r="T1529" s="157">
        <f t="shared" si="446"/>
        <v>43313</v>
      </c>
      <c r="U1529" s="158">
        <f t="shared" si="447"/>
        <v>43677</v>
      </c>
      <c r="V1529" s="158" t="str">
        <f t="shared" si="448"/>
        <v>Yes</v>
      </c>
      <c r="W1529" s="159">
        <f t="shared" si="449"/>
        <v>0.41917808219178082</v>
      </c>
      <c r="X1529" s="159">
        <f t="shared" si="450"/>
        <v>0.58082191780821912</v>
      </c>
      <c r="Y1529" s="160">
        <f t="shared" si="451"/>
        <v>43678</v>
      </c>
      <c r="Z1529" s="161">
        <f t="shared" si="452"/>
        <v>43700</v>
      </c>
      <c r="AA1529" s="161" t="str">
        <f t="shared" si="453"/>
        <v>Yes</v>
      </c>
      <c r="AB1529" s="162">
        <f t="shared" si="454"/>
        <v>6.3013698630136991E-2</v>
      </c>
      <c r="AC1529" s="162">
        <f t="shared" si="455"/>
        <v>0</v>
      </c>
    </row>
    <row r="1530" spans="1:29" ht="14">
      <c r="A1530" s="62">
        <v>1528</v>
      </c>
      <c r="B1530" s="10">
        <v>9</v>
      </c>
      <c r="C1530" s="14">
        <v>41753</v>
      </c>
      <c r="D1530" s="15" t="s">
        <v>313</v>
      </c>
      <c r="E1530" s="65" t="s">
        <v>8</v>
      </c>
      <c r="F1530" s="15" t="s">
        <v>8</v>
      </c>
      <c r="G1530" s="23" t="s">
        <v>229</v>
      </c>
      <c r="H1530" s="19" t="s">
        <v>354</v>
      </c>
      <c r="I1530" s="66">
        <v>16</v>
      </c>
      <c r="J1530" s="12">
        <f>VLOOKUP(G1530,'Default Parameters'!$A$10:$C$12,3,FALSE)</f>
        <v>5</v>
      </c>
      <c r="K1530" s="63">
        <f t="shared" si="437"/>
        <v>41875</v>
      </c>
      <c r="L1530" s="64">
        <f t="shared" si="438"/>
        <v>2014</v>
      </c>
      <c r="M1530" s="64">
        <f t="shared" si="439"/>
        <v>8</v>
      </c>
      <c r="N1530" s="63">
        <f t="shared" si="440"/>
        <v>43700</v>
      </c>
      <c r="O1530" s="154">
        <f t="shared" si="441"/>
        <v>42948</v>
      </c>
      <c r="P1530" s="155">
        <f t="shared" si="442"/>
        <v>43312</v>
      </c>
      <c r="Q1530" s="155" t="str">
        <f t="shared" si="443"/>
        <v>Yes</v>
      </c>
      <c r="R1530" s="156">
        <f t="shared" si="444"/>
        <v>6.7068493150684931</v>
      </c>
      <c r="S1530" s="156">
        <f t="shared" si="445"/>
        <v>9.293150684931506</v>
      </c>
      <c r="T1530" s="157">
        <f t="shared" si="446"/>
        <v>43313</v>
      </c>
      <c r="U1530" s="158">
        <f t="shared" si="447"/>
        <v>43677</v>
      </c>
      <c r="V1530" s="158" t="str">
        <f t="shared" si="448"/>
        <v>Yes</v>
      </c>
      <c r="W1530" s="159">
        <f t="shared" si="449"/>
        <v>6.7068493150684931</v>
      </c>
      <c r="X1530" s="159">
        <f t="shared" si="450"/>
        <v>9.293150684931506</v>
      </c>
      <c r="Y1530" s="160">
        <f t="shared" si="451"/>
        <v>43678</v>
      </c>
      <c r="Z1530" s="161">
        <f t="shared" si="452"/>
        <v>43700</v>
      </c>
      <c r="AA1530" s="161" t="str">
        <f t="shared" si="453"/>
        <v>Yes</v>
      </c>
      <c r="AB1530" s="162">
        <f t="shared" si="454"/>
        <v>1.0082191780821919</v>
      </c>
      <c r="AC1530" s="162">
        <f t="shared" si="455"/>
        <v>0</v>
      </c>
    </row>
    <row r="1531" spans="1:29" ht="14">
      <c r="A1531" s="62">
        <v>1529</v>
      </c>
      <c r="B1531" s="10">
        <v>9</v>
      </c>
      <c r="C1531" s="14">
        <v>41754</v>
      </c>
      <c r="D1531" s="15" t="s">
        <v>313</v>
      </c>
      <c r="E1531" s="15" t="s">
        <v>367</v>
      </c>
      <c r="F1531" s="15" t="s">
        <v>367</v>
      </c>
      <c r="G1531" s="23" t="s">
        <v>229</v>
      </c>
      <c r="H1531" s="19" t="s">
        <v>356</v>
      </c>
      <c r="I1531" s="66">
        <v>2</v>
      </c>
      <c r="J1531" s="12">
        <f>VLOOKUP(G1531,'Default Parameters'!$A$10:$C$12,3,FALSE)</f>
        <v>5</v>
      </c>
      <c r="K1531" s="63">
        <f t="shared" si="437"/>
        <v>41876</v>
      </c>
      <c r="L1531" s="64">
        <f t="shared" si="438"/>
        <v>2014</v>
      </c>
      <c r="M1531" s="64">
        <f t="shared" si="439"/>
        <v>8</v>
      </c>
      <c r="N1531" s="63">
        <f t="shared" si="440"/>
        <v>43701</v>
      </c>
      <c r="O1531" s="154">
        <f t="shared" si="441"/>
        <v>42948</v>
      </c>
      <c r="P1531" s="155">
        <f t="shared" si="442"/>
        <v>43312</v>
      </c>
      <c r="Q1531" s="155" t="str">
        <f t="shared" si="443"/>
        <v>Yes</v>
      </c>
      <c r="R1531" s="156">
        <f t="shared" si="444"/>
        <v>0.83835616438356164</v>
      </c>
      <c r="S1531" s="156">
        <f t="shared" si="445"/>
        <v>1.1616438356164382</v>
      </c>
      <c r="T1531" s="157">
        <f t="shared" si="446"/>
        <v>43313</v>
      </c>
      <c r="U1531" s="158">
        <f t="shared" si="447"/>
        <v>43677</v>
      </c>
      <c r="V1531" s="158" t="str">
        <f t="shared" si="448"/>
        <v>Yes</v>
      </c>
      <c r="W1531" s="159">
        <f t="shared" si="449"/>
        <v>0.83835616438356164</v>
      </c>
      <c r="X1531" s="159">
        <f t="shared" si="450"/>
        <v>1.1616438356164382</v>
      </c>
      <c r="Y1531" s="160">
        <f t="shared" si="451"/>
        <v>43678</v>
      </c>
      <c r="Z1531" s="161">
        <f t="shared" si="452"/>
        <v>43701</v>
      </c>
      <c r="AA1531" s="161" t="str">
        <f t="shared" si="453"/>
        <v>Yes</v>
      </c>
      <c r="AB1531" s="162">
        <f t="shared" si="454"/>
        <v>0.13150684931506848</v>
      </c>
      <c r="AC1531" s="162">
        <f t="shared" si="455"/>
        <v>0</v>
      </c>
    </row>
    <row r="1532" spans="1:29" ht="14">
      <c r="A1532" s="62">
        <v>1530</v>
      </c>
      <c r="B1532" s="10">
        <v>9</v>
      </c>
      <c r="C1532" s="14">
        <v>41754</v>
      </c>
      <c r="D1532" s="15" t="s">
        <v>313</v>
      </c>
      <c r="E1532" s="15" t="s">
        <v>367</v>
      </c>
      <c r="F1532" s="15" t="s">
        <v>367</v>
      </c>
      <c r="G1532" s="23" t="s">
        <v>229</v>
      </c>
      <c r="H1532" s="19" t="s">
        <v>356</v>
      </c>
      <c r="I1532" s="66">
        <v>21</v>
      </c>
      <c r="J1532" s="12">
        <f>VLOOKUP(G1532,'Default Parameters'!$A$10:$C$12,3,FALSE)</f>
        <v>5</v>
      </c>
      <c r="K1532" s="63">
        <f t="shared" si="437"/>
        <v>41876</v>
      </c>
      <c r="L1532" s="64">
        <f t="shared" si="438"/>
        <v>2014</v>
      </c>
      <c r="M1532" s="64">
        <f t="shared" si="439"/>
        <v>8</v>
      </c>
      <c r="N1532" s="63">
        <f t="shared" si="440"/>
        <v>43701</v>
      </c>
      <c r="O1532" s="154">
        <f t="shared" si="441"/>
        <v>42948</v>
      </c>
      <c r="P1532" s="155">
        <f t="shared" si="442"/>
        <v>43312</v>
      </c>
      <c r="Q1532" s="155" t="str">
        <f t="shared" si="443"/>
        <v>Yes</v>
      </c>
      <c r="R1532" s="156">
        <f t="shared" si="444"/>
        <v>8.8027397260273972</v>
      </c>
      <c r="S1532" s="156">
        <f t="shared" si="445"/>
        <v>12.197260273972603</v>
      </c>
      <c r="T1532" s="157">
        <f t="shared" si="446"/>
        <v>43313</v>
      </c>
      <c r="U1532" s="158">
        <f t="shared" si="447"/>
        <v>43677</v>
      </c>
      <c r="V1532" s="158" t="str">
        <f t="shared" si="448"/>
        <v>Yes</v>
      </c>
      <c r="W1532" s="159">
        <f t="shared" si="449"/>
        <v>8.8027397260273972</v>
      </c>
      <c r="X1532" s="159">
        <f t="shared" si="450"/>
        <v>12.197260273972603</v>
      </c>
      <c r="Y1532" s="160">
        <f t="shared" si="451"/>
        <v>43678</v>
      </c>
      <c r="Z1532" s="161">
        <f t="shared" si="452"/>
        <v>43701</v>
      </c>
      <c r="AA1532" s="161" t="str">
        <f t="shared" si="453"/>
        <v>Yes</v>
      </c>
      <c r="AB1532" s="162">
        <f t="shared" si="454"/>
        <v>1.3808219178082193</v>
      </c>
      <c r="AC1532" s="162">
        <f t="shared" si="455"/>
        <v>0</v>
      </c>
    </row>
    <row r="1533" spans="1:29" ht="14">
      <c r="A1533" s="62">
        <v>1531</v>
      </c>
      <c r="B1533" s="10">
        <v>9</v>
      </c>
      <c r="C1533" s="14">
        <v>41754</v>
      </c>
      <c r="D1533" s="15" t="s">
        <v>313</v>
      </c>
      <c r="E1533" s="65" t="s">
        <v>8</v>
      </c>
      <c r="F1533" s="15" t="s">
        <v>8</v>
      </c>
      <c r="G1533" s="23" t="s">
        <v>229</v>
      </c>
      <c r="H1533" s="19" t="s">
        <v>356</v>
      </c>
      <c r="I1533" s="66">
        <v>1</v>
      </c>
      <c r="J1533" s="12">
        <f>VLOOKUP(G1533,'Default Parameters'!$A$10:$C$12,3,FALSE)</f>
        <v>5</v>
      </c>
      <c r="K1533" s="63">
        <f t="shared" si="437"/>
        <v>41876</v>
      </c>
      <c r="L1533" s="64">
        <f t="shared" si="438"/>
        <v>2014</v>
      </c>
      <c r="M1533" s="64">
        <f t="shared" si="439"/>
        <v>8</v>
      </c>
      <c r="N1533" s="63">
        <f t="shared" si="440"/>
        <v>43701</v>
      </c>
      <c r="O1533" s="154">
        <f t="shared" si="441"/>
        <v>42948</v>
      </c>
      <c r="P1533" s="155">
        <f t="shared" si="442"/>
        <v>43312</v>
      </c>
      <c r="Q1533" s="155" t="str">
        <f t="shared" si="443"/>
        <v>Yes</v>
      </c>
      <c r="R1533" s="156">
        <f t="shared" si="444"/>
        <v>0.41917808219178082</v>
      </c>
      <c r="S1533" s="156">
        <f t="shared" si="445"/>
        <v>0.58082191780821912</v>
      </c>
      <c r="T1533" s="157">
        <f t="shared" si="446"/>
        <v>43313</v>
      </c>
      <c r="U1533" s="158">
        <f t="shared" si="447"/>
        <v>43677</v>
      </c>
      <c r="V1533" s="158" t="str">
        <f t="shared" si="448"/>
        <v>Yes</v>
      </c>
      <c r="W1533" s="159">
        <f t="shared" si="449"/>
        <v>0.41917808219178082</v>
      </c>
      <c r="X1533" s="159">
        <f t="shared" si="450"/>
        <v>0.58082191780821912</v>
      </c>
      <c r="Y1533" s="160">
        <f t="shared" si="451"/>
        <v>43678</v>
      </c>
      <c r="Z1533" s="161">
        <f t="shared" si="452"/>
        <v>43701</v>
      </c>
      <c r="AA1533" s="161" t="str">
        <f t="shared" si="453"/>
        <v>Yes</v>
      </c>
      <c r="AB1533" s="162">
        <f t="shared" si="454"/>
        <v>6.575342465753424E-2</v>
      </c>
      <c r="AC1533" s="162">
        <f t="shared" si="455"/>
        <v>0</v>
      </c>
    </row>
    <row r="1534" spans="1:29" ht="14">
      <c r="A1534" s="62">
        <v>1532</v>
      </c>
      <c r="B1534" s="10">
        <v>9</v>
      </c>
      <c r="C1534" s="14">
        <v>41754</v>
      </c>
      <c r="D1534" s="15" t="s">
        <v>347</v>
      </c>
      <c r="E1534" s="65" t="s">
        <v>8</v>
      </c>
      <c r="F1534" s="15" t="s">
        <v>8</v>
      </c>
      <c r="G1534" s="23" t="s">
        <v>229</v>
      </c>
      <c r="H1534" s="19" t="s">
        <v>352</v>
      </c>
      <c r="I1534" s="66">
        <v>1</v>
      </c>
      <c r="J1534" s="12">
        <f>VLOOKUP(G1534,'Default Parameters'!$A$10:$C$12,3,FALSE)</f>
        <v>5</v>
      </c>
      <c r="K1534" s="63">
        <f t="shared" si="437"/>
        <v>41876</v>
      </c>
      <c r="L1534" s="64">
        <f t="shared" si="438"/>
        <v>2014</v>
      </c>
      <c r="M1534" s="64">
        <f t="shared" si="439"/>
        <v>8</v>
      </c>
      <c r="N1534" s="63">
        <f t="shared" si="440"/>
        <v>43701</v>
      </c>
      <c r="O1534" s="154">
        <f t="shared" si="441"/>
        <v>42948</v>
      </c>
      <c r="P1534" s="155">
        <f t="shared" si="442"/>
        <v>43312</v>
      </c>
      <c r="Q1534" s="155" t="str">
        <f t="shared" si="443"/>
        <v>Yes</v>
      </c>
      <c r="R1534" s="156">
        <f t="shared" si="444"/>
        <v>0.41917808219178082</v>
      </c>
      <c r="S1534" s="156">
        <f t="shared" si="445"/>
        <v>0.58082191780821912</v>
      </c>
      <c r="T1534" s="157">
        <f t="shared" si="446"/>
        <v>43313</v>
      </c>
      <c r="U1534" s="158">
        <f t="shared" si="447"/>
        <v>43677</v>
      </c>
      <c r="V1534" s="158" t="str">
        <f t="shared" si="448"/>
        <v>Yes</v>
      </c>
      <c r="W1534" s="159">
        <f t="shared" si="449"/>
        <v>0.41917808219178082</v>
      </c>
      <c r="X1534" s="159">
        <f t="shared" si="450"/>
        <v>0.58082191780821912</v>
      </c>
      <c r="Y1534" s="160">
        <f t="shared" si="451"/>
        <v>43678</v>
      </c>
      <c r="Z1534" s="161">
        <f t="shared" si="452"/>
        <v>43701</v>
      </c>
      <c r="AA1534" s="161" t="str">
        <f t="shared" si="453"/>
        <v>Yes</v>
      </c>
      <c r="AB1534" s="162">
        <f t="shared" si="454"/>
        <v>6.575342465753424E-2</v>
      </c>
      <c r="AC1534" s="162">
        <f t="shared" si="455"/>
        <v>0</v>
      </c>
    </row>
    <row r="1535" spans="1:29" ht="14">
      <c r="A1535" s="62">
        <v>1533</v>
      </c>
      <c r="B1535" s="10">
        <v>9</v>
      </c>
      <c r="C1535" s="14">
        <v>41754</v>
      </c>
      <c r="D1535" s="15" t="s">
        <v>313</v>
      </c>
      <c r="E1535" s="65" t="s">
        <v>8</v>
      </c>
      <c r="F1535" s="15" t="s">
        <v>8</v>
      </c>
      <c r="G1535" s="23" t="s">
        <v>229</v>
      </c>
      <c r="H1535" s="19" t="s">
        <v>356</v>
      </c>
      <c r="I1535" s="66">
        <v>2</v>
      </c>
      <c r="J1535" s="12">
        <f>VLOOKUP(G1535,'Default Parameters'!$A$10:$C$12,3,FALSE)</f>
        <v>5</v>
      </c>
      <c r="K1535" s="63">
        <f t="shared" si="437"/>
        <v>41876</v>
      </c>
      <c r="L1535" s="64">
        <f t="shared" si="438"/>
        <v>2014</v>
      </c>
      <c r="M1535" s="64">
        <f t="shared" si="439"/>
        <v>8</v>
      </c>
      <c r="N1535" s="63">
        <f t="shared" si="440"/>
        <v>43701</v>
      </c>
      <c r="O1535" s="154">
        <f t="shared" si="441"/>
        <v>42948</v>
      </c>
      <c r="P1535" s="155">
        <f t="shared" si="442"/>
        <v>43312</v>
      </c>
      <c r="Q1535" s="155" t="str">
        <f t="shared" si="443"/>
        <v>Yes</v>
      </c>
      <c r="R1535" s="156">
        <f t="shared" si="444"/>
        <v>0.83835616438356164</v>
      </c>
      <c r="S1535" s="156">
        <f t="shared" si="445"/>
        <v>1.1616438356164382</v>
      </c>
      <c r="T1535" s="157">
        <f t="shared" si="446"/>
        <v>43313</v>
      </c>
      <c r="U1535" s="158">
        <f t="shared" si="447"/>
        <v>43677</v>
      </c>
      <c r="V1535" s="158" t="str">
        <f t="shared" si="448"/>
        <v>Yes</v>
      </c>
      <c r="W1535" s="159">
        <f t="shared" si="449"/>
        <v>0.83835616438356164</v>
      </c>
      <c r="X1535" s="159">
        <f t="shared" si="450"/>
        <v>1.1616438356164382</v>
      </c>
      <c r="Y1535" s="160">
        <f t="shared" si="451"/>
        <v>43678</v>
      </c>
      <c r="Z1535" s="161">
        <f t="shared" si="452"/>
        <v>43701</v>
      </c>
      <c r="AA1535" s="161" t="str">
        <f t="shared" si="453"/>
        <v>Yes</v>
      </c>
      <c r="AB1535" s="162">
        <f t="shared" si="454"/>
        <v>0.13150684931506848</v>
      </c>
      <c r="AC1535" s="162">
        <f t="shared" si="455"/>
        <v>0</v>
      </c>
    </row>
    <row r="1536" spans="1:29" ht="14">
      <c r="A1536" s="62">
        <v>1534</v>
      </c>
      <c r="B1536" s="10">
        <v>9</v>
      </c>
      <c r="C1536" s="14">
        <v>41754</v>
      </c>
      <c r="D1536" s="15" t="s">
        <v>313</v>
      </c>
      <c r="E1536" s="65" t="s">
        <v>8</v>
      </c>
      <c r="F1536" s="15" t="s">
        <v>8</v>
      </c>
      <c r="G1536" s="23" t="s">
        <v>229</v>
      </c>
      <c r="H1536" s="19" t="s">
        <v>356</v>
      </c>
      <c r="I1536" s="66">
        <v>10</v>
      </c>
      <c r="J1536" s="12">
        <f>VLOOKUP(G1536,'Default Parameters'!$A$10:$C$12,3,FALSE)</f>
        <v>5</v>
      </c>
      <c r="K1536" s="63">
        <f t="shared" si="437"/>
        <v>41876</v>
      </c>
      <c r="L1536" s="64">
        <f t="shared" si="438"/>
        <v>2014</v>
      </c>
      <c r="M1536" s="64">
        <f t="shared" si="439"/>
        <v>8</v>
      </c>
      <c r="N1536" s="63">
        <f t="shared" si="440"/>
        <v>43701</v>
      </c>
      <c r="O1536" s="154">
        <f t="shared" si="441"/>
        <v>42948</v>
      </c>
      <c r="P1536" s="155">
        <f t="shared" si="442"/>
        <v>43312</v>
      </c>
      <c r="Q1536" s="155" t="str">
        <f t="shared" si="443"/>
        <v>Yes</v>
      </c>
      <c r="R1536" s="156">
        <f t="shared" si="444"/>
        <v>4.1917808219178081</v>
      </c>
      <c r="S1536" s="156">
        <f t="shared" si="445"/>
        <v>5.8082191780821919</v>
      </c>
      <c r="T1536" s="157">
        <f t="shared" si="446"/>
        <v>43313</v>
      </c>
      <c r="U1536" s="158">
        <f t="shared" si="447"/>
        <v>43677</v>
      </c>
      <c r="V1536" s="158" t="str">
        <f t="shared" si="448"/>
        <v>Yes</v>
      </c>
      <c r="W1536" s="159">
        <f t="shared" si="449"/>
        <v>4.1917808219178081</v>
      </c>
      <c r="X1536" s="159">
        <f t="shared" si="450"/>
        <v>5.8082191780821919</v>
      </c>
      <c r="Y1536" s="160">
        <f t="shared" si="451"/>
        <v>43678</v>
      </c>
      <c r="Z1536" s="161">
        <f t="shared" si="452"/>
        <v>43701</v>
      </c>
      <c r="AA1536" s="161" t="str">
        <f t="shared" si="453"/>
        <v>Yes</v>
      </c>
      <c r="AB1536" s="162">
        <f t="shared" si="454"/>
        <v>0.65753424657534243</v>
      </c>
      <c r="AC1536" s="162">
        <f t="shared" si="455"/>
        <v>0</v>
      </c>
    </row>
    <row r="1537" spans="1:29" ht="14">
      <c r="A1537" s="62">
        <v>1535</v>
      </c>
      <c r="B1537" s="10">
        <v>9</v>
      </c>
      <c r="C1537" s="14">
        <v>41754</v>
      </c>
      <c r="D1537" s="15" t="s">
        <v>313</v>
      </c>
      <c r="E1537" s="65" t="s">
        <v>8</v>
      </c>
      <c r="F1537" s="15" t="s">
        <v>8</v>
      </c>
      <c r="G1537" s="23" t="s">
        <v>229</v>
      </c>
      <c r="H1537" s="19" t="s">
        <v>356</v>
      </c>
      <c r="I1537" s="66">
        <v>25</v>
      </c>
      <c r="J1537" s="12">
        <f>VLOOKUP(G1537,'Default Parameters'!$A$10:$C$12,3,FALSE)</f>
        <v>5</v>
      </c>
      <c r="K1537" s="63">
        <f t="shared" si="437"/>
        <v>41876</v>
      </c>
      <c r="L1537" s="64">
        <f t="shared" si="438"/>
        <v>2014</v>
      </c>
      <c r="M1537" s="64">
        <f t="shared" si="439"/>
        <v>8</v>
      </c>
      <c r="N1537" s="63">
        <f t="shared" si="440"/>
        <v>43701</v>
      </c>
      <c r="O1537" s="154">
        <f t="shared" si="441"/>
        <v>42948</v>
      </c>
      <c r="P1537" s="155">
        <f t="shared" si="442"/>
        <v>43312</v>
      </c>
      <c r="Q1537" s="155" t="str">
        <f t="shared" si="443"/>
        <v>Yes</v>
      </c>
      <c r="R1537" s="156">
        <f t="shared" si="444"/>
        <v>10.479452054794521</v>
      </c>
      <c r="S1537" s="156">
        <f t="shared" si="445"/>
        <v>14.520547945205479</v>
      </c>
      <c r="T1537" s="157">
        <f t="shared" si="446"/>
        <v>43313</v>
      </c>
      <c r="U1537" s="158">
        <f t="shared" si="447"/>
        <v>43677</v>
      </c>
      <c r="V1537" s="158" t="str">
        <f t="shared" si="448"/>
        <v>Yes</v>
      </c>
      <c r="W1537" s="159">
        <f t="shared" si="449"/>
        <v>10.479452054794521</v>
      </c>
      <c r="X1537" s="159">
        <f t="shared" si="450"/>
        <v>14.520547945205479</v>
      </c>
      <c r="Y1537" s="160">
        <f t="shared" si="451"/>
        <v>43678</v>
      </c>
      <c r="Z1537" s="161">
        <f t="shared" si="452"/>
        <v>43701</v>
      </c>
      <c r="AA1537" s="161" t="str">
        <f t="shared" si="453"/>
        <v>Yes</v>
      </c>
      <c r="AB1537" s="162">
        <f t="shared" si="454"/>
        <v>1.6438356164383561</v>
      </c>
      <c r="AC1537" s="162">
        <f t="shared" si="455"/>
        <v>0</v>
      </c>
    </row>
    <row r="1538" spans="1:29" ht="14">
      <c r="A1538" s="62">
        <v>1536</v>
      </c>
      <c r="B1538" s="10">
        <v>9</v>
      </c>
      <c r="C1538" s="14">
        <v>41754</v>
      </c>
      <c r="D1538" s="15" t="s">
        <v>345</v>
      </c>
      <c r="E1538" s="15" t="s">
        <v>11</v>
      </c>
      <c r="F1538" s="15" t="s">
        <v>11</v>
      </c>
      <c r="G1538" s="23" t="s">
        <v>229</v>
      </c>
      <c r="H1538" s="19" t="s">
        <v>356</v>
      </c>
      <c r="I1538" s="66">
        <v>1</v>
      </c>
      <c r="J1538" s="12">
        <f>VLOOKUP(G1538,'Default Parameters'!$A$10:$C$12,3,FALSE)</f>
        <v>5</v>
      </c>
      <c r="K1538" s="63">
        <f t="shared" si="437"/>
        <v>41876</v>
      </c>
      <c r="L1538" s="64">
        <f t="shared" si="438"/>
        <v>2014</v>
      </c>
      <c r="M1538" s="64">
        <f t="shared" si="439"/>
        <v>8</v>
      </c>
      <c r="N1538" s="63">
        <f t="shared" si="440"/>
        <v>43701</v>
      </c>
      <c r="O1538" s="154">
        <f t="shared" si="441"/>
        <v>42948</v>
      </c>
      <c r="P1538" s="155">
        <f t="shared" si="442"/>
        <v>43312</v>
      </c>
      <c r="Q1538" s="155" t="str">
        <f t="shared" si="443"/>
        <v>Yes</v>
      </c>
      <c r="R1538" s="156">
        <f t="shared" si="444"/>
        <v>0.41917808219178082</v>
      </c>
      <c r="S1538" s="156">
        <f t="shared" si="445"/>
        <v>0.58082191780821912</v>
      </c>
      <c r="T1538" s="157">
        <f t="shared" si="446"/>
        <v>43313</v>
      </c>
      <c r="U1538" s="158">
        <f t="shared" si="447"/>
        <v>43677</v>
      </c>
      <c r="V1538" s="158" t="str">
        <f t="shared" si="448"/>
        <v>Yes</v>
      </c>
      <c r="W1538" s="159">
        <f t="shared" si="449"/>
        <v>0.41917808219178082</v>
      </c>
      <c r="X1538" s="159">
        <f t="shared" si="450"/>
        <v>0.58082191780821912</v>
      </c>
      <c r="Y1538" s="160">
        <f t="shared" si="451"/>
        <v>43678</v>
      </c>
      <c r="Z1538" s="161">
        <f t="shared" si="452"/>
        <v>43701</v>
      </c>
      <c r="AA1538" s="161" t="str">
        <f t="shared" si="453"/>
        <v>Yes</v>
      </c>
      <c r="AB1538" s="162">
        <f t="shared" si="454"/>
        <v>6.575342465753424E-2</v>
      </c>
      <c r="AC1538" s="162">
        <f t="shared" si="455"/>
        <v>0</v>
      </c>
    </row>
    <row r="1539" spans="1:29" ht="14">
      <c r="A1539" s="62">
        <v>1537</v>
      </c>
      <c r="B1539" s="10">
        <v>9</v>
      </c>
      <c r="C1539" s="14">
        <v>41754</v>
      </c>
      <c r="D1539" s="15" t="s">
        <v>345</v>
      </c>
      <c r="E1539" s="15" t="s">
        <v>11</v>
      </c>
      <c r="F1539" s="15" t="s">
        <v>11</v>
      </c>
      <c r="G1539" s="23" t="s">
        <v>229</v>
      </c>
      <c r="H1539" s="19" t="s">
        <v>356</v>
      </c>
      <c r="I1539" s="66">
        <v>2</v>
      </c>
      <c r="J1539" s="12">
        <f>VLOOKUP(G1539,'Default Parameters'!$A$10:$C$12,3,FALSE)</f>
        <v>5</v>
      </c>
      <c r="K1539" s="63">
        <f t="shared" ref="K1539:K1602" si="456">EDATE(C1539,4)</f>
        <v>41876</v>
      </c>
      <c r="L1539" s="64">
        <f t="shared" ref="L1539:L1602" si="457">YEAR(K1539)</f>
        <v>2014</v>
      </c>
      <c r="M1539" s="64">
        <f t="shared" ref="M1539:M1602" si="458">MONTH(K1539)</f>
        <v>8</v>
      </c>
      <c r="N1539" s="63">
        <f t="shared" ref="N1539:N1602" si="459">EDATE(K1539,J1539*12)-1</f>
        <v>43701</v>
      </c>
      <c r="O1539" s="154">
        <f t="shared" ref="O1539:O1602" si="460">IF($N1539&lt;$AG$10,"",MAX($K1539,$AG$10,VLOOKUP($B1539,$AF$3:$AG$8,2,FALSE)))</f>
        <v>42948</v>
      </c>
      <c r="P1539" s="155">
        <f t="shared" ref="P1539:P1602" si="461">IF(O1539="","",MIN($N1539,$AG$13,VLOOKUP($B1539,$AF$3:$AH$8,3,FALSE)))</f>
        <v>43312</v>
      </c>
      <c r="Q1539" s="155" t="str">
        <f t="shared" ref="Q1539:Q1602" si="462">IF(SUM(R1539:S1539)&gt;0,"Yes","No")</f>
        <v>Yes</v>
      </c>
      <c r="R1539" s="156">
        <f t="shared" ref="R1539:R1602" si="463">IF(O1539="","",MAX(MIN($AG$11,P1539)-MAX($AG$10,O1539)+1,0)*$I1539/365)</f>
        <v>0.83835616438356164</v>
      </c>
      <c r="S1539" s="156">
        <f t="shared" ref="S1539:S1602" si="464">IF(O1539="","",MAX(MIN($AG$13,P1539)-MAX($AG$12,O1539)+1,0)*$I1539/365)</f>
        <v>1.1616438356164382</v>
      </c>
      <c r="T1539" s="157">
        <f t="shared" si="446"/>
        <v>43313</v>
      </c>
      <c r="U1539" s="158">
        <f t="shared" si="447"/>
        <v>43677</v>
      </c>
      <c r="V1539" s="158" t="str">
        <f t="shared" si="448"/>
        <v>Yes</v>
      </c>
      <c r="W1539" s="159">
        <f t="shared" si="449"/>
        <v>0.83835616438356164</v>
      </c>
      <c r="X1539" s="159">
        <f t="shared" si="450"/>
        <v>1.1616438356164382</v>
      </c>
      <c r="Y1539" s="160">
        <f t="shared" si="451"/>
        <v>43678</v>
      </c>
      <c r="Z1539" s="161">
        <f t="shared" si="452"/>
        <v>43701</v>
      </c>
      <c r="AA1539" s="161" t="str">
        <f t="shared" si="453"/>
        <v>Yes</v>
      </c>
      <c r="AB1539" s="162">
        <f t="shared" si="454"/>
        <v>0.13150684931506848</v>
      </c>
      <c r="AC1539" s="162">
        <f t="shared" si="455"/>
        <v>0</v>
      </c>
    </row>
    <row r="1540" spans="1:29" ht="14">
      <c r="A1540" s="62">
        <v>1538</v>
      </c>
      <c r="B1540" s="10">
        <v>9</v>
      </c>
      <c r="C1540" s="14">
        <v>41754</v>
      </c>
      <c r="D1540" s="15" t="s">
        <v>313</v>
      </c>
      <c r="E1540" s="15" t="s">
        <v>11</v>
      </c>
      <c r="F1540" s="15" t="s">
        <v>11</v>
      </c>
      <c r="G1540" s="23" t="s">
        <v>229</v>
      </c>
      <c r="H1540" s="19" t="s">
        <v>356</v>
      </c>
      <c r="I1540" s="66">
        <v>9</v>
      </c>
      <c r="J1540" s="12">
        <f>VLOOKUP(G1540,'Default Parameters'!$A$10:$C$12,3,FALSE)</f>
        <v>5</v>
      </c>
      <c r="K1540" s="63">
        <f t="shared" si="456"/>
        <v>41876</v>
      </c>
      <c r="L1540" s="64">
        <f t="shared" si="457"/>
        <v>2014</v>
      </c>
      <c r="M1540" s="64">
        <f t="shared" si="458"/>
        <v>8</v>
      </c>
      <c r="N1540" s="63">
        <f t="shared" si="459"/>
        <v>43701</v>
      </c>
      <c r="O1540" s="154">
        <f t="shared" si="460"/>
        <v>42948</v>
      </c>
      <c r="P1540" s="155">
        <f t="shared" si="461"/>
        <v>43312</v>
      </c>
      <c r="Q1540" s="155" t="str">
        <f t="shared" si="462"/>
        <v>Yes</v>
      </c>
      <c r="R1540" s="156">
        <f t="shared" si="463"/>
        <v>3.7726027397260276</v>
      </c>
      <c r="S1540" s="156">
        <f t="shared" si="464"/>
        <v>5.2273972602739729</v>
      </c>
      <c r="T1540" s="157">
        <f t="shared" ref="T1540:T1603" si="465">IF($N1540&lt;$AG$15,"",MAX($K1540,$AG$15,VLOOKUP($B1540,$AF$3:$AG$8,2,FALSE)))</f>
        <v>43313</v>
      </c>
      <c r="U1540" s="158">
        <f t="shared" ref="U1540:U1603" si="466">IF(T1540="","",MIN($N1540,$AG$18,VLOOKUP($B1540,$AF$3:$AH$8,3,FALSE)))</f>
        <v>43677</v>
      </c>
      <c r="V1540" s="158" t="str">
        <f t="shared" ref="V1540:V1603" si="467">IF(SUM(W1540:X1540)&gt;0,"Yes","No")</f>
        <v>Yes</v>
      </c>
      <c r="W1540" s="159">
        <f t="shared" ref="W1540:W1603" si="468">IF(T1540="","",MAX(MIN($AG$16,U1540)-MAX($AG$15,T1540)+1,0)*$I1540/365)</f>
        <v>3.7726027397260276</v>
      </c>
      <c r="X1540" s="159">
        <f t="shared" ref="X1540:X1603" si="469">IF(T1540="","",MAX(MIN($AG$18,U1540)-MAX($AG$17,T1540)+1,0)*$I1540/365)</f>
        <v>5.2273972602739729</v>
      </c>
      <c r="Y1540" s="160">
        <f t="shared" ref="Y1540:Y1603" si="470">IF($N1540&lt;$AG$20,"",MAX($K1540,$AG$20,VLOOKUP($B1540,$AF$3:$AG$8,2,FALSE)))</f>
        <v>43678</v>
      </c>
      <c r="Z1540" s="161">
        <f t="shared" ref="Z1540:Z1603" si="471">IF(Y1540="","",MIN($N1540,$AG$23,VLOOKUP($B1540,$AF$3:$AH$8,3,FALSE)))</f>
        <v>43701</v>
      </c>
      <c r="AA1540" s="161" t="str">
        <f t="shared" ref="AA1540:AA1603" si="472">IF(SUM(AB1540:AC1540)&gt;0,"Yes","No")</f>
        <v>Yes</v>
      </c>
      <c r="AB1540" s="162">
        <f t="shared" ref="AB1540:AB1603" si="473">IF(Y1540="","",MAX(MIN($AG$21,Z1540)-MAX($AG$20,Y1540)+1,0)*$I1540/365)</f>
        <v>0.59178082191780823</v>
      </c>
      <c r="AC1540" s="162">
        <f t="shared" ref="AC1540:AC1603" si="474">IF(Y1540="","",MAX(MIN($AG$23,Z1540)-MAX($AG$22,Y1540)+1,0)*$I1540/366)</f>
        <v>0</v>
      </c>
    </row>
    <row r="1541" spans="1:29" ht="14">
      <c r="A1541" s="62">
        <v>1539</v>
      </c>
      <c r="B1541" s="10">
        <v>9</v>
      </c>
      <c r="C1541" s="14">
        <v>41754</v>
      </c>
      <c r="D1541" s="15" t="s">
        <v>313</v>
      </c>
      <c r="E1541" s="15" t="s">
        <v>11</v>
      </c>
      <c r="F1541" s="15" t="s">
        <v>11</v>
      </c>
      <c r="G1541" s="23" t="s">
        <v>229</v>
      </c>
      <c r="H1541" s="19" t="s">
        <v>356</v>
      </c>
      <c r="I1541" s="66">
        <v>24</v>
      </c>
      <c r="J1541" s="12">
        <f>VLOOKUP(G1541,'Default Parameters'!$A$10:$C$12,3,FALSE)</f>
        <v>5</v>
      </c>
      <c r="K1541" s="63">
        <f t="shared" si="456"/>
        <v>41876</v>
      </c>
      <c r="L1541" s="64">
        <f t="shared" si="457"/>
        <v>2014</v>
      </c>
      <c r="M1541" s="64">
        <f t="shared" si="458"/>
        <v>8</v>
      </c>
      <c r="N1541" s="63">
        <f t="shared" si="459"/>
        <v>43701</v>
      </c>
      <c r="O1541" s="154">
        <f t="shared" si="460"/>
        <v>42948</v>
      </c>
      <c r="P1541" s="155">
        <f t="shared" si="461"/>
        <v>43312</v>
      </c>
      <c r="Q1541" s="155" t="str">
        <f t="shared" si="462"/>
        <v>Yes</v>
      </c>
      <c r="R1541" s="156">
        <f t="shared" si="463"/>
        <v>10.06027397260274</v>
      </c>
      <c r="S1541" s="156">
        <f t="shared" si="464"/>
        <v>13.93972602739726</v>
      </c>
      <c r="T1541" s="157">
        <f t="shared" si="465"/>
        <v>43313</v>
      </c>
      <c r="U1541" s="158">
        <f t="shared" si="466"/>
        <v>43677</v>
      </c>
      <c r="V1541" s="158" t="str">
        <f t="shared" si="467"/>
        <v>Yes</v>
      </c>
      <c r="W1541" s="159">
        <f t="shared" si="468"/>
        <v>10.06027397260274</v>
      </c>
      <c r="X1541" s="159">
        <f t="shared" si="469"/>
        <v>13.93972602739726</v>
      </c>
      <c r="Y1541" s="160">
        <f t="shared" si="470"/>
        <v>43678</v>
      </c>
      <c r="Z1541" s="161">
        <f t="shared" si="471"/>
        <v>43701</v>
      </c>
      <c r="AA1541" s="161" t="str">
        <f t="shared" si="472"/>
        <v>Yes</v>
      </c>
      <c r="AB1541" s="162">
        <f t="shared" si="473"/>
        <v>1.5780821917808219</v>
      </c>
      <c r="AC1541" s="162">
        <f t="shared" si="474"/>
        <v>0</v>
      </c>
    </row>
    <row r="1542" spans="1:29" ht="14">
      <c r="A1542" s="62">
        <v>1540</v>
      </c>
      <c r="B1542" s="10">
        <v>9</v>
      </c>
      <c r="C1542" s="14">
        <v>41754</v>
      </c>
      <c r="D1542" s="15" t="s">
        <v>313</v>
      </c>
      <c r="E1542" s="15" t="s">
        <v>11</v>
      </c>
      <c r="F1542" s="15" t="s">
        <v>11</v>
      </c>
      <c r="G1542" s="23" t="s">
        <v>229</v>
      </c>
      <c r="H1542" s="19" t="s">
        <v>356</v>
      </c>
      <c r="I1542" s="66">
        <v>39</v>
      </c>
      <c r="J1542" s="12">
        <f>VLOOKUP(G1542,'Default Parameters'!$A$10:$C$12,3,FALSE)</f>
        <v>5</v>
      </c>
      <c r="K1542" s="63">
        <f t="shared" si="456"/>
        <v>41876</v>
      </c>
      <c r="L1542" s="64">
        <f t="shared" si="457"/>
        <v>2014</v>
      </c>
      <c r="M1542" s="64">
        <f t="shared" si="458"/>
        <v>8</v>
      </c>
      <c r="N1542" s="63">
        <f t="shared" si="459"/>
        <v>43701</v>
      </c>
      <c r="O1542" s="154">
        <f t="shared" si="460"/>
        <v>42948</v>
      </c>
      <c r="P1542" s="155">
        <f t="shared" si="461"/>
        <v>43312</v>
      </c>
      <c r="Q1542" s="155" t="str">
        <f t="shared" si="462"/>
        <v>Yes</v>
      </c>
      <c r="R1542" s="156">
        <f t="shared" si="463"/>
        <v>16.347945205479451</v>
      </c>
      <c r="S1542" s="156">
        <f t="shared" si="464"/>
        <v>22.652054794520549</v>
      </c>
      <c r="T1542" s="157">
        <f t="shared" si="465"/>
        <v>43313</v>
      </c>
      <c r="U1542" s="158">
        <f t="shared" si="466"/>
        <v>43677</v>
      </c>
      <c r="V1542" s="158" t="str">
        <f t="shared" si="467"/>
        <v>Yes</v>
      </c>
      <c r="W1542" s="159">
        <f t="shared" si="468"/>
        <v>16.347945205479451</v>
      </c>
      <c r="X1542" s="159">
        <f t="shared" si="469"/>
        <v>22.652054794520549</v>
      </c>
      <c r="Y1542" s="160">
        <f t="shared" si="470"/>
        <v>43678</v>
      </c>
      <c r="Z1542" s="161">
        <f t="shared" si="471"/>
        <v>43701</v>
      </c>
      <c r="AA1542" s="161" t="str">
        <f t="shared" si="472"/>
        <v>Yes</v>
      </c>
      <c r="AB1542" s="162">
        <f t="shared" si="473"/>
        <v>2.5643835616438357</v>
      </c>
      <c r="AC1542" s="162">
        <f t="shared" si="474"/>
        <v>0</v>
      </c>
    </row>
    <row r="1543" spans="1:29" ht="14">
      <c r="A1543" s="62">
        <v>1541</v>
      </c>
      <c r="B1543" s="10">
        <v>9</v>
      </c>
      <c r="C1543" s="14">
        <v>41754</v>
      </c>
      <c r="D1543" s="15" t="s">
        <v>346</v>
      </c>
      <c r="E1543" s="15" t="s">
        <v>374</v>
      </c>
      <c r="F1543" s="15" t="s">
        <v>374</v>
      </c>
      <c r="G1543" s="23" t="s">
        <v>229</v>
      </c>
      <c r="H1543" s="19" t="s">
        <v>352</v>
      </c>
      <c r="I1543" s="66">
        <v>2</v>
      </c>
      <c r="J1543" s="12">
        <f>VLOOKUP(G1543,'Default Parameters'!$A$10:$C$12,3,FALSE)</f>
        <v>5</v>
      </c>
      <c r="K1543" s="63">
        <f t="shared" si="456"/>
        <v>41876</v>
      </c>
      <c r="L1543" s="64">
        <f t="shared" si="457"/>
        <v>2014</v>
      </c>
      <c r="M1543" s="64">
        <f t="shared" si="458"/>
        <v>8</v>
      </c>
      <c r="N1543" s="63">
        <f t="shared" si="459"/>
        <v>43701</v>
      </c>
      <c r="O1543" s="154">
        <f t="shared" si="460"/>
        <v>42948</v>
      </c>
      <c r="P1543" s="155">
        <f t="shared" si="461"/>
        <v>43312</v>
      </c>
      <c r="Q1543" s="155" t="str">
        <f t="shared" si="462"/>
        <v>Yes</v>
      </c>
      <c r="R1543" s="156">
        <f t="shared" si="463"/>
        <v>0.83835616438356164</v>
      </c>
      <c r="S1543" s="156">
        <f t="shared" si="464"/>
        <v>1.1616438356164382</v>
      </c>
      <c r="T1543" s="157">
        <f t="shared" si="465"/>
        <v>43313</v>
      </c>
      <c r="U1543" s="158">
        <f t="shared" si="466"/>
        <v>43677</v>
      </c>
      <c r="V1543" s="158" t="str">
        <f t="shared" si="467"/>
        <v>Yes</v>
      </c>
      <c r="W1543" s="159">
        <f t="shared" si="468"/>
        <v>0.83835616438356164</v>
      </c>
      <c r="X1543" s="159">
        <f t="shared" si="469"/>
        <v>1.1616438356164382</v>
      </c>
      <c r="Y1543" s="160">
        <f t="shared" si="470"/>
        <v>43678</v>
      </c>
      <c r="Z1543" s="161">
        <f t="shared" si="471"/>
        <v>43701</v>
      </c>
      <c r="AA1543" s="161" t="str">
        <f t="shared" si="472"/>
        <v>Yes</v>
      </c>
      <c r="AB1543" s="162">
        <f t="shared" si="473"/>
        <v>0.13150684931506848</v>
      </c>
      <c r="AC1543" s="162">
        <f t="shared" si="474"/>
        <v>0</v>
      </c>
    </row>
    <row r="1544" spans="1:29" ht="14">
      <c r="A1544" s="62">
        <v>1542</v>
      </c>
      <c r="B1544" s="10">
        <v>9</v>
      </c>
      <c r="C1544" s="14">
        <v>41757</v>
      </c>
      <c r="D1544" s="15" t="s">
        <v>348</v>
      </c>
      <c r="E1544" s="65" t="s">
        <v>8</v>
      </c>
      <c r="F1544" s="15" t="s">
        <v>8</v>
      </c>
      <c r="G1544" s="23" t="s">
        <v>229</v>
      </c>
      <c r="H1544" s="19" t="s">
        <v>354</v>
      </c>
      <c r="I1544" s="66">
        <v>2</v>
      </c>
      <c r="J1544" s="12">
        <f>VLOOKUP(G1544,'Default Parameters'!$A$10:$C$12,3,FALSE)</f>
        <v>5</v>
      </c>
      <c r="K1544" s="63">
        <f t="shared" si="456"/>
        <v>41879</v>
      </c>
      <c r="L1544" s="64">
        <f t="shared" si="457"/>
        <v>2014</v>
      </c>
      <c r="M1544" s="64">
        <f t="shared" si="458"/>
        <v>8</v>
      </c>
      <c r="N1544" s="63">
        <f t="shared" si="459"/>
        <v>43704</v>
      </c>
      <c r="O1544" s="154">
        <f t="shared" si="460"/>
        <v>42948</v>
      </c>
      <c r="P1544" s="155">
        <f t="shared" si="461"/>
        <v>43312</v>
      </c>
      <c r="Q1544" s="155" t="str">
        <f t="shared" si="462"/>
        <v>Yes</v>
      </c>
      <c r="R1544" s="156">
        <f t="shared" si="463"/>
        <v>0.83835616438356164</v>
      </c>
      <c r="S1544" s="156">
        <f t="shared" si="464"/>
        <v>1.1616438356164382</v>
      </c>
      <c r="T1544" s="157">
        <f t="shared" si="465"/>
        <v>43313</v>
      </c>
      <c r="U1544" s="158">
        <f t="shared" si="466"/>
        <v>43677</v>
      </c>
      <c r="V1544" s="158" t="str">
        <f t="shared" si="467"/>
        <v>Yes</v>
      </c>
      <c r="W1544" s="159">
        <f t="shared" si="468"/>
        <v>0.83835616438356164</v>
      </c>
      <c r="X1544" s="159">
        <f t="shared" si="469"/>
        <v>1.1616438356164382</v>
      </c>
      <c r="Y1544" s="160">
        <f t="shared" si="470"/>
        <v>43678</v>
      </c>
      <c r="Z1544" s="161">
        <f t="shared" si="471"/>
        <v>43704</v>
      </c>
      <c r="AA1544" s="161" t="str">
        <f t="shared" si="472"/>
        <v>Yes</v>
      </c>
      <c r="AB1544" s="162">
        <f t="shared" si="473"/>
        <v>0.14794520547945206</v>
      </c>
      <c r="AC1544" s="162">
        <f t="shared" si="474"/>
        <v>0</v>
      </c>
    </row>
    <row r="1545" spans="1:29" ht="14">
      <c r="A1545" s="62">
        <v>1543</v>
      </c>
      <c r="B1545" s="10">
        <v>9</v>
      </c>
      <c r="C1545" s="14">
        <v>41757</v>
      </c>
      <c r="D1545" s="15" t="s">
        <v>332</v>
      </c>
      <c r="E1545" s="65" t="s">
        <v>8</v>
      </c>
      <c r="F1545" s="15" t="s">
        <v>8</v>
      </c>
      <c r="G1545" s="23" t="s">
        <v>229</v>
      </c>
      <c r="H1545" s="19" t="s">
        <v>354</v>
      </c>
      <c r="I1545" s="66">
        <v>40</v>
      </c>
      <c r="J1545" s="12">
        <f>VLOOKUP(G1545,'Default Parameters'!$A$10:$C$12,3,FALSE)</f>
        <v>5</v>
      </c>
      <c r="K1545" s="63">
        <f t="shared" si="456"/>
        <v>41879</v>
      </c>
      <c r="L1545" s="64">
        <f t="shared" si="457"/>
        <v>2014</v>
      </c>
      <c r="M1545" s="64">
        <f t="shared" si="458"/>
        <v>8</v>
      </c>
      <c r="N1545" s="63">
        <f t="shared" si="459"/>
        <v>43704</v>
      </c>
      <c r="O1545" s="154">
        <f t="shared" si="460"/>
        <v>42948</v>
      </c>
      <c r="P1545" s="155">
        <f t="shared" si="461"/>
        <v>43312</v>
      </c>
      <c r="Q1545" s="155" t="str">
        <f t="shared" si="462"/>
        <v>Yes</v>
      </c>
      <c r="R1545" s="156">
        <f t="shared" si="463"/>
        <v>16.767123287671232</v>
      </c>
      <c r="S1545" s="156">
        <f t="shared" si="464"/>
        <v>23.232876712328768</v>
      </c>
      <c r="T1545" s="157">
        <f t="shared" si="465"/>
        <v>43313</v>
      </c>
      <c r="U1545" s="158">
        <f t="shared" si="466"/>
        <v>43677</v>
      </c>
      <c r="V1545" s="158" t="str">
        <f t="shared" si="467"/>
        <v>Yes</v>
      </c>
      <c r="W1545" s="159">
        <f t="shared" si="468"/>
        <v>16.767123287671232</v>
      </c>
      <c r="X1545" s="159">
        <f t="shared" si="469"/>
        <v>23.232876712328768</v>
      </c>
      <c r="Y1545" s="160">
        <f t="shared" si="470"/>
        <v>43678</v>
      </c>
      <c r="Z1545" s="161">
        <f t="shared" si="471"/>
        <v>43704</v>
      </c>
      <c r="AA1545" s="161" t="str">
        <f t="shared" si="472"/>
        <v>Yes</v>
      </c>
      <c r="AB1545" s="162">
        <f t="shared" si="473"/>
        <v>2.9589041095890409</v>
      </c>
      <c r="AC1545" s="162">
        <f t="shared" si="474"/>
        <v>0</v>
      </c>
    </row>
    <row r="1546" spans="1:29" ht="14">
      <c r="A1546" s="62">
        <v>1544</v>
      </c>
      <c r="B1546" s="10">
        <v>9</v>
      </c>
      <c r="C1546" s="14">
        <v>41757</v>
      </c>
      <c r="D1546" s="15" t="s">
        <v>333</v>
      </c>
      <c r="E1546" s="15" t="s">
        <v>10</v>
      </c>
      <c r="F1546" s="15" t="s">
        <v>10</v>
      </c>
      <c r="G1546" s="23" t="s">
        <v>229</v>
      </c>
      <c r="H1546" s="19" t="s">
        <v>354</v>
      </c>
      <c r="I1546" s="66">
        <v>50</v>
      </c>
      <c r="J1546" s="12">
        <f>VLOOKUP(G1546,'Default Parameters'!$A$10:$C$12,3,FALSE)</f>
        <v>5</v>
      </c>
      <c r="K1546" s="63">
        <f t="shared" si="456"/>
        <v>41879</v>
      </c>
      <c r="L1546" s="64">
        <f t="shared" si="457"/>
        <v>2014</v>
      </c>
      <c r="M1546" s="64">
        <f t="shared" si="458"/>
        <v>8</v>
      </c>
      <c r="N1546" s="63">
        <f t="shared" si="459"/>
        <v>43704</v>
      </c>
      <c r="O1546" s="154">
        <f t="shared" si="460"/>
        <v>42948</v>
      </c>
      <c r="P1546" s="155">
        <f t="shared" si="461"/>
        <v>43312</v>
      </c>
      <c r="Q1546" s="155" t="str">
        <f t="shared" si="462"/>
        <v>Yes</v>
      </c>
      <c r="R1546" s="156">
        <f t="shared" si="463"/>
        <v>20.958904109589042</v>
      </c>
      <c r="S1546" s="156">
        <f t="shared" si="464"/>
        <v>29.041095890410958</v>
      </c>
      <c r="T1546" s="157">
        <f t="shared" si="465"/>
        <v>43313</v>
      </c>
      <c r="U1546" s="158">
        <f t="shared" si="466"/>
        <v>43677</v>
      </c>
      <c r="V1546" s="158" t="str">
        <f t="shared" si="467"/>
        <v>Yes</v>
      </c>
      <c r="W1546" s="159">
        <f t="shared" si="468"/>
        <v>20.958904109589042</v>
      </c>
      <c r="X1546" s="159">
        <f t="shared" si="469"/>
        <v>29.041095890410958</v>
      </c>
      <c r="Y1546" s="160">
        <f t="shared" si="470"/>
        <v>43678</v>
      </c>
      <c r="Z1546" s="161">
        <f t="shared" si="471"/>
        <v>43704</v>
      </c>
      <c r="AA1546" s="161" t="str">
        <f t="shared" si="472"/>
        <v>Yes</v>
      </c>
      <c r="AB1546" s="162">
        <f t="shared" si="473"/>
        <v>3.6986301369863015</v>
      </c>
      <c r="AC1546" s="162">
        <f t="shared" si="474"/>
        <v>0</v>
      </c>
    </row>
    <row r="1547" spans="1:29" ht="14">
      <c r="A1547" s="62">
        <v>1545</v>
      </c>
      <c r="B1547" s="10">
        <v>9</v>
      </c>
      <c r="C1547" s="14">
        <v>41757</v>
      </c>
      <c r="D1547" s="15" t="s">
        <v>349</v>
      </c>
      <c r="E1547" s="15" t="s">
        <v>378</v>
      </c>
      <c r="F1547" s="15" t="s">
        <v>378</v>
      </c>
      <c r="G1547" s="23" t="s">
        <v>229</v>
      </c>
      <c r="H1547" s="19" t="s">
        <v>356</v>
      </c>
      <c r="I1547" s="66">
        <v>25</v>
      </c>
      <c r="J1547" s="12">
        <f>VLOOKUP(G1547,'Default Parameters'!$A$10:$C$12,3,FALSE)</f>
        <v>5</v>
      </c>
      <c r="K1547" s="63">
        <f t="shared" si="456"/>
        <v>41879</v>
      </c>
      <c r="L1547" s="64">
        <f t="shared" si="457"/>
        <v>2014</v>
      </c>
      <c r="M1547" s="64">
        <f t="shared" si="458"/>
        <v>8</v>
      </c>
      <c r="N1547" s="63">
        <f t="shared" si="459"/>
        <v>43704</v>
      </c>
      <c r="O1547" s="154">
        <f t="shared" si="460"/>
        <v>42948</v>
      </c>
      <c r="P1547" s="155">
        <f t="shared" si="461"/>
        <v>43312</v>
      </c>
      <c r="Q1547" s="155" t="str">
        <f t="shared" si="462"/>
        <v>Yes</v>
      </c>
      <c r="R1547" s="156">
        <f t="shared" si="463"/>
        <v>10.479452054794521</v>
      </c>
      <c r="S1547" s="156">
        <f t="shared" si="464"/>
        <v>14.520547945205479</v>
      </c>
      <c r="T1547" s="157">
        <f t="shared" si="465"/>
        <v>43313</v>
      </c>
      <c r="U1547" s="158">
        <f t="shared" si="466"/>
        <v>43677</v>
      </c>
      <c r="V1547" s="158" t="str">
        <f t="shared" si="467"/>
        <v>Yes</v>
      </c>
      <c r="W1547" s="159">
        <f t="shared" si="468"/>
        <v>10.479452054794521</v>
      </c>
      <c r="X1547" s="159">
        <f t="shared" si="469"/>
        <v>14.520547945205479</v>
      </c>
      <c r="Y1547" s="160">
        <f t="shared" si="470"/>
        <v>43678</v>
      </c>
      <c r="Z1547" s="161">
        <f t="shared" si="471"/>
        <v>43704</v>
      </c>
      <c r="AA1547" s="161" t="str">
        <f t="shared" si="472"/>
        <v>Yes</v>
      </c>
      <c r="AB1547" s="162">
        <f t="shared" si="473"/>
        <v>1.8493150684931507</v>
      </c>
      <c r="AC1547" s="162">
        <f t="shared" si="474"/>
        <v>0</v>
      </c>
    </row>
    <row r="1548" spans="1:29" ht="14">
      <c r="A1548" s="62">
        <v>1546</v>
      </c>
      <c r="B1548" s="10">
        <v>9</v>
      </c>
      <c r="C1548" s="14">
        <v>41757</v>
      </c>
      <c r="D1548" s="15" t="s">
        <v>350</v>
      </c>
      <c r="E1548" s="65" t="s">
        <v>9</v>
      </c>
      <c r="F1548" s="15" t="s">
        <v>9</v>
      </c>
      <c r="G1548" s="23" t="s">
        <v>229</v>
      </c>
      <c r="H1548" s="19" t="s">
        <v>354</v>
      </c>
      <c r="I1548" s="66">
        <v>10</v>
      </c>
      <c r="J1548" s="12">
        <f>VLOOKUP(G1548,'Default Parameters'!$A$10:$C$12,3,FALSE)</f>
        <v>5</v>
      </c>
      <c r="K1548" s="63">
        <f t="shared" si="456"/>
        <v>41879</v>
      </c>
      <c r="L1548" s="64">
        <f t="shared" si="457"/>
        <v>2014</v>
      </c>
      <c r="M1548" s="64">
        <f t="shared" si="458"/>
        <v>8</v>
      </c>
      <c r="N1548" s="63">
        <f t="shared" si="459"/>
        <v>43704</v>
      </c>
      <c r="O1548" s="154">
        <f t="shared" si="460"/>
        <v>42948</v>
      </c>
      <c r="P1548" s="155">
        <f t="shared" si="461"/>
        <v>43312</v>
      </c>
      <c r="Q1548" s="155" t="str">
        <f t="shared" si="462"/>
        <v>Yes</v>
      </c>
      <c r="R1548" s="156">
        <f t="shared" si="463"/>
        <v>4.1917808219178081</v>
      </c>
      <c r="S1548" s="156">
        <f t="shared" si="464"/>
        <v>5.8082191780821919</v>
      </c>
      <c r="T1548" s="157">
        <f t="shared" si="465"/>
        <v>43313</v>
      </c>
      <c r="U1548" s="158">
        <f t="shared" si="466"/>
        <v>43677</v>
      </c>
      <c r="V1548" s="158" t="str">
        <f t="shared" si="467"/>
        <v>Yes</v>
      </c>
      <c r="W1548" s="159">
        <f t="shared" si="468"/>
        <v>4.1917808219178081</v>
      </c>
      <c r="X1548" s="159">
        <f t="shared" si="469"/>
        <v>5.8082191780821919</v>
      </c>
      <c r="Y1548" s="160">
        <f t="shared" si="470"/>
        <v>43678</v>
      </c>
      <c r="Z1548" s="161">
        <f t="shared" si="471"/>
        <v>43704</v>
      </c>
      <c r="AA1548" s="161" t="str">
        <f t="shared" si="472"/>
        <v>Yes</v>
      </c>
      <c r="AB1548" s="162">
        <f t="shared" si="473"/>
        <v>0.73972602739726023</v>
      </c>
      <c r="AC1548" s="162">
        <f t="shared" si="474"/>
        <v>0</v>
      </c>
    </row>
    <row r="1549" spans="1:29" ht="14">
      <c r="A1549" s="62">
        <v>1547</v>
      </c>
      <c r="B1549" s="10">
        <v>9</v>
      </c>
      <c r="C1549" s="14">
        <v>41758</v>
      </c>
      <c r="D1549" s="15" t="s">
        <v>318</v>
      </c>
      <c r="E1549" s="15" t="s">
        <v>368</v>
      </c>
      <c r="F1549" s="15" t="s">
        <v>368</v>
      </c>
      <c r="G1549" s="23" t="s">
        <v>16</v>
      </c>
      <c r="H1549" s="19" t="s">
        <v>270</v>
      </c>
      <c r="I1549" s="66">
        <v>500</v>
      </c>
      <c r="J1549" s="12">
        <f>VLOOKUP(G1549,'Default Parameters'!$A$10:$C$12,3,FALSE)</f>
        <v>5</v>
      </c>
      <c r="K1549" s="63">
        <f t="shared" si="456"/>
        <v>41880</v>
      </c>
      <c r="L1549" s="64">
        <f t="shared" si="457"/>
        <v>2014</v>
      </c>
      <c r="M1549" s="64">
        <f t="shared" si="458"/>
        <v>8</v>
      </c>
      <c r="N1549" s="63">
        <f t="shared" si="459"/>
        <v>43705</v>
      </c>
      <c r="O1549" s="154">
        <f t="shared" si="460"/>
        <v>42948</v>
      </c>
      <c r="P1549" s="155">
        <f t="shared" si="461"/>
        <v>43312</v>
      </c>
      <c r="Q1549" s="155" t="str">
        <f t="shared" si="462"/>
        <v>Yes</v>
      </c>
      <c r="R1549" s="156">
        <f t="shared" si="463"/>
        <v>209.58904109589042</v>
      </c>
      <c r="S1549" s="156">
        <f t="shared" si="464"/>
        <v>290.41095890410958</v>
      </c>
      <c r="T1549" s="157">
        <f t="shared" si="465"/>
        <v>43313</v>
      </c>
      <c r="U1549" s="158">
        <f t="shared" si="466"/>
        <v>43677</v>
      </c>
      <c r="V1549" s="158" t="str">
        <f t="shared" si="467"/>
        <v>Yes</v>
      </c>
      <c r="W1549" s="159">
        <f t="shared" si="468"/>
        <v>209.58904109589042</v>
      </c>
      <c r="X1549" s="159">
        <f t="shared" si="469"/>
        <v>290.41095890410958</v>
      </c>
      <c r="Y1549" s="160">
        <f t="shared" si="470"/>
        <v>43678</v>
      </c>
      <c r="Z1549" s="161">
        <f t="shared" si="471"/>
        <v>43705</v>
      </c>
      <c r="AA1549" s="161" t="str">
        <f t="shared" si="472"/>
        <v>Yes</v>
      </c>
      <c r="AB1549" s="162">
        <f t="shared" si="473"/>
        <v>38.356164383561641</v>
      </c>
      <c r="AC1549" s="162">
        <f t="shared" si="474"/>
        <v>0</v>
      </c>
    </row>
    <row r="1550" spans="1:29" ht="14">
      <c r="A1550" s="62">
        <v>1548</v>
      </c>
      <c r="B1550" s="10">
        <v>9</v>
      </c>
      <c r="C1550" s="14">
        <v>41758</v>
      </c>
      <c r="D1550" s="15" t="s">
        <v>316</v>
      </c>
      <c r="E1550" s="15" t="s">
        <v>368</v>
      </c>
      <c r="F1550" s="15" t="s">
        <v>368</v>
      </c>
      <c r="G1550" s="23" t="s">
        <v>16</v>
      </c>
      <c r="H1550" s="19" t="s">
        <v>270</v>
      </c>
      <c r="I1550" s="66">
        <v>578</v>
      </c>
      <c r="J1550" s="12">
        <f>VLOOKUP(G1550,'Default Parameters'!$A$10:$C$12,3,FALSE)</f>
        <v>5</v>
      </c>
      <c r="K1550" s="63">
        <f t="shared" si="456"/>
        <v>41880</v>
      </c>
      <c r="L1550" s="64">
        <f t="shared" si="457"/>
        <v>2014</v>
      </c>
      <c r="M1550" s="64">
        <f t="shared" si="458"/>
        <v>8</v>
      </c>
      <c r="N1550" s="63">
        <f t="shared" si="459"/>
        <v>43705</v>
      </c>
      <c r="O1550" s="154">
        <f t="shared" si="460"/>
        <v>42948</v>
      </c>
      <c r="P1550" s="155">
        <f t="shared" si="461"/>
        <v>43312</v>
      </c>
      <c r="Q1550" s="155" t="str">
        <f t="shared" si="462"/>
        <v>Yes</v>
      </c>
      <c r="R1550" s="156">
        <f t="shared" si="463"/>
        <v>242.28493150684932</v>
      </c>
      <c r="S1550" s="156">
        <f t="shared" si="464"/>
        <v>335.71506849315068</v>
      </c>
      <c r="T1550" s="157">
        <f t="shared" si="465"/>
        <v>43313</v>
      </c>
      <c r="U1550" s="158">
        <f t="shared" si="466"/>
        <v>43677</v>
      </c>
      <c r="V1550" s="158" t="str">
        <f t="shared" si="467"/>
        <v>Yes</v>
      </c>
      <c r="W1550" s="159">
        <f t="shared" si="468"/>
        <v>242.28493150684932</v>
      </c>
      <c r="X1550" s="159">
        <f t="shared" si="469"/>
        <v>335.71506849315068</v>
      </c>
      <c r="Y1550" s="160">
        <f t="shared" si="470"/>
        <v>43678</v>
      </c>
      <c r="Z1550" s="161">
        <f t="shared" si="471"/>
        <v>43705</v>
      </c>
      <c r="AA1550" s="161" t="str">
        <f t="shared" si="472"/>
        <v>Yes</v>
      </c>
      <c r="AB1550" s="162">
        <f t="shared" si="473"/>
        <v>44.339726027397262</v>
      </c>
      <c r="AC1550" s="162">
        <f t="shared" si="474"/>
        <v>0</v>
      </c>
    </row>
    <row r="1551" spans="1:29" ht="14">
      <c r="A1551" s="62">
        <v>1549</v>
      </c>
      <c r="B1551" s="10">
        <v>9</v>
      </c>
      <c r="C1551" s="14">
        <v>41758</v>
      </c>
      <c r="D1551" s="15" t="s">
        <v>315</v>
      </c>
      <c r="E1551" s="15" t="s">
        <v>368</v>
      </c>
      <c r="F1551" s="15" t="s">
        <v>368</v>
      </c>
      <c r="G1551" s="23" t="s">
        <v>16</v>
      </c>
      <c r="H1551" s="19" t="s">
        <v>270</v>
      </c>
      <c r="I1551" s="66">
        <v>915</v>
      </c>
      <c r="J1551" s="12">
        <f>VLOOKUP(G1551,'Default Parameters'!$A$10:$C$12,3,FALSE)</f>
        <v>5</v>
      </c>
      <c r="K1551" s="63">
        <f t="shared" si="456"/>
        <v>41880</v>
      </c>
      <c r="L1551" s="64">
        <f t="shared" si="457"/>
        <v>2014</v>
      </c>
      <c r="M1551" s="64">
        <f t="shared" si="458"/>
        <v>8</v>
      </c>
      <c r="N1551" s="63">
        <f t="shared" si="459"/>
        <v>43705</v>
      </c>
      <c r="O1551" s="154">
        <f t="shared" si="460"/>
        <v>42948</v>
      </c>
      <c r="P1551" s="155">
        <f t="shared" si="461"/>
        <v>43312</v>
      </c>
      <c r="Q1551" s="155" t="str">
        <f t="shared" si="462"/>
        <v>Yes</v>
      </c>
      <c r="R1551" s="156">
        <f t="shared" si="463"/>
        <v>383.54794520547944</v>
      </c>
      <c r="S1551" s="156">
        <f t="shared" si="464"/>
        <v>531.45205479452056</v>
      </c>
      <c r="T1551" s="157">
        <f t="shared" si="465"/>
        <v>43313</v>
      </c>
      <c r="U1551" s="158">
        <f t="shared" si="466"/>
        <v>43677</v>
      </c>
      <c r="V1551" s="158" t="str">
        <f t="shared" si="467"/>
        <v>Yes</v>
      </c>
      <c r="W1551" s="159">
        <f t="shared" si="468"/>
        <v>383.54794520547944</v>
      </c>
      <c r="X1551" s="159">
        <f t="shared" si="469"/>
        <v>531.45205479452056</v>
      </c>
      <c r="Y1551" s="160">
        <f t="shared" si="470"/>
        <v>43678</v>
      </c>
      <c r="Z1551" s="161">
        <f t="shared" si="471"/>
        <v>43705</v>
      </c>
      <c r="AA1551" s="161" t="str">
        <f t="shared" si="472"/>
        <v>Yes</v>
      </c>
      <c r="AB1551" s="162">
        <f t="shared" si="473"/>
        <v>70.191780821917803</v>
      </c>
      <c r="AC1551" s="162">
        <f t="shared" si="474"/>
        <v>0</v>
      </c>
    </row>
    <row r="1552" spans="1:29" ht="14">
      <c r="A1552" s="62">
        <v>1550</v>
      </c>
      <c r="B1552" s="10">
        <v>9</v>
      </c>
      <c r="C1552" s="14">
        <v>41758</v>
      </c>
      <c r="D1552" s="15" t="s">
        <v>317</v>
      </c>
      <c r="E1552" s="15" t="s">
        <v>367</v>
      </c>
      <c r="F1552" s="15" t="s">
        <v>367</v>
      </c>
      <c r="G1552" s="23" t="s">
        <v>16</v>
      </c>
      <c r="H1552" s="19" t="s">
        <v>270</v>
      </c>
      <c r="I1552" s="66">
        <v>21</v>
      </c>
      <c r="J1552" s="12">
        <f>VLOOKUP(G1552,'Default Parameters'!$A$10:$C$12,3,FALSE)</f>
        <v>5</v>
      </c>
      <c r="K1552" s="63">
        <f t="shared" si="456"/>
        <v>41880</v>
      </c>
      <c r="L1552" s="64">
        <f t="shared" si="457"/>
        <v>2014</v>
      </c>
      <c r="M1552" s="64">
        <f t="shared" si="458"/>
        <v>8</v>
      </c>
      <c r="N1552" s="63">
        <f t="shared" si="459"/>
        <v>43705</v>
      </c>
      <c r="O1552" s="154">
        <f t="shared" si="460"/>
        <v>42948</v>
      </c>
      <c r="P1552" s="155">
        <f t="shared" si="461"/>
        <v>43312</v>
      </c>
      <c r="Q1552" s="155" t="str">
        <f t="shared" si="462"/>
        <v>Yes</v>
      </c>
      <c r="R1552" s="156">
        <f t="shared" si="463"/>
        <v>8.8027397260273972</v>
      </c>
      <c r="S1552" s="156">
        <f t="shared" si="464"/>
        <v>12.197260273972603</v>
      </c>
      <c r="T1552" s="157">
        <f t="shared" si="465"/>
        <v>43313</v>
      </c>
      <c r="U1552" s="158">
        <f t="shared" si="466"/>
        <v>43677</v>
      </c>
      <c r="V1552" s="158" t="str">
        <f t="shared" si="467"/>
        <v>Yes</v>
      </c>
      <c r="W1552" s="159">
        <f t="shared" si="468"/>
        <v>8.8027397260273972</v>
      </c>
      <c r="X1552" s="159">
        <f t="shared" si="469"/>
        <v>12.197260273972603</v>
      </c>
      <c r="Y1552" s="160">
        <f t="shared" si="470"/>
        <v>43678</v>
      </c>
      <c r="Z1552" s="161">
        <f t="shared" si="471"/>
        <v>43705</v>
      </c>
      <c r="AA1552" s="161" t="str">
        <f t="shared" si="472"/>
        <v>Yes</v>
      </c>
      <c r="AB1552" s="162">
        <f t="shared" si="473"/>
        <v>1.6109589041095891</v>
      </c>
      <c r="AC1552" s="162">
        <f t="shared" si="474"/>
        <v>0</v>
      </c>
    </row>
    <row r="1553" spans="1:29" ht="14">
      <c r="A1553" s="62">
        <v>1551</v>
      </c>
      <c r="B1553" s="10">
        <v>9</v>
      </c>
      <c r="C1553" s="14">
        <v>41758</v>
      </c>
      <c r="D1553" s="15" t="s">
        <v>314</v>
      </c>
      <c r="E1553" s="65" t="s">
        <v>8</v>
      </c>
      <c r="F1553" s="15" t="s">
        <v>8</v>
      </c>
      <c r="G1553" s="23" t="s">
        <v>229</v>
      </c>
      <c r="H1553" s="19" t="s">
        <v>354</v>
      </c>
      <c r="I1553" s="66">
        <v>50</v>
      </c>
      <c r="J1553" s="12">
        <f>VLOOKUP(G1553,'Default Parameters'!$A$10:$C$12,3,FALSE)</f>
        <v>5</v>
      </c>
      <c r="K1553" s="63">
        <f t="shared" si="456"/>
        <v>41880</v>
      </c>
      <c r="L1553" s="64">
        <f t="shared" si="457"/>
        <v>2014</v>
      </c>
      <c r="M1553" s="64">
        <f t="shared" si="458"/>
        <v>8</v>
      </c>
      <c r="N1553" s="63">
        <f t="shared" si="459"/>
        <v>43705</v>
      </c>
      <c r="O1553" s="154">
        <f t="shared" si="460"/>
        <v>42948</v>
      </c>
      <c r="P1553" s="155">
        <f t="shared" si="461"/>
        <v>43312</v>
      </c>
      <c r="Q1553" s="155" t="str">
        <f t="shared" si="462"/>
        <v>Yes</v>
      </c>
      <c r="R1553" s="156">
        <f t="shared" si="463"/>
        <v>20.958904109589042</v>
      </c>
      <c r="S1553" s="156">
        <f t="shared" si="464"/>
        <v>29.041095890410958</v>
      </c>
      <c r="T1553" s="157">
        <f t="shared" si="465"/>
        <v>43313</v>
      </c>
      <c r="U1553" s="158">
        <f t="shared" si="466"/>
        <v>43677</v>
      </c>
      <c r="V1553" s="158" t="str">
        <f t="shared" si="467"/>
        <v>Yes</v>
      </c>
      <c r="W1553" s="159">
        <f t="shared" si="468"/>
        <v>20.958904109589042</v>
      </c>
      <c r="X1553" s="159">
        <f t="shared" si="469"/>
        <v>29.041095890410958</v>
      </c>
      <c r="Y1553" s="160">
        <f t="shared" si="470"/>
        <v>43678</v>
      </c>
      <c r="Z1553" s="161">
        <f t="shared" si="471"/>
        <v>43705</v>
      </c>
      <c r="AA1553" s="161" t="str">
        <f t="shared" si="472"/>
        <v>Yes</v>
      </c>
      <c r="AB1553" s="162">
        <f t="shared" si="473"/>
        <v>3.8356164383561642</v>
      </c>
      <c r="AC1553" s="162">
        <f t="shared" si="474"/>
        <v>0</v>
      </c>
    </row>
    <row r="1554" spans="1:29" ht="14">
      <c r="A1554" s="62">
        <v>1552</v>
      </c>
      <c r="B1554" s="10">
        <v>9</v>
      </c>
      <c r="C1554" s="14">
        <v>41758</v>
      </c>
      <c r="D1554" s="15" t="s">
        <v>266</v>
      </c>
      <c r="E1554" s="15" t="s">
        <v>10</v>
      </c>
      <c r="F1554" s="15" t="s">
        <v>10</v>
      </c>
      <c r="G1554" s="23" t="s">
        <v>16</v>
      </c>
      <c r="H1554" s="19" t="s">
        <v>354</v>
      </c>
      <c r="I1554" s="66">
        <v>50</v>
      </c>
      <c r="J1554" s="12">
        <f>VLOOKUP(G1554,'Default Parameters'!$A$10:$C$12,3,FALSE)</f>
        <v>5</v>
      </c>
      <c r="K1554" s="63">
        <f t="shared" si="456"/>
        <v>41880</v>
      </c>
      <c r="L1554" s="64">
        <f t="shared" si="457"/>
        <v>2014</v>
      </c>
      <c r="M1554" s="64">
        <f t="shared" si="458"/>
        <v>8</v>
      </c>
      <c r="N1554" s="63">
        <f t="shared" si="459"/>
        <v>43705</v>
      </c>
      <c r="O1554" s="154">
        <f t="shared" si="460"/>
        <v>42948</v>
      </c>
      <c r="P1554" s="155">
        <f t="shared" si="461"/>
        <v>43312</v>
      </c>
      <c r="Q1554" s="155" t="str">
        <f t="shared" si="462"/>
        <v>Yes</v>
      </c>
      <c r="R1554" s="156">
        <f t="shared" si="463"/>
        <v>20.958904109589042</v>
      </c>
      <c r="S1554" s="156">
        <f t="shared" si="464"/>
        <v>29.041095890410958</v>
      </c>
      <c r="T1554" s="157">
        <f t="shared" si="465"/>
        <v>43313</v>
      </c>
      <c r="U1554" s="158">
        <f t="shared" si="466"/>
        <v>43677</v>
      </c>
      <c r="V1554" s="158" t="str">
        <f t="shared" si="467"/>
        <v>Yes</v>
      </c>
      <c r="W1554" s="159">
        <f t="shared" si="468"/>
        <v>20.958904109589042</v>
      </c>
      <c r="X1554" s="159">
        <f t="shared" si="469"/>
        <v>29.041095890410958</v>
      </c>
      <c r="Y1554" s="160">
        <f t="shared" si="470"/>
        <v>43678</v>
      </c>
      <c r="Z1554" s="161">
        <f t="shared" si="471"/>
        <v>43705</v>
      </c>
      <c r="AA1554" s="161" t="str">
        <f t="shared" si="472"/>
        <v>Yes</v>
      </c>
      <c r="AB1554" s="162">
        <f t="shared" si="473"/>
        <v>3.8356164383561642</v>
      </c>
      <c r="AC1554" s="162">
        <f t="shared" si="474"/>
        <v>0</v>
      </c>
    </row>
    <row r="1555" spans="1:29" ht="14">
      <c r="A1555" s="62">
        <v>1553</v>
      </c>
      <c r="B1555" s="10">
        <v>9</v>
      </c>
      <c r="C1555" s="14">
        <v>41758</v>
      </c>
      <c r="D1555" s="15" t="s">
        <v>314</v>
      </c>
      <c r="E1555" s="65" t="s">
        <v>9</v>
      </c>
      <c r="F1555" s="15" t="s">
        <v>9</v>
      </c>
      <c r="G1555" s="23" t="s">
        <v>229</v>
      </c>
      <c r="H1555" s="19" t="s">
        <v>356</v>
      </c>
      <c r="I1555" s="66">
        <v>100</v>
      </c>
      <c r="J1555" s="12">
        <f>VLOOKUP(G1555,'Default Parameters'!$A$10:$C$12,3,FALSE)</f>
        <v>5</v>
      </c>
      <c r="K1555" s="63">
        <f t="shared" si="456"/>
        <v>41880</v>
      </c>
      <c r="L1555" s="64">
        <f t="shared" si="457"/>
        <v>2014</v>
      </c>
      <c r="M1555" s="64">
        <f t="shared" si="458"/>
        <v>8</v>
      </c>
      <c r="N1555" s="63">
        <f t="shared" si="459"/>
        <v>43705</v>
      </c>
      <c r="O1555" s="154">
        <f t="shared" si="460"/>
        <v>42948</v>
      </c>
      <c r="P1555" s="155">
        <f t="shared" si="461"/>
        <v>43312</v>
      </c>
      <c r="Q1555" s="155" t="str">
        <f t="shared" si="462"/>
        <v>Yes</v>
      </c>
      <c r="R1555" s="156">
        <f t="shared" si="463"/>
        <v>41.917808219178085</v>
      </c>
      <c r="S1555" s="156">
        <f t="shared" si="464"/>
        <v>58.082191780821915</v>
      </c>
      <c r="T1555" s="157">
        <f t="shared" si="465"/>
        <v>43313</v>
      </c>
      <c r="U1555" s="158">
        <f t="shared" si="466"/>
        <v>43677</v>
      </c>
      <c r="V1555" s="158" t="str">
        <f t="shared" si="467"/>
        <v>Yes</v>
      </c>
      <c r="W1555" s="159">
        <f t="shared" si="468"/>
        <v>41.917808219178085</v>
      </c>
      <c r="X1555" s="159">
        <f t="shared" si="469"/>
        <v>58.082191780821915</v>
      </c>
      <c r="Y1555" s="160">
        <f t="shared" si="470"/>
        <v>43678</v>
      </c>
      <c r="Z1555" s="161">
        <f t="shared" si="471"/>
        <v>43705</v>
      </c>
      <c r="AA1555" s="161" t="str">
        <f t="shared" si="472"/>
        <v>Yes</v>
      </c>
      <c r="AB1555" s="162">
        <f t="shared" si="473"/>
        <v>7.6712328767123283</v>
      </c>
      <c r="AC1555" s="162">
        <f t="shared" si="474"/>
        <v>0</v>
      </c>
    </row>
    <row r="1556" spans="1:29" ht="14">
      <c r="A1556" s="62">
        <v>1554</v>
      </c>
      <c r="B1556" s="10">
        <v>9</v>
      </c>
      <c r="C1556" s="14">
        <v>41758</v>
      </c>
      <c r="D1556" s="15" t="s">
        <v>314</v>
      </c>
      <c r="E1556" s="65" t="s">
        <v>9</v>
      </c>
      <c r="F1556" s="15" t="s">
        <v>9</v>
      </c>
      <c r="G1556" s="23" t="s">
        <v>229</v>
      </c>
      <c r="H1556" s="19" t="s">
        <v>354</v>
      </c>
      <c r="I1556" s="66">
        <v>150</v>
      </c>
      <c r="J1556" s="12">
        <f>VLOOKUP(G1556,'Default Parameters'!$A$10:$C$12,3,FALSE)</f>
        <v>5</v>
      </c>
      <c r="K1556" s="63">
        <f t="shared" si="456"/>
        <v>41880</v>
      </c>
      <c r="L1556" s="64">
        <f t="shared" si="457"/>
        <v>2014</v>
      </c>
      <c r="M1556" s="64">
        <f t="shared" si="458"/>
        <v>8</v>
      </c>
      <c r="N1556" s="63">
        <f t="shared" si="459"/>
        <v>43705</v>
      </c>
      <c r="O1556" s="154">
        <f t="shared" si="460"/>
        <v>42948</v>
      </c>
      <c r="P1556" s="155">
        <f t="shared" si="461"/>
        <v>43312</v>
      </c>
      <c r="Q1556" s="155" t="str">
        <f t="shared" si="462"/>
        <v>Yes</v>
      </c>
      <c r="R1556" s="156">
        <f t="shared" si="463"/>
        <v>62.876712328767127</v>
      </c>
      <c r="S1556" s="156">
        <f t="shared" si="464"/>
        <v>87.123287671232873</v>
      </c>
      <c r="T1556" s="157">
        <f t="shared" si="465"/>
        <v>43313</v>
      </c>
      <c r="U1556" s="158">
        <f t="shared" si="466"/>
        <v>43677</v>
      </c>
      <c r="V1556" s="158" t="str">
        <f t="shared" si="467"/>
        <v>Yes</v>
      </c>
      <c r="W1556" s="159">
        <f t="shared" si="468"/>
        <v>62.876712328767127</v>
      </c>
      <c r="X1556" s="159">
        <f t="shared" si="469"/>
        <v>87.123287671232873</v>
      </c>
      <c r="Y1556" s="160">
        <f t="shared" si="470"/>
        <v>43678</v>
      </c>
      <c r="Z1556" s="161">
        <f t="shared" si="471"/>
        <v>43705</v>
      </c>
      <c r="AA1556" s="161" t="str">
        <f t="shared" si="472"/>
        <v>Yes</v>
      </c>
      <c r="AB1556" s="162">
        <f t="shared" si="473"/>
        <v>11.506849315068493</v>
      </c>
      <c r="AC1556" s="162">
        <f t="shared" si="474"/>
        <v>0</v>
      </c>
    </row>
    <row r="1557" spans="1:29" ht="14">
      <c r="A1557" s="62">
        <v>1555</v>
      </c>
      <c r="B1557" s="10">
        <v>9</v>
      </c>
      <c r="C1557" s="14">
        <v>41758</v>
      </c>
      <c r="D1557" s="15" t="s">
        <v>319</v>
      </c>
      <c r="E1557" s="15" t="s">
        <v>374</v>
      </c>
      <c r="F1557" s="15" t="s">
        <v>374</v>
      </c>
      <c r="G1557" s="23" t="s">
        <v>229</v>
      </c>
      <c r="H1557" s="19" t="s">
        <v>356</v>
      </c>
      <c r="I1557" s="66">
        <v>2</v>
      </c>
      <c r="J1557" s="12">
        <f>VLOOKUP(G1557,'Default Parameters'!$A$10:$C$12,3,FALSE)</f>
        <v>5</v>
      </c>
      <c r="K1557" s="63">
        <f t="shared" si="456"/>
        <v>41880</v>
      </c>
      <c r="L1557" s="64">
        <f t="shared" si="457"/>
        <v>2014</v>
      </c>
      <c r="M1557" s="64">
        <f t="shared" si="458"/>
        <v>8</v>
      </c>
      <c r="N1557" s="63">
        <f t="shared" si="459"/>
        <v>43705</v>
      </c>
      <c r="O1557" s="154">
        <f t="shared" si="460"/>
        <v>42948</v>
      </c>
      <c r="P1557" s="155">
        <f t="shared" si="461"/>
        <v>43312</v>
      </c>
      <c r="Q1557" s="155" t="str">
        <f t="shared" si="462"/>
        <v>Yes</v>
      </c>
      <c r="R1557" s="156">
        <f t="shared" si="463"/>
        <v>0.83835616438356164</v>
      </c>
      <c r="S1557" s="156">
        <f t="shared" si="464"/>
        <v>1.1616438356164382</v>
      </c>
      <c r="T1557" s="157">
        <f t="shared" si="465"/>
        <v>43313</v>
      </c>
      <c r="U1557" s="158">
        <f t="shared" si="466"/>
        <v>43677</v>
      </c>
      <c r="V1557" s="158" t="str">
        <f t="shared" si="467"/>
        <v>Yes</v>
      </c>
      <c r="W1557" s="159">
        <f t="shared" si="468"/>
        <v>0.83835616438356164</v>
      </c>
      <c r="X1557" s="159">
        <f t="shared" si="469"/>
        <v>1.1616438356164382</v>
      </c>
      <c r="Y1557" s="160">
        <f t="shared" si="470"/>
        <v>43678</v>
      </c>
      <c r="Z1557" s="161">
        <f t="shared" si="471"/>
        <v>43705</v>
      </c>
      <c r="AA1557" s="161" t="str">
        <f t="shared" si="472"/>
        <v>Yes</v>
      </c>
      <c r="AB1557" s="162">
        <f t="shared" si="473"/>
        <v>0.15342465753424658</v>
      </c>
      <c r="AC1557" s="162">
        <f t="shared" si="474"/>
        <v>0</v>
      </c>
    </row>
    <row r="1558" spans="1:29" ht="14">
      <c r="A1558" s="62">
        <v>1556</v>
      </c>
      <c r="B1558" s="10">
        <v>9</v>
      </c>
      <c r="C1558" s="14">
        <v>41759</v>
      </c>
      <c r="D1558" s="15" t="s">
        <v>313</v>
      </c>
      <c r="E1558" s="15" t="s">
        <v>11</v>
      </c>
      <c r="F1558" s="15" t="s">
        <v>11</v>
      </c>
      <c r="G1558" s="23" t="s">
        <v>229</v>
      </c>
      <c r="H1558" s="19" t="s">
        <v>356</v>
      </c>
      <c r="I1558" s="66">
        <v>455</v>
      </c>
      <c r="J1558" s="12">
        <f>VLOOKUP(G1558,'Default Parameters'!$A$10:$C$12,3,FALSE)</f>
        <v>5</v>
      </c>
      <c r="K1558" s="63">
        <f t="shared" si="456"/>
        <v>41881</v>
      </c>
      <c r="L1558" s="64">
        <f t="shared" si="457"/>
        <v>2014</v>
      </c>
      <c r="M1558" s="64">
        <f t="shared" si="458"/>
        <v>8</v>
      </c>
      <c r="N1558" s="63">
        <f t="shared" si="459"/>
        <v>43706</v>
      </c>
      <c r="O1558" s="154">
        <f t="shared" si="460"/>
        <v>42948</v>
      </c>
      <c r="P1558" s="155">
        <f t="shared" si="461"/>
        <v>43312</v>
      </c>
      <c r="Q1558" s="155" t="str">
        <f t="shared" si="462"/>
        <v>Yes</v>
      </c>
      <c r="R1558" s="156">
        <f t="shared" si="463"/>
        <v>190.72602739726028</v>
      </c>
      <c r="S1558" s="156">
        <f t="shared" si="464"/>
        <v>264.27397260273972</v>
      </c>
      <c r="T1558" s="157">
        <f t="shared" si="465"/>
        <v>43313</v>
      </c>
      <c r="U1558" s="158">
        <f t="shared" si="466"/>
        <v>43677</v>
      </c>
      <c r="V1558" s="158" t="str">
        <f t="shared" si="467"/>
        <v>Yes</v>
      </c>
      <c r="W1558" s="159">
        <f t="shared" si="468"/>
        <v>190.72602739726028</v>
      </c>
      <c r="X1558" s="159">
        <f t="shared" si="469"/>
        <v>264.27397260273972</v>
      </c>
      <c r="Y1558" s="160">
        <f t="shared" si="470"/>
        <v>43678</v>
      </c>
      <c r="Z1558" s="161">
        <f t="shared" si="471"/>
        <v>43706</v>
      </c>
      <c r="AA1558" s="161" t="str">
        <f t="shared" si="472"/>
        <v>Yes</v>
      </c>
      <c r="AB1558" s="162">
        <f t="shared" si="473"/>
        <v>36.150684931506852</v>
      </c>
      <c r="AC1558" s="162">
        <f t="shared" si="474"/>
        <v>0</v>
      </c>
    </row>
    <row r="1559" spans="1:29" ht="15" customHeight="1">
      <c r="A1559" s="62">
        <v>1557</v>
      </c>
      <c r="B1559" s="10">
        <v>10</v>
      </c>
      <c r="C1559" s="43">
        <v>41764</v>
      </c>
      <c r="D1559" s="44" t="s">
        <v>384</v>
      </c>
      <c r="E1559" s="65" t="s">
        <v>8</v>
      </c>
      <c r="F1559" s="15" t="s">
        <v>8</v>
      </c>
      <c r="G1559" s="163" t="s">
        <v>229</v>
      </c>
      <c r="H1559" s="44" t="s">
        <v>385</v>
      </c>
      <c r="I1559" s="45">
        <v>31</v>
      </c>
      <c r="J1559" s="12">
        <f>VLOOKUP(G1559,'Default Parameters'!$A$10:$C$12,3,FALSE)</f>
        <v>5</v>
      </c>
      <c r="K1559" s="63">
        <f t="shared" si="456"/>
        <v>41887</v>
      </c>
      <c r="L1559" s="64">
        <f t="shared" si="457"/>
        <v>2014</v>
      </c>
      <c r="M1559" s="64">
        <f t="shared" si="458"/>
        <v>9</v>
      </c>
      <c r="N1559" s="63">
        <f t="shared" si="459"/>
        <v>43712</v>
      </c>
      <c r="O1559" s="154">
        <f t="shared" si="460"/>
        <v>42948</v>
      </c>
      <c r="P1559" s="155">
        <f t="shared" si="461"/>
        <v>43312</v>
      </c>
      <c r="Q1559" s="155" t="str">
        <f t="shared" si="462"/>
        <v>Yes</v>
      </c>
      <c r="R1559" s="156">
        <f t="shared" si="463"/>
        <v>12.994520547945205</v>
      </c>
      <c r="S1559" s="156">
        <f t="shared" si="464"/>
        <v>18.005479452054793</v>
      </c>
      <c r="T1559" s="157">
        <f t="shared" si="465"/>
        <v>43313</v>
      </c>
      <c r="U1559" s="158">
        <f t="shared" si="466"/>
        <v>43677</v>
      </c>
      <c r="V1559" s="158" t="str">
        <f t="shared" si="467"/>
        <v>Yes</v>
      </c>
      <c r="W1559" s="159">
        <f t="shared" si="468"/>
        <v>12.994520547945205</v>
      </c>
      <c r="X1559" s="159">
        <f t="shared" si="469"/>
        <v>18.005479452054793</v>
      </c>
      <c r="Y1559" s="160">
        <f t="shared" si="470"/>
        <v>43678</v>
      </c>
      <c r="Z1559" s="161">
        <f t="shared" si="471"/>
        <v>43712</v>
      </c>
      <c r="AA1559" s="161" t="str">
        <f t="shared" si="472"/>
        <v>Yes</v>
      </c>
      <c r="AB1559" s="162">
        <f t="shared" si="473"/>
        <v>2.9726027397260273</v>
      </c>
      <c r="AC1559" s="162">
        <f t="shared" si="474"/>
        <v>0</v>
      </c>
    </row>
    <row r="1560" spans="1:29" ht="15" customHeight="1">
      <c r="A1560" s="62">
        <v>1558</v>
      </c>
      <c r="B1560" s="10">
        <v>10</v>
      </c>
      <c r="C1560" s="43">
        <v>41764</v>
      </c>
      <c r="D1560" s="44" t="s">
        <v>384</v>
      </c>
      <c r="E1560" s="65" t="s">
        <v>9</v>
      </c>
      <c r="F1560" s="15" t="s">
        <v>9</v>
      </c>
      <c r="G1560" s="163" t="s">
        <v>229</v>
      </c>
      <c r="H1560" s="44" t="s">
        <v>386</v>
      </c>
      <c r="I1560" s="45">
        <v>7</v>
      </c>
      <c r="J1560" s="12">
        <f>VLOOKUP(G1560,'Default Parameters'!$A$10:$C$12,3,FALSE)</f>
        <v>5</v>
      </c>
      <c r="K1560" s="63">
        <f t="shared" si="456"/>
        <v>41887</v>
      </c>
      <c r="L1560" s="64">
        <f t="shared" si="457"/>
        <v>2014</v>
      </c>
      <c r="M1560" s="64">
        <f t="shared" si="458"/>
        <v>9</v>
      </c>
      <c r="N1560" s="63">
        <f t="shared" si="459"/>
        <v>43712</v>
      </c>
      <c r="O1560" s="154">
        <f t="shared" si="460"/>
        <v>42948</v>
      </c>
      <c r="P1560" s="155">
        <f t="shared" si="461"/>
        <v>43312</v>
      </c>
      <c r="Q1560" s="155" t="str">
        <f t="shared" si="462"/>
        <v>Yes</v>
      </c>
      <c r="R1560" s="156">
        <f t="shared" si="463"/>
        <v>2.9342465753424656</v>
      </c>
      <c r="S1560" s="156">
        <f t="shared" si="464"/>
        <v>4.065753424657534</v>
      </c>
      <c r="T1560" s="157">
        <f t="shared" si="465"/>
        <v>43313</v>
      </c>
      <c r="U1560" s="158">
        <f t="shared" si="466"/>
        <v>43677</v>
      </c>
      <c r="V1560" s="158" t="str">
        <f t="shared" si="467"/>
        <v>Yes</v>
      </c>
      <c r="W1560" s="159">
        <f t="shared" si="468"/>
        <v>2.9342465753424656</v>
      </c>
      <c r="X1560" s="159">
        <f t="shared" si="469"/>
        <v>4.065753424657534</v>
      </c>
      <c r="Y1560" s="160">
        <f t="shared" si="470"/>
        <v>43678</v>
      </c>
      <c r="Z1560" s="161">
        <f t="shared" si="471"/>
        <v>43712</v>
      </c>
      <c r="AA1560" s="161" t="str">
        <f t="shared" si="472"/>
        <v>Yes</v>
      </c>
      <c r="AB1560" s="162">
        <f t="shared" si="473"/>
        <v>0.67123287671232879</v>
      </c>
      <c r="AC1560" s="162">
        <f t="shared" si="474"/>
        <v>0</v>
      </c>
    </row>
    <row r="1561" spans="1:29" ht="15" customHeight="1">
      <c r="A1561" s="62">
        <v>1559</v>
      </c>
      <c r="B1561" s="10">
        <v>10</v>
      </c>
      <c r="C1561" s="43">
        <v>41764</v>
      </c>
      <c r="D1561" s="44" t="s">
        <v>384</v>
      </c>
      <c r="E1561" s="65" t="s">
        <v>9</v>
      </c>
      <c r="F1561" s="15" t="s">
        <v>9</v>
      </c>
      <c r="G1561" s="163" t="s">
        <v>229</v>
      </c>
      <c r="H1561" s="44" t="s">
        <v>387</v>
      </c>
      <c r="I1561" s="45">
        <v>30</v>
      </c>
      <c r="J1561" s="12">
        <f>VLOOKUP(G1561,'Default Parameters'!$A$10:$C$12,3,FALSE)</f>
        <v>5</v>
      </c>
      <c r="K1561" s="63">
        <f t="shared" si="456"/>
        <v>41887</v>
      </c>
      <c r="L1561" s="64">
        <f t="shared" si="457"/>
        <v>2014</v>
      </c>
      <c r="M1561" s="64">
        <f t="shared" si="458"/>
        <v>9</v>
      </c>
      <c r="N1561" s="63">
        <f t="shared" si="459"/>
        <v>43712</v>
      </c>
      <c r="O1561" s="154">
        <f t="shared" si="460"/>
        <v>42948</v>
      </c>
      <c r="P1561" s="155">
        <f t="shared" si="461"/>
        <v>43312</v>
      </c>
      <c r="Q1561" s="155" t="str">
        <f t="shared" si="462"/>
        <v>Yes</v>
      </c>
      <c r="R1561" s="156">
        <f t="shared" si="463"/>
        <v>12.575342465753424</v>
      </c>
      <c r="S1561" s="156">
        <f t="shared" si="464"/>
        <v>17.424657534246574</v>
      </c>
      <c r="T1561" s="157">
        <f t="shared" si="465"/>
        <v>43313</v>
      </c>
      <c r="U1561" s="158">
        <f t="shared" si="466"/>
        <v>43677</v>
      </c>
      <c r="V1561" s="158" t="str">
        <f t="shared" si="467"/>
        <v>Yes</v>
      </c>
      <c r="W1561" s="159">
        <f t="shared" si="468"/>
        <v>12.575342465753424</v>
      </c>
      <c r="X1561" s="159">
        <f t="shared" si="469"/>
        <v>17.424657534246574</v>
      </c>
      <c r="Y1561" s="160">
        <f t="shared" si="470"/>
        <v>43678</v>
      </c>
      <c r="Z1561" s="161">
        <f t="shared" si="471"/>
        <v>43712</v>
      </c>
      <c r="AA1561" s="161" t="str">
        <f t="shared" si="472"/>
        <v>Yes</v>
      </c>
      <c r="AB1561" s="162">
        <f t="shared" si="473"/>
        <v>2.8767123287671232</v>
      </c>
      <c r="AC1561" s="162">
        <f t="shared" si="474"/>
        <v>0</v>
      </c>
    </row>
    <row r="1562" spans="1:29" ht="15" customHeight="1">
      <c r="A1562" s="62">
        <v>1560</v>
      </c>
      <c r="B1562" s="10">
        <v>10</v>
      </c>
      <c r="C1562" s="43">
        <v>41775</v>
      </c>
      <c r="D1562" s="44" t="s">
        <v>334</v>
      </c>
      <c r="E1562" s="44" t="s">
        <v>374</v>
      </c>
      <c r="F1562" s="15" t="s">
        <v>374</v>
      </c>
      <c r="G1562" s="163" t="s">
        <v>229</v>
      </c>
      <c r="H1562" s="44" t="s">
        <v>388</v>
      </c>
      <c r="I1562" s="45">
        <v>25</v>
      </c>
      <c r="J1562" s="12">
        <f>VLOOKUP(G1562,'Default Parameters'!$A$10:$C$12,3,FALSE)</f>
        <v>5</v>
      </c>
      <c r="K1562" s="63">
        <f t="shared" si="456"/>
        <v>41898</v>
      </c>
      <c r="L1562" s="64">
        <f t="shared" si="457"/>
        <v>2014</v>
      </c>
      <c r="M1562" s="64">
        <f t="shared" si="458"/>
        <v>9</v>
      </c>
      <c r="N1562" s="63">
        <f t="shared" si="459"/>
        <v>43723</v>
      </c>
      <c r="O1562" s="154">
        <f t="shared" si="460"/>
        <v>42948</v>
      </c>
      <c r="P1562" s="155">
        <f t="shared" si="461"/>
        <v>43312</v>
      </c>
      <c r="Q1562" s="155" t="str">
        <f t="shared" si="462"/>
        <v>Yes</v>
      </c>
      <c r="R1562" s="156">
        <f t="shared" si="463"/>
        <v>10.479452054794521</v>
      </c>
      <c r="S1562" s="156">
        <f t="shared" si="464"/>
        <v>14.520547945205479</v>
      </c>
      <c r="T1562" s="157">
        <f t="shared" si="465"/>
        <v>43313</v>
      </c>
      <c r="U1562" s="158">
        <f t="shared" si="466"/>
        <v>43677</v>
      </c>
      <c r="V1562" s="158" t="str">
        <f t="shared" si="467"/>
        <v>Yes</v>
      </c>
      <c r="W1562" s="159">
        <f t="shared" si="468"/>
        <v>10.479452054794521</v>
      </c>
      <c r="X1562" s="159">
        <f t="shared" si="469"/>
        <v>14.520547945205479</v>
      </c>
      <c r="Y1562" s="160">
        <f t="shared" si="470"/>
        <v>43678</v>
      </c>
      <c r="Z1562" s="161">
        <f t="shared" si="471"/>
        <v>43723</v>
      </c>
      <c r="AA1562" s="161" t="str">
        <f t="shared" si="472"/>
        <v>Yes</v>
      </c>
      <c r="AB1562" s="162">
        <f t="shared" si="473"/>
        <v>3.1506849315068495</v>
      </c>
      <c r="AC1562" s="162">
        <f t="shared" si="474"/>
        <v>0</v>
      </c>
    </row>
    <row r="1563" spans="1:29" ht="15" customHeight="1">
      <c r="A1563" s="62">
        <v>1561</v>
      </c>
      <c r="B1563" s="10">
        <v>10</v>
      </c>
      <c r="C1563" s="43">
        <v>41775</v>
      </c>
      <c r="D1563" s="44" t="s">
        <v>275</v>
      </c>
      <c r="E1563" s="44" t="s">
        <v>374</v>
      </c>
      <c r="F1563" s="15" t="s">
        <v>374</v>
      </c>
      <c r="G1563" s="163" t="s">
        <v>229</v>
      </c>
      <c r="H1563" s="44" t="s">
        <v>389</v>
      </c>
      <c r="I1563" s="45">
        <v>40</v>
      </c>
      <c r="J1563" s="12">
        <f>VLOOKUP(G1563,'Default Parameters'!$A$10:$C$12,3,FALSE)</f>
        <v>5</v>
      </c>
      <c r="K1563" s="63">
        <f t="shared" si="456"/>
        <v>41898</v>
      </c>
      <c r="L1563" s="64">
        <f t="shared" si="457"/>
        <v>2014</v>
      </c>
      <c r="M1563" s="64">
        <f t="shared" si="458"/>
        <v>9</v>
      </c>
      <c r="N1563" s="63">
        <f t="shared" si="459"/>
        <v>43723</v>
      </c>
      <c r="O1563" s="154">
        <f t="shared" si="460"/>
        <v>42948</v>
      </c>
      <c r="P1563" s="155">
        <f t="shared" si="461"/>
        <v>43312</v>
      </c>
      <c r="Q1563" s="155" t="str">
        <f t="shared" si="462"/>
        <v>Yes</v>
      </c>
      <c r="R1563" s="156">
        <f t="shared" si="463"/>
        <v>16.767123287671232</v>
      </c>
      <c r="S1563" s="156">
        <f t="shared" si="464"/>
        <v>23.232876712328768</v>
      </c>
      <c r="T1563" s="157">
        <f t="shared" si="465"/>
        <v>43313</v>
      </c>
      <c r="U1563" s="158">
        <f t="shared" si="466"/>
        <v>43677</v>
      </c>
      <c r="V1563" s="158" t="str">
        <f t="shared" si="467"/>
        <v>Yes</v>
      </c>
      <c r="W1563" s="159">
        <f t="shared" si="468"/>
        <v>16.767123287671232</v>
      </c>
      <c r="X1563" s="159">
        <f t="shared" si="469"/>
        <v>23.232876712328768</v>
      </c>
      <c r="Y1563" s="160">
        <f t="shared" si="470"/>
        <v>43678</v>
      </c>
      <c r="Z1563" s="161">
        <f t="shared" si="471"/>
        <v>43723</v>
      </c>
      <c r="AA1563" s="161" t="str">
        <f t="shared" si="472"/>
        <v>Yes</v>
      </c>
      <c r="AB1563" s="162">
        <f t="shared" si="473"/>
        <v>5.0410958904109586</v>
      </c>
      <c r="AC1563" s="162">
        <f t="shared" si="474"/>
        <v>0</v>
      </c>
    </row>
    <row r="1564" spans="1:29" ht="15" customHeight="1">
      <c r="A1564" s="62">
        <v>1562</v>
      </c>
      <c r="B1564" s="10">
        <v>10</v>
      </c>
      <c r="C1564" s="43">
        <v>41790</v>
      </c>
      <c r="D1564" s="44" t="s">
        <v>280</v>
      </c>
      <c r="E1564" s="44" t="s">
        <v>368</v>
      </c>
      <c r="F1564" s="15" t="s">
        <v>368</v>
      </c>
      <c r="G1564" s="163" t="s">
        <v>203</v>
      </c>
      <c r="H1564" s="44" t="s">
        <v>392</v>
      </c>
      <c r="I1564" s="45">
        <v>1500</v>
      </c>
      <c r="J1564" s="12">
        <f>VLOOKUP(G1564,'Default Parameters'!$A$10:$C$12,3,FALSE)</f>
        <v>5</v>
      </c>
      <c r="K1564" s="63">
        <f t="shared" si="456"/>
        <v>41912</v>
      </c>
      <c r="L1564" s="64">
        <f t="shared" si="457"/>
        <v>2014</v>
      </c>
      <c r="M1564" s="64">
        <f t="shared" si="458"/>
        <v>9</v>
      </c>
      <c r="N1564" s="63">
        <f t="shared" si="459"/>
        <v>43737</v>
      </c>
      <c r="O1564" s="154">
        <f t="shared" si="460"/>
        <v>42948</v>
      </c>
      <c r="P1564" s="155">
        <f t="shared" si="461"/>
        <v>43312</v>
      </c>
      <c r="Q1564" s="155" t="str">
        <f t="shared" si="462"/>
        <v>Yes</v>
      </c>
      <c r="R1564" s="156">
        <f t="shared" si="463"/>
        <v>628.76712328767121</v>
      </c>
      <c r="S1564" s="156">
        <f t="shared" si="464"/>
        <v>871.23287671232879</v>
      </c>
      <c r="T1564" s="157">
        <f t="shared" si="465"/>
        <v>43313</v>
      </c>
      <c r="U1564" s="158">
        <f t="shared" si="466"/>
        <v>43677</v>
      </c>
      <c r="V1564" s="158" t="str">
        <f t="shared" si="467"/>
        <v>Yes</v>
      </c>
      <c r="W1564" s="159">
        <f t="shared" si="468"/>
        <v>628.76712328767121</v>
      </c>
      <c r="X1564" s="159">
        <f t="shared" si="469"/>
        <v>871.23287671232879</v>
      </c>
      <c r="Y1564" s="160">
        <f t="shared" si="470"/>
        <v>43678</v>
      </c>
      <c r="Z1564" s="161">
        <f t="shared" si="471"/>
        <v>43737</v>
      </c>
      <c r="AA1564" s="161" t="str">
        <f t="shared" si="472"/>
        <v>Yes</v>
      </c>
      <c r="AB1564" s="162">
        <f t="shared" si="473"/>
        <v>246.57534246575344</v>
      </c>
      <c r="AC1564" s="162">
        <f t="shared" si="474"/>
        <v>0</v>
      </c>
    </row>
    <row r="1565" spans="1:29" ht="15" customHeight="1">
      <c r="A1565" s="62">
        <v>1563</v>
      </c>
      <c r="B1565" s="10">
        <v>10</v>
      </c>
      <c r="C1565" s="43">
        <v>41790</v>
      </c>
      <c r="D1565" s="44" t="s">
        <v>395</v>
      </c>
      <c r="E1565" s="44" t="s">
        <v>368</v>
      </c>
      <c r="F1565" s="15" t="s">
        <v>368</v>
      </c>
      <c r="G1565" s="163" t="s">
        <v>229</v>
      </c>
      <c r="H1565" s="44" t="s">
        <v>396</v>
      </c>
      <c r="I1565" s="45">
        <v>350</v>
      </c>
      <c r="J1565" s="12">
        <f>VLOOKUP(G1565,'Default Parameters'!$A$10:$C$12,3,FALSE)</f>
        <v>5</v>
      </c>
      <c r="K1565" s="63">
        <f t="shared" si="456"/>
        <v>41912</v>
      </c>
      <c r="L1565" s="64">
        <f t="shared" si="457"/>
        <v>2014</v>
      </c>
      <c r="M1565" s="64">
        <f t="shared" si="458"/>
        <v>9</v>
      </c>
      <c r="N1565" s="63">
        <f t="shared" si="459"/>
        <v>43737</v>
      </c>
      <c r="O1565" s="154">
        <f t="shared" si="460"/>
        <v>42948</v>
      </c>
      <c r="P1565" s="155">
        <f t="shared" si="461"/>
        <v>43312</v>
      </c>
      <c r="Q1565" s="155" t="str">
        <f t="shared" si="462"/>
        <v>Yes</v>
      </c>
      <c r="R1565" s="156">
        <f t="shared" si="463"/>
        <v>146.7123287671233</v>
      </c>
      <c r="S1565" s="156">
        <f t="shared" si="464"/>
        <v>203.2876712328767</v>
      </c>
      <c r="T1565" s="157">
        <f t="shared" si="465"/>
        <v>43313</v>
      </c>
      <c r="U1565" s="158">
        <f t="shared" si="466"/>
        <v>43677</v>
      </c>
      <c r="V1565" s="158" t="str">
        <f t="shared" si="467"/>
        <v>Yes</v>
      </c>
      <c r="W1565" s="159">
        <f t="shared" si="468"/>
        <v>146.7123287671233</v>
      </c>
      <c r="X1565" s="159">
        <f t="shared" si="469"/>
        <v>203.2876712328767</v>
      </c>
      <c r="Y1565" s="160">
        <f t="shared" si="470"/>
        <v>43678</v>
      </c>
      <c r="Z1565" s="161">
        <f t="shared" si="471"/>
        <v>43737</v>
      </c>
      <c r="AA1565" s="161" t="str">
        <f t="shared" si="472"/>
        <v>Yes</v>
      </c>
      <c r="AB1565" s="162">
        <f t="shared" si="473"/>
        <v>57.534246575342465</v>
      </c>
      <c r="AC1565" s="162">
        <f t="shared" si="474"/>
        <v>0</v>
      </c>
    </row>
    <row r="1566" spans="1:29" ht="15" customHeight="1">
      <c r="A1566" s="62">
        <v>1564</v>
      </c>
      <c r="B1566" s="10">
        <v>10</v>
      </c>
      <c r="C1566" s="43">
        <v>41790</v>
      </c>
      <c r="D1566" s="44" t="s">
        <v>237</v>
      </c>
      <c r="E1566" s="65" t="s">
        <v>8</v>
      </c>
      <c r="F1566" s="15" t="s">
        <v>8</v>
      </c>
      <c r="G1566" s="163" t="s">
        <v>229</v>
      </c>
      <c r="H1566" s="44" t="s">
        <v>393</v>
      </c>
      <c r="I1566" s="45">
        <v>2000</v>
      </c>
      <c r="J1566" s="12">
        <f>VLOOKUP(G1566,'Default Parameters'!$A$10:$C$12,3,FALSE)</f>
        <v>5</v>
      </c>
      <c r="K1566" s="63">
        <f t="shared" si="456"/>
        <v>41912</v>
      </c>
      <c r="L1566" s="64">
        <f t="shared" si="457"/>
        <v>2014</v>
      </c>
      <c r="M1566" s="64">
        <f t="shared" si="458"/>
        <v>9</v>
      </c>
      <c r="N1566" s="63">
        <f t="shared" si="459"/>
        <v>43737</v>
      </c>
      <c r="O1566" s="154">
        <f t="shared" si="460"/>
        <v>42948</v>
      </c>
      <c r="P1566" s="155">
        <f t="shared" si="461"/>
        <v>43312</v>
      </c>
      <c r="Q1566" s="155" t="str">
        <f t="shared" si="462"/>
        <v>Yes</v>
      </c>
      <c r="R1566" s="156">
        <f t="shared" si="463"/>
        <v>838.35616438356169</v>
      </c>
      <c r="S1566" s="156">
        <f t="shared" si="464"/>
        <v>1161.6438356164383</v>
      </c>
      <c r="T1566" s="157">
        <f t="shared" si="465"/>
        <v>43313</v>
      </c>
      <c r="U1566" s="158">
        <f t="shared" si="466"/>
        <v>43677</v>
      </c>
      <c r="V1566" s="158" t="str">
        <f t="shared" si="467"/>
        <v>Yes</v>
      </c>
      <c r="W1566" s="159">
        <f t="shared" si="468"/>
        <v>838.35616438356169</v>
      </c>
      <c r="X1566" s="159">
        <f t="shared" si="469"/>
        <v>1161.6438356164383</v>
      </c>
      <c r="Y1566" s="160">
        <f t="shared" si="470"/>
        <v>43678</v>
      </c>
      <c r="Z1566" s="161">
        <f t="shared" si="471"/>
        <v>43737</v>
      </c>
      <c r="AA1566" s="161" t="str">
        <f t="shared" si="472"/>
        <v>Yes</v>
      </c>
      <c r="AB1566" s="162">
        <f t="shared" si="473"/>
        <v>328.76712328767121</v>
      </c>
      <c r="AC1566" s="162">
        <f t="shared" si="474"/>
        <v>0</v>
      </c>
    </row>
    <row r="1567" spans="1:29" ht="15" customHeight="1">
      <c r="A1567" s="62">
        <v>1565</v>
      </c>
      <c r="B1567" s="10">
        <v>10</v>
      </c>
      <c r="C1567" s="43">
        <v>41790</v>
      </c>
      <c r="D1567" s="44" t="s">
        <v>158</v>
      </c>
      <c r="E1567" s="44" t="s">
        <v>10</v>
      </c>
      <c r="F1567" s="15" t="s">
        <v>10</v>
      </c>
      <c r="G1567" s="163" t="s">
        <v>229</v>
      </c>
      <c r="H1567" s="44" t="s">
        <v>394</v>
      </c>
      <c r="I1567" s="45">
        <v>50</v>
      </c>
      <c r="J1567" s="12">
        <f>VLOOKUP(G1567,'Default Parameters'!$A$10:$C$12,3,FALSE)</f>
        <v>5</v>
      </c>
      <c r="K1567" s="63">
        <f t="shared" si="456"/>
        <v>41912</v>
      </c>
      <c r="L1567" s="64">
        <f t="shared" si="457"/>
        <v>2014</v>
      </c>
      <c r="M1567" s="64">
        <f t="shared" si="458"/>
        <v>9</v>
      </c>
      <c r="N1567" s="63">
        <f t="shared" si="459"/>
        <v>43737</v>
      </c>
      <c r="O1567" s="154">
        <f t="shared" si="460"/>
        <v>42948</v>
      </c>
      <c r="P1567" s="155">
        <f t="shared" si="461"/>
        <v>43312</v>
      </c>
      <c r="Q1567" s="155" t="str">
        <f t="shared" si="462"/>
        <v>Yes</v>
      </c>
      <c r="R1567" s="156">
        <f t="shared" si="463"/>
        <v>20.958904109589042</v>
      </c>
      <c r="S1567" s="156">
        <f t="shared" si="464"/>
        <v>29.041095890410958</v>
      </c>
      <c r="T1567" s="157">
        <f t="shared" si="465"/>
        <v>43313</v>
      </c>
      <c r="U1567" s="158">
        <f t="shared" si="466"/>
        <v>43677</v>
      </c>
      <c r="V1567" s="158" t="str">
        <f t="shared" si="467"/>
        <v>Yes</v>
      </c>
      <c r="W1567" s="159">
        <f t="shared" si="468"/>
        <v>20.958904109589042</v>
      </c>
      <c r="X1567" s="159">
        <f t="shared" si="469"/>
        <v>29.041095890410958</v>
      </c>
      <c r="Y1567" s="160">
        <f t="shared" si="470"/>
        <v>43678</v>
      </c>
      <c r="Z1567" s="161">
        <f t="shared" si="471"/>
        <v>43737</v>
      </c>
      <c r="AA1567" s="161" t="str">
        <f t="shared" si="472"/>
        <v>Yes</v>
      </c>
      <c r="AB1567" s="162">
        <f t="shared" si="473"/>
        <v>8.2191780821917817</v>
      </c>
      <c r="AC1567" s="162">
        <f t="shared" si="474"/>
        <v>0</v>
      </c>
    </row>
    <row r="1568" spans="1:29" ht="15" customHeight="1">
      <c r="A1568" s="62">
        <v>1566</v>
      </c>
      <c r="B1568" s="10">
        <v>10</v>
      </c>
      <c r="C1568" s="43">
        <v>41790</v>
      </c>
      <c r="D1568" s="44" t="s">
        <v>390</v>
      </c>
      <c r="E1568" s="44" t="s">
        <v>369</v>
      </c>
      <c r="F1568" s="15" t="s">
        <v>1694</v>
      </c>
      <c r="G1568" s="163" t="s">
        <v>203</v>
      </c>
      <c r="H1568" s="44" t="s">
        <v>391</v>
      </c>
      <c r="I1568" s="45">
        <v>20</v>
      </c>
      <c r="J1568" s="12">
        <f>VLOOKUP(G1568,'Default Parameters'!$A$10:$C$12,3,FALSE)</f>
        <v>5</v>
      </c>
      <c r="K1568" s="63">
        <f t="shared" si="456"/>
        <v>41912</v>
      </c>
      <c r="L1568" s="64">
        <f t="shared" si="457"/>
        <v>2014</v>
      </c>
      <c r="M1568" s="64">
        <f t="shared" si="458"/>
        <v>9</v>
      </c>
      <c r="N1568" s="63">
        <f t="shared" si="459"/>
        <v>43737</v>
      </c>
      <c r="O1568" s="154">
        <f t="shared" si="460"/>
        <v>42948</v>
      </c>
      <c r="P1568" s="155">
        <f t="shared" si="461"/>
        <v>43312</v>
      </c>
      <c r="Q1568" s="155" t="str">
        <f t="shared" si="462"/>
        <v>Yes</v>
      </c>
      <c r="R1568" s="156">
        <f t="shared" si="463"/>
        <v>8.3835616438356162</v>
      </c>
      <c r="S1568" s="156">
        <f t="shared" si="464"/>
        <v>11.616438356164384</v>
      </c>
      <c r="T1568" s="157">
        <f t="shared" si="465"/>
        <v>43313</v>
      </c>
      <c r="U1568" s="158">
        <f t="shared" si="466"/>
        <v>43677</v>
      </c>
      <c r="V1568" s="158" t="str">
        <f t="shared" si="467"/>
        <v>Yes</v>
      </c>
      <c r="W1568" s="159">
        <f t="shared" si="468"/>
        <v>8.3835616438356162</v>
      </c>
      <c r="X1568" s="159">
        <f t="shared" si="469"/>
        <v>11.616438356164384</v>
      </c>
      <c r="Y1568" s="160">
        <f t="shared" si="470"/>
        <v>43678</v>
      </c>
      <c r="Z1568" s="161">
        <f t="shared" si="471"/>
        <v>43737</v>
      </c>
      <c r="AA1568" s="161" t="str">
        <f t="shared" si="472"/>
        <v>Yes</v>
      </c>
      <c r="AB1568" s="162">
        <f t="shared" si="473"/>
        <v>3.2876712328767121</v>
      </c>
      <c r="AC1568" s="162">
        <f t="shared" si="474"/>
        <v>0</v>
      </c>
    </row>
    <row r="1569" spans="1:29" ht="15" customHeight="1">
      <c r="A1569" s="62">
        <v>1567</v>
      </c>
      <c r="B1569" s="10">
        <v>10</v>
      </c>
      <c r="C1569" s="43">
        <v>41795</v>
      </c>
      <c r="D1569" s="44" t="s">
        <v>397</v>
      </c>
      <c r="E1569" s="44" t="s">
        <v>374</v>
      </c>
      <c r="F1569" s="15" t="s">
        <v>374</v>
      </c>
      <c r="G1569" s="163" t="s">
        <v>229</v>
      </c>
      <c r="H1569" s="44" t="s">
        <v>398</v>
      </c>
      <c r="I1569" s="45">
        <v>1</v>
      </c>
      <c r="J1569" s="12">
        <f>VLOOKUP(G1569,'Default Parameters'!$A$10:$C$12,3,FALSE)</f>
        <v>5</v>
      </c>
      <c r="K1569" s="63">
        <f t="shared" si="456"/>
        <v>41917</v>
      </c>
      <c r="L1569" s="64">
        <f t="shared" si="457"/>
        <v>2014</v>
      </c>
      <c r="M1569" s="64">
        <f t="shared" si="458"/>
        <v>10</v>
      </c>
      <c r="N1569" s="63">
        <f t="shared" si="459"/>
        <v>43742</v>
      </c>
      <c r="O1569" s="154">
        <f t="shared" si="460"/>
        <v>42948</v>
      </c>
      <c r="P1569" s="155">
        <f t="shared" si="461"/>
        <v>43312</v>
      </c>
      <c r="Q1569" s="155" t="str">
        <f t="shared" si="462"/>
        <v>Yes</v>
      </c>
      <c r="R1569" s="156">
        <f t="shared" si="463"/>
        <v>0.41917808219178082</v>
      </c>
      <c r="S1569" s="156">
        <f t="shared" si="464"/>
        <v>0.58082191780821912</v>
      </c>
      <c r="T1569" s="157">
        <f t="shared" si="465"/>
        <v>43313</v>
      </c>
      <c r="U1569" s="158">
        <f t="shared" si="466"/>
        <v>43677</v>
      </c>
      <c r="V1569" s="158" t="str">
        <f t="shared" si="467"/>
        <v>Yes</v>
      </c>
      <c r="W1569" s="159">
        <f t="shared" si="468"/>
        <v>0.41917808219178082</v>
      </c>
      <c r="X1569" s="159">
        <f t="shared" si="469"/>
        <v>0.58082191780821912</v>
      </c>
      <c r="Y1569" s="160">
        <f t="shared" si="470"/>
        <v>43678</v>
      </c>
      <c r="Z1569" s="161">
        <f t="shared" si="471"/>
        <v>43742</v>
      </c>
      <c r="AA1569" s="161" t="str">
        <f t="shared" si="472"/>
        <v>Yes</v>
      </c>
      <c r="AB1569" s="162">
        <f t="shared" si="473"/>
        <v>0.17808219178082191</v>
      </c>
      <c r="AC1569" s="162">
        <f t="shared" si="474"/>
        <v>0</v>
      </c>
    </row>
    <row r="1570" spans="1:29" ht="15" customHeight="1">
      <c r="A1570" s="62">
        <v>1568</v>
      </c>
      <c r="B1570" s="10">
        <v>10</v>
      </c>
      <c r="C1570" s="43">
        <v>41807</v>
      </c>
      <c r="D1570" s="44" t="s">
        <v>399</v>
      </c>
      <c r="E1570" s="65" t="s">
        <v>9</v>
      </c>
      <c r="F1570" s="15" t="s">
        <v>9</v>
      </c>
      <c r="G1570" s="163" t="s">
        <v>229</v>
      </c>
      <c r="H1570" s="44" t="s">
        <v>400</v>
      </c>
      <c r="I1570" s="45">
        <v>1</v>
      </c>
      <c r="J1570" s="12">
        <f>VLOOKUP(G1570,'Default Parameters'!$A$10:$C$12,3,FALSE)</f>
        <v>5</v>
      </c>
      <c r="K1570" s="63">
        <f t="shared" si="456"/>
        <v>41929</v>
      </c>
      <c r="L1570" s="64">
        <f t="shared" si="457"/>
        <v>2014</v>
      </c>
      <c r="M1570" s="64">
        <f t="shared" si="458"/>
        <v>10</v>
      </c>
      <c r="N1570" s="63">
        <f t="shared" si="459"/>
        <v>43754</v>
      </c>
      <c r="O1570" s="154">
        <f t="shared" si="460"/>
        <v>42948</v>
      </c>
      <c r="P1570" s="155">
        <f t="shared" si="461"/>
        <v>43312</v>
      </c>
      <c r="Q1570" s="155" t="str">
        <f t="shared" si="462"/>
        <v>Yes</v>
      </c>
      <c r="R1570" s="156">
        <f t="shared" si="463"/>
        <v>0.41917808219178082</v>
      </c>
      <c r="S1570" s="156">
        <f t="shared" si="464"/>
        <v>0.58082191780821912</v>
      </c>
      <c r="T1570" s="157">
        <f t="shared" si="465"/>
        <v>43313</v>
      </c>
      <c r="U1570" s="158">
        <f t="shared" si="466"/>
        <v>43677</v>
      </c>
      <c r="V1570" s="158" t="str">
        <f t="shared" si="467"/>
        <v>Yes</v>
      </c>
      <c r="W1570" s="159">
        <f t="shared" si="468"/>
        <v>0.41917808219178082</v>
      </c>
      <c r="X1570" s="159">
        <f t="shared" si="469"/>
        <v>0.58082191780821912</v>
      </c>
      <c r="Y1570" s="160">
        <f t="shared" si="470"/>
        <v>43678</v>
      </c>
      <c r="Z1570" s="161">
        <f t="shared" si="471"/>
        <v>43754</v>
      </c>
      <c r="AA1570" s="161" t="str">
        <f t="shared" si="472"/>
        <v>Yes</v>
      </c>
      <c r="AB1570" s="162">
        <f t="shared" si="473"/>
        <v>0.21095890410958903</v>
      </c>
      <c r="AC1570" s="162">
        <f t="shared" si="474"/>
        <v>0</v>
      </c>
    </row>
    <row r="1571" spans="1:29" ht="15" customHeight="1">
      <c r="A1571" s="62">
        <v>1569</v>
      </c>
      <c r="B1571" s="10">
        <v>10</v>
      </c>
      <c r="C1571" s="43">
        <v>41820</v>
      </c>
      <c r="D1571" s="44" t="s">
        <v>237</v>
      </c>
      <c r="E1571" s="65" t="s">
        <v>8</v>
      </c>
      <c r="F1571" s="15" t="s">
        <v>8</v>
      </c>
      <c r="G1571" s="163" t="s">
        <v>229</v>
      </c>
      <c r="H1571" s="44" t="s">
        <v>402</v>
      </c>
      <c r="I1571" s="45">
        <v>2500</v>
      </c>
      <c r="J1571" s="12">
        <f>VLOOKUP(G1571,'Default Parameters'!$A$10:$C$12,3,FALSE)</f>
        <v>5</v>
      </c>
      <c r="K1571" s="63">
        <f t="shared" si="456"/>
        <v>41942</v>
      </c>
      <c r="L1571" s="64">
        <f t="shared" si="457"/>
        <v>2014</v>
      </c>
      <c r="M1571" s="64">
        <f t="shared" si="458"/>
        <v>10</v>
      </c>
      <c r="N1571" s="63">
        <f t="shared" si="459"/>
        <v>43767</v>
      </c>
      <c r="O1571" s="154">
        <f t="shared" si="460"/>
        <v>42948</v>
      </c>
      <c r="P1571" s="155">
        <f t="shared" si="461"/>
        <v>43312</v>
      </c>
      <c r="Q1571" s="155" t="str">
        <f t="shared" si="462"/>
        <v>Yes</v>
      </c>
      <c r="R1571" s="156">
        <f t="shared" si="463"/>
        <v>1047.9452054794519</v>
      </c>
      <c r="S1571" s="156">
        <f t="shared" si="464"/>
        <v>1452.0547945205481</v>
      </c>
      <c r="T1571" s="157">
        <f t="shared" si="465"/>
        <v>43313</v>
      </c>
      <c r="U1571" s="158">
        <f t="shared" si="466"/>
        <v>43677</v>
      </c>
      <c r="V1571" s="158" t="str">
        <f t="shared" si="467"/>
        <v>Yes</v>
      </c>
      <c r="W1571" s="159">
        <f t="shared" si="468"/>
        <v>1047.9452054794519</v>
      </c>
      <c r="X1571" s="159">
        <f t="shared" si="469"/>
        <v>1452.0547945205481</v>
      </c>
      <c r="Y1571" s="160">
        <f t="shared" si="470"/>
        <v>43678</v>
      </c>
      <c r="Z1571" s="161">
        <f t="shared" si="471"/>
        <v>43767</v>
      </c>
      <c r="AA1571" s="161" t="str">
        <f t="shared" si="472"/>
        <v>Yes</v>
      </c>
      <c r="AB1571" s="162">
        <f t="shared" si="473"/>
        <v>616.43835616438355</v>
      </c>
      <c r="AC1571" s="162">
        <f t="shared" si="474"/>
        <v>0</v>
      </c>
    </row>
    <row r="1572" spans="1:29" ht="15" customHeight="1">
      <c r="A1572" s="62">
        <v>1570</v>
      </c>
      <c r="B1572" s="10">
        <v>10</v>
      </c>
      <c r="C1572" s="43">
        <v>41820</v>
      </c>
      <c r="D1572" s="44" t="s">
        <v>403</v>
      </c>
      <c r="E1572" s="65" t="s">
        <v>8</v>
      </c>
      <c r="F1572" s="15" t="s">
        <v>8</v>
      </c>
      <c r="G1572" s="163" t="s">
        <v>229</v>
      </c>
      <c r="H1572" s="44" t="s">
        <v>404</v>
      </c>
      <c r="I1572" s="45">
        <v>39</v>
      </c>
      <c r="J1572" s="12">
        <f>VLOOKUP(G1572,'Default Parameters'!$A$10:$C$12,3,FALSE)</f>
        <v>5</v>
      </c>
      <c r="K1572" s="63">
        <f t="shared" si="456"/>
        <v>41942</v>
      </c>
      <c r="L1572" s="64">
        <f t="shared" si="457"/>
        <v>2014</v>
      </c>
      <c r="M1572" s="64">
        <f t="shared" si="458"/>
        <v>10</v>
      </c>
      <c r="N1572" s="63">
        <f t="shared" si="459"/>
        <v>43767</v>
      </c>
      <c r="O1572" s="154">
        <f t="shared" si="460"/>
        <v>42948</v>
      </c>
      <c r="P1572" s="155">
        <f t="shared" si="461"/>
        <v>43312</v>
      </c>
      <c r="Q1572" s="155" t="str">
        <f t="shared" si="462"/>
        <v>Yes</v>
      </c>
      <c r="R1572" s="156">
        <f t="shared" si="463"/>
        <v>16.347945205479451</v>
      </c>
      <c r="S1572" s="156">
        <f t="shared" si="464"/>
        <v>22.652054794520549</v>
      </c>
      <c r="T1572" s="157">
        <f t="shared" si="465"/>
        <v>43313</v>
      </c>
      <c r="U1572" s="158">
        <f t="shared" si="466"/>
        <v>43677</v>
      </c>
      <c r="V1572" s="158" t="str">
        <f t="shared" si="467"/>
        <v>Yes</v>
      </c>
      <c r="W1572" s="159">
        <f t="shared" si="468"/>
        <v>16.347945205479451</v>
      </c>
      <c r="X1572" s="159">
        <f t="shared" si="469"/>
        <v>22.652054794520549</v>
      </c>
      <c r="Y1572" s="160">
        <f t="shared" si="470"/>
        <v>43678</v>
      </c>
      <c r="Z1572" s="161">
        <f t="shared" si="471"/>
        <v>43767</v>
      </c>
      <c r="AA1572" s="161" t="str">
        <f t="shared" si="472"/>
        <v>Yes</v>
      </c>
      <c r="AB1572" s="162">
        <f t="shared" si="473"/>
        <v>9.6164383561643838</v>
      </c>
      <c r="AC1572" s="162">
        <f t="shared" si="474"/>
        <v>0</v>
      </c>
    </row>
    <row r="1573" spans="1:29" ht="15" customHeight="1">
      <c r="A1573" s="62">
        <v>1571</v>
      </c>
      <c r="B1573" s="10">
        <v>10</v>
      </c>
      <c r="C1573" s="43">
        <v>41820</v>
      </c>
      <c r="D1573" s="44" t="s">
        <v>403</v>
      </c>
      <c r="E1573" s="65" t="s">
        <v>8</v>
      </c>
      <c r="F1573" s="15" t="s">
        <v>8</v>
      </c>
      <c r="G1573" s="163" t="s">
        <v>229</v>
      </c>
      <c r="H1573" s="44" t="s">
        <v>405</v>
      </c>
      <c r="I1573" s="45">
        <v>10</v>
      </c>
      <c r="J1573" s="12">
        <f>VLOOKUP(G1573,'Default Parameters'!$A$10:$C$12,3,FALSE)</f>
        <v>5</v>
      </c>
      <c r="K1573" s="63">
        <f t="shared" si="456"/>
        <v>41942</v>
      </c>
      <c r="L1573" s="64">
        <f t="shared" si="457"/>
        <v>2014</v>
      </c>
      <c r="M1573" s="64">
        <f t="shared" si="458"/>
        <v>10</v>
      </c>
      <c r="N1573" s="63">
        <f t="shared" si="459"/>
        <v>43767</v>
      </c>
      <c r="O1573" s="154">
        <f t="shared" si="460"/>
        <v>42948</v>
      </c>
      <c r="P1573" s="155">
        <f t="shared" si="461"/>
        <v>43312</v>
      </c>
      <c r="Q1573" s="155" t="str">
        <f t="shared" si="462"/>
        <v>Yes</v>
      </c>
      <c r="R1573" s="156">
        <f t="shared" si="463"/>
        <v>4.1917808219178081</v>
      </c>
      <c r="S1573" s="156">
        <f t="shared" si="464"/>
        <v>5.8082191780821919</v>
      </c>
      <c r="T1573" s="157">
        <f t="shared" si="465"/>
        <v>43313</v>
      </c>
      <c r="U1573" s="158">
        <f t="shared" si="466"/>
        <v>43677</v>
      </c>
      <c r="V1573" s="158" t="str">
        <f t="shared" si="467"/>
        <v>Yes</v>
      </c>
      <c r="W1573" s="159">
        <f t="shared" si="468"/>
        <v>4.1917808219178081</v>
      </c>
      <c r="X1573" s="159">
        <f t="shared" si="469"/>
        <v>5.8082191780821919</v>
      </c>
      <c r="Y1573" s="160">
        <f t="shared" si="470"/>
        <v>43678</v>
      </c>
      <c r="Z1573" s="161">
        <f t="shared" si="471"/>
        <v>43767</v>
      </c>
      <c r="AA1573" s="161" t="str">
        <f t="shared" si="472"/>
        <v>Yes</v>
      </c>
      <c r="AB1573" s="162">
        <f t="shared" si="473"/>
        <v>2.4657534246575343</v>
      </c>
      <c r="AC1573" s="162">
        <f t="shared" si="474"/>
        <v>0</v>
      </c>
    </row>
    <row r="1574" spans="1:29" ht="15" customHeight="1">
      <c r="A1574" s="62">
        <v>1572</v>
      </c>
      <c r="B1574" s="10">
        <v>10</v>
      </c>
      <c r="C1574" s="43">
        <v>41820</v>
      </c>
      <c r="D1574" s="44" t="s">
        <v>41</v>
      </c>
      <c r="E1574" s="65" t="s">
        <v>8</v>
      </c>
      <c r="F1574" s="15" t="s">
        <v>8</v>
      </c>
      <c r="G1574" s="163" t="s">
        <v>229</v>
      </c>
      <c r="H1574" s="44" t="s">
        <v>406</v>
      </c>
      <c r="I1574" s="45">
        <v>100</v>
      </c>
      <c r="J1574" s="12">
        <f>VLOOKUP(G1574,'Default Parameters'!$A$10:$C$12,3,FALSE)</f>
        <v>5</v>
      </c>
      <c r="K1574" s="63">
        <f t="shared" si="456"/>
        <v>41942</v>
      </c>
      <c r="L1574" s="64">
        <f t="shared" si="457"/>
        <v>2014</v>
      </c>
      <c r="M1574" s="64">
        <f t="shared" si="458"/>
        <v>10</v>
      </c>
      <c r="N1574" s="63">
        <f t="shared" si="459"/>
        <v>43767</v>
      </c>
      <c r="O1574" s="154">
        <f t="shared" si="460"/>
        <v>42948</v>
      </c>
      <c r="P1574" s="155">
        <f t="shared" si="461"/>
        <v>43312</v>
      </c>
      <c r="Q1574" s="155" t="str">
        <f t="shared" si="462"/>
        <v>Yes</v>
      </c>
      <c r="R1574" s="156">
        <f t="shared" si="463"/>
        <v>41.917808219178085</v>
      </c>
      <c r="S1574" s="156">
        <f t="shared" si="464"/>
        <v>58.082191780821915</v>
      </c>
      <c r="T1574" s="157">
        <f t="shared" si="465"/>
        <v>43313</v>
      </c>
      <c r="U1574" s="158">
        <f t="shared" si="466"/>
        <v>43677</v>
      </c>
      <c r="V1574" s="158" t="str">
        <f t="shared" si="467"/>
        <v>Yes</v>
      </c>
      <c r="W1574" s="159">
        <f t="shared" si="468"/>
        <v>41.917808219178085</v>
      </c>
      <c r="X1574" s="159">
        <f t="shared" si="469"/>
        <v>58.082191780821915</v>
      </c>
      <c r="Y1574" s="160">
        <f t="shared" si="470"/>
        <v>43678</v>
      </c>
      <c r="Z1574" s="161">
        <f t="shared" si="471"/>
        <v>43767</v>
      </c>
      <c r="AA1574" s="161" t="str">
        <f t="shared" si="472"/>
        <v>Yes</v>
      </c>
      <c r="AB1574" s="162">
        <f t="shared" si="473"/>
        <v>24.657534246575342</v>
      </c>
      <c r="AC1574" s="162">
        <f t="shared" si="474"/>
        <v>0</v>
      </c>
    </row>
    <row r="1575" spans="1:29" ht="15" customHeight="1">
      <c r="A1575" s="62">
        <v>1573</v>
      </c>
      <c r="B1575" s="10">
        <v>10</v>
      </c>
      <c r="C1575" s="43">
        <v>41820</v>
      </c>
      <c r="D1575" s="44" t="s">
        <v>407</v>
      </c>
      <c r="E1575" s="44" t="s">
        <v>11</v>
      </c>
      <c r="F1575" s="15" t="s">
        <v>11</v>
      </c>
      <c r="G1575" s="163" t="s">
        <v>229</v>
      </c>
      <c r="H1575" s="44" t="s">
        <v>408</v>
      </c>
      <c r="I1575" s="45">
        <v>9</v>
      </c>
      <c r="J1575" s="12">
        <f>VLOOKUP(G1575,'Default Parameters'!$A$10:$C$12,3,FALSE)</f>
        <v>5</v>
      </c>
      <c r="K1575" s="63">
        <f t="shared" si="456"/>
        <v>41942</v>
      </c>
      <c r="L1575" s="64">
        <f t="shared" si="457"/>
        <v>2014</v>
      </c>
      <c r="M1575" s="64">
        <f t="shared" si="458"/>
        <v>10</v>
      </c>
      <c r="N1575" s="63">
        <f t="shared" si="459"/>
        <v>43767</v>
      </c>
      <c r="O1575" s="154">
        <f t="shared" si="460"/>
        <v>42948</v>
      </c>
      <c r="P1575" s="155">
        <f t="shared" si="461"/>
        <v>43312</v>
      </c>
      <c r="Q1575" s="155" t="str">
        <f t="shared" si="462"/>
        <v>Yes</v>
      </c>
      <c r="R1575" s="156">
        <f t="shared" si="463"/>
        <v>3.7726027397260276</v>
      </c>
      <c r="S1575" s="156">
        <f t="shared" si="464"/>
        <v>5.2273972602739729</v>
      </c>
      <c r="T1575" s="157">
        <f t="shared" si="465"/>
        <v>43313</v>
      </c>
      <c r="U1575" s="158">
        <f t="shared" si="466"/>
        <v>43677</v>
      </c>
      <c r="V1575" s="158" t="str">
        <f t="shared" si="467"/>
        <v>Yes</v>
      </c>
      <c r="W1575" s="159">
        <f t="shared" si="468"/>
        <v>3.7726027397260276</v>
      </c>
      <c r="X1575" s="159">
        <f t="shared" si="469"/>
        <v>5.2273972602739729</v>
      </c>
      <c r="Y1575" s="160">
        <f t="shared" si="470"/>
        <v>43678</v>
      </c>
      <c r="Z1575" s="161">
        <f t="shared" si="471"/>
        <v>43767</v>
      </c>
      <c r="AA1575" s="161" t="str">
        <f t="shared" si="472"/>
        <v>Yes</v>
      </c>
      <c r="AB1575" s="162">
        <f t="shared" si="473"/>
        <v>2.2191780821917808</v>
      </c>
      <c r="AC1575" s="162">
        <f t="shared" si="474"/>
        <v>0</v>
      </c>
    </row>
    <row r="1576" spans="1:29" ht="15" customHeight="1">
      <c r="A1576" s="62">
        <v>1574</v>
      </c>
      <c r="B1576" s="10">
        <v>10</v>
      </c>
      <c r="C1576" s="43">
        <v>41820</v>
      </c>
      <c r="D1576" s="44" t="s">
        <v>407</v>
      </c>
      <c r="E1576" s="44" t="s">
        <v>11</v>
      </c>
      <c r="F1576" s="15" t="s">
        <v>11</v>
      </c>
      <c r="G1576" s="163" t="s">
        <v>229</v>
      </c>
      <c r="H1576" s="44" t="s">
        <v>408</v>
      </c>
      <c r="I1576" s="45">
        <v>6</v>
      </c>
      <c r="J1576" s="12">
        <f>VLOOKUP(G1576,'Default Parameters'!$A$10:$C$12,3,FALSE)</f>
        <v>5</v>
      </c>
      <c r="K1576" s="63">
        <f t="shared" si="456"/>
        <v>41942</v>
      </c>
      <c r="L1576" s="64">
        <f t="shared" si="457"/>
        <v>2014</v>
      </c>
      <c r="M1576" s="64">
        <f t="shared" si="458"/>
        <v>10</v>
      </c>
      <c r="N1576" s="63">
        <f t="shared" si="459"/>
        <v>43767</v>
      </c>
      <c r="O1576" s="154">
        <f t="shared" si="460"/>
        <v>42948</v>
      </c>
      <c r="P1576" s="155">
        <f t="shared" si="461"/>
        <v>43312</v>
      </c>
      <c r="Q1576" s="155" t="str">
        <f t="shared" si="462"/>
        <v>Yes</v>
      </c>
      <c r="R1576" s="156">
        <f t="shared" si="463"/>
        <v>2.515068493150685</v>
      </c>
      <c r="S1576" s="156">
        <f t="shared" si="464"/>
        <v>3.484931506849315</v>
      </c>
      <c r="T1576" s="157">
        <f t="shared" si="465"/>
        <v>43313</v>
      </c>
      <c r="U1576" s="158">
        <f t="shared" si="466"/>
        <v>43677</v>
      </c>
      <c r="V1576" s="158" t="str">
        <f t="shared" si="467"/>
        <v>Yes</v>
      </c>
      <c r="W1576" s="159">
        <f t="shared" si="468"/>
        <v>2.515068493150685</v>
      </c>
      <c r="X1576" s="159">
        <f t="shared" si="469"/>
        <v>3.484931506849315</v>
      </c>
      <c r="Y1576" s="160">
        <f t="shared" si="470"/>
        <v>43678</v>
      </c>
      <c r="Z1576" s="161">
        <f t="shared" si="471"/>
        <v>43767</v>
      </c>
      <c r="AA1576" s="161" t="str">
        <f t="shared" si="472"/>
        <v>Yes</v>
      </c>
      <c r="AB1576" s="162">
        <f t="shared" si="473"/>
        <v>1.4794520547945205</v>
      </c>
      <c r="AC1576" s="162">
        <f t="shared" si="474"/>
        <v>0</v>
      </c>
    </row>
    <row r="1577" spans="1:29" ht="15" customHeight="1">
      <c r="A1577" s="62">
        <v>1575</v>
      </c>
      <c r="B1577" s="10">
        <v>10</v>
      </c>
      <c r="C1577" s="43">
        <v>41820</v>
      </c>
      <c r="D1577" s="44" t="s">
        <v>140</v>
      </c>
      <c r="E1577" s="65" t="s">
        <v>9</v>
      </c>
      <c r="F1577" s="15" t="s">
        <v>9</v>
      </c>
      <c r="G1577" s="163" t="s">
        <v>203</v>
      </c>
      <c r="H1577" s="44" t="s">
        <v>401</v>
      </c>
      <c r="I1577" s="45">
        <v>400</v>
      </c>
      <c r="J1577" s="12">
        <f>VLOOKUP(G1577,'Default Parameters'!$A$10:$C$12,3,FALSE)</f>
        <v>5</v>
      </c>
      <c r="K1577" s="63">
        <f t="shared" si="456"/>
        <v>41942</v>
      </c>
      <c r="L1577" s="64">
        <f t="shared" si="457"/>
        <v>2014</v>
      </c>
      <c r="M1577" s="64">
        <f t="shared" si="458"/>
        <v>10</v>
      </c>
      <c r="N1577" s="63">
        <f t="shared" si="459"/>
        <v>43767</v>
      </c>
      <c r="O1577" s="154">
        <f t="shared" si="460"/>
        <v>42948</v>
      </c>
      <c r="P1577" s="155">
        <f t="shared" si="461"/>
        <v>43312</v>
      </c>
      <c r="Q1577" s="155" t="str">
        <f t="shared" si="462"/>
        <v>Yes</v>
      </c>
      <c r="R1577" s="156">
        <f t="shared" si="463"/>
        <v>167.67123287671234</v>
      </c>
      <c r="S1577" s="156">
        <f t="shared" si="464"/>
        <v>232.32876712328766</v>
      </c>
      <c r="T1577" s="157">
        <f t="shared" si="465"/>
        <v>43313</v>
      </c>
      <c r="U1577" s="158">
        <f t="shared" si="466"/>
        <v>43677</v>
      </c>
      <c r="V1577" s="158" t="str">
        <f t="shared" si="467"/>
        <v>Yes</v>
      </c>
      <c r="W1577" s="159">
        <f t="shared" si="468"/>
        <v>167.67123287671234</v>
      </c>
      <c r="X1577" s="159">
        <f t="shared" si="469"/>
        <v>232.32876712328766</v>
      </c>
      <c r="Y1577" s="160">
        <f t="shared" si="470"/>
        <v>43678</v>
      </c>
      <c r="Z1577" s="161">
        <f t="shared" si="471"/>
        <v>43767</v>
      </c>
      <c r="AA1577" s="161" t="str">
        <f t="shared" si="472"/>
        <v>Yes</v>
      </c>
      <c r="AB1577" s="162">
        <f t="shared" si="473"/>
        <v>98.630136986301366</v>
      </c>
      <c r="AC1577" s="162">
        <f t="shared" si="474"/>
        <v>0</v>
      </c>
    </row>
    <row r="1578" spans="1:29" ht="15" customHeight="1">
      <c r="A1578" s="62">
        <v>1576</v>
      </c>
      <c r="B1578" s="10">
        <v>10</v>
      </c>
      <c r="C1578" s="43">
        <v>41844</v>
      </c>
      <c r="D1578" s="44" t="s">
        <v>412</v>
      </c>
      <c r="E1578" s="65" t="s">
        <v>8</v>
      </c>
      <c r="F1578" s="15" t="s">
        <v>8</v>
      </c>
      <c r="G1578" s="163" t="s">
        <v>229</v>
      </c>
      <c r="H1578" s="44" t="s">
        <v>413</v>
      </c>
      <c r="I1578" s="45">
        <v>1</v>
      </c>
      <c r="J1578" s="12">
        <f>VLOOKUP(G1578,'Default Parameters'!$A$10:$C$12,3,FALSE)</f>
        <v>5</v>
      </c>
      <c r="K1578" s="63">
        <f t="shared" si="456"/>
        <v>41967</v>
      </c>
      <c r="L1578" s="64">
        <f t="shared" si="457"/>
        <v>2014</v>
      </c>
      <c r="M1578" s="64">
        <f t="shared" si="458"/>
        <v>11</v>
      </c>
      <c r="N1578" s="63">
        <f t="shared" si="459"/>
        <v>43792</v>
      </c>
      <c r="O1578" s="154">
        <f t="shared" si="460"/>
        <v>42948</v>
      </c>
      <c r="P1578" s="155">
        <f t="shared" si="461"/>
        <v>43312</v>
      </c>
      <c r="Q1578" s="155" t="str">
        <f t="shared" si="462"/>
        <v>Yes</v>
      </c>
      <c r="R1578" s="156">
        <f t="shared" si="463"/>
        <v>0.41917808219178082</v>
      </c>
      <c r="S1578" s="156">
        <f t="shared" si="464"/>
        <v>0.58082191780821912</v>
      </c>
      <c r="T1578" s="157">
        <f t="shared" si="465"/>
        <v>43313</v>
      </c>
      <c r="U1578" s="158">
        <f t="shared" si="466"/>
        <v>43677</v>
      </c>
      <c r="V1578" s="158" t="str">
        <f t="shared" si="467"/>
        <v>Yes</v>
      </c>
      <c r="W1578" s="159">
        <f t="shared" si="468"/>
        <v>0.41917808219178082</v>
      </c>
      <c r="X1578" s="159">
        <f t="shared" si="469"/>
        <v>0.58082191780821912</v>
      </c>
      <c r="Y1578" s="160">
        <f t="shared" si="470"/>
        <v>43678</v>
      </c>
      <c r="Z1578" s="161">
        <f t="shared" si="471"/>
        <v>43792</v>
      </c>
      <c r="AA1578" s="161" t="str">
        <f t="shared" si="472"/>
        <v>Yes</v>
      </c>
      <c r="AB1578" s="162">
        <f t="shared" si="473"/>
        <v>0.31506849315068491</v>
      </c>
      <c r="AC1578" s="162">
        <f t="shared" si="474"/>
        <v>0</v>
      </c>
    </row>
    <row r="1579" spans="1:29" ht="15" customHeight="1">
      <c r="A1579" s="62">
        <v>1577</v>
      </c>
      <c r="B1579" s="10">
        <v>10</v>
      </c>
      <c r="C1579" s="43">
        <v>41844</v>
      </c>
      <c r="D1579" s="44" t="s">
        <v>409</v>
      </c>
      <c r="E1579" s="44" t="s">
        <v>410</v>
      </c>
      <c r="F1579" s="15" t="s">
        <v>410</v>
      </c>
      <c r="G1579" s="163" t="s">
        <v>229</v>
      </c>
      <c r="H1579" s="44" t="s">
        <v>411</v>
      </c>
      <c r="I1579" s="45">
        <v>1</v>
      </c>
      <c r="J1579" s="12">
        <f>VLOOKUP(G1579,'Default Parameters'!$A$10:$C$12,3,FALSE)</f>
        <v>5</v>
      </c>
      <c r="K1579" s="63">
        <f t="shared" si="456"/>
        <v>41967</v>
      </c>
      <c r="L1579" s="64">
        <f t="shared" si="457"/>
        <v>2014</v>
      </c>
      <c r="M1579" s="64">
        <f t="shared" si="458"/>
        <v>11</v>
      </c>
      <c r="N1579" s="63">
        <f t="shared" si="459"/>
        <v>43792</v>
      </c>
      <c r="O1579" s="154">
        <f t="shared" si="460"/>
        <v>42948</v>
      </c>
      <c r="P1579" s="155">
        <f t="shared" si="461"/>
        <v>43312</v>
      </c>
      <c r="Q1579" s="155" t="str">
        <f t="shared" si="462"/>
        <v>Yes</v>
      </c>
      <c r="R1579" s="156">
        <f t="shared" si="463"/>
        <v>0.41917808219178082</v>
      </c>
      <c r="S1579" s="156">
        <f t="shared" si="464"/>
        <v>0.58082191780821912</v>
      </c>
      <c r="T1579" s="157">
        <f t="shared" si="465"/>
        <v>43313</v>
      </c>
      <c r="U1579" s="158">
        <f t="shared" si="466"/>
        <v>43677</v>
      </c>
      <c r="V1579" s="158" t="str">
        <f t="shared" si="467"/>
        <v>Yes</v>
      </c>
      <c r="W1579" s="159">
        <f t="shared" si="468"/>
        <v>0.41917808219178082</v>
      </c>
      <c r="X1579" s="159">
        <f t="shared" si="469"/>
        <v>0.58082191780821912</v>
      </c>
      <c r="Y1579" s="160">
        <f t="shared" si="470"/>
        <v>43678</v>
      </c>
      <c r="Z1579" s="161">
        <f t="shared" si="471"/>
        <v>43792</v>
      </c>
      <c r="AA1579" s="161" t="str">
        <f t="shared" si="472"/>
        <v>Yes</v>
      </c>
      <c r="AB1579" s="162">
        <f t="shared" si="473"/>
        <v>0.31506849315068491</v>
      </c>
      <c r="AC1579" s="162">
        <f t="shared" si="474"/>
        <v>0</v>
      </c>
    </row>
    <row r="1580" spans="1:29" ht="15" customHeight="1">
      <c r="A1580" s="62">
        <v>1578</v>
      </c>
      <c r="B1580" s="10">
        <v>10</v>
      </c>
      <c r="C1580" s="43">
        <v>41851</v>
      </c>
      <c r="D1580" s="44" t="s">
        <v>428</v>
      </c>
      <c r="E1580" s="44" t="s">
        <v>368</v>
      </c>
      <c r="F1580" s="15" t="s">
        <v>368</v>
      </c>
      <c r="G1580" s="163" t="s">
        <v>229</v>
      </c>
      <c r="H1580" s="44" t="s">
        <v>429</v>
      </c>
      <c r="I1580" s="45">
        <v>70</v>
      </c>
      <c r="J1580" s="12">
        <f>VLOOKUP(G1580,'Default Parameters'!$A$10:$C$12,3,FALSE)</f>
        <v>5</v>
      </c>
      <c r="K1580" s="63">
        <f t="shared" si="456"/>
        <v>41973</v>
      </c>
      <c r="L1580" s="64">
        <f t="shared" si="457"/>
        <v>2014</v>
      </c>
      <c r="M1580" s="64">
        <f t="shared" si="458"/>
        <v>11</v>
      </c>
      <c r="N1580" s="63">
        <f t="shared" si="459"/>
        <v>43798</v>
      </c>
      <c r="O1580" s="154">
        <f t="shared" si="460"/>
        <v>42948</v>
      </c>
      <c r="P1580" s="155">
        <f t="shared" si="461"/>
        <v>43312</v>
      </c>
      <c r="Q1580" s="155" t="str">
        <f t="shared" si="462"/>
        <v>Yes</v>
      </c>
      <c r="R1580" s="156">
        <f t="shared" si="463"/>
        <v>29.342465753424658</v>
      </c>
      <c r="S1580" s="156">
        <f t="shared" si="464"/>
        <v>40.657534246575345</v>
      </c>
      <c r="T1580" s="157">
        <f t="shared" si="465"/>
        <v>43313</v>
      </c>
      <c r="U1580" s="158">
        <f t="shared" si="466"/>
        <v>43677</v>
      </c>
      <c r="V1580" s="158" t="str">
        <f t="shared" si="467"/>
        <v>Yes</v>
      </c>
      <c r="W1580" s="159">
        <f t="shared" si="468"/>
        <v>29.342465753424658</v>
      </c>
      <c r="X1580" s="159">
        <f t="shared" si="469"/>
        <v>40.657534246575345</v>
      </c>
      <c r="Y1580" s="160">
        <f t="shared" si="470"/>
        <v>43678</v>
      </c>
      <c r="Z1580" s="161">
        <f t="shared" si="471"/>
        <v>43798</v>
      </c>
      <c r="AA1580" s="161" t="str">
        <f t="shared" si="472"/>
        <v>Yes</v>
      </c>
      <c r="AB1580" s="162">
        <f t="shared" si="473"/>
        <v>23.205479452054796</v>
      </c>
      <c r="AC1580" s="162">
        <f t="shared" si="474"/>
        <v>0</v>
      </c>
    </row>
    <row r="1581" spans="1:29" ht="15" customHeight="1">
      <c r="A1581" s="62">
        <v>1579</v>
      </c>
      <c r="B1581" s="10">
        <v>10</v>
      </c>
      <c r="C1581" s="43">
        <v>41851</v>
      </c>
      <c r="D1581" s="44" t="s">
        <v>200</v>
      </c>
      <c r="E1581" s="44" t="s">
        <v>375</v>
      </c>
      <c r="F1581" s="15" t="s">
        <v>375</v>
      </c>
      <c r="G1581" s="163" t="s">
        <v>229</v>
      </c>
      <c r="H1581" s="44" t="s">
        <v>437</v>
      </c>
      <c r="I1581" s="45">
        <v>100</v>
      </c>
      <c r="J1581" s="12">
        <f>VLOOKUP(G1581,'Default Parameters'!$A$10:$C$12,3,FALSE)</f>
        <v>5</v>
      </c>
      <c r="K1581" s="63">
        <f t="shared" si="456"/>
        <v>41973</v>
      </c>
      <c r="L1581" s="64">
        <f t="shared" si="457"/>
        <v>2014</v>
      </c>
      <c r="M1581" s="64">
        <f t="shared" si="458"/>
        <v>11</v>
      </c>
      <c r="N1581" s="63">
        <f t="shared" si="459"/>
        <v>43798</v>
      </c>
      <c r="O1581" s="154">
        <f t="shared" si="460"/>
        <v>42948</v>
      </c>
      <c r="P1581" s="155">
        <f t="shared" si="461"/>
        <v>43312</v>
      </c>
      <c r="Q1581" s="155" t="str">
        <f t="shared" si="462"/>
        <v>Yes</v>
      </c>
      <c r="R1581" s="156">
        <f t="shared" si="463"/>
        <v>41.917808219178085</v>
      </c>
      <c r="S1581" s="156">
        <f t="shared" si="464"/>
        <v>58.082191780821915</v>
      </c>
      <c r="T1581" s="157">
        <f t="shared" si="465"/>
        <v>43313</v>
      </c>
      <c r="U1581" s="158">
        <f t="shared" si="466"/>
        <v>43677</v>
      </c>
      <c r="V1581" s="158" t="str">
        <f t="shared" si="467"/>
        <v>Yes</v>
      </c>
      <c r="W1581" s="159">
        <f t="shared" si="468"/>
        <v>41.917808219178085</v>
      </c>
      <c r="X1581" s="159">
        <f t="shared" si="469"/>
        <v>58.082191780821915</v>
      </c>
      <c r="Y1581" s="160">
        <f t="shared" si="470"/>
        <v>43678</v>
      </c>
      <c r="Z1581" s="161">
        <f t="shared" si="471"/>
        <v>43798</v>
      </c>
      <c r="AA1581" s="161" t="str">
        <f t="shared" si="472"/>
        <v>Yes</v>
      </c>
      <c r="AB1581" s="162">
        <f t="shared" si="473"/>
        <v>33.150684931506852</v>
      </c>
      <c r="AC1581" s="162">
        <f t="shared" si="474"/>
        <v>0</v>
      </c>
    </row>
    <row r="1582" spans="1:29" ht="15" customHeight="1">
      <c r="A1582" s="62">
        <v>1580</v>
      </c>
      <c r="B1582" s="10">
        <v>10</v>
      </c>
      <c r="C1582" s="43">
        <v>41851</v>
      </c>
      <c r="D1582" s="44" t="s">
        <v>414</v>
      </c>
      <c r="E1582" s="44" t="s">
        <v>367</v>
      </c>
      <c r="F1582" s="15" t="s">
        <v>367</v>
      </c>
      <c r="G1582" s="163" t="s">
        <v>203</v>
      </c>
      <c r="H1582" s="44" t="s">
        <v>415</v>
      </c>
      <c r="I1582" s="45">
        <v>10</v>
      </c>
      <c r="J1582" s="12">
        <f>VLOOKUP(G1582,'Default Parameters'!$A$10:$C$12,3,FALSE)</f>
        <v>5</v>
      </c>
      <c r="K1582" s="63">
        <f t="shared" si="456"/>
        <v>41973</v>
      </c>
      <c r="L1582" s="64">
        <f t="shared" si="457"/>
        <v>2014</v>
      </c>
      <c r="M1582" s="64">
        <f t="shared" si="458"/>
        <v>11</v>
      </c>
      <c r="N1582" s="63">
        <f t="shared" si="459"/>
        <v>43798</v>
      </c>
      <c r="O1582" s="154">
        <f t="shared" si="460"/>
        <v>42948</v>
      </c>
      <c r="P1582" s="155">
        <f t="shared" si="461"/>
        <v>43312</v>
      </c>
      <c r="Q1582" s="155" t="str">
        <f t="shared" si="462"/>
        <v>Yes</v>
      </c>
      <c r="R1582" s="156">
        <f t="shared" si="463"/>
        <v>4.1917808219178081</v>
      </c>
      <c r="S1582" s="156">
        <f t="shared" si="464"/>
        <v>5.8082191780821919</v>
      </c>
      <c r="T1582" s="157">
        <f t="shared" si="465"/>
        <v>43313</v>
      </c>
      <c r="U1582" s="158">
        <f t="shared" si="466"/>
        <v>43677</v>
      </c>
      <c r="V1582" s="158" t="str">
        <f t="shared" si="467"/>
        <v>Yes</v>
      </c>
      <c r="W1582" s="159">
        <f t="shared" si="468"/>
        <v>4.1917808219178081</v>
      </c>
      <c r="X1582" s="159">
        <f t="shared" si="469"/>
        <v>5.8082191780821919</v>
      </c>
      <c r="Y1582" s="160">
        <f t="shared" si="470"/>
        <v>43678</v>
      </c>
      <c r="Z1582" s="161">
        <f t="shared" si="471"/>
        <v>43798</v>
      </c>
      <c r="AA1582" s="161" t="str">
        <f t="shared" si="472"/>
        <v>Yes</v>
      </c>
      <c r="AB1582" s="162">
        <f t="shared" si="473"/>
        <v>3.3150684931506849</v>
      </c>
      <c r="AC1582" s="162">
        <f t="shared" si="474"/>
        <v>0</v>
      </c>
    </row>
    <row r="1583" spans="1:29" ht="15" customHeight="1">
      <c r="A1583" s="62">
        <v>1581</v>
      </c>
      <c r="B1583" s="10">
        <v>10</v>
      </c>
      <c r="C1583" s="43">
        <v>41851</v>
      </c>
      <c r="D1583" s="44" t="s">
        <v>433</v>
      </c>
      <c r="E1583" s="15" t="s">
        <v>26</v>
      </c>
      <c r="F1583" s="15" t="s">
        <v>26</v>
      </c>
      <c r="G1583" s="163" t="s">
        <v>229</v>
      </c>
      <c r="H1583" s="44" t="s">
        <v>434</v>
      </c>
      <c r="I1583" s="45">
        <v>5</v>
      </c>
      <c r="J1583" s="12">
        <f>VLOOKUP(G1583,'Default Parameters'!$A$10:$C$12,3,FALSE)</f>
        <v>5</v>
      </c>
      <c r="K1583" s="63">
        <f t="shared" si="456"/>
        <v>41973</v>
      </c>
      <c r="L1583" s="64">
        <f t="shared" si="457"/>
        <v>2014</v>
      </c>
      <c r="M1583" s="64">
        <f t="shared" si="458"/>
        <v>11</v>
      </c>
      <c r="N1583" s="63">
        <f t="shared" si="459"/>
        <v>43798</v>
      </c>
      <c r="O1583" s="154">
        <f t="shared" si="460"/>
        <v>42948</v>
      </c>
      <c r="P1583" s="155">
        <f t="shared" si="461"/>
        <v>43312</v>
      </c>
      <c r="Q1583" s="155" t="str">
        <f t="shared" si="462"/>
        <v>Yes</v>
      </c>
      <c r="R1583" s="156">
        <f t="shared" si="463"/>
        <v>2.095890410958904</v>
      </c>
      <c r="S1583" s="156">
        <f t="shared" si="464"/>
        <v>2.904109589041096</v>
      </c>
      <c r="T1583" s="157">
        <f t="shared" si="465"/>
        <v>43313</v>
      </c>
      <c r="U1583" s="158">
        <f t="shared" si="466"/>
        <v>43677</v>
      </c>
      <c r="V1583" s="158" t="str">
        <f t="shared" si="467"/>
        <v>Yes</v>
      </c>
      <c r="W1583" s="159">
        <f t="shared" si="468"/>
        <v>2.095890410958904</v>
      </c>
      <c r="X1583" s="159">
        <f t="shared" si="469"/>
        <v>2.904109589041096</v>
      </c>
      <c r="Y1583" s="160">
        <f t="shared" si="470"/>
        <v>43678</v>
      </c>
      <c r="Z1583" s="161">
        <f t="shared" si="471"/>
        <v>43798</v>
      </c>
      <c r="AA1583" s="161" t="str">
        <f t="shared" si="472"/>
        <v>Yes</v>
      </c>
      <c r="AB1583" s="162">
        <f t="shared" si="473"/>
        <v>1.6575342465753424</v>
      </c>
      <c r="AC1583" s="162">
        <f t="shared" si="474"/>
        <v>0</v>
      </c>
    </row>
    <row r="1584" spans="1:29" ht="15" customHeight="1">
      <c r="A1584" s="62">
        <v>1582</v>
      </c>
      <c r="B1584" s="10">
        <v>10</v>
      </c>
      <c r="C1584" s="43">
        <v>41851</v>
      </c>
      <c r="D1584" s="44" t="s">
        <v>416</v>
      </c>
      <c r="E1584" s="65" t="s">
        <v>8</v>
      </c>
      <c r="F1584" s="15" t="s">
        <v>8</v>
      </c>
      <c r="G1584" s="163" t="s">
        <v>203</v>
      </c>
      <c r="H1584" s="44" t="s">
        <v>417</v>
      </c>
      <c r="I1584" s="45">
        <v>20</v>
      </c>
      <c r="J1584" s="12">
        <f>VLOOKUP(G1584,'Default Parameters'!$A$10:$C$12,3,FALSE)</f>
        <v>5</v>
      </c>
      <c r="K1584" s="63">
        <f t="shared" si="456"/>
        <v>41973</v>
      </c>
      <c r="L1584" s="64">
        <f t="shared" si="457"/>
        <v>2014</v>
      </c>
      <c r="M1584" s="64">
        <f t="shared" si="458"/>
        <v>11</v>
      </c>
      <c r="N1584" s="63">
        <f t="shared" si="459"/>
        <v>43798</v>
      </c>
      <c r="O1584" s="154">
        <f t="shared" si="460"/>
        <v>42948</v>
      </c>
      <c r="P1584" s="155">
        <f t="shared" si="461"/>
        <v>43312</v>
      </c>
      <c r="Q1584" s="155" t="str">
        <f t="shared" si="462"/>
        <v>Yes</v>
      </c>
      <c r="R1584" s="156">
        <f t="shared" si="463"/>
        <v>8.3835616438356162</v>
      </c>
      <c r="S1584" s="156">
        <f t="shared" si="464"/>
        <v>11.616438356164384</v>
      </c>
      <c r="T1584" s="157">
        <f t="shared" si="465"/>
        <v>43313</v>
      </c>
      <c r="U1584" s="158">
        <f t="shared" si="466"/>
        <v>43677</v>
      </c>
      <c r="V1584" s="158" t="str">
        <f t="shared" si="467"/>
        <v>Yes</v>
      </c>
      <c r="W1584" s="159">
        <f t="shared" si="468"/>
        <v>8.3835616438356162</v>
      </c>
      <c r="X1584" s="159">
        <f t="shared" si="469"/>
        <v>11.616438356164384</v>
      </c>
      <c r="Y1584" s="160">
        <f t="shared" si="470"/>
        <v>43678</v>
      </c>
      <c r="Z1584" s="161">
        <f t="shared" si="471"/>
        <v>43798</v>
      </c>
      <c r="AA1584" s="161" t="str">
        <f t="shared" si="472"/>
        <v>Yes</v>
      </c>
      <c r="AB1584" s="162">
        <f t="shared" si="473"/>
        <v>6.6301369863013697</v>
      </c>
      <c r="AC1584" s="162">
        <f t="shared" si="474"/>
        <v>0</v>
      </c>
    </row>
    <row r="1585" spans="1:29" ht="15" customHeight="1">
      <c r="A1585" s="62">
        <v>1583</v>
      </c>
      <c r="B1585" s="10">
        <v>10</v>
      </c>
      <c r="C1585" s="43">
        <v>41851</v>
      </c>
      <c r="D1585" s="44" t="s">
        <v>237</v>
      </c>
      <c r="E1585" s="65" t="s">
        <v>8</v>
      </c>
      <c r="F1585" s="15" t="s">
        <v>8</v>
      </c>
      <c r="G1585" s="163" t="s">
        <v>229</v>
      </c>
      <c r="H1585" s="44" t="s">
        <v>418</v>
      </c>
      <c r="I1585" s="45">
        <v>1600</v>
      </c>
      <c r="J1585" s="12">
        <f>VLOOKUP(G1585,'Default Parameters'!$A$10:$C$12,3,FALSE)</f>
        <v>5</v>
      </c>
      <c r="K1585" s="63">
        <f t="shared" si="456"/>
        <v>41973</v>
      </c>
      <c r="L1585" s="64">
        <f t="shared" si="457"/>
        <v>2014</v>
      </c>
      <c r="M1585" s="64">
        <f t="shared" si="458"/>
        <v>11</v>
      </c>
      <c r="N1585" s="63">
        <f t="shared" si="459"/>
        <v>43798</v>
      </c>
      <c r="O1585" s="154">
        <f t="shared" si="460"/>
        <v>42948</v>
      </c>
      <c r="P1585" s="155">
        <f t="shared" si="461"/>
        <v>43312</v>
      </c>
      <c r="Q1585" s="155" t="str">
        <f t="shared" si="462"/>
        <v>Yes</v>
      </c>
      <c r="R1585" s="156">
        <f t="shared" si="463"/>
        <v>670.68493150684935</v>
      </c>
      <c r="S1585" s="156">
        <f t="shared" si="464"/>
        <v>929.31506849315065</v>
      </c>
      <c r="T1585" s="157">
        <f t="shared" si="465"/>
        <v>43313</v>
      </c>
      <c r="U1585" s="158">
        <f t="shared" si="466"/>
        <v>43677</v>
      </c>
      <c r="V1585" s="158" t="str">
        <f t="shared" si="467"/>
        <v>Yes</v>
      </c>
      <c r="W1585" s="159">
        <f t="shared" si="468"/>
        <v>670.68493150684935</v>
      </c>
      <c r="X1585" s="159">
        <f t="shared" si="469"/>
        <v>929.31506849315065</v>
      </c>
      <c r="Y1585" s="160">
        <f t="shared" si="470"/>
        <v>43678</v>
      </c>
      <c r="Z1585" s="161">
        <f t="shared" si="471"/>
        <v>43798</v>
      </c>
      <c r="AA1585" s="161" t="str">
        <f t="shared" si="472"/>
        <v>Yes</v>
      </c>
      <c r="AB1585" s="162">
        <f t="shared" si="473"/>
        <v>530.41095890410963</v>
      </c>
      <c r="AC1585" s="162">
        <f t="shared" si="474"/>
        <v>0</v>
      </c>
    </row>
    <row r="1586" spans="1:29" ht="15" customHeight="1">
      <c r="A1586" s="62">
        <v>1584</v>
      </c>
      <c r="B1586" s="10">
        <v>10</v>
      </c>
      <c r="C1586" s="43">
        <v>41851</v>
      </c>
      <c r="D1586" s="44" t="s">
        <v>264</v>
      </c>
      <c r="E1586" s="65" t="s">
        <v>8</v>
      </c>
      <c r="F1586" s="15" t="s">
        <v>8</v>
      </c>
      <c r="G1586" s="163" t="s">
        <v>229</v>
      </c>
      <c r="H1586" s="44" t="s">
        <v>427</v>
      </c>
      <c r="I1586" s="45">
        <v>38</v>
      </c>
      <c r="J1586" s="12">
        <f>VLOOKUP(G1586,'Default Parameters'!$A$10:$C$12,3,FALSE)</f>
        <v>5</v>
      </c>
      <c r="K1586" s="63">
        <f t="shared" si="456"/>
        <v>41973</v>
      </c>
      <c r="L1586" s="64">
        <f t="shared" si="457"/>
        <v>2014</v>
      </c>
      <c r="M1586" s="64">
        <f t="shared" si="458"/>
        <v>11</v>
      </c>
      <c r="N1586" s="63">
        <f t="shared" si="459"/>
        <v>43798</v>
      </c>
      <c r="O1586" s="154">
        <f t="shared" si="460"/>
        <v>42948</v>
      </c>
      <c r="P1586" s="155">
        <f t="shared" si="461"/>
        <v>43312</v>
      </c>
      <c r="Q1586" s="155" t="str">
        <f t="shared" si="462"/>
        <v>Yes</v>
      </c>
      <c r="R1586" s="156">
        <f t="shared" si="463"/>
        <v>15.92876712328767</v>
      </c>
      <c r="S1586" s="156">
        <f t="shared" si="464"/>
        <v>22.07123287671233</v>
      </c>
      <c r="T1586" s="157">
        <f t="shared" si="465"/>
        <v>43313</v>
      </c>
      <c r="U1586" s="158">
        <f t="shared" si="466"/>
        <v>43677</v>
      </c>
      <c r="V1586" s="158" t="str">
        <f t="shared" si="467"/>
        <v>Yes</v>
      </c>
      <c r="W1586" s="159">
        <f t="shared" si="468"/>
        <v>15.92876712328767</v>
      </c>
      <c r="X1586" s="159">
        <f t="shared" si="469"/>
        <v>22.07123287671233</v>
      </c>
      <c r="Y1586" s="160">
        <f t="shared" si="470"/>
        <v>43678</v>
      </c>
      <c r="Z1586" s="161">
        <f t="shared" si="471"/>
        <v>43798</v>
      </c>
      <c r="AA1586" s="161" t="str">
        <f t="shared" si="472"/>
        <v>Yes</v>
      </c>
      <c r="AB1586" s="162">
        <f t="shared" si="473"/>
        <v>12.597260273972603</v>
      </c>
      <c r="AC1586" s="162">
        <f t="shared" si="474"/>
        <v>0</v>
      </c>
    </row>
    <row r="1587" spans="1:29" ht="15" customHeight="1">
      <c r="A1587" s="62">
        <v>1585</v>
      </c>
      <c r="B1587" s="10">
        <v>10</v>
      </c>
      <c r="C1587" s="43">
        <v>41851</v>
      </c>
      <c r="D1587" s="44" t="s">
        <v>264</v>
      </c>
      <c r="E1587" s="65" t="s">
        <v>8</v>
      </c>
      <c r="F1587" s="15" t="s">
        <v>8</v>
      </c>
      <c r="G1587" s="163" t="s">
        <v>229</v>
      </c>
      <c r="H1587" s="44" t="s">
        <v>427</v>
      </c>
      <c r="I1587" s="45">
        <v>50</v>
      </c>
      <c r="J1587" s="12">
        <f>VLOOKUP(G1587,'Default Parameters'!$A$10:$C$12,3,FALSE)</f>
        <v>5</v>
      </c>
      <c r="K1587" s="63">
        <f t="shared" si="456"/>
        <v>41973</v>
      </c>
      <c r="L1587" s="64">
        <f t="shared" si="457"/>
        <v>2014</v>
      </c>
      <c r="M1587" s="64">
        <f t="shared" si="458"/>
        <v>11</v>
      </c>
      <c r="N1587" s="63">
        <f t="shared" si="459"/>
        <v>43798</v>
      </c>
      <c r="O1587" s="154">
        <f t="shared" si="460"/>
        <v>42948</v>
      </c>
      <c r="P1587" s="155">
        <f t="shared" si="461"/>
        <v>43312</v>
      </c>
      <c r="Q1587" s="155" t="str">
        <f t="shared" si="462"/>
        <v>Yes</v>
      </c>
      <c r="R1587" s="156">
        <f t="shared" si="463"/>
        <v>20.958904109589042</v>
      </c>
      <c r="S1587" s="156">
        <f t="shared" si="464"/>
        <v>29.041095890410958</v>
      </c>
      <c r="T1587" s="157">
        <f t="shared" si="465"/>
        <v>43313</v>
      </c>
      <c r="U1587" s="158">
        <f t="shared" si="466"/>
        <v>43677</v>
      </c>
      <c r="V1587" s="158" t="str">
        <f t="shared" si="467"/>
        <v>Yes</v>
      </c>
      <c r="W1587" s="159">
        <f t="shared" si="468"/>
        <v>20.958904109589042</v>
      </c>
      <c r="X1587" s="159">
        <f t="shared" si="469"/>
        <v>29.041095890410958</v>
      </c>
      <c r="Y1587" s="160">
        <f t="shared" si="470"/>
        <v>43678</v>
      </c>
      <c r="Z1587" s="161">
        <f t="shared" si="471"/>
        <v>43798</v>
      </c>
      <c r="AA1587" s="161" t="str">
        <f t="shared" si="472"/>
        <v>Yes</v>
      </c>
      <c r="AB1587" s="162">
        <f t="shared" si="473"/>
        <v>16.575342465753426</v>
      </c>
      <c r="AC1587" s="162">
        <f t="shared" si="474"/>
        <v>0</v>
      </c>
    </row>
    <row r="1588" spans="1:29" ht="15">
      <c r="A1588" s="62">
        <v>1586</v>
      </c>
      <c r="B1588" s="10">
        <v>10</v>
      </c>
      <c r="C1588" s="43">
        <v>41851</v>
      </c>
      <c r="D1588" s="44" t="s">
        <v>403</v>
      </c>
      <c r="E1588" s="65" t="s">
        <v>8</v>
      </c>
      <c r="F1588" s="15" t="s">
        <v>8</v>
      </c>
      <c r="G1588" s="163" t="s">
        <v>229</v>
      </c>
      <c r="H1588" s="44" t="s">
        <v>430</v>
      </c>
      <c r="I1588" s="45">
        <v>18</v>
      </c>
      <c r="J1588" s="12">
        <f>VLOOKUP(G1588,'Default Parameters'!$A$10:$C$12,3,FALSE)</f>
        <v>5</v>
      </c>
      <c r="K1588" s="63">
        <f t="shared" si="456"/>
        <v>41973</v>
      </c>
      <c r="L1588" s="64">
        <f t="shared" si="457"/>
        <v>2014</v>
      </c>
      <c r="M1588" s="64">
        <f t="shared" si="458"/>
        <v>11</v>
      </c>
      <c r="N1588" s="63">
        <f t="shared" si="459"/>
        <v>43798</v>
      </c>
      <c r="O1588" s="154">
        <f t="shared" si="460"/>
        <v>42948</v>
      </c>
      <c r="P1588" s="155">
        <f t="shared" si="461"/>
        <v>43312</v>
      </c>
      <c r="Q1588" s="155" t="str">
        <f t="shared" si="462"/>
        <v>Yes</v>
      </c>
      <c r="R1588" s="156">
        <f t="shared" si="463"/>
        <v>7.5452054794520551</v>
      </c>
      <c r="S1588" s="156">
        <f t="shared" si="464"/>
        <v>10.454794520547946</v>
      </c>
      <c r="T1588" s="157">
        <f t="shared" si="465"/>
        <v>43313</v>
      </c>
      <c r="U1588" s="158">
        <f t="shared" si="466"/>
        <v>43677</v>
      </c>
      <c r="V1588" s="158" t="str">
        <f t="shared" si="467"/>
        <v>Yes</v>
      </c>
      <c r="W1588" s="159">
        <f t="shared" si="468"/>
        <v>7.5452054794520551</v>
      </c>
      <c r="X1588" s="159">
        <f t="shared" si="469"/>
        <v>10.454794520547946</v>
      </c>
      <c r="Y1588" s="160">
        <f t="shared" si="470"/>
        <v>43678</v>
      </c>
      <c r="Z1588" s="161">
        <f t="shared" si="471"/>
        <v>43798</v>
      </c>
      <c r="AA1588" s="161" t="str">
        <f t="shared" si="472"/>
        <v>Yes</v>
      </c>
      <c r="AB1588" s="162">
        <f t="shared" si="473"/>
        <v>5.9671232876712326</v>
      </c>
      <c r="AC1588" s="162">
        <f t="shared" si="474"/>
        <v>0</v>
      </c>
    </row>
    <row r="1589" spans="1:29" ht="15">
      <c r="A1589" s="62">
        <v>1587</v>
      </c>
      <c r="B1589" s="10">
        <v>10</v>
      </c>
      <c r="C1589" s="43">
        <v>41851</v>
      </c>
      <c r="D1589" s="44" t="s">
        <v>403</v>
      </c>
      <c r="E1589" s="65" t="s">
        <v>8</v>
      </c>
      <c r="F1589" s="15" t="s">
        <v>8</v>
      </c>
      <c r="G1589" s="163" t="s">
        <v>229</v>
      </c>
      <c r="H1589" s="44" t="s">
        <v>431</v>
      </c>
      <c r="I1589" s="45">
        <v>10</v>
      </c>
      <c r="J1589" s="12">
        <f>VLOOKUP(G1589,'Default Parameters'!$A$10:$C$12,3,FALSE)</f>
        <v>5</v>
      </c>
      <c r="K1589" s="63">
        <f t="shared" si="456"/>
        <v>41973</v>
      </c>
      <c r="L1589" s="64">
        <f t="shared" si="457"/>
        <v>2014</v>
      </c>
      <c r="M1589" s="64">
        <f t="shared" si="458"/>
        <v>11</v>
      </c>
      <c r="N1589" s="63">
        <f t="shared" si="459"/>
        <v>43798</v>
      </c>
      <c r="O1589" s="154">
        <f t="shared" si="460"/>
        <v>42948</v>
      </c>
      <c r="P1589" s="155">
        <f t="shared" si="461"/>
        <v>43312</v>
      </c>
      <c r="Q1589" s="155" t="str">
        <f t="shared" si="462"/>
        <v>Yes</v>
      </c>
      <c r="R1589" s="156">
        <f t="shared" si="463"/>
        <v>4.1917808219178081</v>
      </c>
      <c r="S1589" s="156">
        <f t="shared" si="464"/>
        <v>5.8082191780821919</v>
      </c>
      <c r="T1589" s="157">
        <f t="shared" si="465"/>
        <v>43313</v>
      </c>
      <c r="U1589" s="158">
        <f t="shared" si="466"/>
        <v>43677</v>
      </c>
      <c r="V1589" s="158" t="str">
        <f t="shared" si="467"/>
        <v>Yes</v>
      </c>
      <c r="W1589" s="159">
        <f t="shared" si="468"/>
        <v>4.1917808219178081</v>
      </c>
      <c r="X1589" s="159">
        <f t="shared" si="469"/>
        <v>5.8082191780821919</v>
      </c>
      <c r="Y1589" s="160">
        <f t="shared" si="470"/>
        <v>43678</v>
      </c>
      <c r="Z1589" s="161">
        <f t="shared" si="471"/>
        <v>43798</v>
      </c>
      <c r="AA1589" s="161" t="str">
        <f t="shared" si="472"/>
        <v>Yes</v>
      </c>
      <c r="AB1589" s="162">
        <f t="shared" si="473"/>
        <v>3.3150684931506849</v>
      </c>
      <c r="AC1589" s="162">
        <f t="shared" si="474"/>
        <v>0</v>
      </c>
    </row>
    <row r="1590" spans="1:29" ht="15">
      <c r="A1590" s="62">
        <v>1588</v>
      </c>
      <c r="B1590" s="10">
        <v>10</v>
      </c>
      <c r="C1590" s="43">
        <v>41851</v>
      </c>
      <c r="D1590" s="44" t="s">
        <v>435</v>
      </c>
      <c r="E1590" s="65" t="s">
        <v>8</v>
      </c>
      <c r="F1590" s="15" t="s">
        <v>8</v>
      </c>
      <c r="G1590" s="163" t="s">
        <v>229</v>
      </c>
      <c r="H1590" s="44" t="s">
        <v>436</v>
      </c>
      <c r="I1590" s="45">
        <v>10</v>
      </c>
      <c r="J1590" s="12">
        <f>VLOOKUP(G1590,'Default Parameters'!$A$10:$C$12,3,FALSE)</f>
        <v>5</v>
      </c>
      <c r="K1590" s="63">
        <f t="shared" si="456"/>
        <v>41973</v>
      </c>
      <c r="L1590" s="64">
        <f t="shared" si="457"/>
        <v>2014</v>
      </c>
      <c r="M1590" s="64">
        <f t="shared" si="458"/>
        <v>11</v>
      </c>
      <c r="N1590" s="63">
        <f t="shared" si="459"/>
        <v>43798</v>
      </c>
      <c r="O1590" s="154">
        <f t="shared" si="460"/>
        <v>42948</v>
      </c>
      <c r="P1590" s="155">
        <f t="shared" si="461"/>
        <v>43312</v>
      </c>
      <c r="Q1590" s="155" t="str">
        <f t="shared" si="462"/>
        <v>Yes</v>
      </c>
      <c r="R1590" s="156">
        <f t="shared" si="463"/>
        <v>4.1917808219178081</v>
      </c>
      <c r="S1590" s="156">
        <f t="shared" si="464"/>
        <v>5.8082191780821919</v>
      </c>
      <c r="T1590" s="157">
        <f t="shared" si="465"/>
        <v>43313</v>
      </c>
      <c r="U1590" s="158">
        <f t="shared" si="466"/>
        <v>43677</v>
      </c>
      <c r="V1590" s="158" t="str">
        <f t="shared" si="467"/>
        <v>Yes</v>
      </c>
      <c r="W1590" s="159">
        <f t="shared" si="468"/>
        <v>4.1917808219178081</v>
      </c>
      <c r="X1590" s="159">
        <f t="shared" si="469"/>
        <v>5.8082191780821919</v>
      </c>
      <c r="Y1590" s="160">
        <f t="shared" si="470"/>
        <v>43678</v>
      </c>
      <c r="Z1590" s="161">
        <f t="shared" si="471"/>
        <v>43798</v>
      </c>
      <c r="AA1590" s="161" t="str">
        <f t="shared" si="472"/>
        <v>Yes</v>
      </c>
      <c r="AB1590" s="162">
        <f t="shared" si="473"/>
        <v>3.3150684931506849</v>
      </c>
      <c r="AC1590" s="162">
        <f t="shared" si="474"/>
        <v>0</v>
      </c>
    </row>
    <row r="1591" spans="1:29" ht="15">
      <c r="A1591" s="62">
        <v>1589</v>
      </c>
      <c r="B1591" s="10">
        <v>10</v>
      </c>
      <c r="C1591" s="43">
        <v>41851</v>
      </c>
      <c r="D1591" s="44" t="s">
        <v>158</v>
      </c>
      <c r="E1591" s="44" t="s">
        <v>10</v>
      </c>
      <c r="F1591" s="15" t="s">
        <v>10</v>
      </c>
      <c r="G1591" s="163" t="s">
        <v>229</v>
      </c>
      <c r="H1591" s="44" t="s">
        <v>423</v>
      </c>
      <c r="I1591" s="45">
        <v>100</v>
      </c>
      <c r="J1591" s="12">
        <f>VLOOKUP(G1591,'Default Parameters'!$A$10:$C$12,3,FALSE)</f>
        <v>5</v>
      </c>
      <c r="K1591" s="63">
        <f t="shared" si="456"/>
        <v>41973</v>
      </c>
      <c r="L1591" s="64">
        <f t="shared" si="457"/>
        <v>2014</v>
      </c>
      <c r="M1591" s="64">
        <f t="shared" si="458"/>
        <v>11</v>
      </c>
      <c r="N1591" s="63">
        <f t="shared" si="459"/>
        <v>43798</v>
      </c>
      <c r="O1591" s="154">
        <f t="shared" si="460"/>
        <v>42948</v>
      </c>
      <c r="P1591" s="155">
        <f t="shared" si="461"/>
        <v>43312</v>
      </c>
      <c r="Q1591" s="155" t="str">
        <f t="shared" si="462"/>
        <v>Yes</v>
      </c>
      <c r="R1591" s="156">
        <f t="shared" si="463"/>
        <v>41.917808219178085</v>
      </c>
      <c r="S1591" s="156">
        <f t="shared" si="464"/>
        <v>58.082191780821915</v>
      </c>
      <c r="T1591" s="157">
        <f t="shared" si="465"/>
        <v>43313</v>
      </c>
      <c r="U1591" s="158">
        <f t="shared" si="466"/>
        <v>43677</v>
      </c>
      <c r="V1591" s="158" t="str">
        <f t="shared" si="467"/>
        <v>Yes</v>
      </c>
      <c r="W1591" s="159">
        <f t="shared" si="468"/>
        <v>41.917808219178085</v>
      </c>
      <c r="X1591" s="159">
        <f t="shared" si="469"/>
        <v>58.082191780821915</v>
      </c>
      <c r="Y1591" s="160">
        <f t="shared" si="470"/>
        <v>43678</v>
      </c>
      <c r="Z1591" s="161">
        <f t="shared" si="471"/>
        <v>43798</v>
      </c>
      <c r="AA1591" s="161" t="str">
        <f t="shared" si="472"/>
        <v>Yes</v>
      </c>
      <c r="AB1591" s="162">
        <f t="shared" si="473"/>
        <v>33.150684931506852</v>
      </c>
      <c r="AC1591" s="162">
        <f t="shared" si="474"/>
        <v>0</v>
      </c>
    </row>
    <row r="1592" spans="1:29" ht="15">
      <c r="A1592" s="62">
        <v>1590</v>
      </c>
      <c r="B1592" s="10">
        <v>10</v>
      </c>
      <c r="C1592" s="43">
        <v>41851</v>
      </c>
      <c r="D1592" s="44" t="s">
        <v>419</v>
      </c>
      <c r="E1592" s="44" t="s">
        <v>11</v>
      </c>
      <c r="F1592" s="15" t="s">
        <v>11</v>
      </c>
      <c r="G1592" s="163" t="s">
        <v>229</v>
      </c>
      <c r="H1592" s="44" t="s">
        <v>420</v>
      </c>
      <c r="I1592" s="45">
        <v>5</v>
      </c>
      <c r="J1592" s="12">
        <f>VLOOKUP(G1592,'Default Parameters'!$A$10:$C$12,3,FALSE)</f>
        <v>5</v>
      </c>
      <c r="K1592" s="63">
        <f t="shared" si="456"/>
        <v>41973</v>
      </c>
      <c r="L1592" s="64">
        <f t="shared" si="457"/>
        <v>2014</v>
      </c>
      <c r="M1592" s="64">
        <f t="shared" si="458"/>
        <v>11</v>
      </c>
      <c r="N1592" s="63">
        <f t="shared" si="459"/>
        <v>43798</v>
      </c>
      <c r="O1592" s="154">
        <f t="shared" si="460"/>
        <v>42948</v>
      </c>
      <c r="P1592" s="155">
        <f t="shared" si="461"/>
        <v>43312</v>
      </c>
      <c r="Q1592" s="155" t="str">
        <f t="shared" si="462"/>
        <v>Yes</v>
      </c>
      <c r="R1592" s="156">
        <f t="shared" si="463"/>
        <v>2.095890410958904</v>
      </c>
      <c r="S1592" s="156">
        <f t="shared" si="464"/>
        <v>2.904109589041096</v>
      </c>
      <c r="T1592" s="157">
        <f t="shared" si="465"/>
        <v>43313</v>
      </c>
      <c r="U1592" s="158">
        <f t="shared" si="466"/>
        <v>43677</v>
      </c>
      <c r="V1592" s="158" t="str">
        <f t="shared" si="467"/>
        <v>Yes</v>
      </c>
      <c r="W1592" s="159">
        <f t="shared" si="468"/>
        <v>2.095890410958904</v>
      </c>
      <c r="X1592" s="159">
        <f t="shared" si="469"/>
        <v>2.904109589041096</v>
      </c>
      <c r="Y1592" s="160">
        <f t="shared" si="470"/>
        <v>43678</v>
      </c>
      <c r="Z1592" s="161">
        <f t="shared" si="471"/>
        <v>43798</v>
      </c>
      <c r="AA1592" s="161" t="str">
        <f t="shared" si="472"/>
        <v>Yes</v>
      </c>
      <c r="AB1592" s="162">
        <f t="shared" si="473"/>
        <v>1.6575342465753424</v>
      </c>
      <c r="AC1592" s="162">
        <f t="shared" si="474"/>
        <v>0</v>
      </c>
    </row>
    <row r="1593" spans="1:29" ht="15">
      <c r="A1593" s="62">
        <v>1591</v>
      </c>
      <c r="B1593" s="10">
        <v>10</v>
      </c>
      <c r="C1593" s="43">
        <v>41851</v>
      </c>
      <c r="D1593" s="44" t="s">
        <v>421</v>
      </c>
      <c r="E1593" s="44" t="s">
        <v>11</v>
      </c>
      <c r="F1593" s="15" t="s">
        <v>11</v>
      </c>
      <c r="G1593" s="163" t="s">
        <v>229</v>
      </c>
      <c r="H1593" s="44" t="s">
        <v>422</v>
      </c>
      <c r="I1593" s="45">
        <v>3</v>
      </c>
      <c r="J1593" s="12">
        <f>VLOOKUP(G1593,'Default Parameters'!$A$10:$C$12,3,FALSE)</f>
        <v>5</v>
      </c>
      <c r="K1593" s="63">
        <f t="shared" si="456"/>
        <v>41973</v>
      </c>
      <c r="L1593" s="64">
        <f t="shared" si="457"/>
        <v>2014</v>
      </c>
      <c r="M1593" s="64">
        <f t="shared" si="458"/>
        <v>11</v>
      </c>
      <c r="N1593" s="63">
        <f t="shared" si="459"/>
        <v>43798</v>
      </c>
      <c r="O1593" s="154">
        <f t="shared" si="460"/>
        <v>42948</v>
      </c>
      <c r="P1593" s="155">
        <f t="shared" si="461"/>
        <v>43312</v>
      </c>
      <c r="Q1593" s="155" t="str">
        <f t="shared" si="462"/>
        <v>Yes</v>
      </c>
      <c r="R1593" s="156">
        <f t="shared" si="463"/>
        <v>1.2575342465753425</v>
      </c>
      <c r="S1593" s="156">
        <f t="shared" si="464"/>
        <v>1.7424657534246575</v>
      </c>
      <c r="T1593" s="157">
        <f t="shared" si="465"/>
        <v>43313</v>
      </c>
      <c r="U1593" s="158">
        <f t="shared" si="466"/>
        <v>43677</v>
      </c>
      <c r="V1593" s="158" t="str">
        <f t="shared" si="467"/>
        <v>Yes</v>
      </c>
      <c r="W1593" s="159">
        <f t="shared" si="468"/>
        <v>1.2575342465753425</v>
      </c>
      <c r="X1593" s="159">
        <f t="shared" si="469"/>
        <v>1.7424657534246575</v>
      </c>
      <c r="Y1593" s="160">
        <f t="shared" si="470"/>
        <v>43678</v>
      </c>
      <c r="Z1593" s="161">
        <f t="shared" si="471"/>
        <v>43798</v>
      </c>
      <c r="AA1593" s="161" t="str">
        <f t="shared" si="472"/>
        <v>Yes</v>
      </c>
      <c r="AB1593" s="162">
        <f t="shared" si="473"/>
        <v>0.9945205479452055</v>
      </c>
      <c r="AC1593" s="162">
        <f t="shared" si="474"/>
        <v>0</v>
      </c>
    </row>
    <row r="1594" spans="1:29" ht="15">
      <c r="A1594" s="62">
        <v>1592</v>
      </c>
      <c r="B1594" s="10">
        <v>10</v>
      </c>
      <c r="C1594" s="43">
        <v>41851</v>
      </c>
      <c r="D1594" s="44" t="s">
        <v>105</v>
      </c>
      <c r="E1594" s="44" t="s">
        <v>11</v>
      </c>
      <c r="F1594" s="15" t="s">
        <v>11</v>
      </c>
      <c r="G1594" s="163" t="s">
        <v>229</v>
      </c>
      <c r="H1594" s="44" t="s">
        <v>432</v>
      </c>
      <c r="I1594" s="45">
        <v>120</v>
      </c>
      <c r="J1594" s="12">
        <f>VLOOKUP(G1594,'Default Parameters'!$A$10:$C$12,3,FALSE)</f>
        <v>5</v>
      </c>
      <c r="K1594" s="63">
        <f t="shared" si="456"/>
        <v>41973</v>
      </c>
      <c r="L1594" s="64">
        <f t="shared" si="457"/>
        <v>2014</v>
      </c>
      <c r="M1594" s="64">
        <f t="shared" si="458"/>
        <v>11</v>
      </c>
      <c r="N1594" s="63">
        <f t="shared" si="459"/>
        <v>43798</v>
      </c>
      <c r="O1594" s="154">
        <f t="shared" si="460"/>
        <v>42948</v>
      </c>
      <c r="P1594" s="155">
        <f t="shared" si="461"/>
        <v>43312</v>
      </c>
      <c r="Q1594" s="155" t="str">
        <f t="shared" si="462"/>
        <v>Yes</v>
      </c>
      <c r="R1594" s="156">
        <f t="shared" si="463"/>
        <v>50.301369863013697</v>
      </c>
      <c r="S1594" s="156">
        <f t="shared" si="464"/>
        <v>69.698630136986296</v>
      </c>
      <c r="T1594" s="157">
        <f t="shared" si="465"/>
        <v>43313</v>
      </c>
      <c r="U1594" s="158">
        <f t="shared" si="466"/>
        <v>43677</v>
      </c>
      <c r="V1594" s="158" t="str">
        <f t="shared" si="467"/>
        <v>Yes</v>
      </c>
      <c r="W1594" s="159">
        <f t="shared" si="468"/>
        <v>50.301369863013697</v>
      </c>
      <c r="X1594" s="159">
        <f t="shared" si="469"/>
        <v>69.698630136986296</v>
      </c>
      <c r="Y1594" s="160">
        <f t="shared" si="470"/>
        <v>43678</v>
      </c>
      <c r="Z1594" s="161">
        <f t="shared" si="471"/>
        <v>43798</v>
      </c>
      <c r="AA1594" s="161" t="str">
        <f t="shared" si="472"/>
        <v>Yes</v>
      </c>
      <c r="AB1594" s="162">
        <f t="shared" si="473"/>
        <v>39.780821917808218</v>
      </c>
      <c r="AC1594" s="162">
        <f t="shared" si="474"/>
        <v>0</v>
      </c>
    </row>
    <row r="1595" spans="1:29" ht="15">
      <c r="A1595" s="62">
        <v>1593</v>
      </c>
      <c r="B1595" s="10">
        <v>10</v>
      </c>
      <c r="C1595" s="43">
        <v>41851</v>
      </c>
      <c r="D1595" s="44" t="s">
        <v>438</v>
      </c>
      <c r="E1595" s="44" t="s">
        <v>11</v>
      </c>
      <c r="F1595" s="15" t="s">
        <v>11</v>
      </c>
      <c r="G1595" s="163" t="s">
        <v>229</v>
      </c>
      <c r="H1595" s="44" t="s">
        <v>439</v>
      </c>
      <c r="I1595" s="45">
        <v>82</v>
      </c>
      <c r="J1595" s="12">
        <f>VLOOKUP(G1595,'Default Parameters'!$A$10:$C$12,3,FALSE)</f>
        <v>5</v>
      </c>
      <c r="K1595" s="63">
        <f t="shared" si="456"/>
        <v>41973</v>
      </c>
      <c r="L1595" s="64">
        <f t="shared" si="457"/>
        <v>2014</v>
      </c>
      <c r="M1595" s="64">
        <f t="shared" si="458"/>
        <v>11</v>
      </c>
      <c r="N1595" s="63">
        <f t="shared" si="459"/>
        <v>43798</v>
      </c>
      <c r="O1595" s="154">
        <f t="shared" si="460"/>
        <v>42948</v>
      </c>
      <c r="P1595" s="155">
        <f t="shared" si="461"/>
        <v>43312</v>
      </c>
      <c r="Q1595" s="155" t="str">
        <f t="shared" si="462"/>
        <v>Yes</v>
      </c>
      <c r="R1595" s="156">
        <f t="shared" si="463"/>
        <v>34.372602739726027</v>
      </c>
      <c r="S1595" s="156">
        <f t="shared" si="464"/>
        <v>47.627397260273973</v>
      </c>
      <c r="T1595" s="157">
        <f t="shared" si="465"/>
        <v>43313</v>
      </c>
      <c r="U1595" s="158">
        <f t="shared" si="466"/>
        <v>43677</v>
      </c>
      <c r="V1595" s="158" t="str">
        <f t="shared" si="467"/>
        <v>Yes</v>
      </c>
      <c r="W1595" s="159">
        <f t="shared" si="468"/>
        <v>34.372602739726027</v>
      </c>
      <c r="X1595" s="159">
        <f t="shared" si="469"/>
        <v>47.627397260273973</v>
      </c>
      <c r="Y1595" s="160">
        <f t="shared" si="470"/>
        <v>43678</v>
      </c>
      <c r="Z1595" s="161">
        <f t="shared" si="471"/>
        <v>43798</v>
      </c>
      <c r="AA1595" s="161" t="str">
        <f t="shared" si="472"/>
        <v>Yes</v>
      </c>
      <c r="AB1595" s="162">
        <f t="shared" si="473"/>
        <v>27.183561643835617</v>
      </c>
      <c r="AC1595" s="162">
        <f t="shared" si="474"/>
        <v>0</v>
      </c>
    </row>
    <row r="1596" spans="1:29" ht="15">
      <c r="A1596" s="62">
        <v>1594</v>
      </c>
      <c r="B1596" s="10">
        <v>10</v>
      </c>
      <c r="C1596" s="43">
        <v>41851</v>
      </c>
      <c r="D1596" s="44" t="s">
        <v>390</v>
      </c>
      <c r="E1596" s="44" t="s">
        <v>369</v>
      </c>
      <c r="F1596" s="15" t="s">
        <v>1694</v>
      </c>
      <c r="G1596" s="163" t="s">
        <v>229</v>
      </c>
      <c r="H1596" s="44" t="s">
        <v>426</v>
      </c>
      <c r="I1596" s="45">
        <v>161</v>
      </c>
      <c r="J1596" s="12">
        <f>VLOOKUP(G1596,'Default Parameters'!$A$10:$C$12,3,FALSE)</f>
        <v>5</v>
      </c>
      <c r="K1596" s="63">
        <f t="shared" si="456"/>
        <v>41973</v>
      </c>
      <c r="L1596" s="64">
        <f t="shared" si="457"/>
        <v>2014</v>
      </c>
      <c r="M1596" s="64">
        <f t="shared" si="458"/>
        <v>11</v>
      </c>
      <c r="N1596" s="63">
        <f t="shared" si="459"/>
        <v>43798</v>
      </c>
      <c r="O1596" s="154">
        <f t="shared" si="460"/>
        <v>42948</v>
      </c>
      <c r="P1596" s="155">
        <f t="shared" si="461"/>
        <v>43312</v>
      </c>
      <c r="Q1596" s="155" t="str">
        <f t="shared" si="462"/>
        <v>Yes</v>
      </c>
      <c r="R1596" s="156">
        <f t="shared" si="463"/>
        <v>67.487671232876707</v>
      </c>
      <c r="S1596" s="156">
        <f t="shared" si="464"/>
        <v>93.512328767123293</v>
      </c>
      <c r="T1596" s="157">
        <f t="shared" si="465"/>
        <v>43313</v>
      </c>
      <c r="U1596" s="158">
        <f t="shared" si="466"/>
        <v>43677</v>
      </c>
      <c r="V1596" s="158" t="str">
        <f t="shared" si="467"/>
        <v>Yes</v>
      </c>
      <c r="W1596" s="159">
        <f t="shared" si="468"/>
        <v>67.487671232876707</v>
      </c>
      <c r="X1596" s="159">
        <f t="shared" si="469"/>
        <v>93.512328767123293</v>
      </c>
      <c r="Y1596" s="160">
        <f t="shared" si="470"/>
        <v>43678</v>
      </c>
      <c r="Z1596" s="161">
        <f t="shared" si="471"/>
        <v>43798</v>
      </c>
      <c r="AA1596" s="161" t="str">
        <f t="shared" si="472"/>
        <v>Yes</v>
      </c>
      <c r="AB1596" s="162">
        <f t="shared" si="473"/>
        <v>53.372602739726027</v>
      </c>
      <c r="AC1596" s="162">
        <f t="shared" si="474"/>
        <v>0</v>
      </c>
    </row>
    <row r="1597" spans="1:29" ht="15">
      <c r="A1597" s="62">
        <v>1595</v>
      </c>
      <c r="B1597" s="10">
        <v>10</v>
      </c>
      <c r="C1597" s="43">
        <v>41851</v>
      </c>
      <c r="D1597" s="44" t="s">
        <v>424</v>
      </c>
      <c r="E1597" s="65" t="s">
        <v>9</v>
      </c>
      <c r="F1597" s="15" t="s">
        <v>9</v>
      </c>
      <c r="G1597" s="163" t="s">
        <v>229</v>
      </c>
      <c r="H1597" s="44" t="s">
        <v>425</v>
      </c>
      <c r="I1597" s="45">
        <v>2</v>
      </c>
      <c r="J1597" s="12">
        <f>VLOOKUP(G1597,'Default Parameters'!$A$10:$C$12,3,FALSE)</f>
        <v>5</v>
      </c>
      <c r="K1597" s="63">
        <f t="shared" si="456"/>
        <v>41973</v>
      </c>
      <c r="L1597" s="64">
        <f t="shared" si="457"/>
        <v>2014</v>
      </c>
      <c r="M1597" s="64">
        <f t="shared" si="458"/>
        <v>11</v>
      </c>
      <c r="N1597" s="63">
        <f t="shared" si="459"/>
        <v>43798</v>
      </c>
      <c r="O1597" s="154">
        <f t="shared" si="460"/>
        <v>42948</v>
      </c>
      <c r="P1597" s="155">
        <f t="shared" si="461"/>
        <v>43312</v>
      </c>
      <c r="Q1597" s="155" t="str">
        <f t="shared" si="462"/>
        <v>Yes</v>
      </c>
      <c r="R1597" s="156">
        <f t="shared" si="463"/>
        <v>0.83835616438356164</v>
      </c>
      <c r="S1597" s="156">
        <f t="shared" si="464"/>
        <v>1.1616438356164382</v>
      </c>
      <c r="T1597" s="157">
        <f t="shared" si="465"/>
        <v>43313</v>
      </c>
      <c r="U1597" s="158">
        <f t="shared" si="466"/>
        <v>43677</v>
      </c>
      <c r="V1597" s="158" t="str">
        <f t="shared" si="467"/>
        <v>Yes</v>
      </c>
      <c r="W1597" s="159">
        <f t="shared" si="468"/>
        <v>0.83835616438356164</v>
      </c>
      <c r="X1597" s="159">
        <f t="shared" si="469"/>
        <v>1.1616438356164382</v>
      </c>
      <c r="Y1597" s="160">
        <f t="shared" si="470"/>
        <v>43678</v>
      </c>
      <c r="Z1597" s="161">
        <f t="shared" si="471"/>
        <v>43798</v>
      </c>
      <c r="AA1597" s="161" t="str">
        <f t="shared" si="472"/>
        <v>Yes</v>
      </c>
      <c r="AB1597" s="162">
        <f t="shared" si="473"/>
        <v>0.66301369863013704</v>
      </c>
      <c r="AC1597" s="162">
        <f t="shared" si="474"/>
        <v>0</v>
      </c>
    </row>
    <row r="1598" spans="1:29" ht="15">
      <c r="A1598" s="62">
        <v>1596</v>
      </c>
      <c r="B1598" s="10">
        <v>10</v>
      </c>
      <c r="C1598" s="43">
        <v>41872</v>
      </c>
      <c r="D1598" s="44" t="s">
        <v>440</v>
      </c>
      <c r="E1598" s="44" t="s">
        <v>12</v>
      </c>
      <c r="F1598" s="15" t="s">
        <v>12</v>
      </c>
      <c r="G1598" s="163" t="s">
        <v>203</v>
      </c>
      <c r="H1598" s="44" t="s">
        <v>441</v>
      </c>
      <c r="I1598" s="45">
        <v>10</v>
      </c>
      <c r="J1598" s="12">
        <f>VLOOKUP(G1598,'Default Parameters'!$A$10:$C$12,3,FALSE)</f>
        <v>5</v>
      </c>
      <c r="K1598" s="63">
        <f t="shared" si="456"/>
        <v>41994</v>
      </c>
      <c r="L1598" s="64">
        <f t="shared" si="457"/>
        <v>2014</v>
      </c>
      <c r="M1598" s="64">
        <f t="shared" si="458"/>
        <v>12</v>
      </c>
      <c r="N1598" s="63">
        <f t="shared" si="459"/>
        <v>43819</v>
      </c>
      <c r="O1598" s="154">
        <f t="shared" si="460"/>
        <v>42948</v>
      </c>
      <c r="P1598" s="155">
        <f t="shared" si="461"/>
        <v>43312</v>
      </c>
      <c r="Q1598" s="155" t="str">
        <f t="shared" si="462"/>
        <v>Yes</v>
      </c>
      <c r="R1598" s="156">
        <f t="shared" si="463"/>
        <v>4.1917808219178081</v>
      </c>
      <c r="S1598" s="156">
        <f t="shared" si="464"/>
        <v>5.8082191780821919</v>
      </c>
      <c r="T1598" s="157">
        <f t="shared" si="465"/>
        <v>43313</v>
      </c>
      <c r="U1598" s="158">
        <f t="shared" si="466"/>
        <v>43677</v>
      </c>
      <c r="V1598" s="158" t="str">
        <f t="shared" si="467"/>
        <v>Yes</v>
      </c>
      <c r="W1598" s="159">
        <f t="shared" si="468"/>
        <v>4.1917808219178081</v>
      </c>
      <c r="X1598" s="159">
        <f t="shared" si="469"/>
        <v>5.8082191780821919</v>
      </c>
      <c r="Y1598" s="160">
        <f t="shared" si="470"/>
        <v>43678</v>
      </c>
      <c r="Z1598" s="161">
        <f t="shared" si="471"/>
        <v>43819</v>
      </c>
      <c r="AA1598" s="161" t="str">
        <f t="shared" si="472"/>
        <v>Yes</v>
      </c>
      <c r="AB1598" s="162">
        <f t="shared" si="473"/>
        <v>3.8904109589041096</v>
      </c>
      <c r="AC1598" s="162">
        <f t="shared" si="474"/>
        <v>0</v>
      </c>
    </row>
    <row r="1599" spans="1:29" ht="15">
      <c r="A1599" s="62">
        <v>1597</v>
      </c>
      <c r="B1599" s="10">
        <v>10</v>
      </c>
      <c r="C1599" s="43">
        <v>41872</v>
      </c>
      <c r="D1599" s="44" t="s">
        <v>442</v>
      </c>
      <c r="E1599" s="65" t="s">
        <v>9</v>
      </c>
      <c r="F1599" s="15" t="s">
        <v>9</v>
      </c>
      <c r="G1599" s="163" t="s">
        <v>203</v>
      </c>
      <c r="H1599" s="44" t="s">
        <v>443</v>
      </c>
      <c r="I1599" s="45">
        <v>1</v>
      </c>
      <c r="J1599" s="12">
        <f>VLOOKUP(G1599,'Default Parameters'!$A$10:$C$12,3,FALSE)</f>
        <v>5</v>
      </c>
      <c r="K1599" s="63">
        <f t="shared" si="456"/>
        <v>41994</v>
      </c>
      <c r="L1599" s="64">
        <f t="shared" si="457"/>
        <v>2014</v>
      </c>
      <c r="M1599" s="64">
        <f t="shared" si="458"/>
        <v>12</v>
      </c>
      <c r="N1599" s="63">
        <f t="shared" si="459"/>
        <v>43819</v>
      </c>
      <c r="O1599" s="154">
        <f t="shared" si="460"/>
        <v>42948</v>
      </c>
      <c r="P1599" s="155">
        <f t="shared" si="461"/>
        <v>43312</v>
      </c>
      <c r="Q1599" s="155" t="str">
        <f t="shared" si="462"/>
        <v>Yes</v>
      </c>
      <c r="R1599" s="156">
        <f t="shared" si="463"/>
        <v>0.41917808219178082</v>
      </c>
      <c r="S1599" s="156">
        <f t="shared" si="464"/>
        <v>0.58082191780821912</v>
      </c>
      <c r="T1599" s="157">
        <f t="shared" si="465"/>
        <v>43313</v>
      </c>
      <c r="U1599" s="158">
        <f t="shared" si="466"/>
        <v>43677</v>
      </c>
      <c r="V1599" s="158" t="str">
        <f t="shared" si="467"/>
        <v>Yes</v>
      </c>
      <c r="W1599" s="159">
        <f t="shared" si="468"/>
        <v>0.41917808219178082</v>
      </c>
      <c r="X1599" s="159">
        <f t="shared" si="469"/>
        <v>0.58082191780821912</v>
      </c>
      <c r="Y1599" s="160">
        <f t="shared" si="470"/>
        <v>43678</v>
      </c>
      <c r="Z1599" s="161">
        <f t="shared" si="471"/>
        <v>43819</v>
      </c>
      <c r="AA1599" s="161" t="str">
        <f t="shared" si="472"/>
        <v>Yes</v>
      </c>
      <c r="AB1599" s="162">
        <f t="shared" si="473"/>
        <v>0.38904109589041097</v>
      </c>
      <c r="AC1599" s="162">
        <f t="shared" si="474"/>
        <v>0</v>
      </c>
    </row>
    <row r="1600" spans="1:29" ht="15">
      <c r="A1600" s="62">
        <v>1598</v>
      </c>
      <c r="B1600" s="10">
        <v>10</v>
      </c>
      <c r="C1600" s="43">
        <v>41872</v>
      </c>
      <c r="D1600" s="44" t="s">
        <v>444</v>
      </c>
      <c r="E1600" s="44" t="s">
        <v>370</v>
      </c>
      <c r="F1600" s="15" t="s">
        <v>370</v>
      </c>
      <c r="G1600" s="163" t="s">
        <v>229</v>
      </c>
      <c r="H1600" s="44" t="s">
        <v>445</v>
      </c>
      <c r="I1600" s="45">
        <v>8</v>
      </c>
      <c r="J1600" s="12">
        <f>VLOOKUP(G1600,'Default Parameters'!$A$10:$C$12,3,FALSE)</f>
        <v>5</v>
      </c>
      <c r="K1600" s="63">
        <f t="shared" si="456"/>
        <v>41994</v>
      </c>
      <c r="L1600" s="64">
        <f t="shared" si="457"/>
        <v>2014</v>
      </c>
      <c r="M1600" s="64">
        <f t="shared" si="458"/>
        <v>12</v>
      </c>
      <c r="N1600" s="63">
        <f t="shared" si="459"/>
        <v>43819</v>
      </c>
      <c r="O1600" s="154">
        <f t="shared" si="460"/>
        <v>42948</v>
      </c>
      <c r="P1600" s="155">
        <f t="shared" si="461"/>
        <v>43312</v>
      </c>
      <c r="Q1600" s="155" t="str">
        <f t="shared" si="462"/>
        <v>Yes</v>
      </c>
      <c r="R1600" s="156">
        <f t="shared" si="463"/>
        <v>3.3534246575342466</v>
      </c>
      <c r="S1600" s="156">
        <f t="shared" si="464"/>
        <v>4.646575342465753</v>
      </c>
      <c r="T1600" s="157">
        <f t="shared" si="465"/>
        <v>43313</v>
      </c>
      <c r="U1600" s="158">
        <f t="shared" si="466"/>
        <v>43677</v>
      </c>
      <c r="V1600" s="158" t="str">
        <f t="shared" si="467"/>
        <v>Yes</v>
      </c>
      <c r="W1600" s="159">
        <f t="shared" si="468"/>
        <v>3.3534246575342466</v>
      </c>
      <c r="X1600" s="159">
        <f t="shared" si="469"/>
        <v>4.646575342465753</v>
      </c>
      <c r="Y1600" s="160">
        <f t="shared" si="470"/>
        <v>43678</v>
      </c>
      <c r="Z1600" s="161">
        <f t="shared" si="471"/>
        <v>43819</v>
      </c>
      <c r="AA1600" s="161" t="str">
        <f t="shared" si="472"/>
        <v>Yes</v>
      </c>
      <c r="AB1600" s="162">
        <f t="shared" si="473"/>
        <v>3.1123287671232878</v>
      </c>
      <c r="AC1600" s="162">
        <f t="shared" si="474"/>
        <v>0</v>
      </c>
    </row>
    <row r="1601" spans="1:29" ht="15">
      <c r="A1601" s="62">
        <v>1599</v>
      </c>
      <c r="B1601" s="10">
        <v>10</v>
      </c>
      <c r="C1601" s="43">
        <v>41873</v>
      </c>
      <c r="D1601" s="44" t="s">
        <v>448</v>
      </c>
      <c r="E1601" s="44" t="s">
        <v>740</v>
      </c>
      <c r="F1601" s="44" t="s">
        <v>1317</v>
      </c>
      <c r="G1601" s="163" t="s">
        <v>229</v>
      </c>
      <c r="H1601" s="44" t="s">
        <v>449</v>
      </c>
      <c r="I1601" s="45">
        <v>2</v>
      </c>
      <c r="J1601" s="12">
        <f>VLOOKUP(G1601,'Default Parameters'!$A$10:$C$12,3,FALSE)</f>
        <v>5</v>
      </c>
      <c r="K1601" s="63">
        <f t="shared" si="456"/>
        <v>41995</v>
      </c>
      <c r="L1601" s="64">
        <f t="shared" si="457"/>
        <v>2014</v>
      </c>
      <c r="M1601" s="64">
        <f t="shared" si="458"/>
        <v>12</v>
      </c>
      <c r="N1601" s="63">
        <f t="shared" si="459"/>
        <v>43820</v>
      </c>
      <c r="O1601" s="154">
        <f t="shared" si="460"/>
        <v>42948</v>
      </c>
      <c r="P1601" s="155">
        <f t="shared" si="461"/>
        <v>43312</v>
      </c>
      <c r="Q1601" s="155" t="str">
        <f t="shared" si="462"/>
        <v>Yes</v>
      </c>
      <c r="R1601" s="156">
        <f t="shared" si="463"/>
        <v>0.83835616438356164</v>
      </c>
      <c r="S1601" s="156">
        <f t="shared" si="464"/>
        <v>1.1616438356164382</v>
      </c>
      <c r="T1601" s="157">
        <f t="shared" si="465"/>
        <v>43313</v>
      </c>
      <c r="U1601" s="158">
        <f t="shared" si="466"/>
        <v>43677</v>
      </c>
      <c r="V1601" s="158" t="str">
        <f t="shared" si="467"/>
        <v>Yes</v>
      </c>
      <c r="W1601" s="159">
        <f t="shared" si="468"/>
        <v>0.83835616438356164</v>
      </c>
      <c r="X1601" s="159">
        <f t="shared" si="469"/>
        <v>1.1616438356164382</v>
      </c>
      <c r="Y1601" s="160">
        <f t="shared" si="470"/>
        <v>43678</v>
      </c>
      <c r="Z1601" s="161">
        <f t="shared" si="471"/>
        <v>43820</v>
      </c>
      <c r="AA1601" s="161" t="str">
        <f t="shared" si="472"/>
        <v>Yes</v>
      </c>
      <c r="AB1601" s="162">
        <f t="shared" si="473"/>
        <v>0.78356164383561644</v>
      </c>
      <c r="AC1601" s="162">
        <f t="shared" si="474"/>
        <v>0</v>
      </c>
    </row>
    <row r="1602" spans="1:29" ht="15">
      <c r="A1602" s="62">
        <v>1600</v>
      </c>
      <c r="B1602" s="10">
        <v>10</v>
      </c>
      <c r="C1602" s="43">
        <v>41873</v>
      </c>
      <c r="D1602" s="44" t="s">
        <v>446</v>
      </c>
      <c r="E1602" s="44" t="s">
        <v>11</v>
      </c>
      <c r="F1602" s="15" t="s">
        <v>11</v>
      </c>
      <c r="G1602" s="163" t="s">
        <v>229</v>
      </c>
      <c r="H1602" s="44" t="s">
        <v>447</v>
      </c>
      <c r="I1602" s="45">
        <v>1</v>
      </c>
      <c r="J1602" s="12">
        <f>VLOOKUP(G1602,'Default Parameters'!$A$10:$C$12,3,FALSE)</f>
        <v>5</v>
      </c>
      <c r="K1602" s="63">
        <f t="shared" si="456"/>
        <v>41995</v>
      </c>
      <c r="L1602" s="64">
        <f t="shared" si="457"/>
        <v>2014</v>
      </c>
      <c r="M1602" s="64">
        <f t="shared" si="458"/>
        <v>12</v>
      </c>
      <c r="N1602" s="63">
        <f t="shared" si="459"/>
        <v>43820</v>
      </c>
      <c r="O1602" s="154">
        <f t="shared" si="460"/>
        <v>42948</v>
      </c>
      <c r="P1602" s="155">
        <f t="shared" si="461"/>
        <v>43312</v>
      </c>
      <c r="Q1602" s="155" t="str">
        <f t="shared" si="462"/>
        <v>Yes</v>
      </c>
      <c r="R1602" s="156">
        <f t="shared" si="463"/>
        <v>0.41917808219178082</v>
      </c>
      <c r="S1602" s="156">
        <f t="shared" si="464"/>
        <v>0.58082191780821912</v>
      </c>
      <c r="T1602" s="157">
        <f t="shared" si="465"/>
        <v>43313</v>
      </c>
      <c r="U1602" s="158">
        <f t="shared" si="466"/>
        <v>43677</v>
      </c>
      <c r="V1602" s="158" t="str">
        <f t="shared" si="467"/>
        <v>Yes</v>
      </c>
      <c r="W1602" s="159">
        <f t="shared" si="468"/>
        <v>0.41917808219178082</v>
      </c>
      <c r="X1602" s="159">
        <f t="shared" si="469"/>
        <v>0.58082191780821912</v>
      </c>
      <c r="Y1602" s="160">
        <f t="shared" si="470"/>
        <v>43678</v>
      </c>
      <c r="Z1602" s="161">
        <f t="shared" si="471"/>
        <v>43820</v>
      </c>
      <c r="AA1602" s="161" t="str">
        <f t="shared" si="472"/>
        <v>Yes</v>
      </c>
      <c r="AB1602" s="162">
        <f t="shared" si="473"/>
        <v>0.39178082191780822</v>
      </c>
      <c r="AC1602" s="162">
        <f t="shared" si="474"/>
        <v>0</v>
      </c>
    </row>
    <row r="1603" spans="1:29" ht="15">
      <c r="A1603" s="62">
        <v>1601</v>
      </c>
      <c r="B1603" s="10">
        <v>10</v>
      </c>
      <c r="C1603" s="43">
        <v>41876</v>
      </c>
      <c r="D1603" s="44" t="s">
        <v>20</v>
      </c>
      <c r="E1603" s="44" t="s">
        <v>367</v>
      </c>
      <c r="F1603" s="15" t="s">
        <v>367</v>
      </c>
      <c r="G1603" s="163" t="s">
        <v>229</v>
      </c>
      <c r="H1603" s="44" t="s">
        <v>452</v>
      </c>
      <c r="I1603" s="45">
        <v>161</v>
      </c>
      <c r="J1603" s="12">
        <f>VLOOKUP(G1603,'Default Parameters'!$A$10:$C$12,3,FALSE)</f>
        <v>5</v>
      </c>
      <c r="K1603" s="63">
        <f t="shared" ref="K1603:K1666" si="475">EDATE(C1603,4)</f>
        <v>41998</v>
      </c>
      <c r="L1603" s="64">
        <f t="shared" ref="L1603:L1666" si="476">YEAR(K1603)</f>
        <v>2014</v>
      </c>
      <c r="M1603" s="64">
        <f t="shared" ref="M1603:M1666" si="477">MONTH(K1603)</f>
        <v>12</v>
      </c>
      <c r="N1603" s="63">
        <f t="shared" ref="N1603:N1666" si="478">EDATE(K1603,J1603*12)-1</f>
        <v>43823</v>
      </c>
      <c r="O1603" s="154">
        <f t="shared" ref="O1603:O1666" si="479">IF($N1603&lt;$AG$10,"",MAX($K1603,$AG$10,VLOOKUP($B1603,$AF$3:$AG$8,2,FALSE)))</f>
        <v>42948</v>
      </c>
      <c r="P1603" s="155">
        <f t="shared" ref="P1603:P1666" si="480">IF(O1603="","",MIN($N1603,$AG$13,VLOOKUP($B1603,$AF$3:$AH$8,3,FALSE)))</f>
        <v>43312</v>
      </c>
      <c r="Q1603" s="155" t="str">
        <f t="shared" ref="Q1603:Q1666" si="481">IF(SUM(R1603:S1603)&gt;0,"Yes","No")</f>
        <v>Yes</v>
      </c>
      <c r="R1603" s="156">
        <f t="shared" ref="R1603:R1666" si="482">IF(O1603="","",MAX(MIN($AG$11,P1603)-MAX($AG$10,O1603)+1,0)*$I1603/365)</f>
        <v>67.487671232876707</v>
      </c>
      <c r="S1603" s="156">
        <f t="shared" ref="S1603:S1666" si="483">IF(O1603="","",MAX(MIN($AG$13,P1603)-MAX($AG$12,O1603)+1,0)*$I1603/365)</f>
        <v>93.512328767123293</v>
      </c>
      <c r="T1603" s="157">
        <f t="shared" si="465"/>
        <v>43313</v>
      </c>
      <c r="U1603" s="158">
        <f t="shared" si="466"/>
        <v>43677</v>
      </c>
      <c r="V1603" s="158" t="str">
        <f t="shared" si="467"/>
        <v>Yes</v>
      </c>
      <c r="W1603" s="159">
        <f t="shared" si="468"/>
        <v>67.487671232876707</v>
      </c>
      <c r="X1603" s="159">
        <f t="shared" si="469"/>
        <v>93.512328767123293</v>
      </c>
      <c r="Y1603" s="160">
        <f t="shared" si="470"/>
        <v>43678</v>
      </c>
      <c r="Z1603" s="161">
        <f t="shared" si="471"/>
        <v>43823</v>
      </c>
      <c r="AA1603" s="161" t="str">
        <f t="shared" si="472"/>
        <v>Yes</v>
      </c>
      <c r="AB1603" s="162">
        <f t="shared" si="473"/>
        <v>64.400000000000006</v>
      </c>
      <c r="AC1603" s="162">
        <f t="shared" si="474"/>
        <v>0</v>
      </c>
    </row>
    <row r="1604" spans="1:29" ht="15">
      <c r="A1604" s="62">
        <v>1602</v>
      </c>
      <c r="B1604" s="10">
        <v>10</v>
      </c>
      <c r="C1604" s="43">
        <v>41876</v>
      </c>
      <c r="D1604" s="44" t="s">
        <v>450</v>
      </c>
      <c r="E1604" s="44" t="s">
        <v>11</v>
      </c>
      <c r="F1604" s="15" t="s">
        <v>11</v>
      </c>
      <c r="G1604" s="163" t="s">
        <v>229</v>
      </c>
      <c r="H1604" s="44" t="s">
        <v>451</v>
      </c>
      <c r="I1604" s="45">
        <v>12</v>
      </c>
      <c r="J1604" s="12">
        <f>VLOOKUP(G1604,'Default Parameters'!$A$10:$C$12,3,FALSE)</f>
        <v>5</v>
      </c>
      <c r="K1604" s="63">
        <f t="shared" si="475"/>
        <v>41998</v>
      </c>
      <c r="L1604" s="64">
        <f t="shared" si="476"/>
        <v>2014</v>
      </c>
      <c r="M1604" s="64">
        <f t="shared" si="477"/>
        <v>12</v>
      </c>
      <c r="N1604" s="63">
        <f t="shared" si="478"/>
        <v>43823</v>
      </c>
      <c r="O1604" s="154">
        <f t="shared" si="479"/>
        <v>42948</v>
      </c>
      <c r="P1604" s="155">
        <f t="shared" si="480"/>
        <v>43312</v>
      </c>
      <c r="Q1604" s="155" t="str">
        <f t="shared" si="481"/>
        <v>Yes</v>
      </c>
      <c r="R1604" s="156">
        <f t="shared" si="482"/>
        <v>5.0301369863013701</v>
      </c>
      <c r="S1604" s="156">
        <f t="shared" si="483"/>
        <v>6.9698630136986299</v>
      </c>
      <c r="T1604" s="157">
        <f t="shared" ref="T1604:T1667" si="484">IF($N1604&lt;$AG$15,"",MAX($K1604,$AG$15,VLOOKUP($B1604,$AF$3:$AG$8,2,FALSE)))</f>
        <v>43313</v>
      </c>
      <c r="U1604" s="158">
        <f t="shared" ref="U1604:U1667" si="485">IF(T1604="","",MIN($N1604,$AG$18,VLOOKUP($B1604,$AF$3:$AH$8,3,FALSE)))</f>
        <v>43677</v>
      </c>
      <c r="V1604" s="158" t="str">
        <f t="shared" ref="V1604:V1667" si="486">IF(SUM(W1604:X1604)&gt;0,"Yes","No")</f>
        <v>Yes</v>
      </c>
      <c r="W1604" s="159">
        <f t="shared" ref="W1604:W1667" si="487">IF(T1604="","",MAX(MIN($AG$16,U1604)-MAX($AG$15,T1604)+1,0)*$I1604/365)</f>
        <v>5.0301369863013701</v>
      </c>
      <c r="X1604" s="159">
        <f t="shared" ref="X1604:X1667" si="488">IF(T1604="","",MAX(MIN($AG$18,U1604)-MAX($AG$17,T1604)+1,0)*$I1604/365)</f>
        <v>6.9698630136986299</v>
      </c>
      <c r="Y1604" s="160">
        <f t="shared" ref="Y1604:Y1667" si="489">IF($N1604&lt;$AG$20,"",MAX($K1604,$AG$20,VLOOKUP($B1604,$AF$3:$AG$8,2,FALSE)))</f>
        <v>43678</v>
      </c>
      <c r="Z1604" s="161">
        <f t="shared" ref="Z1604:Z1667" si="490">IF(Y1604="","",MIN($N1604,$AG$23,VLOOKUP($B1604,$AF$3:$AH$8,3,FALSE)))</f>
        <v>43823</v>
      </c>
      <c r="AA1604" s="161" t="str">
        <f t="shared" ref="AA1604:AA1667" si="491">IF(SUM(AB1604:AC1604)&gt;0,"Yes","No")</f>
        <v>Yes</v>
      </c>
      <c r="AB1604" s="162">
        <f t="shared" ref="AB1604:AB1667" si="492">IF(Y1604="","",MAX(MIN($AG$21,Z1604)-MAX($AG$20,Y1604)+1,0)*$I1604/365)</f>
        <v>4.8</v>
      </c>
      <c r="AC1604" s="162">
        <f t="shared" ref="AC1604:AC1667" si="493">IF(Y1604="","",MAX(MIN($AG$23,Z1604)-MAX($AG$22,Y1604)+1,0)*$I1604/366)</f>
        <v>0</v>
      </c>
    </row>
    <row r="1605" spans="1:29" ht="15">
      <c r="A1605" s="62">
        <v>1603</v>
      </c>
      <c r="B1605" s="10">
        <v>10</v>
      </c>
      <c r="C1605" s="43">
        <v>41876</v>
      </c>
      <c r="D1605" s="44" t="s">
        <v>453</v>
      </c>
      <c r="E1605" s="44" t="s">
        <v>11</v>
      </c>
      <c r="F1605" s="15" t="s">
        <v>11</v>
      </c>
      <c r="G1605" s="163" t="s">
        <v>229</v>
      </c>
      <c r="H1605" s="44" t="s">
        <v>454</v>
      </c>
      <c r="I1605" s="45">
        <v>6</v>
      </c>
      <c r="J1605" s="12">
        <f>VLOOKUP(G1605,'Default Parameters'!$A$10:$C$12,3,FALSE)</f>
        <v>5</v>
      </c>
      <c r="K1605" s="63">
        <f t="shared" si="475"/>
        <v>41998</v>
      </c>
      <c r="L1605" s="64">
        <f t="shared" si="476"/>
        <v>2014</v>
      </c>
      <c r="M1605" s="64">
        <f t="shared" si="477"/>
        <v>12</v>
      </c>
      <c r="N1605" s="63">
        <f t="shared" si="478"/>
        <v>43823</v>
      </c>
      <c r="O1605" s="154">
        <f t="shared" si="479"/>
        <v>42948</v>
      </c>
      <c r="P1605" s="155">
        <f t="shared" si="480"/>
        <v>43312</v>
      </c>
      <c r="Q1605" s="155" t="str">
        <f t="shared" si="481"/>
        <v>Yes</v>
      </c>
      <c r="R1605" s="156">
        <f t="shared" si="482"/>
        <v>2.515068493150685</v>
      </c>
      <c r="S1605" s="156">
        <f t="shared" si="483"/>
        <v>3.484931506849315</v>
      </c>
      <c r="T1605" s="157">
        <f t="shared" si="484"/>
        <v>43313</v>
      </c>
      <c r="U1605" s="158">
        <f t="shared" si="485"/>
        <v>43677</v>
      </c>
      <c r="V1605" s="158" t="str">
        <f t="shared" si="486"/>
        <v>Yes</v>
      </c>
      <c r="W1605" s="159">
        <f t="shared" si="487"/>
        <v>2.515068493150685</v>
      </c>
      <c r="X1605" s="159">
        <f t="shared" si="488"/>
        <v>3.484931506849315</v>
      </c>
      <c r="Y1605" s="160">
        <f t="shared" si="489"/>
        <v>43678</v>
      </c>
      <c r="Z1605" s="161">
        <f t="shared" si="490"/>
        <v>43823</v>
      </c>
      <c r="AA1605" s="161" t="str">
        <f t="shared" si="491"/>
        <v>Yes</v>
      </c>
      <c r="AB1605" s="162">
        <f t="shared" si="492"/>
        <v>2.4</v>
      </c>
      <c r="AC1605" s="162">
        <f t="shared" si="493"/>
        <v>0</v>
      </c>
    </row>
    <row r="1606" spans="1:29" ht="15">
      <c r="A1606" s="62">
        <v>1604</v>
      </c>
      <c r="B1606" s="10">
        <v>10</v>
      </c>
      <c r="C1606" s="43">
        <v>41879</v>
      </c>
      <c r="D1606" s="44" t="s">
        <v>255</v>
      </c>
      <c r="E1606" s="44" t="s">
        <v>30</v>
      </c>
      <c r="F1606" s="15" t="s">
        <v>30</v>
      </c>
      <c r="G1606" s="163" t="s">
        <v>229</v>
      </c>
      <c r="H1606" s="44" t="s">
        <v>455</v>
      </c>
      <c r="I1606" s="45">
        <v>150</v>
      </c>
      <c r="J1606" s="12">
        <f>VLOOKUP(G1606,'Default Parameters'!$A$10:$C$12,3,FALSE)</f>
        <v>5</v>
      </c>
      <c r="K1606" s="63">
        <f t="shared" si="475"/>
        <v>42001</v>
      </c>
      <c r="L1606" s="64">
        <f t="shared" si="476"/>
        <v>2014</v>
      </c>
      <c r="M1606" s="64">
        <f t="shared" si="477"/>
        <v>12</v>
      </c>
      <c r="N1606" s="63">
        <f t="shared" si="478"/>
        <v>43826</v>
      </c>
      <c r="O1606" s="154">
        <f t="shared" si="479"/>
        <v>42948</v>
      </c>
      <c r="P1606" s="155">
        <f t="shared" si="480"/>
        <v>43312</v>
      </c>
      <c r="Q1606" s="155" t="str">
        <f t="shared" si="481"/>
        <v>Yes</v>
      </c>
      <c r="R1606" s="156">
        <f t="shared" si="482"/>
        <v>62.876712328767127</v>
      </c>
      <c r="S1606" s="156">
        <f t="shared" si="483"/>
        <v>87.123287671232873</v>
      </c>
      <c r="T1606" s="157">
        <f t="shared" si="484"/>
        <v>43313</v>
      </c>
      <c r="U1606" s="158">
        <f t="shared" si="485"/>
        <v>43677</v>
      </c>
      <c r="V1606" s="158" t="str">
        <f t="shared" si="486"/>
        <v>Yes</v>
      </c>
      <c r="W1606" s="159">
        <f t="shared" si="487"/>
        <v>62.876712328767127</v>
      </c>
      <c r="X1606" s="159">
        <f t="shared" si="488"/>
        <v>87.123287671232873</v>
      </c>
      <c r="Y1606" s="160">
        <f t="shared" si="489"/>
        <v>43678</v>
      </c>
      <c r="Z1606" s="161">
        <f t="shared" si="490"/>
        <v>43826</v>
      </c>
      <c r="AA1606" s="161" t="str">
        <f t="shared" si="491"/>
        <v>Yes</v>
      </c>
      <c r="AB1606" s="162">
        <f t="shared" si="492"/>
        <v>61.232876712328768</v>
      </c>
      <c r="AC1606" s="162">
        <f t="shared" si="493"/>
        <v>0</v>
      </c>
    </row>
    <row r="1607" spans="1:29" ht="15">
      <c r="A1607" s="62">
        <v>1605</v>
      </c>
      <c r="B1607" s="10">
        <v>10</v>
      </c>
      <c r="C1607" s="43">
        <v>41881</v>
      </c>
      <c r="D1607" s="44" t="s">
        <v>456</v>
      </c>
      <c r="E1607" s="44" t="s">
        <v>367</v>
      </c>
      <c r="F1607" s="15" t="s">
        <v>367</v>
      </c>
      <c r="G1607" s="163" t="s">
        <v>229</v>
      </c>
      <c r="H1607" s="44" t="s">
        <v>457</v>
      </c>
      <c r="I1607" s="45">
        <v>11</v>
      </c>
      <c r="J1607" s="12">
        <f>VLOOKUP(G1607,'Default Parameters'!$A$10:$C$12,3,FALSE)</f>
        <v>5</v>
      </c>
      <c r="K1607" s="63">
        <f t="shared" si="475"/>
        <v>42003</v>
      </c>
      <c r="L1607" s="64">
        <f t="shared" si="476"/>
        <v>2014</v>
      </c>
      <c r="M1607" s="64">
        <f t="shared" si="477"/>
        <v>12</v>
      </c>
      <c r="N1607" s="63">
        <f t="shared" si="478"/>
        <v>43828</v>
      </c>
      <c r="O1607" s="154">
        <f t="shared" si="479"/>
        <v>42948</v>
      </c>
      <c r="P1607" s="155">
        <f t="shared" si="480"/>
        <v>43312</v>
      </c>
      <c r="Q1607" s="155" t="str">
        <f t="shared" si="481"/>
        <v>Yes</v>
      </c>
      <c r="R1607" s="156">
        <f t="shared" si="482"/>
        <v>4.6109589041095891</v>
      </c>
      <c r="S1607" s="156">
        <f t="shared" si="483"/>
        <v>6.3890410958904109</v>
      </c>
      <c r="T1607" s="157">
        <f t="shared" si="484"/>
        <v>43313</v>
      </c>
      <c r="U1607" s="158">
        <f t="shared" si="485"/>
        <v>43677</v>
      </c>
      <c r="V1607" s="158" t="str">
        <f t="shared" si="486"/>
        <v>Yes</v>
      </c>
      <c r="W1607" s="159">
        <f t="shared" si="487"/>
        <v>4.6109589041095891</v>
      </c>
      <c r="X1607" s="159">
        <f t="shared" si="488"/>
        <v>6.3890410958904109</v>
      </c>
      <c r="Y1607" s="160">
        <f t="shared" si="489"/>
        <v>43678</v>
      </c>
      <c r="Z1607" s="161">
        <f t="shared" si="490"/>
        <v>43828</v>
      </c>
      <c r="AA1607" s="161" t="str">
        <f t="shared" si="491"/>
        <v>Yes</v>
      </c>
      <c r="AB1607" s="162">
        <f t="shared" si="492"/>
        <v>4.5506849315068489</v>
      </c>
      <c r="AC1607" s="162">
        <f t="shared" si="493"/>
        <v>0</v>
      </c>
    </row>
    <row r="1608" spans="1:29" ht="15">
      <c r="A1608" s="62">
        <v>1606</v>
      </c>
      <c r="B1608" s="10">
        <v>10</v>
      </c>
      <c r="C1608" s="43">
        <v>41881</v>
      </c>
      <c r="D1608" s="44" t="s">
        <v>403</v>
      </c>
      <c r="E1608" s="44" t="s">
        <v>11</v>
      </c>
      <c r="F1608" s="15" t="s">
        <v>11</v>
      </c>
      <c r="G1608" s="163" t="s">
        <v>229</v>
      </c>
      <c r="H1608" s="44" t="s">
        <v>458</v>
      </c>
      <c r="I1608" s="45">
        <v>15</v>
      </c>
      <c r="J1608" s="12">
        <f>VLOOKUP(G1608,'Default Parameters'!$A$10:$C$12,3,FALSE)</f>
        <v>5</v>
      </c>
      <c r="K1608" s="63">
        <f t="shared" si="475"/>
        <v>42003</v>
      </c>
      <c r="L1608" s="64">
        <f t="shared" si="476"/>
        <v>2014</v>
      </c>
      <c r="M1608" s="64">
        <f t="shared" si="477"/>
        <v>12</v>
      </c>
      <c r="N1608" s="63">
        <f t="shared" si="478"/>
        <v>43828</v>
      </c>
      <c r="O1608" s="154">
        <f t="shared" si="479"/>
        <v>42948</v>
      </c>
      <c r="P1608" s="155">
        <f t="shared" si="480"/>
        <v>43312</v>
      </c>
      <c r="Q1608" s="155" t="str">
        <f t="shared" si="481"/>
        <v>Yes</v>
      </c>
      <c r="R1608" s="156">
        <f t="shared" si="482"/>
        <v>6.2876712328767121</v>
      </c>
      <c r="S1608" s="156">
        <f t="shared" si="483"/>
        <v>8.712328767123287</v>
      </c>
      <c r="T1608" s="157">
        <f t="shared" si="484"/>
        <v>43313</v>
      </c>
      <c r="U1608" s="158">
        <f t="shared" si="485"/>
        <v>43677</v>
      </c>
      <c r="V1608" s="158" t="str">
        <f t="shared" si="486"/>
        <v>Yes</v>
      </c>
      <c r="W1608" s="159">
        <f t="shared" si="487"/>
        <v>6.2876712328767121</v>
      </c>
      <c r="X1608" s="159">
        <f t="shared" si="488"/>
        <v>8.712328767123287</v>
      </c>
      <c r="Y1608" s="160">
        <f t="shared" si="489"/>
        <v>43678</v>
      </c>
      <c r="Z1608" s="161">
        <f t="shared" si="490"/>
        <v>43828</v>
      </c>
      <c r="AA1608" s="161" t="str">
        <f t="shared" si="491"/>
        <v>Yes</v>
      </c>
      <c r="AB1608" s="162">
        <f t="shared" si="492"/>
        <v>6.2054794520547949</v>
      </c>
      <c r="AC1608" s="162">
        <f t="shared" si="493"/>
        <v>0</v>
      </c>
    </row>
    <row r="1609" spans="1:29" ht="15">
      <c r="A1609" s="62">
        <v>1607</v>
      </c>
      <c r="B1609" s="10">
        <v>10</v>
      </c>
      <c r="C1609" s="43">
        <v>41881</v>
      </c>
      <c r="D1609" s="44" t="s">
        <v>459</v>
      </c>
      <c r="E1609" s="65" t="s">
        <v>9</v>
      </c>
      <c r="F1609" s="15" t="s">
        <v>9</v>
      </c>
      <c r="G1609" s="163" t="s">
        <v>229</v>
      </c>
      <c r="H1609" s="44" t="s">
        <v>460</v>
      </c>
      <c r="I1609" s="45">
        <v>3</v>
      </c>
      <c r="J1609" s="12">
        <f>VLOOKUP(G1609,'Default Parameters'!$A$10:$C$12,3,FALSE)</f>
        <v>5</v>
      </c>
      <c r="K1609" s="63">
        <f t="shared" si="475"/>
        <v>42003</v>
      </c>
      <c r="L1609" s="64">
        <f t="shared" si="476"/>
        <v>2014</v>
      </c>
      <c r="M1609" s="64">
        <f t="shared" si="477"/>
        <v>12</v>
      </c>
      <c r="N1609" s="63">
        <f t="shared" si="478"/>
        <v>43828</v>
      </c>
      <c r="O1609" s="154">
        <f t="shared" si="479"/>
        <v>42948</v>
      </c>
      <c r="P1609" s="155">
        <f t="shared" si="480"/>
        <v>43312</v>
      </c>
      <c r="Q1609" s="155" t="str">
        <f t="shared" si="481"/>
        <v>Yes</v>
      </c>
      <c r="R1609" s="156">
        <f t="shared" si="482"/>
        <v>1.2575342465753425</v>
      </c>
      <c r="S1609" s="156">
        <f t="shared" si="483"/>
        <v>1.7424657534246575</v>
      </c>
      <c r="T1609" s="157">
        <f t="shared" si="484"/>
        <v>43313</v>
      </c>
      <c r="U1609" s="158">
        <f t="shared" si="485"/>
        <v>43677</v>
      </c>
      <c r="V1609" s="158" t="str">
        <f t="shared" si="486"/>
        <v>Yes</v>
      </c>
      <c r="W1609" s="159">
        <f t="shared" si="487"/>
        <v>1.2575342465753425</v>
      </c>
      <c r="X1609" s="159">
        <f t="shared" si="488"/>
        <v>1.7424657534246575</v>
      </c>
      <c r="Y1609" s="160">
        <f t="shared" si="489"/>
        <v>43678</v>
      </c>
      <c r="Z1609" s="161">
        <f t="shared" si="490"/>
        <v>43828</v>
      </c>
      <c r="AA1609" s="161" t="str">
        <f t="shared" si="491"/>
        <v>Yes</v>
      </c>
      <c r="AB1609" s="162">
        <f t="shared" si="492"/>
        <v>1.2410958904109588</v>
      </c>
      <c r="AC1609" s="162">
        <f t="shared" si="493"/>
        <v>0</v>
      </c>
    </row>
    <row r="1610" spans="1:29" ht="15">
      <c r="A1610" s="62">
        <v>1608</v>
      </c>
      <c r="B1610" s="10">
        <v>10</v>
      </c>
      <c r="C1610" s="43">
        <v>41882</v>
      </c>
      <c r="D1610" s="44" t="s">
        <v>462</v>
      </c>
      <c r="E1610" s="44" t="s">
        <v>378</v>
      </c>
      <c r="F1610" s="15" t="s">
        <v>378</v>
      </c>
      <c r="G1610" s="163" t="s">
        <v>229</v>
      </c>
      <c r="H1610" s="44" t="s">
        <v>463</v>
      </c>
      <c r="I1610" s="45">
        <v>75</v>
      </c>
      <c r="J1610" s="12">
        <f>VLOOKUP(G1610,'Default Parameters'!$A$10:$C$12,3,FALSE)</f>
        <v>5</v>
      </c>
      <c r="K1610" s="63">
        <f t="shared" si="475"/>
        <v>42004</v>
      </c>
      <c r="L1610" s="64">
        <f t="shared" si="476"/>
        <v>2014</v>
      </c>
      <c r="M1610" s="64">
        <f t="shared" si="477"/>
        <v>12</v>
      </c>
      <c r="N1610" s="63">
        <f t="shared" si="478"/>
        <v>43829</v>
      </c>
      <c r="O1610" s="154">
        <f t="shared" si="479"/>
        <v>42948</v>
      </c>
      <c r="P1610" s="155">
        <f t="shared" si="480"/>
        <v>43312</v>
      </c>
      <c r="Q1610" s="155" t="str">
        <f t="shared" si="481"/>
        <v>Yes</v>
      </c>
      <c r="R1610" s="156">
        <f t="shared" si="482"/>
        <v>31.438356164383563</v>
      </c>
      <c r="S1610" s="156">
        <f t="shared" si="483"/>
        <v>43.561643835616437</v>
      </c>
      <c r="T1610" s="157">
        <f t="shared" si="484"/>
        <v>43313</v>
      </c>
      <c r="U1610" s="158">
        <f t="shared" si="485"/>
        <v>43677</v>
      </c>
      <c r="V1610" s="158" t="str">
        <f t="shared" si="486"/>
        <v>Yes</v>
      </c>
      <c r="W1610" s="159">
        <f t="shared" si="487"/>
        <v>31.438356164383563</v>
      </c>
      <c r="X1610" s="159">
        <f t="shared" si="488"/>
        <v>43.561643835616437</v>
      </c>
      <c r="Y1610" s="160">
        <f t="shared" si="489"/>
        <v>43678</v>
      </c>
      <c r="Z1610" s="161">
        <f t="shared" si="490"/>
        <v>43829</v>
      </c>
      <c r="AA1610" s="161" t="str">
        <f t="shared" si="491"/>
        <v>Yes</v>
      </c>
      <c r="AB1610" s="162">
        <f t="shared" si="492"/>
        <v>31.232876712328768</v>
      </c>
      <c r="AC1610" s="162">
        <f t="shared" si="493"/>
        <v>0</v>
      </c>
    </row>
    <row r="1611" spans="1:29" ht="15">
      <c r="A1611" s="62">
        <v>1609</v>
      </c>
      <c r="B1611" s="10">
        <v>10</v>
      </c>
      <c r="C1611" s="43">
        <v>41882</v>
      </c>
      <c r="D1611" s="44" t="s">
        <v>462</v>
      </c>
      <c r="E1611" s="44" t="s">
        <v>378</v>
      </c>
      <c r="F1611" s="15" t="s">
        <v>378</v>
      </c>
      <c r="G1611" s="163" t="s">
        <v>229</v>
      </c>
      <c r="H1611" s="44" t="s">
        <v>464</v>
      </c>
      <c r="I1611" s="45">
        <v>50</v>
      </c>
      <c r="J1611" s="12">
        <f>VLOOKUP(G1611,'Default Parameters'!$A$10:$C$12,3,FALSE)</f>
        <v>5</v>
      </c>
      <c r="K1611" s="63">
        <f t="shared" si="475"/>
        <v>42004</v>
      </c>
      <c r="L1611" s="64">
        <f t="shared" si="476"/>
        <v>2014</v>
      </c>
      <c r="M1611" s="64">
        <f t="shared" si="477"/>
        <v>12</v>
      </c>
      <c r="N1611" s="63">
        <f t="shared" si="478"/>
        <v>43829</v>
      </c>
      <c r="O1611" s="154">
        <f t="shared" si="479"/>
        <v>42948</v>
      </c>
      <c r="P1611" s="155">
        <f t="shared" si="480"/>
        <v>43312</v>
      </c>
      <c r="Q1611" s="155" t="str">
        <f t="shared" si="481"/>
        <v>Yes</v>
      </c>
      <c r="R1611" s="156">
        <f t="shared" si="482"/>
        <v>20.958904109589042</v>
      </c>
      <c r="S1611" s="156">
        <f t="shared" si="483"/>
        <v>29.041095890410958</v>
      </c>
      <c r="T1611" s="157">
        <f t="shared" si="484"/>
        <v>43313</v>
      </c>
      <c r="U1611" s="158">
        <f t="shared" si="485"/>
        <v>43677</v>
      </c>
      <c r="V1611" s="158" t="str">
        <f t="shared" si="486"/>
        <v>Yes</v>
      </c>
      <c r="W1611" s="159">
        <f t="shared" si="487"/>
        <v>20.958904109589042</v>
      </c>
      <c r="X1611" s="159">
        <f t="shared" si="488"/>
        <v>29.041095890410958</v>
      </c>
      <c r="Y1611" s="160">
        <f t="shared" si="489"/>
        <v>43678</v>
      </c>
      <c r="Z1611" s="161">
        <f t="shared" si="490"/>
        <v>43829</v>
      </c>
      <c r="AA1611" s="161" t="str">
        <f t="shared" si="491"/>
        <v>Yes</v>
      </c>
      <c r="AB1611" s="162">
        <f t="shared" si="492"/>
        <v>20.82191780821918</v>
      </c>
      <c r="AC1611" s="162">
        <f t="shared" si="493"/>
        <v>0</v>
      </c>
    </row>
    <row r="1612" spans="1:29" ht="15">
      <c r="A1612" s="62">
        <v>1610</v>
      </c>
      <c r="B1612" s="10">
        <v>10</v>
      </c>
      <c r="C1612" s="43">
        <v>41882</v>
      </c>
      <c r="D1612" s="44" t="s">
        <v>334</v>
      </c>
      <c r="E1612" s="44" t="s">
        <v>374</v>
      </c>
      <c r="F1612" s="15" t="s">
        <v>374</v>
      </c>
      <c r="G1612" s="163" t="s">
        <v>229</v>
      </c>
      <c r="H1612" s="44" t="s">
        <v>461</v>
      </c>
      <c r="I1612" s="45">
        <v>80</v>
      </c>
      <c r="J1612" s="12">
        <f>VLOOKUP(G1612,'Default Parameters'!$A$10:$C$12,3,FALSE)</f>
        <v>5</v>
      </c>
      <c r="K1612" s="63">
        <f t="shared" si="475"/>
        <v>42004</v>
      </c>
      <c r="L1612" s="64">
        <f t="shared" si="476"/>
        <v>2014</v>
      </c>
      <c r="M1612" s="64">
        <f t="shared" si="477"/>
        <v>12</v>
      </c>
      <c r="N1612" s="63">
        <f t="shared" si="478"/>
        <v>43829</v>
      </c>
      <c r="O1612" s="154">
        <f t="shared" si="479"/>
        <v>42948</v>
      </c>
      <c r="P1612" s="155">
        <f t="shared" si="480"/>
        <v>43312</v>
      </c>
      <c r="Q1612" s="155" t="str">
        <f t="shared" si="481"/>
        <v>Yes</v>
      </c>
      <c r="R1612" s="156">
        <f t="shared" si="482"/>
        <v>33.534246575342465</v>
      </c>
      <c r="S1612" s="156">
        <f t="shared" si="483"/>
        <v>46.465753424657535</v>
      </c>
      <c r="T1612" s="157">
        <f t="shared" si="484"/>
        <v>43313</v>
      </c>
      <c r="U1612" s="158">
        <f t="shared" si="485"/>
        <v>43677</v>
      </c>
      <c r="V1612" s="158" t="str">
        <f t="shared" si="486"/>
        <v>Yes</v>
      </c>
      <c r="W1612" s="159">
        <f t="shared" si="487"/>
        <v>33.534246575342465</v>
      </c>
      <c r="X1612" s="159">
        <f t="shared" si="488"/>
        <v>46.465753424657535</v>
      </c>
      <c r="Y1612" s="160">
        <f t="shared" si="489"/>
        <v>43678</v>
      </c>
      <c r="Z1612" s="161">
        <f t="shared" si="490"/>
        <v>43829</v>
      </c>
      <c r="AA1612" s="161" t="str">
        <f t="shared" si="491"/>
        <v>Yes</v>
      </c>
      <c r="AB1612" s="162">
        <f t="shared" si="492"/>
        <v>33.315068493150683</v>
      </c>
      <c r="AC1612" s="162">
        <f t="shared" si="493"/>
        <v>0</v>
      </c>
    </row>
    <row r="1613" spans="1:29" ht="15">
      <c r="A1613" s="62">
        <v>1611</v>
      </c>
      <c r="B1613" s="10">
        <v>10</v>
      </c>
      <c r="C1613" s="43">
        <v>41883</v>
      </c>
      <c r="D1613" s="44" t="s">
        <v>465</v>
      </c>
      <c r="E1613" s="44" t="s">
        <v>740</v>
      </c>
      <c r="F1613" s="44" t="s">
        <v>1317</v>
      </c>
      <c r="G1613" s="163" t="s">
        <v>203</v>
      </c>
      <c r="H1613" s="44" t="s">
        <v>466</v>
      </c>
      <c r="I1613" s="45">
        <v>3</v>
      </c>
      <c r="J1613" s="12">
        <f>VLOOKUP(G1613,'Default Parameters'!$A$10:$C$12,3,FALSE)</f>
        <v>5</v>
      </c>
      <c r="K1613" s="63">
        <f t="shared" si="475"/>
        <v>42005</v>
      </c>
      <c r="L1613" s="64">
        <f t="shared" si="476"/>
        <v>2015</v>
      </c>
      <c r="M1613" s="64">
        <f t="shared" si="477"/>
        <v>1</v>
      </c>
      <c r="N1613" s="63">
        <f t="shared" si="478"/>
        <v>43830</v>
      </c>
      <c r="O1613" s="154">
        <f t="shared" si="479"/>
        <v>42948</v>
      </c>
      <c r="P1613" s="155">
        <f t="shared" si="480"/>
        <v>43312</v>
      </c>
      <c r="Q1613" s="155" t="str">
        <f t="shared" si="481"/>
        <v>Yes</v>
      </c>
      <c r="R1613" s="156">
        <f t="shared" si="482"/>
        <v>1.2575342465753425</v>
      </c>
      <c r="S1613" s="156">
        <f t="shared" si="483"/>
        <v>1.7424657534246575</v>
      </c>
      <c r="T1613" s="157">
        <f t="shared" si="484"/>
        <v>43313</v>
      </c>
      <c r="U1613" s="158">
        <f t="shared" si="485"/>
        <v>43677</v>
      </c>
      <c r="V1613" s="158" t="str">
        <f t="shared" si="486"/>
        <v>Yes</v>
      </c>
      <c r="W1613" s="159">
        <f t="shared" si="487"/>
        <v>1.2575342465753425</v>
      </c>
      <c r="X1613" s="159">
        <f t="shared" si="488"/>
        <v>1.7424657534246575</v>
      </c>
      <c r="Y1613" s="160">
        <f t="shared" si="489"/>
        <v>43678</v>
      </c>
      <c r="Z1613" s="161">
        <f t="shared" si="490"/>
        <v>43830</v>
      </c>
      <c r="AA1613" s="161" t="str">
        <f t="shared" si="491"/>
        <v>Yes</v>
      </c>
      <c r="AB1613" s="162">
        <f t="shared" si="492"/>
        <v>1.2575342465753425</v>
      </c>
      <c r="AC1613" s="162">
        <f t="shared" si="493"/>
        <v>0</v>
      </c>
    </row>
    <row r="1614" spans="1:29" ht="15">
      <c r="A1614" s="62">
        <v>1612</v>
      </c>
      <c r="B1614" s="10">
        <v>10</v>
      </c>
      <c r="C1614" s="43">
        <v>41891</v>
      </c>
      <c r="D1614" s="44" t="s">
        <v>467</v>
      </c>
      <c r="E1614" s="65" t="s">
        <v>8</v>
      </c>
      <c r="F1614" s="15" t="s">
        <v>8</v>
      </c>
      <c r="G1614" s="163" t="s">
        <v>229</v>
      </c>
      <c r="H1614" s="44" t="s">
        <v>468</v>
      </c>
      <c r="I1614" s="45">
        <v>20</v>
      </c>
      <c r="J1614" s="12">
        <f>VLOOKUP(G1614,'Default Parameters'!$A$10:$C$12,3,FALSE)</f>
        <v>5</v>
      </c>
      <c r="K1614" s="63">
        <f t="shared" si="475"/>
        <v>42013</v>
      </c>
      <c r="L1614" s="64">
        <f t="shared" si="476"/>
        <v>2015</v>
      </c>
      <c r="M1614" s="64">
        <f t="shared" si="477"/>
        <v>1</v>
      </c>
      <c r="N1614" s="63">
        <f t="shared" si="478"/>
        <v>43838</v>
      </c>
      <c r="O1614" s="154">
        <f t="shared" si="479"/>
        <v>42948</v>
      </c>
      <c r="P1614" s="155">
        <f t="shared" si="480"/>
        <v>43312</v>
      </c>
      <c r="Q1614" s="155" t="str">
        <f t="shared" si="481"/>
        <v>Yes</v>
      </c>
      <c r="R1614" s="156">
        <f t="shared" si="482"/>
        <v>8.3835616438356162</v>
      </c>
      <c r="S1614" s="156">
        <f t="shared" si="483"/>
        <v>11.616438356164384</v>
      </c>
      <c r="T1614" s="157">
        <f t="shared" si="484"/>
        <v>43313</v>
      </c>
      <c r="U1614" s="158">
        <f t="shared" si="485"/>
        <v>43677</v>
      </c>
      <c r="V1614" s="158" t="str">
        <f t="shared" si="486"/>
        <v>Yes</v>
      </c>
      <c r="W1614" s="159">
        <f t="shared" si="487"/>
        <v>8.3835616438356162</v>
      </c>
      <c r="X1614" s="159">
        <f t="shared" si="488"/>
        <v>11.616438356164384</v>
      </c>
      <c r="Y1614" s="160">
        <f t="shared" si="489"/>
        <v>43678</v>
      </c>
      <c r="Z1614" s="161">
        <f t="shared" si="490"/>
        <v>43838</v>
      </c>
      <c r="AA1614" s="161" t="str">
        <f t="shared" si="491"/>
        <v>Yes</v>
      </c>
      <c r="AB1614" s="162">
        <f t="shared" si="492"/>
        <v>8.3835616438356162</v>
      </c>
      <c r="AC1614" s="162">
        <f t="shared" si="493"/>
        <v>0.43715846994535518</v>
      </c>
    </row>
    <row r="1615" spans="1:29" ht="15">
      <c r="A1615" s="62">
        <v>1613</v>
      </c>
      <c r="B1615" s="10">
        <v>10</v>
      </c>
      <c r="C1615" s="43">
        <v>41912</v>
      </c>
      <c r="D1615" s="44" t="s">
        <v>471</v>
      </c>
      <c r="E1615" s="44" t="s">
        <v>12</v>
      </c>
      <c r="F1615" s="15" t="s">
        <v>12</v>
      </c>
      <c r="G1615" s="163" t="s">
        <v>203</v>
      </c>
      <c r="H1615" s="44" t="s">
        <v>472</v>
      </c>
      <c r="I1615" s="45">
        <v>11</v>
      </c>
      <c r="J1615" s="12">
        <f>VLOOKUP(G1615,'Default Parameters'!$A$10:$C$12,3,FALSE)</f>
        <v>5</v>
      </c>
      <c r="K1615" s="63">
        <f t="shared" si="475"/>
        <v>42034</v>
      </c>
      <c r="L1615" s="64">
        <f t="shared" si="476"/>
        <v>2015</v>
      </c>
      <c r="M1615" s="64">
        <f t="shared" si="477"/>
        <v>1</v>
      </c>
      <c r="N1615" s="63">
        <f t="shared" si="478"/>
        <v>43859</v>
      </c>
      <c r="O1615" s="154">
        <f t="shared" si="479"/>
        <v>42948</v>
      </c>
      <c r="P1615" s="155">
        <f t="shared" si="480"/>
        <v>43312</v>
      </c>
      <c r="Q1615" s="155" t="str">
        <f t="shared" si="481"/>
        <v>Yes</v>
      </c>
      <c r="R1615" s="156">
        <f t="shared" si="482"/>
        <v>4.6109589041095891</v>
      </c>
      <c r="S1615" s="156">
        <f t="shared" si="483"/>
        <v>6.3890410958904109</v>
      </c>
      <c r="T1615" s="157">
        <f t="shared" si="484"/>
        <v>43313</v>
      </c>
      <c r="U1615" s="158">
        <f t="shared" si="485"/>
        <v>43677</v>
      </c>
      <c r="V1615" s="158" t="str">
        <f t="shared" si="486"/>
        <v>Yes</v>
      </c>
      <c r="W1615" s="159">
        <f t="shared" si="487"/>
        <v>4.6109589041095891</v>
      </c>
      <c r="X1615" s="159">
        <f t="shared" si="488"/>
        <v>6.3890410958904109</v>
      </c>
      <c r="Y1615" s="160">
        <f t="shared" si="489"/>
        <v>43678</v>
      </c>
      <c r="Z1615" s="161">
        <f t="shared" si="490"/>
        <v>43859</v>
      </c>
      <c r="AA1615" s="161" t="str">
        <f t="shared" si="491"/>
        <v>Yes</v>
      </c>
      <c r="AB1615" s="162">
        <f t="shared" si="492"/>
        <v>4.6109589041095891</v>
      </c>
      <c r="AC1615" s="162">
        <f t="shared" si="493"/>
        <v>0.87158469945355188</v>
      </c>
    </row>
    <row r="1616" spans="1:29" ht="15">
      <c r="A1616" s="62">
        <v>1614</v>
      </c>
      <c r="B1616" s="10">
        <v>10</v>
      </c>
      <c r="C1616" s="43">
        <v>41912</v>
      </c>
      <c r="D1616" s="44" t="s">
        <v>474</v>
      </c>
      <c r="E1616" s="44" t="s">
        <v>12</v>
      </c>
      <c r="F1616" s="15" t="s">
        <v>12</v>
      </c>
      <c r="G1616" s="163" t="s">
        <v>203</v>
      </c>
      <c r="H1616" s="44" t="s">
        <v>475</v>
      </c>
      <c r="I1616" s="45">
        <v>2</v>
      </c>
      <c r="J1616" s="12">
        <f>VLOOKUP(G1616,'Default Parameters'!$A$10:$C$12,3,FALSE)</f>
        <v>5</v>
      </c>
      <c r="K1616" s="63">
        <f t="shared" si="475"/>
        <v>42034</v>
      </c>
      <c r="L1616" s="64">
        <f t="shared" si="476"/>
        <v>2015</v>
      </c>
      <c r="M1616" s="64">
        <f t="shared" si="477"/>
        <v>1</v>
      </c>
      <c r="N1616" s="63">
        <f t="shared" si="478"/>
        <v>43859</v>
      </c>
      <c r="O1616" s="154">
        <f t="shared" si="479"/>
        <v>42948</v>
      </c>
      <c r="P1616" s="155">
        <f t="shared" si="480"/>
        <v>43312</v>
      </c>
      <c r="Q1616" s="155" t="str">
        <f t="shared" si="481"/>
        <v>Yes</v>
      </c>
      <c r="R1616" s="156">
        <f t="shared" si="482"/>
        <v>0.83835616438356164</v>
      </c>
      <c r="S1616" s="156">
        <f t="shared" si="483"/>
        <v>1.1616438356164382</v>
      </c>
      <c r="T1616" s="157">
        <f t="shared" si="484"/>
        <v>43313</v>
      </c>
      <c r="U1616" s="158">
        <f t="shared" si="485"/>
        <v>43677</v>
      </c>
      <c r="V1616" s="158" t="str">
        <f t="shared" si="486"/>
        <v>Yes</v>
      </c>
      <c r="W1616" s="159">
        <f t="shared" si="487"/>
        <v>0.83835616438356164</v>
      </c>
      <c r="X1616" s="159">
        <f t="shared" si="488"/>
        <v>1.1616438356164382</v>
      </c>
      <c r="Y1616" s="160">
        <f t="shared" si="489"/>
        <v>43678</v>
      </c>
      <c r="Z1616" s="161">
        <f t="shared" si="490"/>
        <v>43859</v>
      </c>
      <c r="AA1616" s="161" t="str">
        <f t="shared" si="491"/>
        <v>Yes</v>
      </c>
      <c r="AB1616" s="162">
        <f t="shared" si="492"/>
        <v>0.83835616438356164</v>
      </c>
      <c r="AC1616" s="162">
        <f t="shared" si="493"/>
        <v>0.15846994535519127</v>
      </c>
    </row>
    <row r="1617" spans="1:29" ht="15">
      <c r="A1617" s="62">
        <v>1615</v>
      </c>
      <c r="B1617" s="10">
        <v>10</v>
      </c>
      <c r="C1617" s="43">
        <v>41912</v>
      </c>
      <c r="D1617" s="44" t="s">
        <v>480</v>
      </c>
      <c r="E1617" s="44" t="s">
        <v>12</v>
      </c>
      <c r="F1617" s="15" t="s">
        <v>12</v>
      </c>
      <c r="G1617" s="163" t="s">
        <v>229</v>
      </c>
      <c r="H1617" s="44" t="s">
        <v>481</v>
      </c>
      <c r="I1617" s="45">
        <v>1</v>
      </c>
      <c r="J1617" s="12">
        <f>VLOOKUP(G1617,'Default Parameters'!$A$10:$C$12,3,FALSE)</f>
        <v>5</v>
      </c>
      <c r="K1617" s="63">
        <f t="shared" si="475"/>
        <v>42034</v>
      </c>
      <c r="L1617" s="64">
        <f t="shared" si="476"/>
        <v>2015</v>
      </c>
      <c r="M1617" s="64">
        <f t="shared" si="477"/>
        <v>1</v>
      </c>
      <c r="N1617" s="63">
        <f t="shared" si="478"/>
        <v>43859</v>
      </c>
      <c r="O1617" s="154">
        <f t="shared" si="479"/>
        <v>42948</v>
      </c>
      <c r="P1617" s="155">
        <f t="shared" si="480"/>
        <v>43312</v>
      </c>
      <c r="Q1617" s="155" t="str">
        <f t="shared" si="481"/>
        <v>Yes</v>
      </c>
      <c r="R1617" s="156">
        <f t="shared" si="482"/>
        <v>0.41917808219178082</v>
      </c>
      <c r="S1617" s="156">
        <f t="shared" si="483"/>
        <v>0.58082191780821912</v>
      </c>
      <c r="T1617" s="157">
        <f t="shared" si="484"/>
        <v>43313</v>
      </c>
      <c r="U1617" s="158">
        <f t="shared" si="485"/>
        <v>43677</v>
      </c>
      <c r="V1617" s="158" t="str">
        <f t="shared" si="486"/>
        <v>Yes</v>
      </c>
      <c r="W1617" s="159">
        <f t="shared" si="487"/>
        <v>0.41917808219178082</v>
      </c>
      <c r="X1617" s="159">
        <f t="shared" si="488"/>
        <v>0.58082191780821912</v>
      </c>
      <c r="Y1617" s="160">
        <f t="shared" si="489"/>
        <v>43678</v>
      </c>
      <c r="Z1617" s="161">
        <f t="shared" si="490"/>
        <v>43859</v>
      </c>
      <c r="AA1617" s="161" t="str">
        <f t="shared" si="491"/>
        <v>Yes</v>
      </c>
      <c r="AB1617" s="162">
        <f t="shared" si="492"/>
        <v>0.41917808219178082</v>
      </c>
      <c r="AC1617" s="162">
        <f t="shared" si="493"/>
        <v>7.9234972677595633E-2</v>
      </c>
    </row>
    <row r="1618" spans="1:29" ht="15">
      <c r="A1618" s="62">
        <v>1616</v>
      </c>
      <c r="B1618" s="10">
        <v>10</v>
      </c>
      <c r="C1618" s="43">
        <v>41912</v>
      </c>
      <c r="D1618" s="44" t="s">
        <v>474</v>
      </c>
      <c r="E1618" s="44" t="s">
        <v>12</v>
      </c>
      <c r="F1618" s="15" t="s">
        <v>12</v>
      </c>
      <c r="G1618" s="163" t="s">
        <v>229</v>
      </c>
      <c r="H1618" s="44" t="s">
        <v>493</v>
      </c>
      <c r="I1618" s="45">
        <v>2</v>
      </c>
      <c r="J1618" s="12">
        <f>VLOOKUP(G1618,'Default Parameters'!$A$10:$C$12,3,FALSE)</f>
        <v>5</v>
      </c>
      <c r="K1618" s="63">
        <f t="shared" si="475"/>
        <v>42034</v>
      </c>
      <c r="L1618" s="64">
        <f t="shared" si="476"/>
        <v>2015</v>
      </c>
      <c r="M1618" s="64">
        <f t="shared" si="477"/>
        <v>1</v>
      </c>
      <c r="N1618" s="63">
        <f t="shared" si="478"/>
        <v>43859</v>
      </c>
      <c r="O1618" s="154">
        <f t="shared" si="479"/>
        <v>42948</v>
      </c>
      <c r="P1618" s="155">
        <f t="shared" si="480"/>
        <v>43312</v>
      </c>
      <c r="Q1618" s="155" t="str">
        <f t="shared" si="481"/>
        <v>Yes</v>
      </c>
      <c r="R1618" s="156">
        <f t="shared" si="482"/>
        <v>0.83835616438356164</v>
      </c>
      <c r="S1618" s="156">
        <f t="shared" si="483"/>
        <v>1.1616438356164382</v>
      </c>
      <c r="T1618" s="157">
        <f t="shared" si="484"/>
        <v>43313</v>
      </c>
      <c r="U1618" s="158">
        <f t="shared" si="485"/>
        <v>43677</v>
      </c>
      <c r="V1618" s="158" t="str">
        <f t="shared" si="486"/>
        <v>Yes</v>
      </c>
      <c r="W1618" s="159">
        <f t="shared" si="487"/>
        <v>0.83835616438356164</v>
      </c>
      <c r="X1618" s="159">
        <f t="shared" si="488"/>
        <v>1.1616438356164382</v>
      </c>
      <c r="Y1618" s="160">
        <f t="shared" si="489"/>
        <v>43678</v>
      </c>
      <c r="Z1618" s="161">
        <f t="shared" si="490"/>
        <v>43859</v>
      </c>
      <c r="AA1618" s="161" t="str">
        <f t="shared" si="491"/>
        <v>Yes</v>
      </c>
      <c r="AB1618" s="162">
        <f t="shared" si="492"/>
        <v>0.83835616438356164</v>
      </c>
      <c r="AC1618" s="162">
        <f t="shared" si="493"/>
        <v>0.15846994535519127</v>
      </c>
    </row>
    <row r="1619" spans="1:29" ht="15">
      <c r="A1619" s="62">
        <v>1617</v>
      </c>
      <c r="B1619" s="10">
        <v>10</v>
      </c>
      <c r="C1619" s="43">
        <v>41912</v>
      </c>
      <c r="D1619" s="44" t="s">
        <v>414</v>
      </c>
      <c r="E1619" s="44" t="s">
        <v>367</v>
      </c>
      <c r="F1619" s="15" t="s">
        <v>367</v>
      </c>
      <c r="G1619" s="163" t="s">
        <v>203</v>
      </c>
      <c r="H1619" s="44" t="s">
        <v>473</v>
      </c>
      <c r="I1619" s="45">
        <v>80</v>
      </c>
      <c r="J1619" s="12">
        <f>VLOOKUP(G1619,'Default Parameters'!$A$10:$C$12,3,FALSE)</f>
        <v>5</v>
      </c>
      <c r="K1619" s="63">
        <f t="shared" si="475"/>
        <v>42034</v>
      </c>
      <c r="L1619" s="64">
        <f t="shared" si="476"/>
        <v>2015</v>
      </c>
      <c r="M1619" s="64">
        <f t="shared" si="477"/>
        <v>1</v>
      </c>
      <c r="N1619" s="63">
        <f t="shared" si="478"/>
        <v>43859</v>
      </c>
      <c r="O1619" s="154">
        <f t="shared" si="479"/>
        <v>42948</v>
      </c>
      <c r="P1619" s="155">
        <f t="shared" si="480"/>
        <v>43312</v>
      </c>
      <c r="Q1619" s="155" t="str">
        <f t="shared" si="481"/>
        <v>Yes</v>
      </c>
      <c r="R1619" s="156">
        <f t="shared" si="482"/>
        <v>33.534246575342465</v>
      </c>
      <c r="S1619" s="156">
        <f t="shared" si="483"/>
        <v>46.465753424657535</v>
      </c>
      <c r="T1619" s="157">
        <f t="shared" si="484"/>
        <v>43313</v>
      </c>
      <c r="U1619" s="158">
        <f t="shared" si="485"/>
        <v>43677</v>
      </c>
      <c r="V1619" s="158" t="str">
        <f t="shared" si="486"/>
        <v>Yes</v>
      </c>
      <c r="W1619" s="159">
        <f t="shared" si="487"/>
        <v>33.534246575342465</v>
      </c>
      <c r="X1619" s="159">
        <f t="shared" si="488"/>
        <v>46.465753424657535</v>
      </c>
      <c r="Y1619" s="160">
        <f t="shared" si="489"/>
        <v>43678</v>
      </c>
      <c r="Z1619" s="161">
        <f t="shared" si="490"/>
        <v>43859</v>
      </c>
      <c r="AA1619" s="161" t="str">
        <f t="shared" si="491"/>
        <v>Yes</v>
      </c>
      <c r="AB1619" s="162">
        <f t="shared" si="492"/>
        <v>33.534246575342465</v>
      </c>
      <c r="AC1619" s="162">
        <f t="shared" si="493"/>
        <v>6.3387978142076502</v>
      </c>
    </row>
    <row r="1620" spans="1:29" ht="15">
      <c r="A1620" s="62">
        <v>1618</v>
      </c>
      <c r="B1620" s="10">
        <v>10</v>
      </c>
      <c r="C1620" s="43">
        <v>41912</v>
      </c>
      <c r="D1620" s="44" t="s">
        <v>469</v>
      </c>
      <c r="E1620" s="65" t="s">
        <v>8</v>
      </c>
      <c r="F1620" s="15" t="s">
        <v>8</v>
      </c>
      <c r="G1620" s="163" t="s">
        <v>203</v>
      </c>
      <c r="H1620" s="44" t="s">
        <v>470</v>
      </c>
      <c r="I1620" s="45">
        <v>27</v>
      </c>
      <c r="J1620" s="12">
        <f>VLOOKUP(G1620,'Default Parameters'!$A$10:$C$12,3,FALSE)</f>
        <v>5</v>
      </c>
      <c r="K1620" s="63">
        <f t="shared" si="475"/>
        <v>42034</v>
      </c>
      <c r="L1620" s="64">
        <f t="shared" si="476"/>
        <v>2015</v>
      </c>
      <c r="M1620" s="64">
        <f t="shared" si="477"/>
        <v>1</v>
      </c>
      <c r="N1620" s="63">
        <f t="shared" si="478"/>
        <v>43859</v>
      </c>
      <c r="O1620" s="154">
        <f t="shared" si="479"/>
        <v>42948</v>
      </c>
      <c r="P1620" s="155">
        <f t="shared" si="480"/>
        <v>43312</v>
      </c>
      <c r="Q1620" s="155" t="str">
        <f t="shared" si="481"/>
        <v>Yes</v>
      </c>
      <c r="R1620" s="156">
        <f t="shared" si="482"/>
        <v>11.317808219178081</v>
      </c>
      <c r="S1620" s="156">
        <f t="shared" si="483"/>
        <v>15.682191780821919</v>
      </c>
      <c r="T1620" s="157">
        <f t="shared" si="484"/>
        <v>43313</v>
      </c>
      <c r="U1620" s="158">
        <f t="shared" si="485"/>
        <v>43677</v>
      </c>
      <c r="V1620" s="158" t="str">
        <f t="shared" si="486"/>
        <v>Yes</v>
      </c>
      <c r="W1620" s="159">
        <f t="shared" si="487"/>
        <v>11.317808219178081</v>
      </c>
      <c r="X1620" s="159">
        <f t="shared" si="488"/>
        <v>15.682191780821919</v>
      </c>
      <c r="Y1620" s="160">
        <f t="shared" si="489"/>
        <v>43678</v>
      </c>
      <c r="Z1620" s="161">
        <f t="shared" si="490"/>
        <v>43859</v>
      </c>
      <c r="AA1620" s="161" t="str">
        <f t="shared" si="491"/>
        <v>Yes</v>
      </c>
      <c r="AB1620" s="162">
        <f t="shared" si="492"/>
        <v>11.317808219178081</v>
      </c>
      <c r="AC1620" s="162">
        <f t="shared" si="493"/>
        <v>2.139344262295082</v>
      </c>
    </row>
    <row r="1621" spans="1:29" ht="15">
      <c r="A1621" s="62">
        <v>1619</v>
      </c>
      <c r="B1621" s="10">
        <v>10</v>
      </c>
      <c r="C1621" s="43">
        <v>41912</v>
      </c>
      <c r="D1621" s="44" t="s">
        <v>403</v>
      </c>
      <c r="E1621" s="65" t="s">
        <v>8</v>
      </c>
      <c r="F1621" s="15" t="s">
        <v>8</v>
      </c>
      <c r="G1621" s="163" t="s">
        <v>229</v>
      </c>
      <c r="H1621" s="44" t="s">
        <v>483</v>
      </c>
      <c r="I1621" s="45">
        <v>10</v>
      </c>
      <c r="J1621" s="12">
        <f>VLOOKUP(G1621,'Default Parameters'!$A$10:$C$12,3,FALSE)</f>
        <v>5</v>
      </c>
      <c r="K1621" s="63">
        <f t="shared" si="475"/>
        <v>42034</v>
      </c>
      <c r="L1621" s="64">
        <f t="shared" si="476"/>
        <v>2015</v>
      </c>
      <c r="M1621" s="64">
        <f t="shared" si="477"/>
        <v>1</v>
      </c>
      <c r="N1621" s="63">
        <f t="shared" si="478"/>
        <v>43859</v>
      </c>
      <c r="O1621" s="154">
        <f t="shared" si="479"/>
        <v>42948</v>
      </c>
      <c r="P1621" s="155">
        <f t="shared" si="480"/>
        <v>43312</v>
      </c>
      <c r="Q1621" s="155" t="str">
        <f t="shared" si="481"/>
        <v>Yes</v>
      </c>
      <c r="R1621" s="156">
        <f t="shared" si="482"/>
        <v>4.1917808219178081</v>
      </c>
      <c r="S1621" s="156">
        <f t="shared" si="483"/>
        <v>5.8082191780821919</v>
      </c>
      <c r="T1621" s="157">
        <f t="shared" si="484"/>
        <v>43313</v>
      </c>
      <c r="U1621" s="158">
        <f t="shared" si="485"/>
        <v>43677</v>
      </c>
      <c r="V1621" s="158" t="str">
        <f t="shared" si="486"/>
        <v>Yes</v>
      </c>
      <c r="W1621" s="159">
        <f t="shared" si="487"/>
        <v>4.1917808219178081</v>
      </c>
      <c r="X1621" s="159">
        <f t="shared" si="488"/>
        <v>5.8082191780821919</v>
      </c>
      <c r="Y1621" s="160">
        <f t="shared" si="489"/>
        <v>43678</v>
      </c>
      <c r="Z1621" s="161">
        <f t="shared" si="490"/>
        <v>43859</v>
      </c>
      <c r="AA1621" s="161" t="str">
        <f t="shared" si="491"/>
        <v>Yes</v>
      </c>
      <c r="AB1621" s="162">
        <f t="shared" si="492"/>
        <v>4.1917808219178081</v>
      </c>
      <c r="AC1621" s="162">
        <f t="shared" si="493"/>
        <v>0.79234972677595628</v>
      </c>
    </row>
    <row r="1622" spans="1:29" ht="15">
      <c r="A1622" s="62">
        <v>1620</v>
      </c>
      <c r="B1622" s="10">
        <v>10</v>
      </c>
      <c r="C1622" s="43">
        <v>41912</v>
      </c>
      <c r="D1622" s="44" t="s">
        <v>488</v>
      </c>
      <c r="E1622" s="44" t="s">
        <v>378</v>
      </c>
      <c r="F1622" s="15" t="s">
        <v>378</v>
      </c>
      <c r="G1622" s="163" t="s">
        <v>229</v>
      </c>
      <c r="H1622" s="44" t="s">
        <v>489</v>
      </c>
      <c r="I1622" s="45">
        <v>125</v>
      </c>
      <c r="J1622" s="12">
        <f>VLOOKUP(G1622,'Default Parameters'!$A$10:$C$12,3,FALSE)</f>
        <v>5</v>
      </c>
      <c r="K1622" s="63">
        <f t="shared" si="475"/>
        <v>42034</v>
      </c>
      <c r="L1622" s="64">
        <f t="shared" si="476"/>
        <v>2015</v>
      </c>
      <c r="M1622" s="64">
        <f t="shared" si="477"/>
        <v>1</v>
      </c>
      <c r="N1622" s="63">
        <f t="shared" si="478"/>
        <v>43859</v>
      </c>
      <c r="O1622" s="154">
        <f t="shared" si="479"/>
        <v>42948</v>
      </c>
      <c r="P1622" s="155">
        <f t="shared" si="480"/>
        <v>43312</v>
      </c>
      <c r="Q1622" s="155" t="str">
        <f t="shared" si="481"/>
        <v>Yes</v>
      </c>
      <c r="R1622" s="156">
        <f t="shared" si="482"/>
        <v>52.397260273972606</v>
      </c>
      <c r="S1622" s="156">
        <f t="shared" si="483"/>
        <v>72.602739726027394</v>
      </c>
      <c r="T1622" s="157">
        <f t="shared" si="484"/>
        <v>43313</v>
      </c>
      <c r="U1622" s="158">
        <f t="shared" si="485"/>
        <v>43677</v>
      </c>
      <c r="V1622" s="158" t="str">
        <f t="shared" si="486"/>
        <v>Yes</v>
      </c>
      <c r="W1622" s="159">
        <f t="shared" si="487"/>
        <v>52.397260273972606</v>
      </c>
      <c r="X1622" s="159">
        <f t="shared" si="488"/>
        <v>72.602739726027394</v>
      </c>
      <c r="Y1622" s="160">
        <f t="shared" si="489"/>
        <v>43678</v>
      </c>
      <c r="Z1622" s="161">
        <f t="shared" si="490"/>
        <v>43859</v>
      </c>
      <c r="AA1622" s="161" t="str">
        <f t="shared" si="491"/>
        <v>Yes</v>
      </c>
      <c r="AB1622" s="162">
        <f t="shared" si="492"/>
        <v>52.397260273972606</v>
      </c>
      <c r="AC1622" s="162">
        <f t="shared" si="493"/>
        <v>9.9043715846994527</v>
      </c>
    </row>
    <row r="1623" spans="1:29" ht="15">
      <c r="A1623" s="62">
        <v>1621</v>
      </c>
      <c r="B1623" s="10">
        <v>10</v>
      </c>
      <c r="C1623" s="43">
        <v>41912</v>
      </c>
      <c r="D1623" s="44" t="s">
        <v>476</v>
      </c>
      <c r="E1623" s="44" t="s">
        <v>11</v>
      </c>
      <c r="F1623" s="15" t="s">
        <v>11</v>
      </c>
      <c r="G1623" s="163" t="s">
        <v>229</v>
      </c>
      <c r="H1623" s="44" t="s">
        <v>477</v>
      </c>
      <c r="I1623" s="45">
        <v>335</v>
      </c>
      <c r="J1623" s="12">
        <f>VLOOKUP(G1623,'Default Parameters'!$A$10:$C$12,3,FALSE)</f>
        <v>5</v>
      </c>
      <c r="K1623" s="63">
        <f t="shared" si="475"/>
        <v>42034</v>
      </c>
      <c r="L1623" s="64">
        <f t="shared" si="476"/>
        <v>2015</v>
      </c>
      <c r="M1623" s="64">
        <f t="shared" si="477"/>
        <v>1</v>
      </c>
      <c r="N1623" s="63">
        <f t="shared" si="478"/>
        <v>43859</v>
      </c>
      <c r="O1623" s="154">
        <f t="shared" si="479"/>
        <v>42948</v>
      </c>
      <c r="P1623" s="155">
        <f t="shared" si="480"/>
        <v>43312</v>
      </c>
      <c r="Q1623" s="155" t="str">
        <f t="shared" si="481"/>
        <v>Yes</v>
      </c>
      <c r="R1623" s="156">
        <f t="shared" si="482"/>
        <v>140.42465753424656</v>
      </c>
      <c r="S1623" s="156">
        <f t="shared" si="483"/>
        <v>194.57534246575344</v>
      </c>
      <c r="T1623" s="157">
        <f t="shared" si="484"/>
        <v>43313</v>
      </c>
      <c r="U1623" s="158">
        <f t="shared" si="485"/>
        <v>43677</v>
      </c>
      <c r="V1623" s="158" t="str">
        <f t="shared" si="486"/>
        <v>Yes</v>
      </c>
      <c r="W1623" s="159">
        <f t="shared" si="487"/>
        <v>140.42465753424656</v>
      </c>
      <c r="X1623" s="159">
        <f t="shared" si="488"/>
        <v>194.57534246575344</v>
      </c>
      <c r="Y1623" s="160">
        <f t="shared" si="489"/>
        <v>43678</v>
      </c>
      <c r="Z1623" s="161">
        <f t="shared" si="490"/>
        <v>43859</v>
      </c>
      <c r="AA1623" s="161" t="str">
        <f t="shared" si="491"/>
        <v>Yes</v>
      </c>
      <c r="AB1623" s="162">
        <f t="shared" si="492"/>
        <v>140.42465753424656</v>
      </c>
      <c r="AC1623" s="162">
        <f t="shared" si="493"/>
        <v>26.543715846994534</v>
      </c>
    </row>
    <row r="1624" spans="1:29" ht="15">
      <c r="A1624" s="62">
        <v>1622</v>
      </c>
      <c r="B1624" s="10">
        <v>10</v>
      </c>
      <c r="C1624" s="43">
        <v>41912</v>
      </c>
      <c r="D1624" s="44" t="s">
        <v>403</v>
      </c>
      <c r="E1624" s="44" t="s">
        <v>11</v>
      </c>
      <c r="F1624" s="15" t="s">
        <v>11</v>
      </c>
      <c r="G1624" s="163" t="s">
        <v>229</v>
      </c>
      <c r="H1624" s="44" t="s">
        <v>482</v>
      </c>
      <c r="I1624" s="45">
        <v>18</v>
      </c>
      <c r="J1624" s="12">
        <f>VLOOKUP(G1624,'Default Parameters'!$A$10:$C$12,3,FALSE)</f>
        <v>5</v>
      </c>
      <c r="K1624" s="63">
        <f t="shared" si="475"/>
        <v>42034</v>
      </c>
      <c r="L1624" s="64">
        <f t="shared" si="476"/>
        <v>2015</v>
      </c>
      <c r="M1624" s="64">
        <f t="shared" si="477"/>
        <v>1</v>
      </c>
      <c r="N1624" s="63">
        <f t="shared" si="478"/>
        <v>43859</v>
      </c>
      <c r="O1624" s="154">
        <f t="shared" si="479"/>
        <v>42948</v>
      </c>
      <c r="P1624" s="155">
        <f t="shared" si="480"/>
        <v>43312</v>
      </c>
      <c r="Q1624" s="155" t="str">
        <f t="shared" si="481"/>
        <v>Yes</v>
      </c>
      <c r="R1624" s="156">
        <f t="shared" si="482"/>
        <v>7.5452054794520551</v>
      </c>
      <c r="S1624" s="156">
        <f t="shared" si="483"/>
        <v>10.454794520547946</v>
      </c>
      <c r="T1624" s="157">
        <f t="shared" si="484"/>
        <v>43313</v>
      </c>
      <c r="U1624" s="158">
        <f t="shared" si="485"/>
        <v>43677</v>
      </c>
      <c r="V1624" s="158" t="str">
        <f t="shared" si="486"/>
        <v>Yes</v>
      </c>
      <c r="W1624" s="159">
        <f t="shared" si="487"/>
        <v>7.5452054794520551</v>
      </c>
      <c r="X1624" s="159">
        <f t="shared" si="488"/>
        <v>10.454794520547946</v>
      </c>
      <c r="Y1624" s="160">
        <f t="shared" si="489"/>
        <v>43678</v>
      </c>
      <c r="Z1624" s="161">
        <f t="shared" si="490"/>
        <v>43859</v>
      </c>
      <c r="AA1624" s="161" t="str">
        <f t="shared" si="491"/>
        <v>Yes</v>
      </c>
      <c r="AB1624" s="162">
        <f t="shared" si="492"/>
        <v>7.5452054794520551</v>
      </c>
      <c r="AC1624" s="162">
        <f t="shared" si="493"/>
        <v>1.4262295081967213</v>
      </c>
    </row>
    <row r="1625" spans="1:29" ht="15">
      <c r="A1625" s="62">
        <v>1623</v>
      </c>
      <c r="B1625" s="10">
        <v>10</v>
      </c>
      <c r="C1625" s="43">
        <v>41912</v>
      </c>
      <c r="D1625" s="44" t="s">
        <v>484</v>
      </c>
      <c r="E1625" s="44" t="s">
        <v>11</v>
      </c>
      <c r="F1625" s="15" t="s">
        <v>11</v>
      </c>
      <c r="G1625" s="163" t="s">
        <v>229</v>
      </c>
      <c r="H1625" s="44" t="s">
        <v>485</v>
      </c>
      <c r="I1625" s="45">
        <v>12</v>
      </c>
      <c r="J1625" s="12">
        <f>VLOOKUP(G1625,'Default Parameters'!$A$10:$C$12,3,FALSE)</f>
        <v>5</v>
      </c>
      <c r="K1625" s="63">
        <f t="shared" si="475"/>
        <v>42034</v>
      </c>
      <c r="L1625" s="64">
        <f t="shared" si="476"/>
        <v>2015</v>
      </c>
      <c r="M1625" s="64">
        <f t="shared" si="477"/>
        <v>1</v>
      </c>
      <c r="N1625" s="63">
        <f t="shared" si="478"/>
        <v>43859</v>
      </c>
      <c r="O1625" s="154">
        <f t="shared" si="479"/>
        <v>42948</v>
      </c>
      <c r="P1625" s="155">
        <f t="shared" si="480"/>
        <v>43312</v>
      </c>
      <c r="Q1625" s="155" t="str">
        <f t="shared" si="481"/>
        <v>Yes</v>
      </c>
      <c r="R1625" s="156">
        <f t="shared" si="482"/>
        <v>5.0301369863013701</v>
      </c>
      <c r="S1625" s="156">
        <f t="shared" si="483"/>
        <v>6.9698630136986299</v>
      </c>
      <c r="T1625" s="157">
        <f t="shared" si="484"/>
        <v>43313</v>
      </c>
      <c r="U1625" s="158">
        <f t="shared" si="485"/>
        <v>43677</v>
      </c>
      <c r="V1625" s="158" t="str">
        <f t="shared" si="486"/>
        <v>Yes</v>
      </c>
      <c r="W1625" s="159">
        <f t="shared" si="487"/>
        <v>5.0301369863013701</v>
      </c>
      <c r="X1625" s="159">
        <f t="shared" si="488"/>
        <v>6.9698630136986299</v>
      </c>
      <c r="Y1625" s="160">
        <f t="shared" si="489"/>
        <v>43678</v>
      </c>
      <c r="Z1625" s="161">
        <f t="shared" si="490"/>
        <v>43859</v>
      </c>
      <c r="AA1625" s="161" t="str">
        <f t="shared" si="491"/>
        <v>Yes</v>
      </c>
      <c r="AB1625" s="162">
        <f t="shared" si="492"/>
        <v>5.0301369863013701</v>
      </c>
      <c r="AC1625" s="162">
        <f t="shared" si="493"/>
        <v>0.95081967213114749</v>
      </c>
    </row>
    <row r="1626" spans="1:29" ht="15">
      <c r="A1626" s="62">
        <v>1624</v>
      </c>
      <c r="B1626" s="10">
        <v>10</v>
      </c>
      <c r="C1626" s="43">
        <v>41912</v>
      </c>
      <c r="D1626" s="44" t="s">
        <v>486</v>
      </c>
      <c r="E1626" s="44" t="s">
        <v>30</v>
      </c>
      <c r="F1626" s="15" t="s">
        <v>30</v>
      </c>
      <c r="G1626" s="163" t="s">
        <v>229</v>
      </c>
      <c r="H1626" s="44" t="s">
        <v>487</v>
      </c>
      <c r="I1626" s="45">
        <v>100</v>
      </c>
      <c r="J1626" s="12">
        <f>VLOOKUP(G1626,'Default Parameters'!$A$10:$C$12,3,FALSE)</f>
        <v>5</v>
      </c>
      <c r="K1626" s="63">
        <f t="shared" si="475"/>
        <v>42034</v>
      </c>
      <c r="L1626" s="64">
        <f t="shared" si="476"/>
        <v>2015</v>
      </c>
      <c r="M1626" s="64">
        <f t="shared" si="477"/>
        <v>1</v>
      </c>
      <c r="N1626" s="63">
        <f t="shared" si="478"/>
        <v>43859</v>
      </c>
      <c r="O1626" s="154">
        <f t="shared" si="479"/>
        <v>42948</v>
      </c>
      <c r="P1626" s="155">
        <f t="shared" si="480"/>
        <v>43312</v>
      </c>
      <c r="Q1626" s="155" t="str">
        <f t="shared" si="481"/>
        <v>Yes</v>
      </c>
      <c r="R1626" s="156">
        <f t="shared" si="482"/>
        <v>41.917808219178085</v>
      </c>
      <c r="S1626" s="156">
        <f t="shared" si="483"/>
        <v>58.082191780821915</v>
      </c>
      <c r="T1626" s="157">
        <f t="shared" si="484"/>
        <v>43313</v>
      </c>
      <c r="U1626" s="158">
        <f t="shared" si="485"/>
        <v>43677</v>
      </c>
      <c r="V1626" s="158" t="str">
        <f t="shared" si="486"/>
        <v>Yes</v>
      </c>
      <c r="W1626" s="159">
        <f t="shared" si="487"/>
        <v>41.917808219178085</v>
      </c>
      <c r="X1626" s="159">
        <f t="shared" si="488"/>
        <v>58.082191780821915</v>
      </c>
      <c r="Y1626" s="160">
        <f t="shared" si="489"/>
        <v>43678</v>
      </c>
      <c r="Z1626" s="161">
        <f t="shared" si="490"/>
        <v>43859</v>
      </c>
      <c r="AA1626" s="161" t="str">
        <f t="shared" si="491"/>
        <v>Yes</v>
      </c>
      <c r="AB1626" s="162">
        <f t="shared" si="492"/>
        <v>41.917808219178085</v>
      </c>
      <c r="AC1626" s="162">
        <f t="shared" si="493"/>
        <v>7.9234972677595632</v>
      </c>
    </row>
    <row r="1627" spans="1:29" ht="15">
      <c r="A1627" s="62">
        <v>1625</v>
      </c>
      <c r="B1627" s="10">
        <v>10</v>
      </c>
      <c r="C1627" s="43">
        <v>41912</v>
      </c>
      <c r="D1627" s="44" t="s">
        <v>478</v>
      </c>
      <c r="E1627" s="65" t="s">
        <v>9</v>
      </c>
      <c r="F1627" s="15" t="s">
        <v>9</v>
      </c>
      <c r="G1627" s="163" t="s">
        <v>229</v>
      </c>
      <c r="H1627" s="44" t="s">
        <v>479</v>
      </c>
      <c r="I1627" s="45">
        <v>8</v>
      </c>
      <c r="J1627" s="12">
        <f>VLOOKUP(G1627,'Default Parameters'!$A$10:$C$12,3,FALSE)</f>
        <v>5</v>
      </c>
      <c r="K1627" s="63">
        <f t="shared" si="475"/>
        <v>42034</v>
      </c>
      <c r="L1627" s="64">
        <f t="shared" si="476"/>
        <v>2015</v>
      </c>
      <c r="M1627" s="64">
        <f t="shared" si="477"/>
        <v>1</v>
      </c>
      <c r="N1627" s="63">
        <f t="shared" si="478"/>
        <v>43859</v>
      </c>
      <c r="O1627" s="154">
        <f t="shared" si="479"/>
        <v>42948</v>
      </c>
      <c r="P1627" s="155">
        <f t="shared" si="480"/>
        <v>43312</v>
      </c>
      <c r="Q1627" s="155" t="str">
        <f t="shared" si="481"/>
        <v>Yes</v>
      </c>
      <c r="R1627" s="156">
        <f t="shared" si="482"/>
        <v>3.3534246575342466</v>
      </c>
      <c r="S1627" s="156">
        <f t="shared" si="483"/>
        <v>4.646575342465753</v>
      </c>
      <c r="T1627" s="157">
        <f t="shared" si="484"/>
        <v>43313</v>
      </c>
      <c r="U1627" s="158">
        <f t="shared" si="485"/>
        <v>43677</v>
      </c>
      <c r="V1627" s="158" t="str">
        <f t="shared" si="486"/>
        <v>Yes</v>
      </c>
      <c r="W1627" s="159">
        <f t="shared" si="487"/>
        <v>3.3534246575342466</v>
      </c>
      <c r="X1627" s="159">
        <f t="shared" si="488"/>
        <v>4.646575342465753</v>
      </c>
      <c r="Y1627" s="160">
        <f t="shared" si="489"/>
        <v>43678</v>
      </c>
      <c r="Z1627" s="161">
        <f t="shared" si="490"/>
        <v>43859</v>
      </c>
      <c r="AA1627" s="161" t="str">
        <f t="shared" si="491"/>
        <v>Yes</v>
      </c>
      <c r="AB1627" s="162">
        <f t="shared" si="492"/>
        <v>3.3534246575342466</v>
      </c>
      <c r="AC1627" s="162">
        <f t="shared" si="493"/>
        <v>0.63387978142076506</v>
      </c>
    </row>
    <row r="1628" spans="1:29" ht="15">
      <c r="A1628" s="62">
        <v>1626</v>
      </c>
      <c r="B1628" s="10">
        <v>10</v>
      </c>
      <c r="C1628" s="43">
        <v>41912</v>
      </c>
      <c r="D1628" s="44" t="s">
        <v>459</v>
      </c>
      <c r="E1628" s="65" t="s">
        <v>9</v>
      </c>
      <c r="F1628" s="15" t="s">
        <v>9</v>
      </c>
      <c r="G1628" s="163" t="s">
        <v>229</v>
      </c>
      <c r="H1628" s="44" t="s">
        <v>492</v>
      </c>
      <c r="I1628" s="45">
        <v>3</v>
      </c>
      <c r="J1628" s="12">
        <f>VLOOKUP(G1628,'Default Parameters'!$A$10:$C$12,3,FALSE)</f>
        <v>5</v>
      </c>
      <c r="K1628" s="63">
        <f t="shared" si="475"/>
        <v>42034</v>
      </c>
      <c r="L1628" s="64">
        <f t="shared" si="476"/>
        <v>2015</v>
      </c>
      <c r="M1628" s="64">
        <f t="shared" si="477"/>
        <v>1</v>
      </c>
      <c r="N1628" s="63">
        <f t="shared" si="478"/>
        <v>43859</v>
      </c>
      <c r="O1628" s="154">
        <f t="shared" si="479"/>
        <v>42948</v>
      </c>
      <c r="P1628" s="155">
        <f t="shared" si="480"/>
        <v>43312</v>
      </c>
      <c r="Q1628" s="155" t="str">
        <f t="shared" si="481"/>
        <v>Yes</v>
      </c>
      <c r="R1628" s="156">
        <f t="shared" si="482"/>
        <v>1.2575342465753425</v>
      </c>
      <c r="S1628" s="156">
        <f t="shared" si="483"/>
        <v>1.7424657534246575</v>
      </c>
      <c r="T1628" s="157">
        <f t="shared" si="484"/>
        <v>43313</v>
      </c>
      <c r="U1628" s="158">
        <f t="shared" si="485"/>
        <v>43677</v>
      </c>
      <c r="V1628" s="158" t="str">
        <f t="shared" si="486"/>
        <v>Yes</v>
      </c>
      <c r="W1628" s="159">
        <f t="shared" si="487"/>
        <v>1.2575342465753425</v>
      </c>
      <c r="X1628" s="159">
        <f t="shared" si="488"/>
        <v>1.7424657534246575</v>
      </c>
      <c r="Y1628" s="160">
        <f t="shared" si="489"/>
        <v>43678</v>
      </c>
      <c r="Z1628" s="161">
        <f t="shared" si="490"/>
        <v>43859</v>
      </c>
      <c r="AA1628" s="161" t="str">
        <f t="shared" si="491"/>
        <v>Yes</v>
      </c>
      <c r="AB1628" s="162">
        <f t="shared" si="492"/>
        <v>1.2575342465753425</v>
      </c>
      <c r="AC1628" s="162">
        <f t="shared" si="493"/>
        <v>0.23770491803278687</v>
      </c>
    </row>
    <row r="1629" spans="1:29" ht="15">
      <c r="A1629" s="62">
        <v>1627</v>
      </c>
      <c r="B1629" s="10">
        <v>10</v>
      </c>
      <c r="C1629" s="43">
        <v>41912</v>
      </c>
      <c r="D1629" s="44" t="s">
        <v>334</v>
      </c>
      <c r="E1629" s="44" t="s">
        <v>374</v>
      </c>
      <c r="F1629" s="15" t="s">
        <v>374</v>
      </c>
      <c r="G1629" s="163" t="s">
        <v>229</v>
      </c>
      <c r="H1629" s="44" t="s">
        <v>490</v>
      </c>
      <c r="I1629" s="45">
        <v>40</v>
      </c>
      <c r="J1629" s="12">
        <f>VLOOKUP(G1629,'Default Parameters'!$A$10:$C$12,3,FALSE)</f>
        <v>5</v>
      </c>
      <c r="K1629" s="63">
        <f t="shared" si="475"/>
        <v>42034</v>
      </c>
      <c r="L1629" s="64">
        <f t="shared" si="476"/>
        <v>2015</v>
      </c>
      <c r="M1629" s="64">
        <f t="shared" si="477"/>
        <v>1</v>
      </c>
      <c r="N1629" s="63">
        <f t="shared" si="478"/>
        <v>43859</v>
      </c>
      <c r="O1629" s="154">
        <f t="shared" si="479"/>
        <v>42948</v>
      </c>
      <c r="P1629" s="155">
        <f t="shared" si="480"/>
        <v>43312</v>
      </c>
      <c r="Q1629" s="155" t="str">
        <f t="shared" si="481"/>
        <v>Yes</v>
      </c>
      <c r="R1629" s="156">
        <f t="shared" si="482"/>
        <v>16.767123287671232</v>
      </c>
      <c r="S1629" s="156">
        <f t="shared" si="483"/>
        <v>23.232876712328768</v>
      </c>
      <c r="T1629" s="157">
        <f t="shared" si="484"/>
        <v>43313</v>
      </c>
      <c r="U1629" s="158">
        <f t="shared" si="485"/>
        <v>43677</v>
      </c>
      <c r="V1629" s="158" t="str">
        <f t="shared" si="486"/>
        <v>Yes</v>
      </c>
      <c r="W1629" s="159">
        <f t="shared" si="487"/>
        <v>16.767123287671232</v>
      </c>
      <c r="X1629" s="159">
        <f t="shared" si="488"/>
        <v>23.232876712328768</v>
      </c>
      <c r="Y1629" s="160">
        <f t="shared" si="489"/>
        <v>43678</v>
      </c>
      <c r="Z1629" s="161">
        <f t="shared" si="490"/>
        <v>43859</v>
      </c>
      <c r="AA1629" s="161" t="str">
        <f t="shared" si="491"/>
        <v>Yes</v>
      </c>
      <c r="AB1629" s="162">
        <f t="shared" si="492"/>
        <v>16.767123287671232</v>
      </c>
      <c r="AC1629" s="162">
        <f t="shared" si="493"/>
        <v>3.1693989071038251</v>
      </c>
    </row>
    <row r="1630" spans="1:29" ht="15">
      <c r="A1630" s="62">
        <v>1628</v>
      </c>
      <c r="B1630" s="10">
        <v>10</v>
      </c>
      <c r="C1630" s="43">
        <v>41912</v>
      </c>
      <c r="D1630" s="44" t="s">
        <v>334</v>
      </c>
      <c r="E1630" s="44" t="s">
        <v>374</v>
      </c>
      <c r="F1630" s="15" t="s">
        <v>374</v>
      </c>
      <c r="G1630" s="163" t="s">
        <v>229</v>
      </c>
      <c r="H1630" s="44" t="s">
        <v>491</v>
      </c>
      <c r="I1630" s="45">
        <v>40</v>
      </c>
      <c r="J1630" s="12">
        <f>VLOOKUP(G1630,'Default Parameters'!$A$10:$C$12,3,FALSE)</f>
        <v>5</v>
      </c>
      <c r="K1630" s="63">
        <f t="shared" si="475"/>
        <v>42034</v>
      </c>
      <c r="L1630" s="64">
        <f t="shared" si="476"/>
        <v>2015</v>
      </c>
      <c r="M1630" s="64">
        <f t="shared" si="477"/>
        <v>1</v>
      </c>
      <c r="N1630" s="63">
        <f t="shared" si="478"/>
        <v>43859</v>
      </c>
      <c r="O1630" s="154">
        <f t="shared" si="479"/>
        <v>42948</v>
      </c>
      <c r="P1630" s="155">
        <f t="shared" si="480"/>
        <v>43312</v>
      </c>
      <c r="Q1630" s="155" t="str">
        <f t="shared" si="481"/>
        <v>Yes</v>
      </c>
      <c r="R1630" s="156">
        <f t="shared" si="482"/>
        <v>16.767123287671232</v>
      </c>
      <c r="S1630" s="156">
        <f t="shared" si="483"/>
        <v>23.232876712328768</v>
      </c>
      <c r="T1630" s="157">
        <f t="shared" si="484"/>
        <v>43313</v>
      </c>
      <c r="U1630" s="158">
        <f t="shared" si="485"/>
        <v>43677</v>
      </c>
      <c r="V1630" s="158" t="str">
        <f t="shared" si="486"/>
        <v>Yes</v>
      </c>
      <c r="W1630" s="159">
        <f t="shared" si="487"/>
        <v>16.767123287671232</v>
      </c>
      <c r="X1630" s="159">
        <f t="shared" si="488"/>
        <v>23.232876712328768</v>
      </c>
      <c r="Y1630" s="160">
        <f t="shared" si="489"/>
        <v>43678</v>
      </c>
      <c r="Z1630" s="161">
        <f t="shared" si="490"/>
        <v>43859</v>
      </c>
      <c r="AA1630" s="161" t="str">
        <f t="shared" si="491"/>
        <v>Yes</v>
      </c>
      <c r="AB1630" s="162">
        <f t="shared" si="492"/>
        <v>16.767123287671232</v>
      </c>
      <c r="AC1630" s="162">
        <f t="shared" si="493"/>
        <v>3.1693989071038251</v>
      </c>
    </row>
    <row r="1631" spans="1:29" ht="15">
      <c r="A1631" s="62">
        <v>1629</v>
      </c>
      <c r="B1631" s="10">
        <v>10</v>
      </c>
      <c r="C1631" s="43">
        <v>41919</v>
      </c>
      <c r="D1631" s="44" t="s">
        <v>494</v>
      </c>
      <c r="E1631" s="44" t="s">
        <v>374</v>
      </c>
      <c r="F1631" s="15" t="s">
        <v>374</v>
      </c>
      <c r="G1631" s="163" t="s">
        <v>229</v>
      </c>
      <c r="H1631" s="44" t="s">
        <v>495</v>
      </c>
      <c r="I1631" s="45">
        <v>4</v>
      </c>
      <c r="J1631" s="12">
        <f>VLOOKUP(G1631,'Default Parameters'!$A$10:$C$12,3,FALSE)</f>
        <v>5</v>
      </c>
      <c r="K1631" s="63">
        <f t="shared" si="475"/>
        <v>42042</v>
      </c>
      <c r="L1631" s="64">
        <f t="shared" si="476"/>
        <v>2015</v>
      </c>
      <c r="M1631" s="64">
        <f t="shared" si="477"/>
        <v>2</v>
      </c>
      <c r="N1631" s="63">
        <f t="shared" si="478"/>
        <v>43867</v>
      </c>
      <c r="O1631" s="154">
        <f t="shared" si="479"/>
        <v>42948</v>
      </c>
      <c r="P1631" s="155">
        <f t="shared" si="480"/>
        <v>43312</v>
      </c>
      <c r="Q1631" s="155" t="str">
        <f t="shared" si="481"/>
        <v>Yes</v>
      </c>
      <c r="R1631" s="156">
        <f t="shared" si="482"/>
        <v>1.6767123287671233</v>
      </c>
      <c r="S1631" s="156">
        <f t="shared" si="483"/>
        <v>2.3232876712328765</v>
      </c>
      <c r="T1631" s="157">
        <f t="shared" si="484"/>
        <v>43313</v>
      </c>
      <c r="U1631" s="158">
        <f t="shared" si="485"/>
        <v>43677</v>
      </c>
      <c r="V1631" s="158" t="str">
        <f t="shared" si="486"/>
        <v>Yes</v>
      </c>
      <c r="W1631" s="159">
        <f t="shared" si="487"/>
        <v>1.6767123287671233</v>
      </c>
      <c r="X1631" s="159">
        <f t="shared" si="488"/>
        <v>2.3232876712328765</v>
      </c>
      <c r="Y1631" s="160">
        <f t="shared" si="489"/>
        <v>43678</v>
      </c>
      <c r="Z1631" s="161">
        <f t="shared" si="490"/>
        <v>43867</v>
      </c>
      <c r="AA1631" s="161" t="str">
        <f t="shared" si="491"/>
        <v>Yes</v>
      </c>
      <c r="AB1631" s="162">
        <f t="shared" si="492"/>
        <v>1.6767123287671233</v>
      </c>
      <c r="AC1631" s="162">
        <f t="shared" si="493"/>
        <v>0.40437158469945356</v>
      </c>
    </row>
    <row r="1632" spans="1:29" ht="15">
      <c r="A1632" s="62">
        <v>1630</v>
      </c>
      <c r="B1632" s="10">
        <v>10</v>
      </c>
      <c r="C1632" s="43">
        <v>41925</v>
      </c>
      <c r="D1632" s="44" t="s">
        <v>496</v>
      </c>
      <c r="E1632" s="44" t="s">
        <v>11</v>
      </c>
      <c r="F1632" s="15" t="s">
        <v>11</v>
      </c>
      <c r="G1632" s="163" t="s">
        <v>229</v>
      </c>
      <c r="H1632" s="44" t="s">
        <v>497</v>
      </c>
      <c r="I1632" s="45">
        <v>3</v>
      </c>
      <c r="J1632" s="12">
        <f>VLOOKUP(G1632,'Default Parameters'!$A$10:$C$12,3,FALSE)</f>
        <v>5</v>
      </c>
      <c r="K1632" s="63">
        <f t="shared" si="475"/>
        <v>42048</v>
      </c>
      <c r="L1632" s="64">
        <f t="shared" si="476"/>
        <v>2015</v>
      </c>
      <c r="M1632" s="64">
        <f t="shared" si="477"/>
        <v>2</v>
      </c>
      <c r="N1632" s="63">
        <f t="shared" si="478"/>
        <v>43873</v>
      </c>
      <c r="O1632" s="154">
        <f t="shared" si="479"/>
        <v>42948</v>
      </c>
      <c r="P1632" s="155">
        <f t="shared" si="480"/>
        <v>43312</v>
      </c>
      <c r="Q1632" s="155" t="str">
        <f t="shared" si="481"/>
        <v>Yes</v>
      </c>
      <c r="R1632" s="156">
        <f t="shared" si="482"/>
        <v>1.2575342465753425</v>
      </c>
      <c r="S1632" s="156">
        <f t="shared" si="483"/>
        <v>1.7424657534246575</v>
      </c>
      <c r="T1632" s="157">
        <f t="shared" si="484"/>
        <v>43313</v>
      </c>
      <c r="U1632" s="158">
        <f t="shared" si="485"/>
        <v>43677</v>
      </c>
      <c r="V1632" s="158" t="str">
        <f t="shared" si="486"/>
        <v>Yes</v>
      </c>
      <c r="W1632" s="159">
        <f t="shared" si="487"/>
        <v>1.2575342465753425</v>
      </c>
      <c r="X1632" s="159">
        <f t="shared" si="488"/>
        <v>1.7424657534246575</v>
      </c>
      <c r="Y1632" s="160">
        <f t="shared" si="489"/>
        <v>43678</v>
      </c>
      <c r="Z1632" s="161">
        <f t="shared" si="490"/>
        <v>43873</v>
      </c>
      <c r="AA1632" s="161" t="str">
        <f t="shared" si="491"/>
        <v>Yes</v>
      </c>
      <c r="AB1632" s="162">
        <f t="shared" si="492"/>
        <v>1.2575342465753425</v>
      </c>
      <c r="AC1632" s="162">
        <f t="shared" si="493"/>
        <v>0.35245901639344263</v>
      </c>
    </row>
    <row r="1633" spans="1:29" ht="15">
      <c r="A1633" s="62">
        <v>1631</v>
      </c>
      <c r="B1633" s="10">
        <v>10</v>
      </c>
      <c r="C1633" s="43">
        <v>41943</v>
      </c>
      <c r="D1633" s="44" t="s">
        <v>282</v>
      </c>
      <c r="E1633" s="65" t="s">
        <v>8</v>
      </c>
      <c r="F1633" s="15" t="s">
        <v>8</v>
      </c>
      <c r="G1633" s="163" t="s">
        <v>229</v>
      </c>
      <c r="H1633" s="44" t="s">
        <v>500</v>
      </c>
      <c r="I1633" s="45">
        <v>50</v>
      </c>
      <c r="J1633" s="12">
        <f>VLOOKUP(G1633,'Default Parameters'!$A$10:$C$12,3,FALSE)</f>
        <v>5</v>
      </c>
      <c r="K1633" s="63">
        <f t="shared" si="475"/>
        <v>42063</v>
      </c>
      <c r="L1633" s="64">
        <f t="shared" si="476"/>
        <v>2015</v>
      </c>
      <c r="M1633" s="64">
        <f t="shared" si="477"/>
        <v>2</v>
      </c>
      <c r="N1633" s="63">
        <f t="shared" si="478"/>
        <v>43888</v>
      </c>
      <c r="O1633" s="154">
        <f t="shared" si="479"/>
        <v>42948</v>
      </c>
      <c r="P1633" s="155">
        <f t="shared" si="480"/>
        <v>43312</v>
      </c>
      <c r="Q1633" s="155" t="str">
        <f t="shared" si="481"/>
        <v>Yes</v>
      </c>
      <c r="R1633" s="156">
        <f t="shared" si="482"/>
        <v>20.958904109589042</v>
      </c>
      <c r="S1633" s="156">
        <f t="shared" si="483"/>
        <v>29.041095890410958</v>
      </c>
      <c r="T1633" s="157">
        <f t="shared" si="484"/>
        <v>43313</v>
      </c>
      <c r="U1633" s="158">
        <f t="shared" si="485"/>
        <v>43677</v>
      </c>
      <c r="V1633" s="158" t="str">
        <f t="shared" si="486"/>
        <v>Yes</v>
      </c>
      <c r="W1633" s="159">
        <f t="shared" si="487"/>
        <v>20.958904109589042</v>
      </c>
      <c r="X1633" s="159">
        <f t="shared" si="488"/>
        <v>29.041095890410958</v>
      </c>
      <c r="Y1633" s="160">
        <f t="shared" si="489"/>
        <v>43678</v>
      </c>
      <c r="Z1633" s="161">
        <f t="shared" si="490"/>
        <v>43888</v>
      </c>
      <c r="AA1633" s="161" t="str">
        <f t="shared" si="491"/>
        <v>Yes</v>
      </c>
      <c r="AB1633" s="162">
        <f t="shared" si="492"/>
        <v>20.958904109589042</v>
      </c>
      <c r="AC1633" s="162">
        <f t="shared" si="493"/>
        <v>7.9234972677595632</v>
      </c>
    </row>
    <row r="1634" spans="1:29" ht="15">
      <c r="A1634" s="62">
        <v>1632</v>
      </c>
      <c r="B1634" s="10">
        <v>10</v>
      </c>
      <c r="C1634" s="43">
        <v>41943</v>
      </c>
      <c r="D1634" s="44" t="s">
        <v>158</v>
      </c>
      <c r="E1634" s="44" t="s">
        <v>10</v>
      </c>
      <c r="F1634" s="15" t="s">
        <v>10</v>
      </c>
      <c r="G1634" s="163" t="s">
        <v>229</v>
      </c>
      <c r="H1634" s="44" t="s">
        <v>501</v>
      </c>
      <c r="I1634" s="45">
        <v>50</v>
      </c>
      <c r="J1634" s="12">
        <f>VLOOKUP(G1634,'Default Parameters'!$A$10:$C$12,3,FALSE)</f>
        <v>5</v>
      </c>
      <c r="K1634" s="63">
        <f t="shared" si="475"/>
        <v>42063</v>
      </c>
      <c r="L1634" s="64">
        <f t="shared" si="476"/>
        <v>2015</v>
      </c>
      <c r="M1634" s="64">
        <f t="shared" si="477"/>
        <v>2</v>
      </c>
      <c r="N1634" s="63">
        <f t="shared" si="478"/>
        <v>43888</v>
      </c>
      <c r="O1634" s="154">
        <f t="shared" si="479"/>
        <v>42948</v>
      </c>
      <c r="P1634" s="155">
        <f t="shared" si="480"/>
        <v>43312</v>
      </c>
      <c r="Q1634" s="155" t="str">
        <f t="shared" si="481"/>
        <v>Yes</v>
      </c>
      <c r="R1634" s="156">
        <f t="shared" si="482"/>
        <v>20.958904109589042</v>
      </c>
      <c r="S1634" s="156">
        <f t="shared" si="483"/>
        <v>29.041095890410958</v>
      </c>
      <c r="T1634" s="157">
        <f t="shared" si="484"/>
        <v>43313</v>
      </c>
      <c r="U1634" s="158">
        <f t="shared" si="485"/>
        <v>43677</v>
      </c>
      <c r="V1634" s="158" t="str">
        <f t="shared" si="486"/>
        <v>Yes</v>
      </c>
      <c r="W1634" s="159">
        <f t="shared" si="487"/>
        <v>20.958904109589042</v>
      </c>
      <c r="X1634" s="159">
        <f t="shared" si="488"/>
        <v>29.041095890410958</v>
      </c>
      <c r="Y1634" s="160">
        <f t="shared" si="489"/>
        <v>43678</v>
      </c>
      <c r="Z1634" s="161">
        <f t="shared" si="490"/>
        <v>43888</v>
      </c>
      <c r="AA1634" s="161" t="str">
        <f t="shared" si="491"/>
        <v>Yes</v>
      </c>
      <c r="AB1634" s="162">
        <f t="shared" si="492"/>
        <v>20.958904109589042</v>
      </c>
      <c r="AC1634" s="162">
        <f t="shared" si="493"/>
        <v>7.9234972677595632</v>
      </c>
    </row>
    <row r="1635" spans="1:29" ht="15">
      <c r="A1635" s="62">
        <v>1633</v>
      </c>
      <c r="B1635" s="10">
        <v>10</v>
      </c>
      <c r="C1635" s="43">
        <v>41943</v>
      </c>
      <c r="D1635" s="44" t="s">
        <v>484</v>
      </c>
      <c r="E1635" s="44" t="s">
        <v>11</v>
      </c>
      <c r="F1635" s="15" t="s">
        <v>11</v>
      </c>
      <c r="G1635" s="163" t="s">
        <v>229</v>
      </c>
      <c r="H1635" s="44" t="s">
        <v>503</v>
      </c>
      <c r="I1635" s="45">
        <v>750</v>
      </c>
      <c r="J1635" s="12">
        <f>VLOOKUP(G1635,'Default Parameters'!$A$10:$C$12,3,FALSE)</f>
        <v>5</v>
      </c>
      <c r="K1635" s="63">
        <f t="shared" si="475"/>
        <v>42063</v>
      </c>
      <c r="L1635" s="64">
        <f t="shared" si="476"/>
        <v>2015</v>
      </c>
      <c r="M1635" s="64">
        <f t="shared" si="477"/>
        <v>2</v>
      </c>
      <c r="N1635" s="63">
        <f t="shared" si="478"/>
        <v>43888</v>
      </c>
      <c r="O1635" s="154">
        <f t="shared" si="479"/>
        <v>42948</v>
      </c>
      <c r="P1635" s="155">
        <f t="shared" si="480"/>
        <v>43312</v>
      </c>
      <c r="Q1635" s="155" t="str">
        <f t="shared" si="481"/>
        <v>Yes</v>
      </c>
      <c r="R1635" s="156">
        <f t="shared" si="482"/>
        <v>314.38356164383561</v>
      </c>
      <c r="S1635" s="156">
        <f t="shared" si="483"/>
        <v>435.61643835616439</v>
      </c>
      <c r="T1635" s="157">
        <f t="shared" si="484"/>
        <v>43313</v>
      </c>
      <c r="U1635" s="158">
        <f t="shared" si="485"/>
        <v>43677</v>
      </c>
      <c r="V1635" s="158" t="str">
        <f t="shared" si="486"/>
        <v>Yes</v>
      </c>
      <c r="W1635" s="159">
        <f t="shared" si="487"/>
        <v>314.38356164383561</v>
      </c>
      <c r="X1635" s="159">
        <f t="shared" si="488"/>
        <v>435.61643835616439</v>
      </c>
      <c r="Y1635" s="160">
        <f t="shared" si="489"/>
        <v>43678</v>
      </c>
      <c r="Z1635" s="161">
        <f t="shared" si="490"/>
        <v>43888</v>
      </c>
      <c r="AA1635" s="161" t="str">
        <f t="shared" si="491"/>
        <v>Yes</v>
      </c>
      <c r="AB1635" s="162">
        <f t="shared" si="492"/>
        <v>314.38356164383561</v>
      </c>
      <c r="AC1635" s="162">
        <f t="shared" si="493"/>
        <v>118.85245901639344</v>
      </c>
    </row>
    <row r="1636" spans="1:29" ht="15">
      <c r="A1636" s="62">
        <v>1634</v>
      </c>
      <c r="B1636" s="10">
        <v>10</v>
      </c>
      <c r="C1636" s="43">
        <v>41943</v>
      </c>
      <c r="D1636" s="44" t="s">
        <v>390</v>
      </c>
      <c r="E1636" s="44" t="s">
        <v>369</v>
      </c>
      <c r="F1636" s="15" t="s">
        <v>1694</v>
      </c>
      <c r="G1636" s="163" t="s">
        <v>229</v>
      </c>
      <c r="H1636" s="44" t="s">
        <v>502</v>
      </c>
      <c r="I1636" s="45">
        <v>100</v>
      </c>
      <c r="J1636" s="12">
        <f>VLOOKUP(G1636,'Default Parameters'!$A$10:$C$12,3,FALSE)</f>
        <v>5</v>
      </c>
      <c r="K1636" s="63">
        <f t="shared" si="475"/>
        <v>42063</v>
      </c>
      <c r="L1636" s="64">
        <f t="shared" si="476"/>
        <v>2015</v>
      </c>
      <c r="M1636" s="64">
        <f t="shared" si="477"/>
        <v>2</v>
      </c>
      <c r="N1636" s="63">
        <f t="shared" si="478"/>
        <v>43888</v>
      </c>
      <c r="O1636" s="154">
        <f t="shared" si="479"/>
        <v>42948</v>
      </c>
      <c r="P1636" s="155">
        <f t="shared" si="480"/>
        <v>43312</v>
      </c>
      <c r="Q1636" s="155" t="str">
        <f t="shared" si="481"/>
        <v>Yes</v>
      </c>
      <c r="R1636" s="156">
        <f t="shared" si="482"/>
        <v>41.917808219178085</v>
      </c>
      <c r="S1636" s="156">
        <f t="shared" si="483"/>
        <v>58.082191780821915</v>
      </c>
      <c r="T1636" s="157">
        <f t="shared" si="484"/>
        <v>43313</v>
      </c>
      <c r="U1636" s="158">
        <f t="shared" si="485"/>
        <v>43677</v>
      </c>
      <c r="V1636" s="158" t="str">
        <f t="shared" si="486"/>
        <v>Yes</v>
      </c>
      <c r="W1636" s="159">
        <f t="shared" si="487"/>
        <v>41.917808219178085</v>
      </c>
      <c r="X1636" s="159">
        <f t="shared" si="488"/>
        <v>58.082191780821915</v>
      </c>
      <c r="Y1636" s="160">
        <f t="shared" si="489"/>
        <v>43678</v>
      </c>
      <c r="Z1636" s="161">
        <f t="shared" si="490"/>
        <v>43888</v>
      </c>
      <c r="AA1636" s="161" t="str">
        <f t="shared" si="491"/>
        <v>Yes</v>
      </c>
      <c r="AB1636" s="162">
        <f t="shared" si="492"/>
        <v>41.917808219178085</v>
      </c>
      <c r="AC1636" s="162">
        <f t="shared" si="493"/>
        <v>15.846994535519126</v>
      </c>
    </row>
    <row r="1637" spans="1:29" ht="15">
      <c r="A1637" s="62">
        <v>1635</v>
      </c>
      <c r="B1637" s="10">
        <v>10</v>
      </c>
      <c r="C1637" s="43">
        <v>41943</v>
      </c>
      <c r="D1637" s="44" t="s">
        <v>498</v>
      </c>
      <c r="E1637" s="44" t="s">
        <v>410</v>
      </c>
      <c r="F1637" s="15" t="s">
        <v>410</v>
      </c>
      <c r="G1637" s="163" t="s">
        <v>203</v>
      </c>
      <c r="H1637" s="44" t="s">
        <v>499</v>
      </c>
      <c r="I1637" s="45">
        <v>200</v>
      </c>
      <c r="J1637" s="12">
        <f>VLOOKUP(G1637,'Default Parameters'!$A$10:$C$12,3,FALSE)</f>
        <v>5</v>
      </c>
      <c r="K1637" s="63">
        <f t="shared" si="475"/>
        <v>42063</v>
      </c>
      <c r="L1637" s="64">
        <f t="shared" si="476"/>
        <v>2015</v>
      </c>
      <c r="M1637" s="64">
        <f t="shared" si="477"/>
        <v>2</v>
      </c>
      <c r="N1637" s="63">
        <f t="shared" si="478"/>
        <v>43888</v>
      </c>
      <c r="O1637" s="154">
        <f t="shared" si="479"/>
        <v>42948</v>
      </c>
      <c r="P1637" s="155">
        <f t="shared" si="480"/>
        <v>43312</v>
      </c>
      <c r="Q1637" s="155" t="str">
        <f t="shared" si="481"/>
        <v>Yes</v>
      </c>
      <c r="R1637" s="156">
        <f t="shared" si="482"/>
        <v>83.835616438356169</v>
      </c>
      <c r="S1637" s="156">
        <f t="shared" si="483"/>
        <v>116.16438356164383</v>
      </c>
      <c r="T1637" s="157">
        <f t="shared" si="484"/>
        <v>43313</v>
      </c>
      <c r="U1637" s="158">
        <f t="shared" si="485"/>
        <v>43677</v>
      </c>
      <c r="V1637" s="158" t="str">
        <f t="shared" si="486"/>
        <v>Yes</v>
      </c>
      <c r="W1637" s="159">
        <f t="shared" si="487"/>
        <v>83.835616438356169</v>
      </c>
      <c r="X1637" s="159">
        <f t="shared" si="488"/>
        <v>116.16438356164383</v>
      </c>
      <c r="Y1637" s="160">
        <f t="shared" si="489"/>
        <v>43678</v>
      </c>
      <c r="Z1637" s="161">
        <f t="shared" si="490"/>
        <v>43888</v>
      </c>
      <c r="AA1637" s="161" t="str">
        <f t="shared" si="491"/>
        <v>Yes</v>
      </c>
      <c r="AB1637" s="162">
        <f t="shared" si="492"/>
        <v>83.835616438356169</v>
      </c>
      <c r="AC1637" s="162">
        <f t="shared" si="493"/>
        <v>31.693989071038253</v>
      </c>
    </row>
    <row r="1638" spans="1:29" ht="15">
      <c r="A1638" s="62">
        <v>1636</v>
      </c>
      <c r="B1638" s="10">
        <v>10</v>
      </c>
      <c r="C1638" s="43">
        <v>41943</v>
      </c>
      <c r="D1638" s="44" t="s">
        <v>232</v>
      </c>
      <c r="E1638" s="44" t="s">
        <v>30</v>
      </c>
      <c r="F1638" s="15" t="s">
        <v>30</v>
      </c>
      <c r="G1638" s="163" t="s">
        <v>229</v>
      </c>
      <c r="H1638" s="44" t="s">
        <v>507</v>
      </c>
      <c r="I1638" s="45">
        <v>1018</v>
      </c>
      <c r="J1638" s="12">
        <f>VLOOKUP(G1638,'Default Parameters'!$A$10:$C$12,3,FALSE)</f>
        <v>5</v>
      </c>
      <c r="K1638" s="63">
        <f t="shared" si="475"/>
        <v>42063</v>
      </c>
      <c r="L1638" s="64">
        <f t="shared" si="476"/>
        <v>2015</v>
      </c>
      <c r="M1638" s="64">
        <f t="shared" si="477"/>
        <v>2</v>
      </c>
      <c r="N1638" s="63">
        <f t="shared" si="478"/>
        <v>43888</v>
      </c>
      <c r="O1638" s="154">
        <f t="shared" si="479"/>
        <v>42948</v>
      </c>
      <c r="P1638" s="155">
        <f t="shared" si="480"/>
        <v>43312</v>
      </c>
      <c r="Q1638" s="155" t="str">
        <f t="shared" si="481"/>
        <v>Yes</v>
      </c>
      <c r="R1638" s="156">
        <f t="shared" si="482"/>
        <v>426.72328767123287</v>
      </c>
      <c r="S1638" s="156">
        <f t="shared" si="483"/>
        <v>591.27671232876708</v>
      </c>
      <c r="T1638" s="157">
        <f t="shared" si="484"/>
        <v>43313</v>
      </c>
      <c r="U1638" s="158">
        <f t="shared" si="485"/>
        <v>43677</v>
      </c>
      <c r="V1638" s="158" t="str">
        <f t="shared" si="486"/>
        <v>Yes</v>
      </c>
      <c r="W1638" s="159">
        <f t="shared" si="487"/>
        <v>426.72328767123287</v>
      </c>
      <c r="X1638" s="159">
        <f t="shared" si="488"/>
        <v>591.27671232876708</v>
      </c>
      <c r="Y1638" s="160">
        <f t="shared" si="489"/>
        <v>43678</v>
      </c>
      <c r="Z1638" s="161">
        <f t="shared" si="490"/>
        <v>43888</v>
      </c>
      <c r="AA1638" s="161" t="str">
        <f t="shared" si="491"/>
        <v>Yes</v>
      </c>
      <c r="AB1638" s="162">
        <f t="shared" si="492"/>
        <v>426.72328767123287</v>
      </c>
      <c r="AC1638" s="162">
        <f t="shared" si="493"/>
        <v>161.3224043715847</v>
      </c>
    </row>
    <row r="1639" spans="1:29" ht="15">
      <c r="A1639" s="62">
        <v>1637</v>
      </c>
      <c r="B1639" s="10">
        <v>10</v>
      </c>
      <c r="C1639" s="43">
        <v>41943</v>
      </c>
      <c r="D1639" s="44" t="s">
        <v>232</v>
      </c>
      <c r="E1639" s="44" t="s">
        <v>30</v>
      </c>
      <c r="F1639" s="15" t="s">
        <v>30</v>
      </c>
      <c r="G1639" s="163" t="s">
        <v>229</v>
      </c>
      <c r="H1639" s="44" t="s">
        <v>507</v>
      </c>
      <c r="I1639" s="45">
        <v>712</v>
      </c>
      <c r="J1639" s="12">
        <f>VLOOKUP(G1639,'Default Parameters'!$A$10:$C$12,3,FALSE)</f>
        <v>5</v>
      </c>
      <c r="K1639" s="63">
        <f t="shared" si="475"/>
        <v>42063</v>
      </c>
      <c r="L1639" s="64">
        <f t="shared" si="476"/>
        <v>2015</v>
      </c>
      <c r="M1639" s="64">
        <f t="shared" si="477"/>
        <v>2</v>
      </c>
      <c r="N1639" s="63">
        <f t="shared" si="478"/>
        <v>43888</v>
      </c>
      <c r="O1639" s="154">
        <f t="shared" si="479"/>
        <v>42948</v>
      </c>
      <c r="P1639" s="155">
        <f t="shared" si="480"/>
        <v>43312</v>
      </c>
      <c r="Q1639" s="155" t="str">
        <f t="shared" si="481"/>
        <v>Yes</v>
      </c>
      <c r="R1639" s="156">
        <f t="shared" si="482"/>
        <v>298.45479452054792</v>
      </c>
      <c r="S1639" s="156">
        <f t="shared" si="483"/>
        <v>413.54520547945208</v>
      </c>
      <c r="T1639" s="157">
        <f t="shared" si="484"/>
        <v>43313</v>
      </c>
      <c r="U1639" s="158">
        <f t="shared" si="485"/>
        <v>43677</v>
      </c>
      <c r="V1639" s="158" t="str">
        <f t="shared" si="486"/>
        <v>Yes</v>
      </c>
      <c r="W1639" s="159">
        <f t="shared" si="487"/>
        <v>298.45479452054792</v>
      </c>
      <c r="X1639" s="159">
        <f t="shared" si="488"/>
        <v>413.54520547945208</v>
      </c>
      <c r="Y1639" s="160">
        <f t="shared" si="489"/>
        <v>43678</v>
      </c>
      <c r="Z1639" s="161">
        <f t="shared" si="490"/>
        <v>43888</v>
      </c>
      <c r="AA1639" s="161" t="str">
        <f t="shared" si="491"/>
        <v>Yes</v>
      </c>
      <c r="AB1639" s="162">
        <f t="shared" si="492"/>
        <v>298.45479452054792</v>
      </c>
      <c r="AC1639" s="162">
        <f t="shared" si="493"/>
        <v>112.83060109289617</v>
      </c>
    </row>
    <row r="1640" spans="1:29" ht="15">
      <c r="A1640" s="62">
        <v>1638</v>
      </c>
      <c r="B1640" s="10">
        <v>10</v>
      </c>
      <c r="C1640" s="43">
        <v>41943</v>
      </c>
      <c r="D1640" s="44" t="s">
        <v>334</v>
      </c>
      <c r="E1640" s="44" t="s">
        <v>374</v>
      </c>
      <c r="F1640" s="15" t="s">
        <v>374</v>
      </c>
      <c r="G1640" s="163" t="s">
        <v>229</v>
      </c>
      <c r="H1640" s="44" t="s">
        <v>504</v>
      </c>
      <c r="I1640" s="45">
        <v>80</v>
      </c>
      <c r="J1640" s="12">
        <f>VLOOKUP(G1640,'Default Parameters'!$A$10:$C$12,3,FALSE)</f>
        <v>5</v>
      </c>
      <c r="K1640" s="63">
        <f t="shared" si="475"/>
        <v>42063</v>
      </c>
      <c r="L1640" s="64">
        <f t="shared" si="476"/>
        <v>2015</v>
      </c>
      <c r="M1640" s="64">
        <f t="shared" si="477"/>
        <v>2</v>
      </c>
      <c r="N1640" s="63">
        <f t="shared" si="478"/>
        <v>43888</v>
      </c>
      <c r="O1640" s="154">
        <f t="shared" si="479"/>
        <v>42948</v>
      </c>
      <c r="P1640" s="155">
        <f t="shared" si="480"/>
        <v>43312</v>
      </c>
      <c r="Q1640" s="155" t="str">
        <f t="shared" si="481"/>
        <v>Yes</v>
      </c>
      <c r="R1640" s="156">
        <f t="shared" si="482"/>
        <v>33.534246575342465</v>
      </c>
      <c r="S1640" s="156">
        <f t="shared" si="483"/>
        <v>46.465753424657535</v>
      </c>
      <c r="T1640" s="157">
        <f t="shared" si="484"/>
        <v>43313</v>
      </c>
      <c r="U1640" s="158">
        <f t="shared" si="485"/>
        <v>43677</v>
      </c>
      <c r="V1640" s="158" t="str">
        <f t="shared" si="486"/>
        <v>Yes</v>
      </c>
      <c r="W1640" s="159">
        <f t="shared" si="487"/>
        <v>33.534246575342465</v>
      </c>
      <c r="X1640" s="159">
        <f t="shared" si="488"/>
        <v>46.465753424657535</v>
      </c>
      <c r="Y1640" s="160">
        <f t="shared" si="489"/>
        <v>43678</v>
      </c>
      <c r="Z1640" s="161">
        <f t="shared" si="490"/>
        <v>43888</v>
      </c>
      <c r="AA1640" s="161" t="str">
        <f t="shared" si="491"/>
        <v>Yes</v>
      </c>
      <c r="AB1640" s="162">
        <f t="shared" si="492"/>
        <v>33.534246575342465</v>
      </c>
      <c r="AC1640" s="162">
        <f t="shared" si="493"/>
        <v>12.6775956284153</v>
      </c>
    </row>
    <row r="1641" spans="1:29" ht="15">
      <c r="A1641" s="62">
        <v>1639</v>
      </c>
      <c r="B1641" s="10">
        <v>10</v>
      </c>
      <c r="C1641" s="43">
        <v>41943</v>
      </c>
      <c r="D1641" s="44" t="s">
        <v>505</v>
      </c>
      <c r="E1641" s="44" t="s">
        <v>374</v>
      </c>
      <c r="F1641" s="15" t="s">
        <v>374</v>
      </c>
      <c r="G1641" s="163" t="s">
        <v>229</v>
      </c>
      <c r="H1641" s="44" t="s">
        <v>506</v>
      </c>
      <c r="I1641" s="45">
        <v>20</v>
      </c>
      <c r="J1641" s="12">
        <f>VLOOKUP(G1641,'Default Parameters'!$A$10:$C$12,3,FALSE)</f>
        <v>5</v>
      </c>
      <c r="K1641" s="63">
        <f t="shared" si="475"/>
        <v>42063</v>
      </c>
      <c r="L1641" s="64">
        <f t="shared" si="476"/>
        <v>2015</v>
      </c>
      <c r="M1641" s="64">
        <f t="shared" si="477"/>
        <v>2</v>
      </c>
      <c r="N1641" s="63">
        <f t="shared" si="478"/>
        <v>43888</v>
      </c>
      <c r="O1641" s="154">
        <f t="shared" si="479"/>
        <v>42948</v>
      </c>
      <c r="P1641" s="155">
        <f t="shared" si="480"/>
        <v>43312</v>
      </c>
      <c r="Q1641" s="155" t="str">
        <f t="shared" si="481"/>
        <v>Yes</v>
      </c>
      <c r="R1641" s="156">
        <f t="shared" si="482"/>
        <v>8.3835616438356162</v>
      </c>
      <c r="S1641" s="156">
        <f t="shared" si="483"/>
        <v>11.616438356164384</v>
      </c>
      <c r="T1641" s="157">
        <f t="shared" si="484"/>
        <v>43313</v>
      </c>
      <c r="U1641" s="158">
        <f t="shared" si="485"/>
        <v>43677</v>
      </c>
      <c r="V1641" s="158" t="str">
        <f t="shared" si="486"/>
        <v>Yes</v>
      </c>
      <c r="W1641" s="159">
        <f t="shared" si="487"/>
        <v>8.3835616438356162</v>
      </c>
      <c r="X1641" s="159">
        <f t="shared" si="488"/>
        <v>11.616438356164384</v>
      </c>
      <c r="Y1641" s="160">
        <f t="shared" si="489"/>
        <v>43678</v>
      </c>
      <c r="Z1641" s="161">
        <f t="shared" si="490"/>
        <v>43888</v>
      </c>
      <c r="AA1641" s="161" t="str">
        <f t="shared" si="491"/>
        <v>Yes</v>
      </c>
      <c r="AB1641" s="162">
        <f t="shared" si="492"/>
        <v>8.3835616438356162</v>
      </c>
      <c r="AC1641" s="162">
        <f t="shared" si="493"/>
        <v>3.1693989071038251</v>
      </c>
    </row>
    <row r="1642" spans="1:29" ht="15">
      <c r="A1642" s="62">
        <v>1640</v>
      </c>
      <c r="B1642" s="10">
        <v>10</v>
      </c>
      <c r="C1642" s="43">
        <v>41971</v>
      </c>
      <c r="D1642" s="44" t="s">
        <v>476</v>
      </c>
      <c r="E1642" s="44" t="s">
        <v>11</v>
      </c>
      <c r="F1642" s="15" t="s">
        <v>11</v>
      </c>
      <c r="G1642" s="163" t="s">
        <v>229</v>
      </c>
      <c r="H1642" s="44" t="s">
        <v>508</v>
      </c>
      <c r="I1642" s="45">
        <v>1159</v>
      </c>
      <c r="J1642" s="12">
        <f>VLOOKUP(G1642,'Default Parameters'!$A$10:$C$12,3,FALSE)</f>
        <v>5</v>
      </c>
      <c r="K1642" s="63">
        <f t="shared" si="475"/>
        <v>42091</v>
      </c>
      <c r="L1642" s="64">
        <f t="shared" si="476"/>
        <v>2015</v>
      </c>
      <c r="M1642" s="64">
        <f t="shared" si="477"/>
        <v>3</v>
      </c>
      <c r="N1642" s="63">
        <f t="shared" si="478"/>
        <v>43917</v>
      </c>
      <c r="O1642" s="154">
        <f t="shared" si="479"/>
        <v>42948</v>
      </c>
      <c r="P1642" s="155">
        <f t="shared" si="480"/>
        <v>43312</v>
      </c>
      <c r="Q1642" s="155" t="str">
        <f t="shared" si="481"/>
        <v>Yes</v>
      </c>
      <c r="R1642" s="156">
        <f t="shared" si="482"/>
        <v>485.82739726027398</v>
      </c>
      <c r="S1642" s="156">
        <f t="shared" si="483"/>
        <v>673.17260273972602</v>
      </c>
      <c r="T1642" s="157">
        <f t="shared" si="484"/>
        <v>43313</v>
      </c>
      <c r="U1642" s="158">
        <f t="shared" si="485"/>
        <v>43677</v>
      </c>
      <c r="V1642" s="158" t="str">
        <f t="shared" si="486"/>
        <v>Yes</v>
      </c>
      <c r="W1642" s="159">
        <f t="shared" si="487"/>
        <v>485.82739726027398</v>
      </c>
      <c r="X1642" s="159">
        <f t="shared" si="488"/>
        <v>673.17260273972602</v>
      </c>
      <c r="Y1642" s="160">
        <f t="shared" si="489"/>
        <v>43678</v>
      </c>
      <c r="Z1642" s="161">
        <f t="shared" si="490"/>
        <v>43917</v>
      </c>
      <c r="AA1642" s="161" t="str">
        <f t="shared" si="491"/>
        <v>Yes</v>
      </c>
      <c r="AB1642" s="162">
        <f t="shared" si="492"/>
        <v>485.82739726027398</v>
      </c>
      <c r="AC1642" s="162">
        <f t="shared" si="493"/>
        <v>275.5</v>
      </c>
    </row>
    <row r="1643" spans="1:29" ht="15">
      <c r="A1643" s="62">
        <v>1641</v>
      </c>
      <c r="B1643" s="10">
        <v>10</v>
      </c>
      <c r="C1643" s="43">
        <v>41971</v>
      </c>
      <c r="D1643" s="44" t="s">
        <v>509</v>
      </c>
      <c r="E1643" s="44" t="s">
        <v>410</v>
      </c>
      <c r="F1643" s="15" t="s">
        <v>410</v>
      </c>
      <c r="G1643" s="163" t="s">
        <v>229</v>
      </c>
      <c r="H1643" s="44" t="s">
        <v>510</v>
      </c>
      <c r="I1643" s="45">
        <v>1</v>
      </c>
      <c r="J1643" s="12">
        <f>VLOOKUP(G1643,'Default Parameters'!$A$10:$C$12,3,FALSE)</f>
        <v>5</v>
      </c>
      <c r="K1643" s="63">
        <f t="shared" si="475"/>
        <v>42091</v>
      </c>
      <c r="L1643" s="64">
        <f t="shared" si="476"/>
        <v>2015</v>
      </c>
      <c r="M1643" s="64">
        <f t="shared" si="477"/>
        <v>3</v>
      </c>
      <c r="N1643" s="63">
        <f t="shared" si="478"/>
        <v>43917</v>
      </c>
      <c r="O1643" s="154">
        <f t="shared" si="479"/>
        <v>42948</v>
      </c>
      <c r="P1643" s="155">
        <f t="shared" si="480"/>
        <v>43312</v>
      </c>
      <c r="Q1643" s="155" t="str">
        <f t="shared" si="481"/>
        <v>Yes</v>
      </c>
      <c r="R1643" s="156">
        <f t="shared" si="482"/>
        <v>0.41917808219178082</v>
      </c>
      <c r="S1643" s="156">
        <f t="shared" si="483"/>
        <v>0.58082191780821912</v>
      </c>
      <c r="T1643" s="157">
        <f t="shared" si="484"/>
        <v>43313</v>
      </c>
      <c r="U1643" s="158">
        <f t="shared" si="485"/>
        <v>43677</v>
      </c>
      <c r="V1643" s="158" t="str">
        <f t="shared" si="486"/>
        <v>Yes</v>
      </c>
      <c r="W1643" s="159">
        <f t="shared" si="487"/>
        <v>0.41917808219178082</v>
      </c>
      <c r="X1643" s="159">
        <f t="shared" si="488"/>
        <v>0.58082191780821912</v>
      </c>
      <c r="Y1643" s="160">
        <f t="shared" si="489"/>
        <v>43678</v>
      </c>
      <c r="Z1643" s="161">
        <f t="shared" si="490"/>
        <v>43917</v>
      </c>
      <c r="AA1643" s="161" t="str">
        <f t="shared" si="491"/>
        <v>Yes</v>
      </c>
      <c r="AB1643" s="162">
        <f t="shared" si="492"/>
        <v>0.41917808219178082</v>
      </c>
      <c r="AC1643" s="162">
        <f t="shared" si="493"/>
        <v>0.23770491803278687</v>
      </c>
    </row>
    <row r="1644" spans="1:29" ht="15">
      <c r="A1644" s="62">
        <v>1642</v>
      </c>
      <c r="B1644" s="10">
        <v>10</v>
      </c>
      <c r="C1644" s="43">
        <v>41976</v>
      </c>
      <c r="D1644" s="44" t="s">
        <v>438</v>
      </c>
      <c r="E1644" s="44" t="s">
        <v>11</v>
      </c>
      <c r="F1644" s="15" t="s">
        <v>11</v>
      </c>
      <c r="G1644" s="163" t="s">
        <v>229</v>
      </c>
      <c r="H1644" s="44" t="s">
        <v>511</v>
      </c>
      <c r="I1644" s="45">
        <v>2</v>
      </c>
      <c r="J1644" s="12">
        <f>VLOOKUP(G1644,'Default Parameters'!$A$10:$C$12,3,FALSE)</f>
        <v>5</v>
      </c>
      <c r="K1644" s="63">
        <f t="shared" si="475"/>
        <v>42097</v>
      </c>
      <c r="L1644" s="64">
        <f t="shared" si="476"/>
        <v>2015</v>
      </c>
      <c r="M1644" s="64">
        <f t="shared" si="477"/>
        <v>4</v>
      </c>
      <c r="N1644" s="63">
        <f t="shared" si="478"/>
        <v>43923</v>
      </c>
      <c r="O1644" s="154">
        <f t="shared" si="479"/>
        <v>42948</v>
      </c>
      <c r="P1644" s="155">
        <f t="shared" si="480"/>
        <v>43312</v>
      </c>
      <c r="Q1644" s="155" t="str">
        <f t="shared" si="481"/>
        <v>Yes</v>
      </c>
      <c r="R1644" s="156">
        <f t="shared" si="482"/>
        <v>0.83835616438356164</v>
      </c>
      <c r="S1644" s="156">
        <f t="shared" si="483"/>
        <v>1.1616438356164382</v>
      </c>
      <c r="T1644" s="157">
        <f t="shared" si="484"/>
        <v>43313</v>
      </c>
      <c r="U1644" s="158">
        <f t="shared" si="485"/>
        <v>43677</v>
      </c>
      <c r="V1644" s="158" t="str">
        <f t="shared" si="486"/>
        <v>Yes</v>
      </c>
      <c r="W1644" s="159">
        <f t="shared" si="487"/>
        <v>0.83835616438356164</v>
      </c>
      <c r="X1644" s="159">
        <f t="shared" si="488"/>
        <v>1.1616438356164382</v>
      </c>
      <c r="Y1644" s="160">
        <f t="shared" si="489"/>
        <v>43678</v>
      </c>
      <c r="Z1644" s="161">
        <f t="shared" si="490"/>
        <v>43923</v>
      </c>
      <c r="AA1644" s="161" t="str">
        <f t="shared" si="491"/>
        <v>Yes</v>
      </c>
      <c r="AB1644" s="162">
        <f t="shared" si="492"/>
        <v>0.83835616438356164</v>
      </c>
      <c r="AC1644" s="162">
        <f t="shared" si="493"/>
        <v>0.50819672131147542</v>
      </c>
    </row>
    <row r="1645" spans="1:29" ht="15">
      <c r="A1645" s="62">
        <v>1643</v>
      </c>
      <c r="B1645" s="10">
        <v>10</v>
      </c>
      <c r="C1645" s="43">
        <v>41983</v>
      </c>
      <c r="D1645" s="44" t="s">
        <v>512</v>
      </c>
      <c r="E1645" s="44" t="s">
        <v>11</v>
      </c>
      <c r="F1645" s="15" t="s">
        <v>11</v>
      </c>
      <c r="G1645" s="163" t="s">
        <v>229</v>
      </c>
      <c r="H1645" s="44" t="s">
        <v>513</v>
      </c>
      <c r="I1645" s="45">
        <v>1</v>
      </c>
      <c r="J1645" s="12">
        <f>VLOOKUP(G1645,'Default Parameters'!$A$10:$C$12,3,FALSE)</f>
        <v>5</v>
      </c>
      <c r="K1645" s="63">
        <f t="shared" si="475"/>
        <v>42104</v>
      </c>
      <c r="L1645" s="64">
        <f t="shared" si="476"/>
        <v>2015</v>
      </c>
      <c r="M1645" s="64">
        <f t="shared" si="477"/>
        <v>4</v>
      </c>
      <c r="N1645" s="63">
        <f t="shared" si="478"/>
        <v>43930</v>
      </c>
      <c r="O1645" s="154">
        <f t="shared" si="479"/>
        <v>42948</v>
      </c>
      <c r="P1645" s="155">
        <f t="shared" si="480"/>
        <v>43312</v>
      </c>
      <c r="Q1645" s="155" t="str">
        <f t="shared" si="481"/>
        <v>Yes</v>
      </c>
      <c r="R1645" s="156">
        <f t="shared" si="482"/>
        <v>0.41917808219178082</v>
      </c>
      <c r="S1645" s="156">
        <f t="shared" si="483"/>
        <v>0.58082191780821912</v>
      </c>
      <c r="T1645" s="157">
        <f t="shared" si="484"/>
        <v>43313</v>
      </c>
      <c r="U1645" s="158">
        <f t="shared" si="485"/>
        <v>43677</v>
      </c>
      <c r="V1645" s="158" t="str">
        <f t="shared" si="486"/>
        <v>Yes</v>
      </c>
      <c r="W1645" s="159">
        <f t="shared" si="487"/>
        <v>0.41917808219178082</v>
      </c>
      <c r="X1645" s="159">
        <f t="shared" si="488"/>
        <v>0.58082191780821912</v>
      </c>
      <c r="Y1645" s="160">
        <f t="shared" si="489"/>
        <v>43678</v>
      </c>
      <c r="Z1645" s="161">
        <f t="shared" si="490"/>
        <v>43930</v>
      </c>
      <c r="AA1645" s="161" t="str">
        <f t="shared" si="491"/>
        <v>Yes</v>
      </c>
      <c r="AB1645" s="162">
        <f t="shared" si="492"/>
        <v>0.41917808219178082</v>
      </c>
      <c r="AC1645" s="162">
        <f t="shared" si="493"/>
        <v>0.27322404371584702</v>
      </c>
    </row>
    <row r="1646" spans="1:29" ht="15">
      <c r="A1646" s="62">
        <v>1644</v>
      </c>
      <c r="B1646" s="10">
        <v>10</v>
      </c>
      <c r="C1646" s="43">
        <v>41992</v>
      </c>
      <c r="D1646" s="44" t="s">
        <v>438</v>
      </c>
      <c r="E1646" s="44" t="s">
        <v>11</v>
      </c>
      <c r="F1646" s="15" t="s">
        <v>11</v>
      </c>
      <c r="G1646" s="163" t="s">
        <v>229</v>
      </c>
      <c r="H1646" s="44" t="s">
        <v>514</v>
      </c>
      <c r="I1646" s="45">
        <v>5</v>
      </c>
      <c r="J1646" s="12">
        <f>VLOOKUP(G1646,'Default Parameters'!$A$10:$C$12,3,FALSE)</f>
        <v>5</v>
      </c>
      <c r="K1646" s="63">
        <f t="shared" si="475"/>
        <v>42113</v>
      </c>
      <c r="L1646" s="64">
        <f t="shared" si="476"/>
        <v>2015</v>
      </c>
      <c r="M1646" s="64">
        <f t="shared" si="477"/>
        <v>4</v>
      </c>
      <c r="N1646" s="63">
        <f t="shared" si="478"/>
        <v>43939</v>
      </c>
      <c r="O1646" s="154">
        <f t="shared" si="479"/>
        <v>42948</v>
      </c>
      <c r="P1646" s="155">
        <f t="shared" si="480"/>
        <v>43312</v>
      </c>
      <c r="Q1646" s="155" t="str">
        <f t="shared" si="481"/>
        <v>Yes</v>
      </c>
      <c r="R1646" s="156">
        <f t="shared" si="482"/>
        <v>2.095890410958904</v>
      </c>
      <c r="S1646" s="156">
        <f t="shared" si="483"/>
        <v>2.904109589041096</v>
      </c>
      <c r="T1646" s="157">
        <f t="shared" si="484"/>
        <v>43313</v>
      </c>
      <c r="U1646" s="158">
        <f t="shared" si="485"/>
        <v>43677</v>
      </c>
      <c r="V1646" s="158" t="str">
        <f t="shared" si="486"/>
        <v>Yes</v>
      </c>
      <c r="W1646" s="159">
        <f t="shared" si="487"/>
        <v>2.095890410958904</v>
      </c>
      <c r="X1646" s="159">
        <f t="shared" si="488"/>
        <v>2.904109589041096</v>
      </c>
      <c r="Y1646" s="160">
        <f t="shared" si="489"/>
        <v>43678</v>
      </c>
      <c r="Z1646" s="161">
        <f t="shared" si="490"/>
        <v>43939</v>
      </c>
      <c r="AA1646" s="161" t="str">
        <f t="shared" si="491"/>
        <v>Yes</v>
      </c>
      <c r="AB1646" s="162">
        <f t="shared" si="492"/>
        <v>2.095890410958904</v>
      </c>
      <c r="AC1646" s="162">
        <f t="shared" si="493"/>
        <v>1.4890710382513661</v>
      </c>
    </row>
    <row r="1647" spans="1:29" ht="15">
      <c r="A1647" s="62">
        <v>1645</v>
      </c>
      <c r="B1647" s="10">
        <v>10</v>
      </c>
      <c r="C1647" s="43">
        <v>41992</v>
      </c>
      <c r="D1647" s="44" t="s">
        <v>438</v>
      </c>
      <c r="E1647" s="44" t="s">
        <v>11</v>
      </c>
      <c r="F1647" s="15" t="s">
        <v>11</v>
      </c>
      <c r="G1647" s="163" t="s">
        <v>229</v>
      </c>
      <c r="H1647" s="44" t="s">
        <v>515</v>
      </c>
      <c r="I1647" s="45">
        <v>8</v>
      </c>
      <c r="J1647" s="12">
        <f>VLOOKUP(G1647,'Default Parameters'!$A$10:$C$12,3,FALSE)</f>
        <v>5</v>
      </c>
      <c r="K1647" s="63">
        <f t="shared" si="475"/>
        <v>42113</v>
      </c>
      <c r="L1647" s="64">
        <f t="shared" si="476"/>
        <v>2015</v>
      </c>
      <c r="M1647" s="64">
        <f t="shared" si="477"/>
        <v>4</v>
      </c>
      <c r="N1647" s="63">
        <f t="shared" si="478"/>
        <v>43939</v>
      </c>
      <c r="O1647" s="154">
        <f t="shared" si="479"/>
        <v>42948</v>
      </c>
      <c r="P1647" s="155">
        <f t="shared" si="480"/>
        <v>43312</v>
      </c>
      <c r="Q1647" s="155" t="str">
        <f t="shared" si="481"/>
        <v>Yes</v>
      </c>
      <c r="R1647" s="156">
        <f t="shared" si="482"/>
        <v>3.3534246575342466</v>
      </c>
      <c r="S1647" s="156">
        <f t="shared" si="483"/>
        <v>4.646575342465753</v>
      </c>
      <c r="T1647" s="157">
        <f t="shared" si="484"/>
        <v>43313</v>
      </c>
      <c r="U1647" s="158">
        <f t="shared" si="485"/>
        <v>43677</v>
      </c>
      <c r="V1647" s="158" t="str">
        <f t="shared" si="486"/>
        <v>Yes</v>
      </c>
      <c r="W1647" s="159">
        <f t="shared" si="487"/>
        <v>3.3534246575342466</v>
      </c>
      <c r="X1647" s="159">
        <f t="shared" si="488"/>
        <v>4.646575342465753</v>
      </c>
      <c r="Y1647" s="160">
        <f t="shared" si="489"/>
        <v>43678</v>
      </c>
      <c r="Z1647" s="161">
        <f t="shared" si="490"/>
        <v>43939</v>
      </c>
      <c r="AA1647" s="161" t="str">
        <f t="shared" si="491"/>
        <v>Yes</v>
      </c>
      <c r="AB1647" s="162">
        <f t="shared" si="492"/>
        <v>3.3534246575342466</v>
      </c>
      <c r="AC1647" s="162">
        <f t="shared" si="493"/>
        <v>2.3825136612021858</v>
      </c>
    </row>
    <row r="1648" spans="1:29" ht="15">
      <c r="A1648" s="62">
        <v>1646</v>
      </c>
      <c r="B1648" s="10">
        <v>10</v>
      </c>
      <c r="C1648" s="43">
        <v>41992</v>
      </c>
      <c r="D1648" s="44" t="s">
        <v>516</v>
      </c>
      <c r="E1648" s="44" t="s">
        <v>11</v>
      </c>
      <c r="F1648" s="15" t="s">
        <v>11</v>
      </c>
      <c r="G1648" s="163" t="s">
        <v>229</v>
      </c>
      <c r="H1648" s="44" t="s">
        <v>517</v>
      </c>
      <c r="I1648" s="45">
        <v>1</v>
      </c>
      <c r="J1648" s="12">
        <f>VLOOKUP(G1648,'Default Parameters'!$A$10:$C$12,3,FALSE)</f>
        <v>5</v>
      </c>
      <c r="K1648" s="63">
        <f t="shared" si="475"/>
        <v>42113</v>
      </c>
      <c r="L1648" s="64">
        <f t="shared" si="476"/>
        <v>2015</v>
      </c>
      <c r="M1648" s="64">
        <f t="shared" si="477"/>
        <v>4</v>
      </c>
      <c r="N1648" s="63">
        <f t="shared" si="478"/>
        <v>43939</v>
      </c>
      <c r="O1648" s="154">
        <f t="shared" si="479"/>
        <v>42948</v>
      </c>
      <c r="P1648" s="155">
        <f t="shared" si="480"/>
        <v>43312</v>
      </c>
      <c r="Q1648" s="155" t="str">
        <f t="shared" si="481"/>
        <v>Yes</v>
      </c>
      <c r="R1648" s="156">
        <f t="shared" si="482"/>
        <v>0.41917808219178082</v>
      </c>
      <c r="S1648" s="156">
        <f t="shared" si="483"/>
        <v>0.58082191780821912</v>
      </c>
      <c r="T1648" s="157">
        <f t="shared" si="484"/>
        <v>43313</v>
      </c>
      <c r="U1648" s="158">
        <f t="shared" si="485"/>
        <v>43677</v>
      </c>
      <c r="V1648" s="158" t="str">
        <f t="shared" si="486"/>
        <v>Yes</v>
      </c>
      <c r="W1648" s="159">
        <f t="shared" si="487"/>
        <v>0.41917808219178082</v>
      </c>
      <c r="X1648" s="159">
        <f t="shared" si="488"/>
        <v>0.58082191780821912</v>
      </c>
      <c r="Y1648" s="160">
        <f t="shared" si="489"/>
        <v>43678</v>
      </c>
      <c r="Z1648" s="161">
        <f t="shared" si="490"/>
        <v>43939</v>
      </c>
      <c r="AA1648" s="161" t="str">
        <f t="shared" si="491"/>
        <v>Yes</v>
      </c>
      <c r="AB1648" s="162">
        <f t="shared" si="492"/>
        <v>0.41917808219178082</v>
      </c>
      <c r="AC1648" s="162">
        <f t="shared" si="493"/>
        <v>0.29781420765027322</v>
      </c>
    </row>
    <row r="1649" spans="1:29" ht="15">
      <c r="A1649" s="62">
        <v>1647</v>
      </c>
      <c r="B1649" s="10">
        <v>10</v>
      </c>
      <c r="C1649" s="43">
        <v>41992</v>
      </c>
      <c r="D1649" s="44" t="s">
        <v>518</v>
      </c>
      <c r="E1649" s="44" t="s">
        <v>11</v>
      </c>
      <c r="F1649" s="15" t="s">
        <v>11</v>
      </c>
      <c r="G1649" s="163" t="s">
        <v>229</v>
      </c>
      <c r="H1649" s="44" t="s">
        <v>519</v>
      </c>
      <c r="I1649" s="45">
        <v>1</v>
      </c>
      <c r="J1649" s="12">
        <f>VLOOKUP(G1649,'Default Parameters'!$A$10:$C$12,3,FALSE)</f>
        <v>5</v>
      </c>
      <c r="K1649" s="63">
        <f t="shared" si="475"/>
        <v>42113</v>
      </c>
      <c r="L1649" s="64">
        <f t="shared" si="476"/>
        <v>2015</v>
      </c>
      <c r="M1649" s="64">
        <f t="shared" si="477"/>
        <v>4</v>
      </c>
      <c r="N1649" s="63">
        <f t="shared" si="478"/>
        <v>43939</v>
      </c>
      <c r="O1649" s="154">
        <f t="shared" si="479"/>
        <v>42948</v>
      </c>
      <c r="P1649" s="155">
        <f t="shared" si="480"/>
        <v>43312</v>
      </c>
      <c r="Q1649" s="155" t="str">
        <f t="shared" si="481"/>
        <v>Yes</v>
      </c>
      <c r="R1649" s="156">
        <f t="shared" si="482"/>
        <v>0.41917808219178082</v>
      </c>
      <c r="S1649" s="156">
        <f t="shared" si="483"/>
        <v>0.58082191780821912</v>
      </c>
      <c r="T1649" s="157">
        <f t="shared" si="484"/>
        <v>43313</v>
      </c>
      <c r="U1649" s="158">
        <f t="shared" si="485"/>
        <v>43677</v>
      </c>
      <c r="V1649" s="158" t="str">
        <f t="shared" si="486"/>
        <v>Yes</v>
      </c>
      <c r="W1649" s="159">
        <f t="shared" si="487"/>
        <v>0.41917808219178082</v>
      </c>
      <c r="X1649" s="159">
        <f t="shared" si="488"/>
        <v>0.58082191780821912</v>
      </c>
      <c r="Y1649" s="160">
        <f t="shared" si="489"/>
        <v>43678</v>
      </c>
      <c r="Z1649" s="161">
        <f t="shared" si="490"/>
        <v>43939</v>
      </c>
      <c r="AA1649" s="161" t="str">
        <f t="shared" si="491"/>
        <v>Yes</v>
      </c>
      <c r="AB1649" s="162">
        <f t="shared" si="492"/>
        <v>0.41917808219178082</v>
      </c>
      <c r="AC1649" s="162">
        <f t="shared" si="493"/>
        <v>0.29781420765027322</v>
      </c>
    </row>
    <row r="1650" spans="1:29" ht="15">
      <c r="A1650" s="62">
        <v>1648</v>
      </c>
      <c r="B1650" s="10">
        <v>10</v>
      </c>
      <c r="C1650" s="43">
        <v>41992</v>
      </c>
      <c r="D1650" s="44" t="s">
        <v>453</v>
      </c>
      <c r="E1650" s="44" t="s">
        <v>11</v>
      </c>
      <c r="F1650" s="15" t="s">
        <v>11</v>
      </c>
      <c r="G1650" s="163" t="s">
        <v>229</v>
      </c>
      <c r="H1650" s="44" t="s">
        <v>520</v>
      </c>
      <c r="I1650" s="45">
        <v>1</v>
      </c>
      <c r="J1650" s="12">
        <f>VLOOKUP(G1650,'Default Parameters'!$A$10:$C$12,3,FALSE)</f>
        <v>5</v>
      </c>
      <c r="K1650" s="63">
        <f t="shared" si="475"/>
        <v>42113</v>
      </c>
      <c r="L1650" s="64">
        <f t="shared" si="476"/>
        <v>2015</v>
      </c>
      <c r="M1650" s="64">
        <f t="shared" si="477"/>
        <v>4</v>
      </c>
      <c r="N1650" s="63">
        <f t="shared" si="478"/>
        <v>43939</v>
      </c>
      <c r="O1650" s="154">
        <f t="shared" si="479"/>
        <v>42948</v>
      </c>
      <c r="P1650" s="155">
        <f t="shared" si="480"/>
        <v>43312</v>
      </c>
      <c r="Q1650" s="155" t="str">
        <f t="shared" si="481"/>
        <v>Yes</v>
      </c>
      <c r="R1650" s="156">
        <f t="shared" si="482"/>
        <v>0.41917808219178082</v>
      </c>
      <c r="S1650" s="156">
        <f t="shared" si="483"/>
        <v>0.58082191780821912</v>
      </c>
      <c r="T1650" s="157">
        <f t="shared" si="484"/>
        <v>43313</v>
      </c>
      <c r="U1650" s="158">
        <f t="shared" si="485"/>
        <v>43677</v>
      </c>
      <c r="V1650" s="158" t="str">
        <f t="shared" si="486"/>
        <v>Yes</v>
      </c>
      <c r="W1650" s="159">
        <f t="shared" si="487"/>
        <v>0.41917808219178082</v>
      </c>
      <c r="X1650" s="159">
        <f t="shared" si="488"/>
        <v>0.58082191780821912</v>
      </c>
      <c r="Y1650" s="160">
        <f t="shared" si="489"/>
        <v>43678</v>
      </c>
      <c r="Z1650" s="161">
        <f t="shared" si="490"/>
        <v>43939</v>
      </c>
      <c r="AA1650" s="161" t="str">
        <f t="shared" si="491"/>
        <v>Yes</v>
      </c>
      <c r="AB1650" s="162">
        <f t="shared" si="492"/>
        <v>0.41917808219178082</v>
      </c>
      <c r="AC1650" s="162">
        <f t="shared" si="493"/>
        <v>0.29781420765027322</v>
      </c>
    </row>
    <row r="1651" spans="1:29" ht="15">
      <c r="A1651" s="62">
        <v>1649</v>
      </c>
      <c r="B1651" s="10">
        <v>10</v>
      </c>
      <c r="C1651" s="43">
        <v>41997</v>
      </c>
      <c r="D1651" s="44" t="s">
        <v>476</v>
      </c>
      <c r="E1651" s="44" t="s">
        <v>11</v>
      </c>
      <c r="F1651" s="15" t="s">
        <v>11</v>
      </c>
      <c r="G1651" s="163" t="s">
        <v>229</v>
      </c>
      <c r="H1651" s="44" t="s">
        <v>521</v>
      </c>
      <c r="I1651" s="45">
        <v>1541</v>
      </c>
      <c r="J1651" s="12">
        <f>VLOOKUP(G1651,'Default Parameters'!$A$10:$C$12,3,FALSE)</f>
        <v>5</v>
      </c>
      <c r="K1651" s="63">
        <f t="shared" si="475"/>
        <v>42118</v>
      </c>
      <c r="L1651" s="64">
        <f t="shared" si="476"/>
        <v>2015</v>
      </c>
      <c r="M1651" s="64">
        <f t="shared" si="477"/>
        <v>4</v>
      </c>
      <c r="N1651" s="63">
        <f t="shared" si="478"/>
        <v>43944</v>
      </c>
      <c r="O1651" s="154">
        <f t="shared" si="479"/>
        <v>42948</v>
      </c>
      <c r="P1651" s="155">
        <f t="shared" si="480"/>
        <v>43312</v>
      </c>
      <c r="Q1651" s="155" t="str">
        <f t="shared" si="481"/>
        <v>Yes</v>
      </c>
      <c r="R1651" s="156">
        <f t="shared" si="482"/>
        <v>645.95342465753424</v>
      </c>
      <c r="S1651" s="156">
        <f t="shared" si="483"/>
        <v>895.04657534246576</v>
      </c>
      <c r="T1651" s="157">
        <f t="shared" si="484"/>
        <v>43313</v>
      </c>
      <c r="U1651" s="158">
        <f t="shared" si="485"/>
        <v>43677</v>
      </c>
      <c r="V1651" s="158" t="str">
        <f t="shared" si="486"/>
        <v>Yes</v>
      </c>
      <c r="W1651" s="159">
        <f t="shared" si="487"/>
        <v>645.95342465753424</v>
      </c>
      <c r="X1651" s="159">
        <f t="shared" si="488"/>
        <v>895.04657534246576</v>
      </c>
      <c r="Y1651" s="160">
        <f t="shared" si="489"/>
        <v>43678</v>
      </c>
      <c r="Z1651" s="161">
        <f t="shared" si="490"/>
        <v>43944</v>
      </c>
      <c r="AA1651" s="161" t="str">
        <f t="shared" si="491"/>
        <v>Yes</v>
      </c>
      <c r="AB1651" s="162">
        <f t="shared" si="492"/>
        <v>645.95342465753424</v>
      </c>
      <c r="AC1651" s="162">
        <f t="shared" si="493"/>
        <v>479.98360655737707</v>
      </c>
    </row>
    <row r="1652" spans="1:29" ht="15">
      <c r="A1652" s="62">
        <v>1650</v>
      </c>
      <c r="B1652" s="10">
        <v>10</v>
      </c>
      <c r="C1652" s="43">
        <v>42003</v>
      </c>
      <c r="D1652" s="44" t="s">
        <v>438</v>
      </c>
      <c r="E1652" s="44" t="s">
        <v>11</v>
      </c>
      <c r="F1652" s="15" t="s">
        <v>11</v>
      </c>
      <c r="G1652" s="163" t="s">
        <v>229</v>
      </c>
      <c r="H1652" s="44" t="s">
        <v>522</v>
      </c>
      <c r="I1652" s="45">
        <v>10</v>
      </c>
      <c r="J1652" s="12">
        <f>VLOOKUP(G1652,'Default Parameters'!$A$10:$C$12,3,FALSE)</f>
        <v>5</v>
      </c>
      <c r="K1652" s="63">
        <f t="shared" si="475"/>
        <v>42124</v>
      </c>
      <c r="L1652" s="64">
        <f t="shared" si="476"/>
        <v>2015</v>
      </c>
      <c r="M1652" s="64">
        <f t="shared" si="477"/>
        <v>4</v>
      </c>
      <c r="N1652" s="63">
        <f t="shared" si="478"/>
        <v>43950</v>
      </c>
      <c r="O1652" s="154">
        <f t="shared" si="479"/>
        <v>42948</v>
      </c>
      <c r="P1652" s="155">
        <f t="shared" si="480"/>
        <v>43312</v>
      </c>
      <c r="Q1652" s="155" t="str">
        <f t="shared" si="481"/>
        <v>Yes</v>
      </c>
      <c r="R1652" s="156">
        <f t="shared" si="482"/>
        <v>4.1917808219178081</v>
      </c>
      <c r="S1652" s="156">
        <f t="shared" si="483"/>
        <v>5.8082191780821919</v>
      </c>
      <c r="T1652" s="157">
        <f t="shared" si="484"/>
        <v>43313</v>
      </c>
      <c r="U1652" s="158">
        <f t="shared" si="485"/>
        <v>43677</v>
      </c>
      <c r="V1652" s="158" t="str">
        <f t="shared" si="486"/>
        <v>Yes</v>
      </c>
      <c r="W1652" s="159">
        <f t="shared" si="487"/>
        <v>4.1917808219178081</v>
      </c>
      <c r="X1652" s="159">
        <f t="shared" si="488"/>
        <v>5.8082191780821919</v>
      </c>
      <c r="Y1652" s="160">
        <f t="shared" si="489"/>
        <v>43678</v>
      </c>
      <c r="Z1652" s="161">
        <f t="shared" si="490"/>
        <v>43950</v>
      </c>
      <c r="AA1652" s="161" t="str">
        <f t="shared" si="491"/>
        <v>Yes</v>
      </c>
      <c r="AB1652" s="162">
        <f t="shared" si="492"/>
        <v>4.1917808219178081</v>
      </c>
      <c r="AC1652" s="162">
        <f t="shared" si="493"/>
        <v>3.278688524590164</v>
      </c>
    </row>
    <row r="1653" spans="1:29" ht="15">
      <c r="A1653" s="62">
        <v>1651</v>
      </c>
      <c r="B1653" s="10">
        <v>10</v>
      </c>
      <c r="C1653" s="43">
        <v>42025</v>
      </c>
      <c r="D1653" s="44" t="s">
        <v>525</v>
      </c>
      <c r="E1653" s="44" t="s">
        <v>11</v>
      </c>
      <c r="F1653" s="15" t="s">
        <v>11</v>
      </c>
      <c r="G1653" s="163" t="s">
        <v>229</v>
      </c>
      <c r="H1653" s="44" t="s">
        <v>526</v>
      </c>
      <c r="I1653" s="45">
        <v>1</v>
      </c>
      <c r="J1653" s="12">
        <f>VLOOKUP(G1653,'Default Parameters'!$A$10:$C$12,3,FALSE)</f>
        <v>5</v>
      </c>
      <c r="K1653" s="63">
        <f t="shared" si="475"/>
        <v>42145</v>
      </c>
      <c r="L1653" s="64">
        <f t="shared" si="476"/>
        <v>2015</v>
      </c>
      <c r="M1653" s="64">
        <f t="shared" si="477"/>
        <v>5</v>
      </c>
      <c r="N1653" s="63">
        <f t="shared" si="478"/>
        <v>43971</v>
      </c>
      <c r="O1653" s="154">
        <f t="shared" si="479"/>
        <v>42948</v>
      </c>
      <c r="P1653" s="155">
        <f t="shared" si="480"/>
        <v>43312</v>
      </c>
      <c r="Q1653" s="155" t="str">
        <f t="shared" si="481"/>
        <v>Yes</v>
      </c>
      <c r="R1653" s="156">
        <f t="shared" si="482"/>
        <v>0.41917808219178082</v>
      </c>
      <c r="S1653" s="156">
        <f t="shared" si="483"/>
        <v>0.58082191780821912</v>
      </c>
      <c r="T1653" s="157">
        <f t="shared" si="484"/>
        <v>43313</v>
      </c>
      <c r="U1653" s="158">
        <f t="shared" si="485"/>
        <v>43677</v>
      </c>
      <c r="V1653" s="158" t="str">
        <f t="shared" si="486"/>
        <v>Yes</v>
      </c>
      <c r="W1653" s="159">
        <f t="shared" si="487"/>
        <v>0.41917808219178082</v>
      </c>
      <c r="X1653" s="159">
        <f t="shared" si="488"/>
        <v>0.58082191780821912</v>
      </c>
      <c r="Y1653" s="160">
        <f t="shared" si="489"/>
        <v>43678</v>
      </c>
      <c r="Z1653" s="161">
        <f t="shared" si="490"/>
        <v>43971</v>
      </c>
      <c r="AA1653" s="161" t="str">
        <f t="shared" si="491"/>
        <v>Yes</v>
      </c>
      <c r="AB1653" s="162">
        <f t="shared" si="492"/>
        <v>0.41917808219178082</v>
      </c>
      <c r="AC1653" s="162">
        <f t="shared" si="493"/>
        <v>0.38524590163934425</v>
      </c>
    </row>
    <row r="1654" spans="1:29" ht="15">
      <c r="A1654" s="62">
        <v>1652</v>
      </c>
      <c r="B1654" s="10">
        <v>10</v>
      </c>
      <c r="C1654" s="43">
        <v>42025</v>
      </c>
      <c r="D1654" s="44" t="s">
        <v>523</v>
      </c>
      <c r="E1654" s="44" t="s">
        <v>30</v>
      </c>
      <c r="F1654" s="15" t="s">
        <v>30</v>
      </c>
      <c r="G1654" s="163" t="s">
        <v>229</v>
      </c>
      <c r="H1654" s="44" t="s">
        <v>524</v>
      </c>
      <c r="I1654" s="45">
        <v>5</v>
      </c>
      <c r="J1654" s="12">
        <f>VLOOKUP(G1654,'Default Parameters'!$A$10:$C$12,3,FALSE)</f>
        <v>5</v>
      </c>
      <c r="K1654" s="63">
        <f t="shared" si="475"/>
        <v>42145</v>
      </c>
      <c r="L1654" s="64">
        <f t="shared" si="476"/>
        <v>2015</v>
      </c>
      <c r="M1654" s="64">
        <f t="shared" si="477"/>
        <v>5</v>
      </c>
      <c r="N1654" s="63">
        <f t="shared" si="478"/>
        <v>43971</v>
      </c>
      <c r="O1654" s="154">
        <f t="shared" si="479"/>
        <v>42948</v>
      </c>
      <c r="P1654" s="155">
        <f t="shared" si="480"/>
        <v>43312</v>
      </c>
      <c r="Q1654" s="155" t="str">
        <f t="shared" si="481"/>
        <v>Yes</v>
      </c>
      <c r="R1654" s="156">
        <f t="shared" si="482"/>
        <v>2.095890410958904</v>
      </c>
      <c r="S1654" s="156">
        <f t="shared" si="483"/>
        <v>2.904109589041096</v>
      </c>
      <c r="T1654" s="157">
        <f t="shared" si="484"/>
        <v>43313</v>
      </c>
      <c r="U1654" s="158">
        <f t="shared" si="485"/>
        <v>43677</v>
      </c>
      <c r="V1654" s="158" t="str">
        <f t="shared" si="486"/>
        <v>Yes</v>
      </c>
      <c r="W1654" s="159">
        <f t="shared" si="487"/>
        <v>2.095890410958904</v>
      </c>
      <c r="X1654" s="159">
        <f t="shared" si="488"/>
        <v>2.904109589041096</v>
      </c>
      <c r="Y1654" s="160">
        <f t="shared" si="489"/>
        <v>43678</v>
      </c>
      <c r="Z1654" s="161">
        <f t="shared" si="490"/>
        <v>43971</v>
      </c>
      <c r="AA1654" s="161" t="str">
        <f t="shared" si="491"/>
        <v>Yes</v>
      </c>
      <c r="AB1654" s="162">
        <f t="shared" si="492"/>
        <v>2.095890410958904</v>
      </c>
      <c r="AC1654" s="162">
        <f t="shared" si="493"/>
        <v>1.9262295081967213</v>
      </c>
    </row>
    <row r="1655" spans="1:29" ht="15">
      <c r="A1655" s="62">
        <v>1653</v>
      </c>
      <c r="B1655" s="10">
        <v>10</v>
      </c>
      <c r="C1655" s="43">
        <v>42031</v>
      </c>
      <c r="D1655" s="44" t="s">
        <v>438</v>
      </c>
      <c r="E1655" s="44" t="s">
        <v>11</v>
      </c>
      <c r="F1655" s="15" t="s">
        <v>11</v>
      </c>
      <c r="G1655" s="163" t="s">
        <v>229</v>
      </c>
      <c r="H1655" s="44" t="s">
        <v>527</v>
      </c>
      <c r="I1655" s="45">
        <v>10</v>
      </c>
      <c r="J1655" s="12">
        <f>VLOOKUP(G1655,'Default Parameters'!$A$10:$C$12,3,FALSE)</f>
        <v>5</v>
      </c>
      <c r="K1655" s="63">
        <f t="shared" si="475"/>
        <v>42151</v>
      </c>
      <c r="L1655" s="64">
        <f t="shared" si="476"/>
        <v>2015</v>
      </c>
      <c r="M1655" s="64">
        <f t="shared" si="477"/>
        <v>5</v>
      </c>
      <c r="N1655" s="63">
        <f t="shared" si="478"/>
        <v>43977</v>
      </c>
      <c r="O1655" s="154">
        <f t="shared" si="479"/>
        <v>42948</v>
      </c>
      <c r="P1655" s="155">
        <f t="shared" si="480"/>
        <v>43312</v>
      </c>
      <c r="Q1655" s="155" t="str">
        <f t="shared" si="481"/>
        <v>Yes</v>
      </c>
      <c r="R1655" s="156">
        <f t="shared" si="482"/>
        <v>4.1917808219178081</v>
      </c>
      <c r="S1655" s="156">
        <f t="shared" si="483"/>
        <v>5.8082191780821919</v>
      </c>
      <c r="T1655" s="157">
        <f t="shared" si="484"/>
        <v>43313</v>
      </c>
      <c r="U1655" s="158">
        <f t="shared" si="485"/>
        <v>43677</v>
      </c>
      <c r="V1655" s="158" t="str">
        <f t="shared" si="486"/>
        <v>Yes</v>
      </c>
      <c r="W1655" s="159">
        <f t="shared" si="487"/>
        <v>4.1917808219178081</v>
      </c>
      <c r="X1655" s="159">
        <f t="shared" si="488"/>
        <v>5.8082191780821919</v>
      </c>
      <c r="Y1655" s="160">
        <f t="shared" si="489"/>
        <v>43678</v>
      </c>
      <c r="Z1655" s="161">
        <f t="shared" si="490"/>
        <v>43977</v>
      </c>
      <c r="AA1655" s="161" t="str">
        <f t="shared" si="491"/>
        <v>Yes</v>
      </c>
      <c r="AB1655" s="162">
        <f t="shared" si="492"/>
        <v>4.1917808219178081</v>
      </c>
      <c r="AC1655" s="162">
        <f t="shared" si="493"/>
        <v>4.0163934426229506</v>
      </c>
    </row>
    <row r="1656" spans="1:29" ht="15">
      <c r="A1656" s="62">
        <v>1654</v>
      </c>
      <c r="B1656" s="10">
        <v>10</v>
      </c>
      <c r="C1656" s="43">
        <v>42032</v>
      </c>
      <c r="D1656" s="44" t="s">
        <v>528</v>
      </c>
      <c r="E1656" s="44" t="s">
        <v>11</v>
      </c>
      <c r="F1656" s="15" t="s">
        <v>11</v>
      </c>
      <c r="G1656" s="163" t="s">
        <v>229</v>
      </c>
      <c r="H1656" s="44" t="s">
        <v>529</v>
      </c>
      <c r="I1656" s="45">
        <v>2</v>
      </c>
      <c r="J1656" s="12">
        <f>VLOOKUP(G1656,'Default Parameters'!$A$10:$C$12,3,FALSE)</f>
        <v>5</v>
      </c>
      <c r="K1656" s="63">
        <f t="shared" si="475"/>
        <v>42152</v>
      </c>
      <c r="L1656" s="64">
        <f t="shared" si="476"/>
        <v>2015</v>
      </c>
      <c r="M1656" s="64">
        <f t="shared" si="477"/>
        <v>5</v>
      </c>
      <c r="N1656" s="63">
        <f t="shared" si="478"/>
        <v>43978</v>
      </c>
      <c r="O1656" s="154">
        <f t="shared" si="479"/>
        <v>42948</v>
      </c>
      <c r="P1656" s="155">
        <f t="shared" si="480"/>
        <v>43312</v>
      </c>
      <c r="Q1656" s="155" t="str">
        <f t="shared" si="481"/>
        <v>Yes</v>
      </c>
      <c r="R1656" s="156">
        <f t="shared" si="482"/>
        <v>0.83835616438356164</v>
      </c>
      <c r="S1656" s="156">
        <f t="shared" si="483"/>
        <v>1.1616438356164382</v>
      </c>
      <c r="T1656" s="157">
        <f t="shared" si="484"/>
        <v>43313</v>
      </c>
      <c r="U1656" s="158">
        <f t="shared" si="485"/>
        <v>43677</v>
      </c>
      <c r="V1656" s="158" t="str">
        <f t="shared" si="486"/>
        <v>Yes</v>
      </c>
      <c r="W1656" s="159">
        <f t="shared" si="487"/>
        <v>0.83835616438356164</v>
      </c>
      <c r="X1656" s="159">
        <f t="shared" si="488"/>
        <v>1.1616438356164382</v>
      </c>
      <c r="Y1656" s="160">
        <f t="shared" si="489"/>
        <v>43678</v>
      </c>
      <c r="Z1656" s="161">
        <f t="shared" si="490"/>
        <v>43978</v>
      </c>
      <c r="AA1656" s="161" t="str">
        <f t="shared" si="491"/>
        <v>Yes</v>
      </c>
      <c r="AB1656" s="162">
        <f t="shared" si="492"/>
        <v>0.83835616438356164</v>
      </c>
      <c r="AC1656" s="162">
        <f t="shared" si="493"/>
        <v>0.80874316939890711</v>
      </c>
    </row>
    <row r="1657" spans="1:29" ht="15">
      <c r="A1657" s="62">
        <v>1655</v>
      </c>
      <c r="B1657" s="10">
        <v>10</v>
      </c>
      <c r="C1657" s="43">
        <v>42034</v>
      </c>
      <c r="D1657" s="44" t="s">
        <v>532</v>
      </c>
      <c r="E1657" s="65" t="s">
        <v>8</v>
      </c>
      <c r="F1657" s="15" t="s">
        <v>8</v>
      </c>
      <c r="G1657" s="163" t="s">
        <v>229</v>
      </c>
      <c r="H1657" s="44" t="s">
        <v>533</v>
      </c>
      <c r="I1657" s="45">
        <v>150</v>
      </c>
      <c r="J1657" s="12">
        <f>VLOOKUP(G1657,'Default Parameters'!$A$10:$C$12,3,FALSE)</f>
        <v>5</v>
      </c>
      <c r="K1657" s="63">
        <f t="shared" si="475"/>
        <v>42154</v>
      </c>
      <c r="L1657" s="64">
        <f t="shared" si="476"/>
        <v>2015</v>
      </c>
      <c r="M1657" s="64">
        <f t="shared" si="477"/>
        <v>5</v>
      </c>
      <c r="N1657" s="63">
        <f t="shared" si="478"/>
        <v>43980</v>
      </c>
      <c r="O1657" s="154">
        <f t="shared" si="479"/>
        <v>42948</v>
      </c>
      <c r="P1657" s="155">
        <f t="shared" si="480"/>
        <v>43312</v>
      </c>
      <c r="Q1657" s="155" t="str">
        <f t="shared" si="481"/>
        <v>Yes</v>
      </c>
      <c r="R1657" s="156">
        <f t="shared" si="482"/>
        <v>62.876712328767127</v>
      </c>
      <c r="S1657" s="156">
        <f t="shared" si="483"/>
        <v>87.123287671232873</v>
      </c>
      <c r="T1657" s="157">
        <f t="shared" si="484"/>
        <v>43313</v>
      </c>
      <c r="U1657" s="158">
        <f t="shared" si="485"/>
        <v>43677</v>
      </c>
      <c r="V1657" s="158" t="str">
        <f t="shared" si="486"/>
        <v>Yes</v>
      </c>
      <c r="W1657" s="159">
        <f t="shared" si="487"/>
        <v>62.876712328767127</v>
      </c>
      <c r="X1657" s="159">
        <f t="shared" si="488"/>
        <v>87.123287671232873</v>
      </c>
      <c r="Y1657" s="160">
        <f t="shared" si="489"/>
        <v>43678</v>
      </c>
      <c r="Z1657" s="161">
        <f t="shared" si="490"/>
        <v>43980</v>
      </c>
      <c r="AA1657" s="161" t="str">
        <f t="shared" si="491"/>
        <v>Yes</v>
      </c>
      <c r="AB1657" s="162">
        <f t="shared" si="492"/>
        <v>62.876712328767127</v>
      </c>
      <c r="AC1657" s="162">
        <f t="shared" si="493"/>
        <v>61.475409836065573</v>
      </c>
    </row>
    <row r="1658" spans="1:29" ht="15">
      <c r="A1658" s="62">
        <v>1656</v>
      </c>
      <c r="B1658" s="10">
        <v>10</v>
      </c>
      <c r="C1658" s="43">
        <v>42034</v>
      </c>
      <c r="D1658" s="44" t="s">
        <v>158</v>
      </c>
      <c r="E1658" s="44" t="s">
        <v>10</v>
      </c>
      <c r="F1658" s="15" t="s">
        <v>10</v>
      </c>
      <c r="G1658" s="163" t="s">
        <v>229</v>
      </c>
      <c r="H1658" s="44" t="s">
        <v>531</v>
      </c>
      <c r="I1658" s="45">
        <v>50</v>
      </c>
      <c r="J1658" s="12">
        <f>VLOOKUP(G1658,'Default Parameters'!$A$10:$C$12,3,FALSE)</f>
        <v>5</v>
      </c>
      <c r="K1658" s="63">
        <f t="shared" si="475"/>
        <v>42154</v>
      </c>
      <c r="L1658" s="64">
        <f t="shared" si="476"/>
        <v>2015</v>
      </c>
      <c r="M1658" s="64">
        <f t="shared" si="477"/>
        <v>5</v>
      </c>
      <c r="N1658" s="63">
        <f t="shared" si="478"/>
        <v>43980</v>
      </c>
      <c r="O1658" s="154">
        <f t="shared" si="479"/>
        <v>42948</v>
      </c>
      <c r="P1658" s="155">
        <f t="shared" si="480"/>
        <v>43312</v>
      </c>
      <c r="Q1658" s="155" t="str">
        <f t="shared" si="481"/>
        <v>Yes</v>
      </c>
      <c r="R1658" s="156">
        <f t="shared" si="482"/>
        <v>20.958904109589042</v>
      </c>
      <c r="S1658" s="156">
        <f t="shared" si="483"/>
        <v>29.041095890410958</v>
      </c>
      <c r="T1658" s="157">
        <f t="shared" si="484"/>
        <v>43313</v>
      </c>
      <c r="U1658" s="158">
        <f t="shared" si="485"/>
        <v>43677</v>
      </c>
      <c r="V1658" s="158" t="str">
        <f t="shared" si="486"/>
        <v>Yes</v>
      </c>
      <c r="W1658" s="159">
        <f t="shared" si="487"/>
        <v>20.958904109589042</v>
      </c>
      <c r="X1658" s="159">
        <f t="shared" si="488"/>
        <v>29.041095890410958</v>
      </c>
      <c r="Y1658" s="160">
        <f t="shared" si="489"/>
        <v>43678</v>
      </c>
      <c r="Z1658" s="161">
        <f t="shared" si="490"/>
        <v>43980</v>
      </c>
      <c r="AA1658" s="161" t="str">
        <f t="shared" si="491"/>
        <v>Yes</v>
      </c>
      <c r="AB1658" s="162">
        <f t="shared" si="492"/>
        <v>20.958904109589042</v>
      </c>
      <c r="AC1658" s="162">
        <f t="shared" si="493"/>
        <v>20.491803278688526</v>
      </c>
    </row>
    <row r="1659" spans="1:29" ht="15">
      <c r="A1659" s="62">
        <v>1657</v>
      </c>
      <c r="B1659" s="10">
        <v>10</v>
      </c>
      <c r="C1659" s="43">
        <v>42034</v>
      </c>
      <c r="D1659" s="44" t="s">
        <v>476</v>
      </c>
      <c r="E1659" s="44" t="s">
        <v>11</v>
      </c>
      <c r="F1659" s="15" t="s">
        <v>11</v>
      </c>
      <c r="G1659" s="163" t="s">
        <v>229</v>
      </c>
      <c r="H1659" s="44" t="s">
        <v>530</v>
      </c>
      <c r="I1659" s="45">
        <v>2400</v>
      </c>
      <c r="J1659" s="12">
        <f>VLOOKUP(G1659,'Default Parameters'!$A$10:$C$12,3,FALSE)</f>
        <v>5</v>
      </c>
      <c r="K1659" s="63">
        <f t="shared" si="475"/>
        <v>42154</v>
      </c>
      <c r="L1659" s="64">
        <f t="shared" si="476"/>
        <v>2015</v>
      </c>
      <c r="M1659" s="64">
        <f t="shared" si="477"/>
        <v>5</v>
      </c>
      <c r="N1659" s="63">
        <f t="shared" si="478"/>
        <v>43980</v>
      </c>
      <c r="O1659" s="154">
        <f t="shared" si="479"/>
        <v>42948</v>
      </c>
      <c r="P1659" s="155">
        <f t="shared" si="480"/>
        <v>43312</v>
      </c>
      <c r="Q1659" s="155" t="str">
        <f t="shared" si="481"/>
        <v>Yes</v>
      </c>
      <c r="R1659" s="156">
        <f t="shared" si="482"/>
        <v>1006.027397260274</v>
      </c>
      <c r="S1659" s="156">
        <f t="shared" si="483"/>
        <v>1393.972602739726</v>
      </c>
      <c r="T1659" s="157">
        <f t="shared" si="484"/>
        <v>43313</v>
      </c>
      <c r="U1659" s="158">
        <f t="shared" si="485"/>
        <v>43677</v>
      </c>
      <c r="V1659" s="158" t="str">
        <f t="shared" si="486"/>
        <v>Yes</v>
      </c>
      <c r="W1659" s="159">
        <f t="shared" si="487"/>
        <v>1006.027397260274</v>
      </c>
      <c r="X1659" s="159">
        <f t="shared" si="488"/>
        <v>1393.972602739726</v>
      </c>
      <c r="Y1659" s="160">
        <f t="shared" si="489"/>
        <v>43678</v>
      </c>
      <c r="Z1659" s="161">
        <f t="shared" si="490"/>
        <v>43980</v>
      </c>
      <c r="AA1659" s="161" t="str">
        <f t="shared" si="491"/>
        <v>Yes</v>
      </c>
      <c r="AB1659" s="162">
        <f t="shared" si="492"/>
        <v>1006.027397260274</v>
      </c>
      <c r="AC1659" s="162">
        <f t="shared" si="493"/>
        <v>983.60655737704917</v>
      </c>
    </row>
    <row r="1660" spans="1:29" ht="15">
      <c r="A1660" s="62">
        <v>1658</v>
      </c>
      <c r="B1660" s="10">
        <v>10</v>
      </c>
      <c r="C1660" s="43">
        <v>42035</v>
      </c>
      <c r="D1660" s="44" t="s">
        <v>534</v>
      </c>
      <c r="E1660" s="44" t="s">
        <v>10</v>
      </c>
      <c r="F1660" s="15" t="s">
        <v>10</v>
      </c>
      <c r="G1660" s="163" t="s">
        <v>229</v>
      </c>
      <c r="H1660" s="44" t="s">
        <v>535</v>
      </c>
      <c r="I1660" s="45">
        <v>950</v>
      </c>
      <c r="J1660" s="12">
        <f>VLOOKUP(G1660,'Default Parameters'!$A$10:$C$12,3,FALSE)</f>
        <v>5</v>
      </c>
      <c r="K1660" s="63">
        <f t="shared" si="475"/>
        <v>42155</v>
      </c>
      <c r="L1660" s="64">
        <f t="shared" si="476"/>
        <v>2015</v>
      </c>
      <c r="M1660" s="64">
        <f t="shared" si="477"/>
        <v>5</v>
      </c>
      <c r="N1660" s="63">
        <f t="shared" si="478"/>
        <v>43981</v>
      </c>
      <c r="O1660" s="154">
        <f t="shared" si="479"/>
        <v>42948</v>
      </c>
      <c r="P1660" s="155">
        <f t="shared" si="480"/>
        <v>43312</v>
      </c>
      <c r="Q1660" s="155" t="str">
        <f t="shared" si="481"/>
        <v>Yes</v>
      </c>
      <c r="R1660" s="156">
        <f t="shared" si="482"/>
        <v>398.21917808219177</v>
      </c>
      <c r="S1660" s="156">
        <f t="shared" si="483"/>
        <v>551.78082191780823</v>
      </c>
      <c r="T1660" s="157">
        <f t="shared" si="484"/>
        <v>43313</v>
      </c>
      <c r="U1660" s="158">
        <f t="shared" si="485"/>
        <v>43677</v>
      </c>
      <c r="V1660" s="158" t="str">
        <f t="shared" si="486"/>
        <v>Yes</v>
      </c>
      <c r="W1660" s="159">
        <f t="shared" si="487"/>
        <v>398.21917808219177</v>
      </c>
      <c r="X1660" s="159">
        <f t="shared" si="488"/>
        <v>551.78082191780823</v>
      </c>
      <c r="Y1660" s="160">
        <f t="shared" si="489"/>
        <v>43678</v>
      </c>
      <c r="Z1660" s="161">
        <f t="shared" si="490"/>
        <v>43981</v>
      </c>
      <c r="AA1660" s="161" t="str">
        <f t="shared" si="491"/>
        <v>Yes</v>
      </c>
      <c r="AB1660" s="162">
        <f t="shared" si="492"/>
        <v>398.21917808219177</v>
      </c>
      <c r="AC1660" s="162">
        <f t="shared" si="493"/>
        <v>391.93989071038249</v>
      </c>
    </row>
    <row r="1661" spans="1:29" ht="15">
      <c r="A1661" s="62">
        <v>1659</v>
      </c>
      <c r="B1661" s="10">
        <v>10</v>
      </c>
      <c r="C1661" s="43">
        <v>42038</v>
      </c>
      <c r="D1661" s="44" t="s">
        <v>282</v>
      </c>
      <c r="E1661" s="65" t="s">
        <v>8</v>
      </c>
      <c r="F1661" s="15" t="s">
        <v>8</v>
      </c>
      <c r="G1661" s="163" t="s">
        <v>229</v>
      </c>
      <c r="H1661" s="44" t="s">
        <v>536</v>
      </c>
      <c r="I1661" s="45">
        <v>1</v>
      </c>
      <c r="J1661" s="12">
        <f>VLOOKUP(G1661,'Default Parameters'!$A$10:$C$12,3,FALSE)</f>
        <v>5</v>
      </c>
      <c r="K1661" s="63">
        <f t="shared" si="475"/>
        <v>42158</v>
      </c>
      <c r="L1661" s="64">
        <f t="shared" si="476"/>
        <v>2015</v>
      </c>
      <c r="M1661" s="64">
        <f t="shared" si="477"/>
        <v>6</v>
      </c>
      <c r="N1661" s="63">
        <f t="shared" si="478"/>
        <v>43984</v>
      </c>
      <c r="O1661" s="154">
        <f t="shared" si="479"/>
        <v>42948</v>
      </c>
      <c r="P1661" s="155">
        <f t="shared" si="480"/>
        <v>43312</v>
      </c>
      <c r="Q1661" s="155" t="str">
        <f t="shared" si="481"/>
        <v>Yes</v>
      </c>
      <c r="R1661" s="156">
        <f t="shared" si="482"/>
        <v>0.41917808219178082</v>
      </c>
      <c r="S1661" s="156">
        <f t="shared" si="483"/>
        <v>0.58082191780821912</v>
      </c>
      <c r="T1661" s="157">
        <f t="shared" si="484"/>
        <v>43313</v>
      </c>
      <c r="U1661" s="158">
        <f t="shared" si="485"/>
        <v>43677</v>
      </c>
      <c r="V1661" s="158" t="str">
        <f t="shared" si="486"/>
        <v>Yes</v>
      </c>
      <c r="W1661" s="159">
        <f t="shared" si="487"/>
        <v>0.41917808219178082</v>
      </c>
      <c r="X1661" s="159">
        <f t="shared" si="488"/>
        <v>0.58082191780821912</v>
      </c>
      <c r="Y1661" s="160">
        <f t="shared" si="489"/>
        <v>43678</v>
      </c>
      <c r="Z1661" s="161">
        <f t="shared" si="490"/>
        <v>43984</v>
      </c>
      <c r="AA1661" s="161" t="str">
        <f t="shared" si="491"/>
        <v>Yes</v>
      </c>
      <c r="AB1661" s="162">
        <f t="shared" si="492"/>
        <v>0.41917808219178082</v>
      </c>
      <c r="AC1661" s="162">
        <f t="shared" si="493"/>
        <v>0.42076502732240439</v>
      </c>
    </row>
    <row r="1662" spans="1:29" ht="15">
      <c r="A1662" s="62">
        <v>1660</v>
      </c>
      <c r="B1662" s="10">
        <v>10</v>
      </c>
      <c r="C1662" s="43">
        <v>42038</v>
      </c>
      <c r="D1662" s="44" t="s">
        <v>282</v>
      </c>
      <c r="E1662" s="65" t="s">
        <v>8</v>
      </c>
      <c r="F1662" s="15" t="s">
        <v>8</v>
      </c>
      <c r="G1662" s="163" t="s">
        <v>229</v>
      </c>
      <c r="H1662" s="44" t="s">
        <v>536</v>
      </c>
      <c r="I1662" s="45">
        <v>50</v>
      </c>
      <c r="J1662" s="12">
        <f>VLOOKUP(G1662,'Default Parameters'!$A$10:$C$12,3,FALSE)</f>
        <v>5</v>
      </c>
      <c r="K1662" s="63">
        <f t="shared" si="475"/>
        <v>42158</v>
      </c>
      <c r="L1662" s="64">
        <f t="shared" si="476"/>
        <v>2015</v>
      </c>
      <c r="M1662" s="64">
        <f t="shared" si="477"/>
        <v>6</v>
      </c>
      <c r="N1662" s="63">
        <f t="shared" si="478"/>
        <v>43984</v>
      </c>
      <c r="O1662" s="154">
        <f t="shared" si="479"/>
        <v>42948</v>
      </c>
      <c r="P1662" s="155">
        <f t="shared" si="480"/>
        <v>43312</v>
      </c>
      <c r="Q1662" s="155" t="str">
        <f t="shared" si="481"/>
        <v>Yes</v>
      </c>
      <c r="R1662" s="156">
        <f t="shared" si="482"/>
        <v>20.958904109589042</v>
      </c>
      <c r="S1662" s="156">
        <f t="shared" si="483"/>
        <v>29.041095890410958</v>
      </c>
      <c r="T1662" s="157">
        <f t="shared" si="484"/>
        <v>43313</v>
      </c>
      <c r="U1662" s="158">
        <f t="shared" si="485"/>
        <v>43677</v>
      </c>
      <c r="V1662" s="158" t="str">
        <f t="shared" si="486"/>
        <v>Yes</v>
      </c>
      <c r="W1662" s="159">
        <f t="shared" si="487"/>
        <v>20.958904109589042</v>
      </c>
      <c r="X1662" s="159">
        <f t="shared" si="488"/>
        <v>29.041095890410958</v>
      </c>
      <c r="Y1662" s="160">
        <f t="shared" si="489"/>
        <v>43678</v>
      </c>
      <c r="Z1662" s="161">
        <f t="shared" si="490"/>
        <v>43984</v>
      </c>
      <c r="AA1662" s="161" t="str">
        <f t="shared" si="491"/>
        <v>Yes</v>
      </c>
      <c r="AB1662" s="162">
        <f t="shared" si="492"/>
        <v>20.958904109589042</v>
      </c>
      <c r="AC1662" s="162">
        <f t="shared" si="493"/>
        <v>21.038251366120218</v>
      </c>
    </row>
    <row r="1663" spans="1:29" ht="15">
      <c r="A1663" s="62">
        <v>1661</v>
      </c>
      <c r="B1663" s="10">
        <v>10</v>
      </c>
      <c r="C1663" s="43">
        <v>42038</v>
      </c>
      <c r="D1663" s="44" t="s">
        <v>282</v>
      </c>
      <c r="E1663" s="65" t="s">
        <v>8</v>
      </c>
      <c r="F1663" s="15" t="s">
        <v>8</v>
      </c>
      <c r="G1663" s="163" t="s">
        <v>229</v>
      </c>
      <c r="H1663" s="44" t="s">
        <v>537</v>
      </c>
      <c r="I1663" s="45">
        <v>56</v>
      </c>
      <c r="J1663" s="12">
        <f>VLOOKUP(G1663,'Default Parameters'!$A$10:$C$12,3,FALSE)</f>
        <v>5</v>
      </c>
      <c r="K1663" s="63">
        <f t="shared" si="475"/>
        <v>42158</v>
      </c>
      <c r="L1663" s="64">
        <f t="shared" si="476"/>
        <v>2015</v>
      </c>
      <c r="M1663" s="64">
        <f t="shared" si="477"/>
        <v>6</v>
      </c>
      <c r="N1663" s="63">
        <f t="shared" si="478"/>
        <v>43984</v>
      </c>
      <c r="O1663" s="154">
        <f t="shared" si="479"/>
        <v>42948</v>
      </c>
      <c r="P1663" s="155">
        <f t="shared" si="480"/>
        <v>43312</v>
      </c>
      <c r="Q1663" s="155" t="str">
        <f t="shared" si="481"/>
        <v>Yes</v>
      </c>
      <c r="R1663" s="156">
        <f t="shared" si="482"/>
        <v>23.473972602739725</v>
      </c>
      <c r="S1663" s="156">
        <f t="shared" si="483"/>
        <v>32.526027397260272</v>
      </c>
      <c r="T1663" s="157">
        <f t="shared" si="484"/>
        <v>43313</v>
      </c>
      <c r="U1663" s="158">
        <f t="shared" si="485"/>
        <v>43677</v>
      </c>
      <c r="V1663" s="158" t="str">
        <f t="shared" si="486"/>
        <v>Yes</v>
      </c>
      <c r="W1663" s="159">
        <f t="shared" si="487"/>
        <v>23.473972602739725</v>
      </c>
      <c r="X1663" s="159">
        <f t="shared" si="488"/>
        <v>32.526027397260272</v>
      </c>
      <c r="Y1663" s="160">
        <f t="shared" si="489"/>
        <v>43678</v>
      </c>
      <c r="Z1663" s="161">
        <f t="shared" si="490"/>
        <v>43984</v>
      </c>
      <c r="AA1663" s="161" t="str">
        <f t="shared" si="491"/>
        <v>Yes</v>
      </c>
      <c r="AB1663" s="162">
        <f t="shared" si="492"/>
        <v>23.473972602739725</v>
      </c>
      <c r="AC1663" s="162">
        <f t="shared" si="493"/>
        <v>23.562841530054644</v>
      </c>
    </row>
    <row r="1664" spans="1:29" ht="15">
      <c r="A1664" s="62">
        <v>1662</v>
      </c>
      <c r="B1664" s="10">
        <v>10</v>
      </c>
      <c r="C1664" s="43">
        <v>42038</v>
      </c>
      <c r="D1664" s="44" t="s">
        <v>544</v>
      </c>
      <c r="E1664" s="65" t="s">
        <v>8</v>
      </c>
      <c r="F1664" s="15" t="s">
        <v>8</v>
      </c>
      <c r="G1664" s="163" t="s">
        <v>229</v>
      </c>
      <c r="H1664" s="44" t="s">
        <v>545</v>
      </c>
      <c r="I1664" s="45">
        <v>10</v>
      </c>
      <c r="J1664" s="12">
        <f>VLOOKUP(G1664,'Default Parameters'!$A$10:$C$12,3,FALSE)</f>
        <v>5</v>
      </c>
      <c r="K1664" s="63">
        <f t="shared" si="475"/>
        <v>42158</v>
      </c>
      <c r="L1664" s="64">
        <f t="shared" si="476"/>
        <v>2015</v>
      </c>
      <c r="M1664" s="64">
        <f t="shared" si="477"/>
        <v>6</v>
      </c>
      <c r="N1664" s="63">
        <f t="shared" si="478"/>
        <v>43984</v>
      </c>
      <c r="O1664" s="154">
        <f t="shared" si="479"/>
        <v>42948</v>
      </c>
      <c r="P1664" s="155">
        <f t="shared" si="480"/>
        <v>43312</v>
      </c>
      <c r="Q1664" s="155" t="str">
        <f t="shared" si="481"/>
        <v>Yes</v>
      </c>
      <c r="R1664" s="156">
        <f t="shared" si="482"/>
        <v>4.1917808219178081</v>
      </c>
      <c r="S1664" s="156">
        <f t="shared" si="483"/>
        <v>5.8082191780821919</v>
      </c>
      <c r="T1664" s="157">
        <f t="shared" si="484"/>
        <v>43313</v>
      </c>
      <c r="U1664" s="158">
        <f t="shared" si="485"/>
        <v>43677</v>
      </c>
      <c r="V1664" s="158" t="str">
        <f t="shared" si="486"/>
        <v>Yes</v>
      </c>
      <c r="W1664" s="159">
        <f t="shared" si="487"/>
        <v>4.1917808219178081</v>
      </c>
      <c r="X1664" s="159">
        <f t="shared" si="488"/>
        <v>5.8082191780821919</v>
      </c>
      <c r="Y1664" s="160">
        <f t="shared" si="489"/>
        <v>43678</v>
      </c>
      <c r="Z1664" s="161">
        <f t="shared" si="490"/>
        <v>43984</v>
      </c>
      <c r="AA1664" s="161" t="str">
        <f t="shared" si="491"/>
        <v>Yes</v>
      </c>
      <c r="AB1664" s="162">
        <f t="shared" si="492"/>
        <v>4.1917808219178081</v>
      </c>
      <c r="AC1664" s="162">
        <f t="shared" si="493"/>
        <v>4.2076502732240435</v>
      </c>
    </row>
    <row r="1665" spans="1:29" ht="15">
      <c r="A1665" s="62">
        <v>1663</v>
      </c>
      <c r="B1665" s="10">
        <v>10</v>
      </c>
      <c r="C1665" s="43">
        <v>42038</v>
      </c>
      <c r="D1665" s="44" t="s">
        <v>532</v>
      </c>
      <c r="E1665" s="65" t="s">
        <v>8</v>
      </c>
      <c r="F1665" s="15" t="s">
        <v>8</v>
      </c>
      <c r="G1665" s="163" t="s">
        <v>229</v>
      </c>
      <c r="H1665" s="44" t="s">
        <v>546</v>
      </c>
      <c r="I1665" s="45">
        <v>50</v>
      </c>
      <c r="J1665" s="12">
        <f>VLOOKUP(G1665,'Default Parameters'!$A$10:$C$12,3,FALSE)</f>
        <v>5</v>
      </c>
      <c r="K1665" s="63">
        <f t="shared" si="475"/>
        <v>42158</v>
      </c>
      <c r="L1665" s="64">
        <f t="shared" si="476"/>
        <v>2015</v>
      </c>
      <c r="M1665" s="64">
        <f t="shared" si="477"/>
        <v>6</v>
      </c>
      <c r="N1665" s="63">
        <f t="shared" si="478"/>
        <v>43984</v>
      </c>
      <c r="O1665" s="154">
        <f t="shared" si="479"/>
        <v>42948</v>
      </c>
      <c r="P1665" s="155">
        <f t="shared" si="480"/>
        <v>43312</v>
      </c>
      <c r="Q1665" s="155" t="str">
        <f t="shared" si="481"/>
        <v>Yes</v>
      </c>
      <c r="R1665" s="156">
        <f t="shared" si="482"/>
        <v>20.958904109589042</v>
      </c>
      <c r="S1665" s="156">
        <f t="shared" si="483"/>
        <v>29.041095890410958</v>
      </c>
      <c r="T1665" s="157">
        <f t="shared" si="484"/>
        <v>43313</v>
      </c>
      <c r="U1665" s="158">
        <f t="shared" si="485"/>
        <v>43677</v>
      </c>
      <c r="V1665" s="158" t="str">
        <f t="shared" si="486"/>
        <v>Yes</v>
      </c>
      <c r="W1665" s="159">
        <f t="shared" si="487"/>
        <v>20.958904109589042</v>
      </c>
      <c r="X1665" s="159">
        <f t="shared" si="488"/>
        <v>29.041095890410958</v>
      </c>
      <c r="Y1665" s="160">
        <f t="shared" si="489"/>
        <v>43678</v>
      </c>
      <c r="Z1665" s="161">
        <f t="shared" si="490"/>
        <v>43984</v>
      </c>
      <c r="AA1665" s="161" t="str">
        <f t="shared" si="491"/>
        <v>Yes</v>
      </c>
      <c r="AB1665" s="162">
        <f t="shared" si="492"/>
        <v>20.958904109589042</v>
      </c>
      <c r="AC1665" s="162">
        <f t="shared" si="493"/>
        <v>21.038251366120218</v>
      </c>
    </row>
    <row r="1666" spans="1:29" ht="15">
      <c r="A1666" s="62">
        <v>1664</v>
      </c>
      <c r="B1666" s="10">
        <v>10</v>
      </c>
      <c r="C1666" s="43">
        <v>42038</v>
      </c>
      <c r="D1666" s="44" t="s">
        <v>484</v>
      </c>
      <c r="E1666" s="44" t="s">
        <v>11</v>
      </c>
      <c r="F1666" s="15" t="s">
        <v>11</v>
      </c>
      <c r="G1666" s="163" t="s">
        <v>229</v>
      </c>
      <c r="H1666" s="44" t="s">
        <v>542</v>
      </c>
      <c r="I1666" s="45">
        <v>270</v>
      </c>
      <c r="J1666" s="12">
        <f>VLOOKUP(G1666,'Default Parameters'!$A$10:$C$12,3,FALSE)</f>
        <v>5</v>
      </c>
      <c r="K1666" s="63">
        <f t="shared" si="475"/>
        <v>42158</v>
      </c>
      <c r="L1666" s="64">
        <f t="shared" si="476"/>
        <v>2015</v>
      </c>
      <c r="M1666" s="64">
        <f t="shared" si="477"/>
        <v>6</v>
      </c>
      <c r="N1666" s="63">
        <f t="shared" si="478"/>
        <v>43984</v>
      </c>
      <c r="O1666" s="154">
        <f t="shared" si="479"/>
        <v>42948</v>
      </c>
      <c r="P1666" s="155">
        <f t="shared" si="480"/>
        <v>43312</v>
      </c>
      <c r="Q1666" s="155" t="str">
        <f t="shared" si="481"/>
        <v>Yes</v>
      </c>
      <c r="R1666" s="156">
        <f t="shared" si="482"/>
        <v>113.17808219178082</v>
      </c>
      <c r="S1666" s="156">
        <f t="shared" si="483"/>
        <v>156.82191780821918</v>
      </c>
      <c r="T1666" s="157">
        <f t="shared" si="484"/>
        <v>43313</v>
      </c>
      <c r="U1666" s="158">
        <f t="shared" si="485"/>
        <v>43677</v>
      </c>
      <c r="V1666" s="158" t="str">
        <f t="shared" si="486"/>
        <v>Yes</v>
      </c>
      <c r="W1666" s="159">
        <f t="shared" si="487"/>
        <v>113.17808219178082</v>
      </c>
      <c r="X1666" s="159">
        <f t="shared" si="488"/>
        <v>156.82191780821918</v>
      </c>
      <c r="Y1666" s="160">
        <f t="shared" si="489"/>
        <v>43678</v>
      </c>
      <c r="Z1666" s="161">
        <f t="shared" si="490"/>
        <v>43984</v>
      </c>
      <c r="AA1666" s="161" t="str">
        <f t="shared" si="491"/>
        <v>Yes</v>
      </c>
      <c r="AB1666" s="162">
        <f t="shared" si="492"/>
        <v>113.17808219178082</v>
      </c>
      <c r="AC1666" s="162">
        <f t="shared" si="493"/>
        <v>113.60655737704919</v>
      </c>
    </row>
    <row r="1667" spans="1:29" ht="15">
      <c r="A1667" s="62">
        <v>1665</v>
      </c>
      <c r="B1667" s="10">
        <v>10</v>
      </c>
      <c r="C1667" s="43">
        <v>42038</v>
      </c>
      <c r="D1667" s="44" t="s">
        <v>453</v>
      </c>
      <c r="E1667" s="44" t="s">
        <v>11</v>
      </c>
      <c r="F1667" s="15" t="s">
        <v>11</v>
      </c>
      <c r="G1667" s="163" t="s">
        <v>229</v>
      </c>
      <c r="H1667" s="44" t="s">
        <v>547</v>
      </c>
      <c r="I1667" s="45">
        <v>10</v>
      </c>
      <c r="J1667" s="12">
        <f>VLOOKUP(G1667,'Default Parameters'!$A$10:$C$12,3,FALSE)</f>
        <v>5</v>
      </c>
      <c r="K1667" s="63">
        <f t="shared" ref="K1667:K1730" si="494">EDATE(C1667,4)</f>
        <v>42158</v>
      </c>
      <c r="L1667" s="64">
        <f t="shared" ref="L1667:L1730" si="495">YEAR(K1667)</f>
        <v>2015</v>
      </c>
      <c r="M1667" s="64">
        <f t="shared" ref="M1667:M1730" si="496">MONTH(K1667)</f>
        <v>6</v>
      </c>
      <c r="N1667" s="63">
        <f t="shared" ref="N1667:N1730" si="497">EDATE(K1667,J1667*12)-1</f>
        <v>43984</v>
      </c>
      <c r="O1667" s="154">
        <f t="shared" ref="O1667:O1730" si="498">IF($N1667&lt;$AG$10,"",MAX($K1667,$AG$10,VLOOKUP($B1667,$AF$3:$AG$8,2,FALSE)))</f>
        <v>42948</v>
      </c>
      <c r="P1667" s="155">
        <f t="shared" ref="P1667:P1730" si="499">IF(O1667="","",MIN($N1667,$AG$13,VLOOKUP($B1667,$AF$3:$AH$8,3,FALSE)))</f>
        <v>43312</v>
      </c>
      <c r="Q1667" s="155" t="str">
        <f t="shared" ref="Q1667:Q1730" si="500">IF(SUM(R1667:S1667)&gt;0,"Yes","No")</f>
        <v>Yes</v>
      </c>
      <c r="R1667" s="156">
        <f t="shared" ref="R1667:R1730" si="501">IF(O1667="","",MAX(MIN($AG$11,P1667)-MAX($AG$10,O1667)+1,0)*$I1667/365)</f>
        <v>4.1917808219178081</v>
      </c>
      <c r="S1667" s="156">
        <f t="shared" ref="S1667:S1730" si="502">IF(O1667="","",MAX(MIN($AG$13,P1667)-MAX($AG$12,O1667)+1,0)*$I1667/365)</f>
        <v>5.8082191780821919</v>
      </c>
      <c r="T1667" s="157">
        <f t="shared" si="484"/>
        <v>43313</v>
      </c>
      <c r="U1667" s="158">
        <f t="shared" si="485"/>
        <v>43677</v>
      </c>
      <c r="V1667" s="158" t="str">
        <f t="shared" si="486"/>
        <v>Yes</v>
      </c>
      <c r="W1667" s="159">
        <f t="shared" si="487"/>
        <v>4.1917808219178081</v>
      </c>
      <c r="X1667" s="159">
        <f t="shared" si="488"/>
        <v>5.8082191780821919</v>
      </c>
      <c r="Y1667" s="160">
        <f t="shared" si="489"/>
        <v>43678</v>
      </c>
      <c r="Z1667" s="161">
        <f t="shared" si="490"/>
        <v>43984</v>
      </c>
      <c r="AA1667" s="161" t="str">
        <f t="shared" si="491"/>
        <v>Yes</v>
      </c>
      <c r="AB1667" s="162">
        <f t="shared" si="492"/>
        <v>4.1917808219178081</v>
      </c>
      <c r="AC1667" s="162">
        <f t="shared" si="493"/>
        <v>4.2076502732240435</v>
      </c>
    </row>
    <row r="1668" spans="1:29" ht="15">
      <c r="A1668" s="62">
        <v>1666</v>
      </c>
      <c r="B1668" s="10">
        <v>10</v>
      </c>
      <c r="C1668" s="43">
        <v>42038</v>
      </c>
      <c r="D1668" s="44" t="s">
        <v>538</v>
      </c>
      <c r="E1668" s="65" t="s">
        <v>9</v>
      </c>
      <c r="F1668" s="15" t="s">
        <v>9</v>
      </c>
      <c r="G1668" s="163" t="s">
        <v>229</v>
      </c>
      <c r="H1668" s="44" t="s">
        <v>539</v>
      </c>
      <c r="I1668" s="45">
        <v>350</v>
      </c>
      <c r="J1668" s="12">
        <f>VLOOKUP(G1668,'Default Parameters'!$A$10:$C$12,3,FALSE)</f>
        <v>5</v>
      </c>
      <c r="K1668" s="63">
        <f t="shared" si="494"/>
        <v>42158</v>
      </c>
      <c r="L1668" s="64">
        <f t="shared" si="495"/>
        <v>2015</v>
      </c>
      <c r="M1668" s="64">
        <f t="shared" si="496"/>
        <v>6</v>
      </c>
      <c r="N1668" s="63">
        <f t="shared" si="497"/>
        <v>43984</v>
      </c>
      <c r="O1668" s="154">
        <f t="shared" si="498"/>
        <v>42948</v>
      </c>
      <c r="P1668" s="155">
        <f t="shared" si="499"/>
        <v>43312</v>
      </c>
      <c r="Q1668" s="155" t="str">
        <f t="shared" si="500"/>
        <v>Yes</v>
      </c>
      <c r="R1668" s="156">
        <f t="shared" si="501"/>
        <v>146.7123287671233</v>
      </c>
      <c r="S1668" s="156">
        <f t="shared" si="502"/>
        <v>203.2876712328767</v>
      </c>
      <c r="T1668" s="157">
        <f t="shared" ref="T1668:T1731" si="503">IF($N1668&lt;$AG$15,"",MAX($K1668,$AG$15,VLOOKUP($B1668,$AF$3:$AG$8,2,FALSE)))</f>
        <v>43313</v>
      </c>
      <c r="U1668" s="158">
        <f t="shared" ref="U1668:U1731" si="504">IF(T1668="","",MIN($N1668,$AG$18,VLOOKUP($B1668,$AF$3:$AH$8,3,FALSE)))</f>
        <v>43677</v>
      </c>
      <c r="V1668" s="158" t="str">
        <f t="shared" ref="V1668:V1731" si="505">IF(SUM(W1668:X1668)&gt;0,"Yes","No")</f>
        <v>Yes</v>
      </c>
      <c r="W1668" s="159">
        <f t="shared" ref="W1668:W1731" si="506">IF(T1668="","",MAX(MIN($AG$16,U1668)-MAX($AG$15,T1668)+1,0)*$I1668/365)</f>
        <v>146.7123287671233</v>
      </c>
      <c r="X1668" s="159">
        <f t="shared" ref="X1668:X1731" si="507">IF(T1668="","",MAX(MIN($AG$18,U1668)-MAX($AG$17,T1668)+1,0)*$I1668/365)</f>
        <v>203.2876712328767</v>
      </c>
      <c r="Y1668" s="160">
        <f t="shared" ref="Y1668:Y1731" si="508">IF($N1668&lt;$AG$20,"",MAX($K1668,$AG$20,VLOOKUP($B1668,$AF$3:$AG$8,2,FALSE)))</f>
        <v>43678</v>
      </c>
      <c r="Z1668" s="161">
        <f t="shared" ref="Z1668:Z1731" si="509">IF(Y1668="","",MIN($N1668,$AG$23,VLOOKUP($B1668,$AF$3:$AH$8,3,FALSE)))</f>
        <v>43984</v>
      </c>
      <c r="AA1668" s="161" t="str">
        <f t="shared" ref="AA1668:AA1731" si="510">IF(SUM(AB1668:AC1668)&gt;0,"Yes","No")</f>
        <v>Yes</v>
      </c>
      <c r="AB1668" s="162">
        <f t="shared" ref="AB1668:AB1731" si="511">IF(Y1668="","",MAX(MIN($AG$21,Z1668)-MAX($AG$20,Y1668)+1,0)*$I1668/365)</f>
        <v>146.7123287671233</v>
      </c>
      <c r="AC1668" s="162">
        <f t="shared" ref="AC1668:AC1731" si="512">IF(Y1668="","",MAX(MIN($AG$23,Z1668)-MAX($AG$22,Y1668)+1,0)*$I1668/366)</f>
        <v>147.26775956284152</v>
      </c>
    </row>
    <row r="1669" spans="1:29" ht="15">
      <c r="A1669" s="62">
        <v>1667</v>
      </c>
      <c r="B1669" s="10">
        <v>10</v>
      </c>
      <c r="C1669" s="43">
        <v>42038</v>
      </c>
      <c r="D1669" s="44" t="s">
        <v>540</v>
      </c>
      <c r="E1669" s="65" t="s">
        <v>9</v>
      </c>
      <c r="F1669" s="15" t="s">
        <v>9</v>
      </c>
      <c r="G1669" s="163" t="s">
        <v>229</v>
      </c>
      <c r="H1669" s="44" t="s">
        <v>541</v>
      </c>
      <c r="I1669" s="45">
        <v>2</v>
      </c>
      <c r="J1669" s="12">
        <f>VLOOKUP(G1669,'Default Parameters'!$A$10:$C$12,3,FALSE)</f>
        <v>5</v>
      </c>
      <c r="K1669" s="63">
        <f t="shared" si="494"/>
        <v>42158</v>
      </c>
      <c r="L1669" s="64">
        <f t="shared" si="495"/>
        <v>2015</v>
      </c>
      <c r="M1669" s="64">
        <f t="shared" si="496"/>
        <v>6</v>
      </c>
      <c r="N1669" s="63">
        <f t="shared" si="497"/>
        <v>43984</v>
      </c>
      <c r="O1669" s="154">
        <f t="shared" si="498"/>
        <v>42948</v>
      </c>
      <c r="P1669" s="155">
        <f t="shared" si="499"/>
        <v>43312</v>
      </c>
      <c r="Q1669" s="155" t="str">
        <f t="shared" si="500"/>
        <v>Yes</v>
      </c>
      <c r="R1669" s="156">
        <f t="shared" si="501"/>
        <v>0.83835616438356164</v>
      </c>
      <c r="S1669" s="156">
        <f t="shared" si="502"/>
        <v>1.1616438356164382</v>
      </c>
      <c r="T1669" s="157">
        <f t="shared" si="503"/>
        <v>43313</v>
      </c>
      <c r="U1669" s="158">
        <f t="shared" si="504"/>
        <v>43677</v>
      </c>
      <c r="V1669" s="158" t="str">
        <f t="shared" si="505"/>
        <v>Yes</v>
      </c>
      <c r="W1669" s="159">
        <f t="shared" si="506"/>
        <v>0.83835616438356164</v>
      </c>
      <c r="X1669" s="159">
        <f t="shared" si="507"/>
        <v>1.1616438356164382</v>
      </c>
      <c r="Y1669" s="160">
        <f t="shared" si="508"/>
        <v>43678</v>
      </c>
      <c r="Z1669" s="161">
        <f t="shared" si="509"/>
        <v>43984</v>
      </c>
      <c r="AA1669" s="161" t="str">
        <f t="shared" si="510"/>
        <v>Yes</v>
      </c>
      <c r="AB1669" s="162">
        <f t="shared" si="511"/>
        <v>0.83835616438356164</v>
      </c>
      <c r="AC1669" s="162">
        <f t="shared" si="512"/>
        <v>0.84153005464480879</v>
      </c>
    </row>
    <row r="1670" spans="1:29" ht="15">
      <c r="A1670" s="62">
        <v>1668</v>
      </c>
      <c r="B1670" s="10">
        <v>10</v>
      </c>
      <c r="C1670" s="43">
        <v>42038</v>
      </c>
      <c r="D1670" s="44" t="s">
        <v>74</v>
      </c>
      <c r="E1670" s="65" t="s">
        <v>9</v>
      </c>
      <c r="F1670" s="15" t="s">
        <v>9</v>
      </c>
      <c r="G1670" s="163" t="s">
        <v>229</v>
      </c>
      <c r="H1670" s="44" t="s">
        <v>543</v>
      </c>
      <c r="I1670" s="45">
        <v>262</v>
      </c>
      <c r="J1670" s="12">
        <f>VLOOKUP(G1670,'Default Parameters'!$A$10:$C$12,3,FALSE)</f>
        <v>5</v>
      </c>
      <c r="K1670" s="63">
        <f t="shared" si="494"/>
        <v>42158</v>
      </c>
      <c r="L1670" s="64">
        <f t="shared" si="495"/>
        <v>2015</v>
      </c>
      <c r="M1670" s="64">
        <f t="shared" si="496"/>
        <v>6</v>
      </c>
      <c r="N1670" s="63">
        <f t="shared" si="497"/>
        <v>43984</v>
      </c>
      <c r="O1670" s="154">
        <f t="shared" si="498"/>
        <v>42948</v>
      </c>
      <c r="P1670" s="155">
        <f t="shared" si="499"/>
        <v>43312</v>
      </c>
      <c r="Q1670" s="155" t="str">
        <f t="shared" si="500"/>
        <v>Yes</v>
      </c>
      <c r="R1670" s="156">
        <f t="shared" si="501"/>
        <v>109.82465753424657</v>
      </c>
      <c r="S1670" s="156">
        <f t="shared" si="502"/>
        <v>152.17534246575343</v>
      </c>
      <c r="T1670" s="157">
        <f t="shared" si="503"/>
        <v>43313</v>
      </c>
      <c r="U1670" s="158">
        <f t="shared" si="504"/>
        <v>43677</v>
      </c>
      <c r="V1670" s="158" t="str">
        <f t="shared" si="505"/>
        <v>Yes</v>
      </c>
      <c r="W1670" s="159">
        <f t="shared" si="506"/>
        <v>109.82465753424657</v>
      </c>
      <c r="X1670" s="159">
        <f t="shared" si="507"/>
        <v>152.17534246575343</v>
      </c>
      <c r="Y1670" s="160">
        <f t="shared" si="508"/>
        <v>43678</v>
      </c>
      <c r="Z1670" s="161">
        <f t="shared" si="509"/>
        <v>43984</v>
      </c>
      <c r="AA1670" s="161" t="str">
        <f t="shared" si="510"/>
        <v>Yes</v>
      </c>
      <c r="AB1670" s="162">
        <f t="shared" si="511"/>
        <v>109.82465753424657</v>
      </c>
      <c r="AC1670" s="162">
        <f t="shared" si="512"/>
        <v>110.24043715846994</v>
      </c>
    </row>
    <row r="1671" spans="1:29" ht="15">
      <c r="A1671" s="62">
        <v>1669</v>
      </c>
      <c r="B1671" s="10">
        <v>10</v>
      </c>
      <c r="C1671" s="43">
        <v>42048</v>
      </c>
      <c r="D1671" s="44" t="s">
        <v>20</v>
      </c>
      <c r="E1671" s="44" t="s">
        <v>367</v>
      </c>
      <c r="F1671" s="15" t="s">
        <v>367</v>
      </c>
      <c r="G1671" s="163" t="s">
        <v>229</v>
      </c>
      <c r="H1671" s="44" t="s">
        <v>548</v>
      </c>
      <c r="I1671" s="45">
        <v>50</v>
      </c>
      <c r="J1671" s="12">
        <f>VLOOKUP(G1671,'Default Parameters'!$A$10:$C$12,3,FALSE)</f>
        <v>5</v>
      </c>
      <c r="K1671" s="63">
        <f t="shared" si="494"/>
        <v>42168</v>
      </c>
      <c r="L1671" s="64">
        <f t="shared" si="495"/>
        <v>2015</v>
      </c>
      <c r="M1671" s="64">
        <f t="shared" si="496"/>
        <v>6</v>
      </c>
      <c r="N1671" s="63">
        <f t="shared" si="497"/>
        <v>43994</v>
      </c>
      <c r="O1671" s="154">
        <f t="shared" si="498"/>
        <v>42948</v>
      </c>
      <c r="P1671" s="155">
        <f t="shared" si="499"/>
        <v>43312</v>
      </c>
      <c r="Q1671" s="155" t="str">
        <f t="shared" si="500"/>
        <v>Yes</v>
      </c>
      <c r="R1671" s="156">
        <f t="shared" si="501"/>
        <v>20.958904109589042</v>
      </c>
      <c r="S1671" s="156">
        <f t="shared" si="502"/>
        <v>29.041095890410958</v>
      </c>
      <c r="T1671" s="157">
        <f t="shared" si="503"/>
        <v>43313</v>
      </c>
      <c r="U1671" s="158">
        <f t="shared" si="504"/>
        <v>43677</v>
      </c>
      <c r="V1671" s="158" t="str">
        <f t="shared" si="505"/>
        <v>Yes</v>
      </c>
      <c r="W1671" s="159">
        <f t="shared" si="506"/>
        <v>20.958904109589042</v>
      </c>
      <c r="X1671" s="159">
        <f t="shared" si="507"/>
        <v>29.041095890410958</v>
      </c>
      <c r="Y1671" s="160">
        <f t="shared" si="508"/>
        <v>43678</v>
      </c>
      <c r="Z1671" s="161">
        <f t="shared" si="509"/>
        <v>43994</v>
      </c>
      <c r="AA1671" s="161" t="str">
        <f t="shared" si="510"/>
        <v>Yes</v>
      </c>
      <c r="AB1671" s="162">
        <f t="shared" si="511"/>
        <v>20.958904109589042</v>
      </c>
      <c r="AC1671" s="162">
        <f t="shared" si="512"/>
        <v>22.404371584699454</v>
      </c>
    </row>
    <row r="1672" spans="1:29" ht="15">
      <c r="A1672" s="62">
        <v>1670</v>
      </c>
      <c r="B1672" s="10">
        <v>10</v>
      </c>
      <c r="C1672" s="43">
        <v>42061</v>
      </c>
      <c r="D1672" s="44" t="s">
        <v>237</v>
      </c>
      <c r="E1672" s="65" t="s">
        <v>8</v>
      </c>
      <c r="F1672" s="15" t="s">
        <v>8</v>
      </c>
      <c r="G1672" s="163" t="s">
        <v>229</v>
      </c>
      <c r="H1672" s="44" t="s">
        <v>549</v>
      </c>
      <c r="I1672" s="45">
        <v>106</v>
      </c>
      <c r="J1672" s="12">
        <f>VLOOKUP(G1672,'Default Parameters'!$A$10:$C$12,3,FALSE)</f>
        <v>5</v>
      </c>
      <c r="K1672" s="63">
        <f t="shared" si="494"/>
        <v>42181</v>
      </c>
      <c r="L1672" s="64">
        <f t="shared" si="495"/>
        <v>2015</v>
      </c>
      <c r="M1672" s="64">
        <f t="shared" si="496"/>
        <v>6</v>
      </c>
      <c r="N1672" s="63">
        <f t="shared" si="497"/>
        <v>44007</v>
      </c>
      <c r="O1672" s="154">
        <f t="shared" si="498"/>
        <v>42948</v>
      </c>
      <c r="P1672" s="155">
        <f t="shared" si="499"/>
        <v>43312</v>
      </c>
      <c r="Q1672" s="155" t="str">
        <f t="shared" si="500"/>
        <v>Yes</v>
      </c>
      <c r="R1672" s="156">
        <f t="shared" si="501"/>
        <v>44.43287671232877</v>
      </c>
      <c r="S1672" s="156">
        <f t="shared" si="502"/>
        <v>61.56712328767123</v>
      </c>
      <c r="T1672" s="157">
        <f t="shared" si="503"/>
        <v>43313</v>
      </c>
      <c r="U1672" s="158">
        <f t="shared" si="504"/>
        <v>43677</v>
      </c>
      <c r="V1672" s="158" t="str">
        <f t="shared" si="505"/>
        <v>Yes</v>
      </c>
      <c r="W1672" s="159">
        <f t="shared" si="506"/>
        <v>44.43287671232877</v>
      </c>
      <c r="X1672" s="159">
        <f t="shared" si="507"/>
        <v>61.56712328767123</v>
      </c>
      <c r="Y1672" s="160">
        <f t="shared" si="508"/>
        <v>43678</v>
      </c>
      <c r="Z1672" s="161">
        <f t="shared" si="509"/>
        <v>44007</v>
      </c>
      <c r="AA1672" s="161" t="str">
        <f t="shared" si="510"/>
        <v>Yes</v>
      </c>
      <c r="AB1672" s="162">
        <f t="shared" si="511"/>
        <v>44.43287671232877</v>
      </c>
      <c r="AC1672" s="162">
        <f t="shared" si="512"/>
        <v>51.26229508196721</v>
      </c>
    </row>
    <row r="1673" spans="1:29" ht="15">
      <c r="A1673" s="62">
        <v>1671</v>
      </c>
      <c r="B1673" s="10">
        <v>10</v>
      </c>
      <c r="C1673" s="43">
        <v>42061</v>
      </c>
      <c r="D1673" s="44" t="s">
        <v>476</v>
      </c>
      <c r="E1673" s="44" t="s">
        <v>11</v>
      </c>
      <c r="F1673" s="15" t="s">
        <v>11</v>
      </c>
      <c r="G1673" s="163" t="s">
        <v>229</v>
      </c>
      <c r="H1673" s="44" t="s">
        <v>550</v>
      </c>
      <c r="I1673" s="45">
        <v>915</v>
      </c>
      <c r="J1673" s="12">
        <f>VLOOKUP(G1673,'Default Parameters'!$A$10:$C$12,3,FALSE)</f>
        <v>5</v>
      </c>
      <c r="K1673" s="63">
        <f t="shared" si="494"/>
        <v>42181</v>
      </c>
      <c r="L1673" s="64">
        <f t="shared" si="495"/>
        <v>2015</v>
      </c>
      <c r="M1673" s="64">
        <f t="shared" si="496"/>
        <v>6</v>
      </c>
      <c r="N1673" s="63">
        <f t="shared" si="497"/>
        <v>44007</v>
      </c>
      <c r="O1673" s="154">
        <f t="shared" si="498"/>
        <v>42948</v>
      </c>
      <c r="P1673" s="155">
        <f t="shared" si="499"/>
        <v>43312</v>
      </c>
      <c r="Q1673" s="155" t="str">
        <f t="shared" si="500"/>
        <v>Yes</v>
      </c>
      <c r="R1673" s="156">
        <f t="shared" si="501"/>
        <v>383.54794520547944</v>
      </c>
      <c r="S1673" s="156">
        <f t="shared" si="502"/>
        <v>531.45205479452056</v>
      </c>
      <c r="T1673" s="157">
        <f t="shared" si="503"/>
        <v>43313</v>
      </c>
      <c r="U1673" s="158">
        <f t="shared" si="504"/>
        <v>43677</v>
      </c>
      <c r="V1673" s="158" t="str">
        <f t="shared" si="505"/>
        <v>Yes</v>
      </c>
      <c r="W1673" s="159">
        <f t="shared" si="506"/>
        <v>383.54794520547944</v>
      </c>
      <c r="X1673" s="159">
        <f t="shared" si="507"/>
        <v>531.45205479452056</v>
      </c>
      <c r="Y1673" s="160">
        <f t="shared" si="508"/>
        <v>43678</v>
      </c>
      <c r="Z1673" s="161">
        <f t="shared" si="509"/>
        <v>44007</v>
      </c>
      <c r="AA1673" s="161" t="str">
        <f t="shared" si="510"/>
        <v>Yes</v>
      </c>
      <c r="AB1673" s="162">
        <f t="shared" si="511"/>
        <v>383.54794520547944</v>
      </c>
      <c r="AC1673" s="162">
        <f t="shared" si="512"/>
        <v>442.5</v>
      </c>
    </row>
    <row r="1674" spans="1:29" ht="15">
      <c r="A1674" s="62">
        <v>1672</v>
      </c>
      <c r="B1674" s="10">
        <v>10</v>
      </c>
      <c r="C1674" s="43">
        <v>42061</v>
      </c>
      <c r="D1674" s="44" t="s">
        <v>232</v>
      </c>
      <c r="E1674" s="44" t="s">
        <v>11</v>
      </c>
      <c r="F1674" s="15" t="s">
        <v>11</v>
      </c>
      <c r="G1674" s="163" t="s">
        <v>229</v>
      </c>
      <c r="H1674" s="44" t="s">
        <v>553</v>
      </c>
      <c r="I1674" s="45">
        <v>245</v>
      </c>
      <c r="J1674" s="12">
        <f>VLOOKUP(G1674,'Default Parameters'!$A$10:$C$12,3,FALSE)</f>
        <v>5</v>
      </c>
      <c r="K1674" s="63">
        <f t="shared" si="494"/>
        <v>42181</v>
      </c>
      <c r="L1674" s="64">
        <f t="shared" si="495"/>
        <v>2015</v>
      </c>
      <c r="M1674" s="64">
        <f t="shared" si="496"/>
        <v>6</v>
      </c>
      <c r="N1674" s="63">
        <f t="shared" si="497"/>
        <v>44007</v>
      </c>
      <c r="O1674" s="154">
        <f t="shared" si="498"/>
        <v>42948</v>
      </c>
      <c r="P1674" s="155">
        <f t="shared" si="499"/>
        <v>43312</v>
      </c>
      <c r="Q1674" s="155" t="str">
        <f t="shared" si="500"/>
        <v>Yes</v>
      </c>
      <c r="R1674" s="156">
        <f t="shared" si="501"/>
        <v>102.6986301369863</v>
      </c>
      <c r="S1674" s="156">
        <f t="shared" si="502"/>
        <v>142.30136986301369</v>
      </c>
      <c r="T1674" s="157">
        <f t="shared" si="503"/>
        <v>43313</v>
      </c>
      <c r="U1674" s="158">
        <f t="shared" si="504"/>
        <v>43677</v>
      </c>
      <c r="V1674" s="158" t="str">
        <f t="shared" si="505"/>
        <v>Yes</v>
      </c>
      <c r="W1674" s="159">
        <f t="shared" si="506"/>
        <v>102.6986301369863</v>
      </c>
      <c r="X1674" s="159">
        <f t="shared" si="507"/>
        <v>142.30136986301369</v>
      </c>
      <c r="Y1674" s="160">
        <f t="shared" si="508"/>
        <v>43678</v>
      </c>
      <c r="Z1674" s="161">
        <f t="shared" si="509"/>
        <v>44007</v>
      </c>
      <c r="AA1674" s="161" t="str">
        <f t="shared" si="510"/>
        <v>Yes</v>
      </c>
      <c r="AB1674" s="162">
        <f t="shared" si="511"/>
        <v>102.6986301369863</v>
      </c>
      <c r="AC1674" s="162">
        <f t="shared" si="512"/>
        <v>118.48360655737704</v>
      </c>
    </row>
    <row r="1675" spans="1:29" ht="15">
      <c r="A1675" s="62">
        <v>1673</v>
      </c>
      <c r="B1675" s="10">
        <v>10</v>
      </c>
      <c r="C1675" s="43">
        <v>42061</v>
      </c>
      <c r="D1675" s="44" t="s">
        <v>551</v>
      </c>
      <c r="E1675" s="44" t="s">
        <v>30</v>
      </c>
      <c r="F1675" s="15" t="s">
        <v>30</v>
      </c>
      <c r="G1675" s="163" t="s">
        <v>229</v>
      </c>
      <c r="H1675" s="44" t="s">
        <v>552</v>
      </c>
      <c r="I1675" s="45">
        <v>25</v>
      </c>
      <c r="J1675" s="12">
        <f>VLOOKUP(G1675,'Default Parameters'!$A$10:$C$12,3,FALSE)</f>
        <v>5</v>
      </c>
      <c r="K1675" s="63">
        <f t="shared" si="494"/>
        <v>42181</v>
      </c>
      <c r="L1675" s="64">
        <f t="shared" si="495"/>
        <v>2015</v>
      </c>
      <c r="M1675" s="64">
        <f t="shared" si="496"/>
        <v>6</v>
      </c>
      <c r="N1675" s="63">
        <f t="shared" si="497"/>
        <v>44007</v>
      </c>
      <c r="O1675" s="154">
        <f t="shared" si="498"/>
        <v>42948</v>
      </c>
      <c r="P1675" s="155">
        <f t="shared" si="499"/>
        <v>43312</v>
      </c>
      <c r="Q1675" s="155" t="str">
        <f t="shared" si="500"/>
        <v>Yes</v>
      </c>
      <c r="R1675" s="156">
        <f t="shared" si="501"/>
        <v>10.479452054794521</v>
      </c>
      <c r="S1675" s="156">
        <f t="shared" si="502"/>
        <v>14.520547945205479</v>
      </c>
      <c r="T1675" s="157">
        <f t="shared" si="503"/>
        <v>43313</v>
      </c>
      <c r="U1675" s="158">
        <f t="shared" si="504"/>
        <v>43677</v>
      </c>
      <c r="V1675" s="158" t="str">
        <f t="shared" si="505"/>
        <v>Yes</v>
      </c>
      <c r="W1675" s="159">
        <f t="shared" si="506"/>
        <v>10.479452054794521</v>
      </c>
      <c r="X1675" s="159">
        <f t="shared" si="507"/>
        <v>14.520547945205479</v>
      </c>
      <c r="Y1675" s="160">
        <f t="shared" si="508"/>
        <v>43678</v>
      </c>
      <c r="Z1675" s="161">
        <f t="shared" si="509"/>
        <v>44007</v>
      </c>
      <c r="AA1675" s="161" t="str">
        <f t="shared" si="510"/>
        <v>Yes</v>
      </c>
      <c r="AB1675" s="162">
        <f t="shared" si="511"/>
        <v>10.479452054794521</v>
      </c>
      <c r="AC1675" s="162">
        <f t="shared" si="512"/>
        <v>12.090163934426229</v>
      </c>
    </row>
    <row r="1676" spans="1:29" ht="15">
      <c r="A1676" s="62">
        <v>1674</v>
      </c>
      <c r="B1676" s="10">
        <v>10</v>
      </c>
      <c r="C1676" s="43">
        <v>42062</v>
      </c>
      <c r="D1676" s="44" t="s">
        <v>538</v>
      </c>
      <c r="E1676" s="65" t="s">
        <v>9</v>
      </c>
      <c r="F1676" s="15" t="s">
        <v>9</v>
      </c>
      <c r="G1676" s="163" t="s">
        <v>229</v>
      </c>
      <c r="H1676" s="44" t="s">
        <v>554</v>
      </c>
      <c r="I1676" s="45">
        <v>200</v>
      </c>
      <c r="J1676" s="12">
        <f>VLOOKUP(G1676,'Default Parameters'!$A$10:$C$12,3,FALSE)</f>
        <v>5</v>
      </c>
      <c r="K1676" s="63">
        <f t="shared" si="494"/>
        <v>42182</v>
      </c>
      <c r="L1676" s="64">
        <f t="shared" si="495"/>
        <v>2015</v>
      </c>
      <c r="M1676" s="64">
        <f t="shared" si="496"/>
        <v>6</v>
      </c>
      <c r="N1676" s="63">
        <f t="shared" si="497"/>
        <v>44008</v>
      </c>
      <c r="O1676" s="154">
        <f t="shared" si="498"/>
        <v>42948</v>
      </c>
      <c r="P1676" s="155">
        <f t="shared" si="499"/>
        <v>43312</v>
      </c>
      <c r="Q1676" s="155" t="str">
        <f t="shared" si="500"/>
        <v>Yes</v>
      </c>
      <c r="R1676" s="156">
        <f t="shared" si="501"/>
        <v>83.835616438356169</v>
      </c>
      <c r="S1676" s="156">
        <f t="shared" si="502"/>
        <v>116.16438356164383</v>
      </c>
      <c r="T1676" s="157">
        <f t="shared" si="503"/>
        <v>43313</v>
      </c>
      <c r="U1676" s="158">
        <f t="shared" si="504"/>
        <v>43677</v>
      </c>
      <c r="V1676" s="158" t="str">
        <f t="shared" si="505"/>
        <v>Yes</v>
      </c>
      <c r="W1676" s="159">
        <f t="shared" si="506"/>
        <v>83.835616438356169</v>
      </c>
      <c r="X1676" s="159">
        <f t="shared" si="507"/>
        <v>116.16438356164383</v>
      </c>
      <c r="Y1676" s="160">
        <f t="shared" si="508"/>
        <v>43678</v>
      </c>
      <c r="Z1676" s="161">
        <f t="shared" si="509"/>
        <v>44008</v>
      </c>
      <c r="AA1676" s="161" t="str">
        <f t="shared" si="510"/>
        <v>Yes</v>
      </c>
      <c r="AB1676" s="162">
        <f t="shared" si="511"/>
        <v>83.835616438356169</v>
      </c>
      <c r="AC1676" s="162">
        <f t="shared" si="512"/>
        <v>97.267759562841533</v>
      </c>
    </row>
    <row r="1677" spans="1:29" ht="15">
      <c r="A1677" s="62">
        <v>1675</v>
      </c>
      <c r="B1677" s="10">
        <v>10</v>
      </c>
      <c r="C1677" s="43">
        <v>42063</v>
      </c>
      <c r="D1677" s="44" t="s">
        <v>534</v>
      </c>
      <c r="E1677" s="44" t="s">
        <v>10</v>
      </c>
      <c r="F1677" s="15" t="s">
        <v>10</v>
      </c>
      <c r="G1677" s="163" t="s">
        <v>229</v>
      </c>
      <c r="H1677" s="44" t="s">
        <v>555</v>
      </c>
      <c r="I1677" s="45">
        <v>2940</v>
      </c>
      <c r="J1677" s="12">
        <f>VLOOKUP(G1677,'Default Parameters'!$A$10:$C$12,3,FALSE)</f>
        <v>5</v>
      </c>
      <c r="K1677" s="63">
        <f t="shared" si="494"/>
        <v>42183</v>
      </c>
      <c r="L1677" s="64">
        <f t="shared" si="495"/>
        <v>2015</v>
      </c>
      <c r="M1677" s="64">
        <f t="shared" si="496"/>
        <v>6</v>
      </c>
      <c r="N1677" s="63">
        <f t="shared" si="497"/>
        <v>44009</v>
      </c>
      <c r="O1677" s="154">
        <f t="shared" si="498"/>
        <v>42948</v>
      </c>
      <c r="P1677" s="155">
        <f t="shared" si="499"/>
        <v>43312</v>
      </c>
      <c r="Q1677" s="155" t="str">
        <f t="shared" si="500"/>
        <v>Yes</v>
      </c>
      <c r="R1677" s="156">
        <f t="shared" si="501"/>
        <v>1232.3835616438357</v>
      </c>
      <c r="S1677" s="156">
        <f t="shared" si="502"/>
        <v>1707.6164383561643</v>
      </c>
      <c r="T1677" s="157">
        <f t="shared" si="503"/>
        <v>43313</v>
      </c>
      <c r="U1677" s="158">
        <f t="shared" si="504"/>
        <v>43677</v>
      </c>
      <c r="V1677" s="158" t="str">
        <f t="shared" si="505"/>
        <v>Yes</v>
      </c>
      <c r="W1677" s="159">
        <f t="shared" si="506"/>
        <v>1232.3835616438357</v>
      </c>
      <c r="X1677" s="159">
        <f t="shared" si="507"/>
        <v>1707.6164383561643</v>
      </c>
      <c r="Y1677" s="160">
        <f t="shared" si="508"/>
        <v>43678</v>
      </c>
      <c r="Z1677" s="161">
        <f t="shared" si="509"/>
        <v>44009</v>
      </c>
      <c r="AA1677" s="161" t="str">
        <f t="shared" si="510"/>
        <v>Yes</v>
      </c>
      <c r="AB1677" s="162">
        <f t="shared" si="511"/>
        <v>1232.3835616438357</v>
      </c>
      <c r="AC1677" s="162">
        <f t="shared" si="512"/>
        <v>1437.8688524590164</v>
      </c>
    </row>
    <row r="1678" spans="1:29" ht="15">
      <c r="A1678" s="62">
        <v>1676</v>
      </c>
      <c r="B1678" s="10">
        <v>10</v>
      </c>
      <c r="C1678" s="43">
        <v>42063</v>
      </c>
      <c r="D1678" s="44" t="s">
        <v>534</v>
      </c>
      <c r="E1678" s="44" t="s">
        <v>10</v>
      </c>
      <c r="F1678" s="15" t="s">
        <v>10</v>
      </c>
      <c r="G1678" s="163" t="s">
        <v>229</v>
      </c>
      <c r="H1678" s="44" t="s">
        <v>556</v>
      </c>
      <c r="I1678" s="45">
        <v>983</v>
      </c>
      <c r="J1678" s="12">
        <f>VLOOKUP(G1678,'Default Parameters'!$A$10:$C$12,3,FALSE)</f>
        <v>5</v>
      </c>
      <c r="K1678" s="63">
        <f t="shared" si="494"/>
        <v>42183</v>
      </c>
      <c r="L1678" s="64">
        <f t="shared" si="495"/>
        <v>2015</v>
      </c>
      <c r="M1678" s="64">
        <f t="shared" si="496"/>
        <v>6</v>
      </c>
      <c r="N1678" s="63">
        <f t="shared" si="497"/>
        <v>44009</v>
      </c>
      <c r="O1678" s="154">
        <f t="shared" si="498"/>
        <v>42948</v>
      </c>
      <c r="P1678" s="155">
        <f t="shared" si="499"/>
        <v>43312</v>
      </c>
      <c r="Q1678" s="155" t="str">
        <f t="shared" si="500"/>
        <v>Yes</v>
      </c>
      <c r="R1678" s="156">
        <f t="shared" si="501"/>
        <v>412.05205479452053</v>
      </c>
      <c r="S1678" s="156">
        <f t="shared" si="502"/>
        <v>570.94794520547941</v>
      </c>
      <c r="T1678" s="157">
        <f t="shared" si="503"/>
        <v>43313</v>
      </c>
      <c r="U1678" s="158">
        <f t="shared" si="504"/>
        <v>43677</v>
      </c>
      <c r="V1678" s="158" t="str">
        <f t="shared" si="505"/>
        <v>Yes</v>
      </c>
      <c r="W1678" s="159">
        <f t="shared" si="506"/>
        <v>412.05205479452053</v>
      </c>
      <c r="X1678" s="159">
        <f t="shared" si="507"/>
        <v>570.94794520547941</v>
      </c>
      <c r="Y1678" s="160">
        <f t="shared" si="508"/>
        <v>43678</v>
      </c>
      <c r="Z1678" s="161">
        <f t="shared" si="509"/>
        <v>44009</v>
      </c>
      <c r="AA1678" s="161" t="str">
        <f t="shared" si="510"/>
        <v>Yes</v>
      </c>
      <c r="AB1678" s="162">
        <f t="shared" si="511"/>
        <v>412.05205479452053</v>
      </c>
      <c r="AC1678" s="162">
        <f t="shared" si="512"/>
        <v>480.75683060109287</v>
      </c>
    </row>
    <row r="1679" spans="1:29" ht="15">
      <c r="A1679" s="62">
        <v>1677</v>
      </c>
      <c r="B1679" s="10">
        <v>10</v>
      </c>
      <c r="C1679" s="43">
        <v>42073</v>
      </c>
      <c r="D1679" s="44" t="s">
        <v>557</v>
      </c>
      <c r="E1679" s="44" t="s">
        <v>11</v>
      </c>
      <c r="F1679" s="15" t="s">
        <v>11</v>
      </c>
      <c r="G1679" s="163" t="s">
        <v>229</v>
      </c>
      <c r="H1679" s="44" t="s">
        <v>558</v>
      </c>
      <c r="I1679" s="45">
        <v>2</v>
      </c>
      <c r="J1679" s="12">
        <f>VLOOKUP(G1679,'Default Parameters'!$A$10:$C$12,3,FALSE)</f>
        <v>5</v>
      </c>
      <c r="K1679" s="63">
        <f t="shared" si="494"/>
        <v>42195</v>
      </c>
      <c r="L1679" s="64">
        <f t="shared" si="495"/>
        <v>2015</v>
      </c>
      <c r="M1679" s="64">
        <f t="shared" si="496"/>
        <v>7</v>
      </c>
      <c r="N1679" s="63">
        <f t="shared" si="497"/>
        <v>44021</v>
      </c>
      <c r="O1679" s="154">
        <f t="shared" si="498"/>
        <v>42948</v>
      </c>
      <c r="P1679" s="155">
        <f t="shared" si="499"/>
        <v>43312</v>
      </c>
      <c r="Q1679" s="155" t="str">
        <f t="shared" si="500"/>
        <v>Yes</v>
      </c>
      <c r="R1679" s="156">
        <f t="shared" si="501"/>
        <v>0.83835616438356164</v>
      </c>
      <c r="S1679" s="156">
        <f t="shared" si="502"/>
        <v>1.1616438356164382</v>
      </c>
      <c r="T1679" s="157">
        <f t="shared" si="503"/>
        <v>43313</v>
      </c>
      <c r="U1679" s="158">
        <f t="shared" si="504"/>
        <v>43677</v>
      </c>
      <c r="V1679" s="158" t="str">
        <f t="shared" si="505"/>
        <v>Yes</v>
      </c>
      <c r="W1679" s="159">
        <f t="shared" si="506"/>
        <v>0.83835616438356164</v>
      </c>
      <c r="X1679" s="159">
        <f t="shared" si="507"/>
        <v>1.1616438356164382</v>
      </c>
      <c r="Y1679" s="160">
        <f t="shared" si="508"/>
        <v>43678</v>
      </c>
      <c r="Z1679" s="161">
        <f t="shared" si="509"/>
        <v>44021</v>
      </c>
      <c r="AA1679" s="161" t="str">
        <f t="shared" si="510"/>
        <v>Yes</v>
      </c>
      <c r="AB1679" s="162">
        <f t="shared" si="511"/>
        <v>0.83835616438356164</v>
      </c>
      <c r="AC1679" s="162">
        <f t="shared" si="512"/>
        <v>1.0437158469945356</v>
      </c>
    </row>
    <row r="1680" spans="1:29" ht="15">
      <c r="A1680" s="62">
        <v>1678</v>
      </c>
      <c r="B1680" s="10">
        <v>10</v>
      </c>
      <c r="C1680" s="43">
        <v>42073</v>
      </c>
      <c r="D1680" s="44" t="s">
        <v>557</v>
      </c>
      <c r="E1680" s="44" t="s">
        <v>11</v>
      </c>
      <c r="F1680" s="15" t="s">
        <v>11</v>
      </c>
      <c r="G1680" s="163" t="s">
        <v>229</v>
      </c>
      <c r="H1680" s="44" t="s">
        <v>559</v>
      </c>
      <c r="I1680" s="45">
        <v>10</v>
      </c>
      <c r="J1680" s="12">
        <f>VLOOKUP(G1680,'Default Parameters'!$A$10:$C$12,3,FALSE)</f>
        <v>5</v>
      </c>
      <c r="K1680" s="63">
        <f t="shared" si="494"/>
        <v>42195</v>
      </c>
      <c r="L1680" s="64">
        <f t="shared" si="495"/>
        <v>2015</v>
      </c>
      <c r="M1680" s="64">
        <f t="shared" si="496"/>
        <v>7</v>
      </c>
      <c r="N1680" s="63">
        <f t="shared" si="497"/>
        <v>44021</v>
      </c>
      <c r="O1680" s="154">
        <f t="shared" si="498"/>
        <v>42948</v>
      </c>
      <c r="P1680" s="155">
        <f t="shared" si="499"/>
        <v>43312</v>
      </c>
      <c r="Q1680" s="155" t="str">
        <f t="shared" si="500"/>
        <v>Yes</v>
      </c>
      <c r="R1680" s="156">
        <f t="shared" si="501"/>
        <v>4.1917808219178081</v>
      </c>
      <c r="S1680" s="156">
        <f t="shared" si="502"/>
        <v>5.8082191780821919</v>
      </c>
      <c r="T1680" s="157">
        <f t="shared" si="503"/>
        <v>43313</v>
      </c>
      <c r="U1680" s="158">
        <f t="shared" si="504"/>
        <v>43677</v>
      </c>
      <c r="V1680" s="158" t="str">
        <f t="shared" si="505"/>
        <v>Yes</v>
      </c>
      <c r="W1680" s="159">
        <f t="shared" si="506"/>
        <v>4.1917808219178081</v>
      </c>
      <c r="X1680" s="159">
        <f t="shared" si="507"/>
        <v>5.8082191780821919</v>
      </c>
      <c r="Y1680" s="160">
        <f t="shared" si="508"/>
        <v>43678</v>
      </c>
      <c r="Z1680" s="161">
        <f t="shared" si="509"/>
        <v>44021</v>
      </c>
      <c r="AA1680" s="161" t="str">
        <f t="shared" si="510"/>
        <v>Yes</v>
      </c>
      <c r="AB1680" s="162">
        <f t="shared" si="511"/>
        <v>4.1917808219178081</v>
      </c>
      <c r="AC1680" s="162">
        <f t="shared" si="512"/>
        <v>5.2185792349726778</v>
      </c>
    </row>
    <row r="1681" spans="1:29" ht="15">
      <c r="A1681" s="62">
        <v>1679</v>
      </c>
      <c r="B1681" s="10">
        <v>10</v>
      </c>
      <c r="C1681" s="43">
        <v>42080</v>
      </c>
      <c r="D1681" s="44" t="s">
        <v>282</v>
      </c>
      <c r="E1681" s="65" t="s">
        <v>8</v>
      </c>
      <c r="F1681" s="15" t="s">
        <v>8</v>
      </c>
      <c r="G1681" s="163" t="s">
        <v>229</v>
      </c>
      <c r="H1681" s="44" t="s">
        <v>560</v>
      </c>
      <c r="I1681" s="45">
        <v>121</v>
      </c>
      <c r="J1681" s="12">
        <f>VLOOKUP(G1681,'Default Parameters'!$A$10:$C$12,3,FALSE)</f>
        <v>5</v>
      </c>
      <c r="K1681" s="63">
        <f t="shared" si="494"/>
        <v>42202</v>
      </c>
      <c r="L1681" s="64">
        <f t="shared" si="495"/>
        <v>2015</v>
      </c>
      <c r="M1681" s="64">
        <f t="shared" si="496"/>
        <v>7</v>
      </c>
      <c r="N1681" s="63">
        <f t="shared" si="497"/>
        <v>44028</v>
      </c>
      <c r="O1681" s="154">
        <f t="shared" si="498"/>
        <v>42948</v>
      </c>
      <c r="P1681" s="155">
        <f t="shared" si="499"/>
        <v>43312</v>
      </c>
      <c r="Q1681" s="155" t="str">
        <f t="shared" si="500"/>
        <v>Yes</v>
      </c>
      <c r="R1681" s="156">
        <f t="shared" si="501"/>
        <v>50.720547945205482</v>
      </c>
      <c r="S1681" s="156">
        <f t="shared" si="502"/>
        <v>70.279452054794518</v>
      </c>
      <c r="T1681" s="157">
        <f t="shared" si="503"/>
        <v>43313</v>
      </c>
      <c r="U1681" s="158">
        <f t="shared" si="504"/>
        <v>43677</v>
      </c>
      <c r="V1681" s="158" t="str">
        <f t="shared" si="505"/>
        <v>Yes</v>
      </c>
      <c r="W1681" s="159">
        <f t="shared" si="506"/>
        <v>50.720547945205482</v>
      </c>
      <c r="X1681" s="159">
        <f t="shared" si="507"/>
        <v>70.279452054794518</v>
      </c>
      <c r="Y1681" s="160">
        <f t="shared" si="508"/>
        <v>43678</v>
      </c>
      <c r="Z1681" s="161">
        <f t="shared" si="509"/>
        <v>44028</v>
      </c>
      <c r="AA1681" s="161" t="str">
        <f t="shared" si="510"/>
        <v>Yes</v>
      </c>
      <c r="AB1681" s="162">
        <f t="shared" si="511"/>
        <v>50.720547945205482</v>
      </c>
      <c r="AC1681" s="162">
        <f t="shared" si="512"/>
        <v>65.459016393442624</v>
      </c>
    </row>
    <row r="1682" spans="1:29" ht="15">
      <c r="A1682" s="62">
        <v>1680</v>
      </c>
      <c r="B1682" s="10">
        <v>10</v>
      </c>
      <c r="C1682" s="43">
        <v>42081</v>
      </c>
      <c r="D1682" s="44" t="s">
        <v>20</v>
      </c>
      <c r="E1682" s="44" t="s">
        <v>367</v>
      </c>
      <c r="F1682" s="15" t="s">
        <v>367</v>
      </c>
      <c r="G1682" s="163" t="s">
        <v>229</v>
      </c>
      <c r="H1682" s="44" t="s">
        <v>561</v>
      </c>
      <c r="I1682" s="45">
        <v>87</v>
      </c>
      <c r="J1682" s="12">
        <f>VLOOKUP(G1682,'Default Parameters'!$A$10:$C$12,3,FALSE)</f>
        <v>5</v>
      </c>
      <c r="K1682" s="63">
        <f t="shared" si="494"/>
        <v>42203</v>
      </c>
      <c r="L1682" s="64">
        <f t="shared" si="495"/>
        <v>2015</v>
      </c>
      <c r="M1682" s="64">
        <f t="shared" si="496"/>
        <v>7</v>
      </c>
      <c r="N1682" s="63">
        <f t="shared" si="497"/>
        <v>44029</v>
      </c>
      <c r="O1682" s="154">
        <f t="shared" si="498"/>
        <v>42948</v>
      </c>
      <c r="P1682" s="155">
        <f t="shared" si="499"/>
        <v>43312</v>
      </c>
      <c r="Q1682" s="155" t="str">
        <f t="shared" si="500"/>
        <v>Yes</v>
      </c>
      <c r="R1682" s="156">
        <f t="shared" si="501"/>
        <v>36.468493150684928</v>
      </c>
      <c r="S1682" s="156">
        <f t="shared" si="502"/>
        <v>50.531506849315072</v>
      </c>
      <c r="T1682" s="157">
        <f t="shared" si="503"/>
        <v>43313</v>
      </c>
      <c r="U1682" s="158">
        <f t="shared" si="504"/>
        <v>43677</v>
      </c>
      <c r="V1682" s="158" t="str">
        <f t="shared" si="505"/>
        <v>Yes</v>
      </c>
      <c r="W1682" s="159">
        <f t="shared" si="506"/>
        <v>36.468493150684928</v>
      </c>
      <c r="X1682" s="159">
        <f t="shared" si="507"/>
        <v>50.531506849315072</v>
      </c>
      <c r="Y1682" s="160">
        <f t="shared" si="508"/>
        <v>43678</v>
      </c>
      <c r="Z1682" s="161">
        <f t="shared" si="509"/>
        <v>44029</v>
      </c>
      <c r="AA1682" s="161" t="str">
        <f t="shared" si="510"/>
        <v>Yes</v>
      </c>
      <c r="AB1682" s="162">
        <f t="shared" si="511"/>
        <v>36.468493150684928</v>
      </c>
      <c r="AC1682" s="162">
        <f t="shared" si="512"/>
        <v>47.303278688524593</v>
      </c>
    </row>
    <row r="1683" spans="1:29" ht="15">
      <c r="A1683" s="62">
        <v>1681</v>
      </c>
      <c r="B1683" s="10">
        <v>10</v>
      </c>
      <c r="C1683" s="43">
        <v>42083</v>
      </c>
      <c r="D1683" s="44" t="s">
        <v>562</v>
      </c>
      <c r="E1683" s="65" t="s">
        <v>8</v>
      </c>
      <c r="F1683" s="15" t="s">
        <v>8</v>
      </c>
      <c r="G1683" s="163" t="s">
        <v>229</v>
      </c>
      <c r="H1683" s="44" t="s">
        <v>563</v>
      </c>
      <c r="I1683" s="45">
        <v>1</v>
      </c>
      <c r="J1683" s="12">
        <f>VLOOKUP(G1683,'Default Parameters'!$A$10:$C$12,3,FALSE)</f>
        <v>5</v>
      </c>
      <c r="K1683" s="63">
        <f t="shared" si="494"/>
        <v>42205</v>
      </c>
      <c r="L1683" s="64">
        <f t="shared" si="495"/>
        <v>2015</v>
      </c>
      <c r="M1683" s="64">
        <f t="shared" si="496"/>
        <v>7</v>
      </c>
      <c r="N1683" s="63">
        <f t="shared" si="497"/>
        <v>44031</v>
      </c>
      <c r="O1683" s="154">
        <f t="shared" si="498"/>
        <v>42948</v>
      </c>
      <c r="P1683" s="155">
        <f t="shared" si="499"/>
        <v>43312</v>
      </c>
      <c r="Q1683" s="155" t="str">
        <f t="shared" si="500"/>
        <v>Yes</v>
      </c>
      <c r="R1683" s="156">
        <f t="shared" si="501"/>
        <v>0.41917808219178082</v>
      </c>
      <c r="S1683" s="156">
        <f t="shared" si="502"/>
        <v>0.58082191780821912</v>
      </c>
      <c r="T1683" s="157">
        <f t="shared" si="503"/>
        <v>43313</v>
      </c>
      <c r="U1683" s="158">
        <f t="shared" si="504"/>
        <v>43677</v>
      </c>
      <c r="V1683" s="158" t="str">
        <f t="shared" si="505"/>
        <v>Yes</v>
      </c>
      <c r="W1683" s="159">
        <f t="shared" si="506"/>
        <v>0.41917808219178082</v>
      </c>
      <c r="X1683" s="159">
        <f t="shared" si="507"/>
        <v>0.58082191780821912</v>
      </c>
      <c r="Y1683" s="160">
        <f t="shared" si="508"/>
        <v>43678</v>
      </c>
      <c r="Z1683" s="161">
        <f t="shared" si="509"/>
        <v>44031</v>
      </c>
      <c r="AA1683" s="161" t="str">
        <f t="shared" si="510"/>
        <v>Yes</v>
      </c>
      <c r="AB1683" s="162">
        <f t="shared" si="511"/>
        <v>0.41917808219178082</v>
      </c>
      <c r="AC1683" s="162">
        <f t="shared" si="512"/>
        <v>0.54918032786885251</v>
      </c>
    </row>
    <row r="1684" spans="1:29" ht="15">
      <c r="A1684" s="62">
        <v>1682</v>
      </c>
      <c r="B1684" s="10">
        <v>10</v>
      </c>
      <c r="C1684" s="43">
        <v>42093</v>
      </c>
      <c r="D1684" s="44" t="s">
        <v>569</v>
      </c>
      <c r="E1684" s="44" t="s">
        <v>381</v>
      </c>
      <c r="F1684" s="15" t="s">
        <v>381</v>
      </c>
      <c r="G1684" s="163" t="s">
        <v>229</v>
      </c>
      <c r="H1684" s="44" t="s">
        <v>570</v>
      </c>
      <c r="I1684" s="45">
        <v>435</v>
      </c>
      <c r="J1684" s="12">
        <f>VLOOKUP(G1684,'Default Parameters'!$A$10:$C$12,3,FALSE)</f>
        <v>5</v>
      </c>
      <c r="K1684" s="63">
        <f t="shared" si="494"/>
        <v>42215</v>
      </c>
      <c r="L1684" s="64">
        <f t="shared" si="495"/>
        <v>2015</v>
      </c>
      <c r="M1684" s="64">
        <f t="shared" si="496"/>
        <v>7</v>
      </c>
      <c r="N1684" s="63">
        <f t="shared" si="497"/>
        <v>44041</v>
      </c>
      <c r="O1684" s="154">
        <f t="shared" si="498"/>
        <v>42948</v>
      </c>
      <c r="P1684" s="155">
        <f t="shared" si="499"/>
        <v>43312</v>
      </c>
      <c r="Q1684" s="155" t="str">
        <f t="shared" si="500"/>
        <v>Yes</v>
      </c>
      <c r="R1684" s="156">
        <f t="shared" si="501"/>
        <v>182.34246575342465</v>
      </c>
      <c r="S1684" s="156">
        <f t="shared" si="502"/>
        <v>252.65753424657535</v>
      </c>
      <c r="T1684" s="157">
        <f t="shared" si="503"/>
        <v>43313</v>
      </c>
      <c r="U1684" s="158">
        <f t="shared" si="504"/>
        <v>43677</v>
      </c>
      <c r="V1684" s="158" t="str">
        <f t="shared" si="505"/>
        <v>Yes</v>
      </c>
      <c r="W1684" s="159">
        <f t="shared" si="506"/>
        <v>182.34246575342465</v>
      </c>
      <c r="X1684" s="159">
        <f t="shared" si="507"/>
        <v>252.65753424657535</v>
      </c>
      <c r="Y1684" s="160">
        <f t="shared" si="508"/>
        <v>43678</v>
      </c>
      <c r="Z1684" s="161">
        <f t="shared" si="509"/>
        <v>44041</v>
      </c>
      <c r="AA1684" s="161" t="str">
        <f t="shared" si="510"/>
        <v>Yes</v>
      </c>
      <c r="AB1684" s="162">
        <f t="shared" si="511"/>
        <v>182.34246575342465</v>
      </c>
      <c r="AC1684" s="162">
        <f t="shared" si="512"/>
        <v>250.77868852459017</v>
      </c>
    </row>
    <row r="1685" spans="1:29" ht="15">
      <c r="A1685" s="62">
        <v>1683</v>
      </c>
      <c r="B1685" s="10">
        <v>10</v>
      </c>
      <c r="C1685" s="43">
        <v>42093</v>
      </c>
      <c r="D1685" s="44" t="s">
        <v>534</v>
      </c>
      <c r="E1685" s="44" t="s">
        <v>381</v>
      </c>
      <c r="F1685" s="15" t="s">
        <v>381</v>
      </c>
      <c r="G1685" s="163" t="s">
        <v>229</v>
      </c>
      <c r="H1685" s="44" t="s">
        <v>574</v>
      </c>
      <c r="I1685" s="45">
        <v>405</v>
      </c>
      <c r="J1685" s="12">
        <f>VLOOKUP(G1685,'Default Parameters'!$A$10:$C$12,3,FALSE)</f>
        <v>5</v>
      </c>
      <c r="K1685" s="63">
        <f t="shared" si="494"/>
        <v>42215</v>
      </c>
      <c r="L1685" s="64">
        <f t="shared" si="495"/>
        <v>2015</v>
      </c>
      <c r="M1685" s="64">
        <f t="shared" si="496"/>
        <v>7</v>
      </c>
      <c r="N1685" s="63">
        <f t="shared" si="497"/>
        <v>44041</v>
      </c>
      <c r="O1685" s="154">
        <f t="shared" si="498"/>
        <v>42948</v>
      </c>
      <c r="P1685" s="155">
        <f t="shared" si="499"/>
        <v>43312</v>
      </c>
      <c r="Q1685" s="155" t="str">
        <f t="shared" si="500"/>
        <v>Yes</v>
      </c>
      <c r="R1685" s="156">
        <f t="shared" si="501"/>
        <v>169.76712328767124</v>
      </c>
      <c r="S1685" s="156">
        <f t="shared" si="502"/>
        <v>235.23287671232876</v>
      </c>
      <c r="T1685" s="157">
        <f t="shared" si="503"/>
        <v>43313</v>
      </c>
      <c r="U1685" s="158">
        <f t="shared" si="504"/>
        <v>43677</v>
      </c>
      <c r="V1685" s="158" t="str">
        <f t="shared" si="505"/>
        <v>Yes</v>
      </c>
      <c r="W1685" s="159">
        <f t="shared" si="506"/>
        <v>169.76712328767124</v>
      </c>
      <c r="X1685" s="159">
        <f t="shared" si="507"/>
        <v>235.23287671232876</v>
      </c>
      <c r="Y1685" s="160">
        <f t="shared" si="508"/>
        <v>43678</v>
      </c>
      <c r="Z1685" s="161">
        <f t="shared" si="509"/>
        <v>44041</v>
      </c>
      <c r="AA1685" s="161" t="str">
        <f t="shared" si="510"/>
        <v>Yes</v>
      </c>
      <c r="AB1685" s="162">
        <f t="shared" si="511"/>
        <v>169.76712328767124</v>
      </c>
      <c r="AC1685" s="162">
        <f t="shared" si="512"/>
        <v>233.48360655737704</v>
      </c>
    </row>
    <row r="1686" spans="1:29" ht="15">
      <c r="A1686" s="62">
        <v>1684</v>
      </c>
      <c r="B1686" s="10">
        <v>10</v>
      </c>
      <c r="C1686" s="43">
        <v>42093</v>
      </c>
      <c r="D1686" s="44" t="s">
        <v>282</v>
      </c>
      <c r="E1686" s="65" t="s">
        <v>8</v>
      </c>
      <c r="F1686" s="15" t="s">
        <v>8</v>
      </c>
      <c r="G1686" s="163" t="s">
        <v>229</v>
      </c>
      <c r="H1686" s="44" t="s">
        <v>565</v>
      </c>
      <c r="I1686" s="45">
        <v>85</v>
      </c>
      <c r="J1686" s="12">
        <f>VLOOKUP(G1686,'Default Parameters'!$A$10:$C$12,3,FALSE)</f>
        <v>5</v>
      </c>
      <c r="K1686" s="63">
        <f t="shared" si="494"/>
        <v>42215</v>
      </c>
      <c r="L1686" s="64">
        <f t="shared" si="495"/>
        <v>2015</v>
      </c>
      <c r="M1686" s="64">
        <f t="shared" si="496"/>
        <v>7</v>
      </c>
      <c r="N1686" s="63">
        <f t="shared" si="497"/>
        <v>44041</v>
      </c>
      <c r="O1686" s="154">
        <f t="shared" si="498"/>
        <v>42948</v>
      </c>
      <c r="P1686" s="155">
        <f t="shared" si="499"/>
        <v>43312</v>
      </c>
      <c r="Q1686" s="155" t="str">
        <f t="shared" si="500"/>
        <v>Yes</v>
      </c>
      <c r="R1686" s="156">
        <f t="shared" si="501"/>
        <v>35.630136986301373</v>
      </c>
      <c r="S1686" s="156">
        <f t="shared" si="502"/>
        <v>49.369863013698627</v>
      </c>
      <c r="T1686" s="157">
        <f t="shared" si="503"/>
        <v>43313</v>
      </c>
      <c r="U1686" s="158">
        <f t="shared" si="504"/>
        <v>43677</v>
      </c>
      <c r="V1686" s="158" t="str">
        <f t="shared" si="505"/>
        <v>Yes</v>
      </c>
      <c r="W1686" s="159">
        <f t="shared" si="506"/>
        <v>35.630136986301373</v>
      </c>
      <c r="X1686" s="159">
        <f t="shared" si="507"/>
        <v>49.369863013698627</v>
      </c>
      <c r="Y1686" s="160">
        <f t="shared" si="508"/>
        <v>43678</v>
      </c>
      <c r="Z1686" s="161">
        <f t="shared" si="509"/>
        <v>44041</v>
      </c>
      <c r="AA1686" s="161" t="str">
        <f t="shared" si="510"/>
        <v>Yes</v>
      </c>
      <c r="AB1686" s="162">
        <f t="shared" si="511"/>
        <v>35.630136986301373</v>
      </c>
      <c r="AC1686" s="162">
        <f t="shared" si="512"/>
        <v>49.002732240437162</v>
      </c>
    </row>
    <row r="1687" spans="1:29" ht="15">
      <c r="A1687" s="62">
        <v>1685</v>
      </c>
      <c r="B1687" s="10">
        <v>10</v>
      </c>
      <c r="C1687" s="43">
        <v>42093</v>
      </c>
      <c r="D1687" s="44" t="s">
        <v>571</v>
      </c>
      <c r="E1687" s="65" t="s">
        <v>8</v>
      </c>
      <c r="F1687" s="15" t="s">
        <v>8</v>
      </c>
      <c r="G1687" s="163" t="s">
        <v>229</v>
      </c>
      <c r="H1687" s="44" t="s">
        <v>572</v>
      </c>
      <c r="I1687" s="45">
        <v>20</v>
      </c>
      <c r="J1687" s="12">
        <f>VLOOKUP(G1687,'Default Parameters'!$A$10:$C$12,3,FALSE)</f>
        <v>5</v>
      </c>
      <c r="K1687" s="63">
        <f t="shared" si="494"/>
        <v>42215</v>
      </c>
      <c r="L1687" s="64">
        <f t="shared" si="495"/>
        <v>2015</v>
      </c>
      <c r="M1687" s="64">
        <f t="shared" si="496"/>
        <v>7</v>
      </c>
      <c r="N1687" s="63">
        <f t="shared" si="497"/>
        <v>44041</v>
      </c>
      <c r="O1687" s="154">
        <f t="shared" si="498"/>
        <v>42948</v>
      </c>
      <c r="P1687" s="155">
        <f t="shared" si="499"/>
        <v>43312</v>
      </c>
      <c r="Q1687" s="155" t="str">
        <f t="shared" si="500"/>
        <v>Yes</v>
      </c>
      <c r="R1687" s="156">
        <f t="shared" si="501"/>
        <v>8.3835616438356162</v>
      </c>
      <c r="S1687" s="156">
        <f t="shared" si="502"/>
        <v>11.616438356164384</v>
      </c>
      <c r="T1687" s="157">
        <f t="shared" si="503"/>
        <v>43313</v>
      </c>
      <c r="U1687" s="158">
        <f t="shared" si="504"/>
        <v>43677</v>
      </c>
      <c r="V1687" s="158" t="str">
        <f t="shared" si="505"/>
        <v>Yes</v>
      </c>
      <c r="W1687" s="159">
        <f t="shared" si="506"/>
        <v>8.3835616438356162</v>
      </c>
      <c r="X1687" s="159">
        <f t="shared" si="507"/>
        <v>11.616438356164384</v>
      </c>
      <c r="Y1687" s="160">
        <f t="shared" si="508"/>
        <v>43678</v>
      </c>
      <c r="Z1687" s="161">
        <f t="shared" si="509"/>
        <v>44041</v>
      </c>
      <c r="AA1687" s="161" t="str">
        <f t="shared" si="510"/>
        <v>Yes</v>
      </c>
      <c r="AB1687" s="162">
        <f t="shared" si="511"/>
        <v>8.3835616438356162</v>
      </c>
      <c r="AC1687" s="162">
        <f t="shared" si="512"/>
        <v>11.530054644808743</v>
      </c>
    </row>
    <row r="1688" spans="1:29" ht="15">
      <c r="A1688" s="62">
        <v>1686</v>
      </c>
      <c r="B1688" s="10">
        <v>10</v>
      </c>
      <c r="C1688" s="43">
        <v>42093</v>
      </c>
      <c r="D1688" s="44" t="s">
        <v>40</v>
      </c>
      <c r="E1688" s="65" t="s">
        <v>8</v>
      </c>
      <c r="F1688" s="15" t="s">
        <v>8</v>
      </c>
      <c r="G1688" s="163" t="s">
        <v>229</v>
      </c>
      <c r="H1688" s="44" t="s">
        <v>573</v>
      </c>
      <c r="I1688" s="45">
        <v>87</v>
      </c>
      <c r="J1688" s="12">
        <f>VLOOKUP(G1688,'Default Parameters'!$A$10:$C$12,3,FALSE)</f>
        <v>5</v>
      </c>
      <c r="K1688" s="63">
        <f t="shared" si="494"/>
        <v>42215</v>
      </c>
      <c r="L1688" s="64">
        <f t="shared" si="495"/>
        <v>2015</v>
      </c>
      <c r="M1688" s="64">
        <f t="shared" si="496"/>
        <v>7</v>
      </c>
      <c r="N1688" s="63">
        <f t="shared" si="497"/>
        <v>44041</v>
      </c>
      <c r="O1688" s="154">
        <f t="shared" si="498"/>
        <v>42948</v>
      </c>
      <c r="P1688" s="155">
        <f t="shared" si="499"/>
        <v>43312</v>
      </c>
      <c r="Q1688" s="155" t="str">
        <f t="shared" si="500"/>
        <v>Yes</v>
      </c>
      <c r="R1688" s="156">
        <f t="shared" si="501"/>
        <v>36.468493150684928</v>
      </c>
      <c r="S1688" s="156">
        <f t="shared" si="502"/>
        <v>50.531506849315072</v>
      </c>
      <c r="T1688" s="157">
        <f t="shared" si="503"/>
        <v>43313</v>
      </c>
      <c r="U1688" s="158">
        <f t="shared" si="504"/>
        <v>43677</v>
      </c>
      <c r="V1688" s="158" t="str">
        <f t="shared" si="505"/>
        <v>Yes</v>
      </c>
      <c r="W1688" s="159">
        <f t="shared" si="506"/>
        <v>36.468493150684928</v>
      </c>
      <c r="X1688" s="159">
        <f t="shared" si="507"/>
        <v>50.531506849315072</v>
      </c>
      <c r="Y1688" s="160">
        <f t="shared" si="508"/>
        <v>43678</v>
      </c>
      <c r="Z1688" s="161">
        <f t="shared" si="509"/>
        <v>44041</v>
      </c>
      <c r="AA1688" s="161" t="str">
        <f t="shared" si="510"/>
        <v>Yes</v>
      </c>
      <c r="AB1688" s="162">
        <f t="shared" si="511"/>
        <v>36.468493150684928</v>
      </c>
      <c r="AC1688" s="162">
        <f t="shared" si="512"/>
        <v>50.155737704918032</v>
      </c>
    </row>
    <row r="1689" spans="1:29" ht="15">
      <c r="A1689" s="62">
        <v>1687</v>
      </c>
      <c r="B1689" s="10">
        <v>10</v>
      </c>
      <c r="C1689" s="43">
        <v>42093</v>
      </c>
      <c r="D1689" s="44" t="s">
        <v>566</v>
      </c>
      <c r="E1689" s="44" t="s">
        <v>10</v>
      </c>
      <c r="F1689" s="15" t="s">
        <v>10</v>
      </c>
      <c r="G1689" s="163" t="s">
        <v>229</v>
      </c>
      <c r="H1689" s="44" t="s">
        <v>567</v>
      </c>
      <c r="I1689" s="45">
        <v>10</v>
      </c>
      <c r="J1689" s="12">
        <f>VLOOKUP(G1689,'Default Parameters'!$A$10:$C$12,3,FALSE)</f>
        <v>5</v>
      </c>
      <c r="K1689" s="63">
        <f t="shared" si="494"/>
        <v>42215</v>
      </c>
      <c r="L1689" s="64">
        <f t="shared" si="495"/>
        <v>2015</v>
      </c>
      <c r="M1689" s="64">
        <f t="shared" si="496"/>
        <v>7</v>
      </c>
      <c r="N1689" s="63">
        <f t="shared" si="497"/>
        <v>44041</v>
      </c>
      <c r="O1689" s="154">
        <f t="shared" si="498"/>
        <v>42948</v>
      </c>
      <c r="P1689" s="155">
        <f t="shared" si="499"/>
        <v>43312</v>
      </c>
      <c r="Q1689" s="155" t="str">
        <f t="shared" si="500"/>
        <v>Yes</v>
      </c>
      <c r="R1689" s="156">
        <f t="shared" si="501"/>
        <v>4.1917808219178081</v>
      </c>
      <c r="S1689" s="156">
        <f t="shared" si="502"/>
        <v>5.8082191780821919</v>
      </c>
      <c r="T1689" s="157">
        <f t="shared" si="503"/>
        <v>43313</v>
      </c>
      <c r="U1689" s="158">
        <f t="shared" si="504"/>
        <v>43677</v>
      </c>
      <c r="V1689" s="158" t="str">
        <f t="shared" si="505"/>
        <v>Yes</v>
      </c>
      <c r="W1689" s="159">
        <f t="shared" si="506"/>
        <v>4.1917808219178081</v>
      </c>
      <c r="X1689" s="159">
        <f t="shared" si="507"/>
        <v>5.8082191780821919</v>
      </c>
      <c r="Y1689" s="160">
        <f t="shared" si="508"/>
        <v>43678</v>
      </c>
      <c r="Z1689" s="161">
        <f t="shared" si="509"/>
        <v>44041</v>
      </c>
      <c r="AA1689" s="161" t="str">
        <f t="shared" si="510"/>
        <v>Yes</v>
      </c>
      <c r="AB1689" s="162">
        <f t="shared" si="511"/>
        <v>4.1917808219178081</v>
      </c>
      <c r="AC1689" s="162">
        <f t="shared" si="512"/>
        <v>5.7650273224043715</v>
      </c>
    </row>
    <row r="1690" spans="1:29" ht="15">
      <c r="A1690" s="62">
        <v>1688</v>
      </c>
      <c r="B1690" s="10">
        <v>10</v>
      </c>
      <c r="C1690" s="43">
        <v>42093</v>
      </c>
      <c r="D1690" s="44" t="s">
        <v>534</v>
      </c>
      <c r="E1690" s="44" t="s">
        <v>10</v>
      </c>
      <c r="F1690" s="15" t="s">
        <v>10</v>
      </c>
      <c r="G1690" s="163" t="s">
        <v>229</v>
      </c>
      <c r="H1690" s="44" t="s">
        <v>575</v>
      </c>
      <c r="I1690" s="45">
        <v>924</v>
      </c>
      <c r="J1690" s="12">
        <f>VLOOKUP(G1690,'Default Parameters'!$A$10:$C$12,3,FALSE)</f>
        <v>5</v>
      </c>
      <c r="K1690" s="63">
        <f t="shared" si="494"/>
        <v>42215</v>
      </c>
      <c r="L1690" s="64">
        <f t="shared" si="495"/>
        <v>2015</v>
      </c>
      <c r="M1690" s="64">
        <f t="shared" si="496"/>
        <v>7</v>
      </c>
      <c r="N1690" s="63">
        <f t="shared" si="497"/>
        <v>44041</v>
      </c>
      <c r="O1690" s="154">
        <f t="shared" si="498"/>
        <v>42948</v>
      </c>
      <c r="P1690" s="155">
        <f t="shared" si="499"/>
        <v>43312</v>
      </c>
      <c r="Q1690" s="155" t="str">
        <f t="shared" si="500"/>
        <v>Yes</v>
      </c>
      <c r="R1690" s="156">
        <f t="shared" si="501"/>
        <v>387.32054794520548</v>
      </c>
      <c r="S1690" s="156">
        <f t="shared" si="502"/>
        <v>536.67945205479452</v>
      </c>
      <c r="T1690" s="157">
        <f t="shared" si="503"/>
        <v>43313</v>
      </c>
      <c r="U1690" s="158">
        <f t="shared" si="504"/>
        <v>43677</v>
      </c>
      <c r="V1690" s="158" t="str">
        <f t="shared" si="505"/>
        <v>Yes</v>
      </c>
      <c r="W1690" s="159">
        <f t="shared" si="506"/>
        <v>387.32054794520548</v>
      </c>
      <c r="X1690" s="159">
        <f t="shared" si="507"/>
        <v>536.67945205479452</v>
      </c>
      <c r="Y1690" s="160">
        <f t="shared" si="508"/>
        <v>43678</v>
      </c>
      <c r="Z1690" s="161">
        <f t="shared" si="509"/>
        <v>44041</v>
      </c>
      <c r="AA1690" s="161" t="str">
        <f t="shared" si="510"/>
        <v>Yes</v>
      </c>
      <c r="AB1690" s="162">
        <f t="shared" si="511"/>
        <v>387.32054794520548</v>
      </c>
      <c r="AC1690" s="162">
        <f t="shared" si="512"/>
        <v>532.68852459016398</v>
      </c>
    </row>
    <row r="1691" spans="1:29" ht="15">
      <c r="A1691" s="62">
        <v>1689</v>
      </c>
      <c r="B1691" s="10">
        <v>10</v>
      </c>
      <c r="C1691" s="43">
        <v>42093</v>
      </c>
      <c r="D1691" s="44" t="s">
        <v>476</v>
      </c>
      <c r="E1691" s="44" t="s">
        <v>11</v>
      </c>
      <c r="F1691" s="15" t="s">
        <v>11</v>
      </c>
      <c r="G1691" s="163" t="s">
        <v>229</v>
      </c>
      <c r="H1691" s="44" t="s">
        <v>564</v>
      </c>
      <c r="I1691" s="45">
        <v>35</v>
      </c>
      <c r="J1691" s="12">
        <f>VLOOKUP(G1691,'Default Parameters'!$A$10:$C$12,3,FALSE)</f>
        <v>5</v>
      </c>
      <c r="K1691" s="63">
        <f t="shared" si="494"/>
        <v>42215</v>
      </c>
      <c r="L1691" s="64">
        <f t="shared" si="495"/>
        <v>2015</v>
      </c>
      <c r="M1691" s="64">
        <f t="shared" si="496"/>
        <v>7</v>
      </c>
      <c r="N1691" s="63">
        <f t="shared" si="497"/>
        <v>44041</v>
      </c>
      <c r="O1691" s="154">
        <f t="shared" si="498"/>
        <v>42948</v>
      </c>
      <c r="P1691" s="155">
        <f t="shared" si="499"/>
        <v>43312</v>
      </c>
      <c r="Q1691" s="155" t="str">
        <f t="shared" si="500"/>
        <v>Yes</v>
      </c>
      <c r="R1691" s="156">
        <f t="shared" si="501"/>
        <v>14.671232876712329</v>
      </c>
      <c r="S1691" s="156">
        <f t="shared" si="502"/>
        <v>20.328767123287673</v>
      </c>
      <c r="T1691" s="157">
        <f t="shared" si="503"/>
        <v>43313</v>
      </c>
      <c r="U1691" s="158">
        <f t="shared" si="504"/>
        <v>43677</v>
      </c>
      <c r="V1691" s="158" t="str">
        <f t="shared" si="505"/>
        <v>Yes</v>
      </c>
      <c r="W1691" s="159">
        <f t="shared" si="506"/>
        <v>14.671232876712329</v>
      </c>
      <c r="X1691" s="159">
        <f t="shared" si="507"/>
        <v>20.328767123287673</v>
      </c>
      <c r="Y1691" s="160">
        <f t="shared" si="508"/>
        <v>43678</v>
      </c>
      <c r="Z1691" s="161">
        <f t="shared" si="509"/>
        <v>44041</v>
      </c>
      <c r="AA1691" s="161" t="str">
        <f t="shared" si="510"/>
        <v>Yes</v>
      </c>
      <c r="AB1691" s="162">
        <f t="shared" si="511"/>
        <v>14.671232876712329</v>
      </c>
      <c r="AC1691" s="162">
        <f t="shared" si="512"/>
        <v>20.1775956284153</v>
      </c>
    </row>
    <row r="1692" spans="1:29" ht="15">
      <c r="A1692" s="62">
        <v>1690</v>
      </c>
      <c r="B1692" s="10">
        <v>10</v>
      </c>
      <c r="C1692" s="43">
        <v>42093</v>
      </c>
      <c r="D1692" s="44" t="s">
        <v>576</v>
      </c>
      <c r="E1692" s="44" t="s">
        <v>410</v>
      </c>
      <c r="F1692" s="15" t="s">
        <v>410</v>
      </c>
      <c r="G1692" s="163" t="s">
        <v>229</v>
      </c>
      <c r="H1692" s="44" t="s">
        <v>577</v>
      </c>
      <c r="I1692" s="45">
        <v>1</v>
      </c>
      <c r="J1692" s="12">
        <f>VLOOKUP(G1692,'Default Parameters'!$A$10:$C$12,3,FALSE)</f>
        <v>5</v>
      </c>
      <c r="K1692" s="63">
        <f t="shared" si="494"/>
        <v>42215</v>
      </c>
      <c r="L1692" s="64">
        <f t="shared" si="495"/>
        <v>2015</v>
      </c>
      <c r="M1692" s="64">
        <f t="shared" si="496"/>
        <v>7</v>
      </c>
      <c r="N1692" s="63">
        <f t="shared" si="497"/>
        <v>44041</v>
      </c>
      <c r="O1692" s="154">
        <f t="shared" si="498"/>
        <v>42948</v>
      </c>
      <c r="P1692" s="155">
        <f t="shared" si="499"/>
        <v>43312</v>
      </c>
      <c r="Q1692" s="155" t="str">
        <f t="shared" si="500"/>
        <v>Yes</v>
      </c>
      <c r="R1692" s="156">
        <f t="shared" si="501"/>
        <v>0.41917808219178082</v>
      </c>
      <c r="S1692" s="156">
        <f t="shared" si="502"/>
        <v>0.58082191780821912</v>
      </c>
      <c r="T1692" s="157">
        <f t="shared" si="503"/>
        <v>43313</v>
      </c>
      <c r="U1692" s="158">
        <f t="shared" si="504"/>
        <v>43677</v>
      </c>
      <c r="V1692" s="158" t="str">
        <f t="shared" si="505"/>
        <v>Yes</v>
      </c>
      <c r="W1692" s="159">
        <f t="shared" si="506"/>
        <v>0.41917808219178082</v>
      </c>
      <c r="X1692" s="159">
        <f t="shared" si="507"/>
        <v>0.58082191780821912</v>
      </c>
      <c r="Y1692" s="160">
        <f t="shared" si="508"/>
        <v>43678</v>
      </c>
      <c r="Z1692" s="161">
        <f t="shared" si="509"/>
        <v>44041</v>
      </c>
      <c r="AA1692" s="161" t="str">
        <f t="shared" si="510"/>
        <v>Yes</v>
      </c>
      <c r="AB1692" s="162">
        <f t="shared" si="511"/>
        <v>0.41917808219178082</v>
      </c>
      <c r="AC1692" s="162">
        <f t="shared" si="512"/>
        <v>0.57650273224043713</v>
      </c>
    </row>
    <row r="1693" spans="1:29" ht="15">
      <c r="A1693" s="62">
        <v>1691</v>
      </c>
      <c r="B1693" s="10">
        <v>10</v>
      </c>
      <c r="C1693" s="43">
        <v>42093</v>
      </c>
      <c r="D1693" s="44" t="s">
        <v>74</v>
      </c>
      <c r="E1693" s="65" t="s">
        <v>9</v>
      </c>
      <c r="F1693" s="15" t="s">
        <v>9</v>
      </c>
      <c r="G1693" s="163" t="s">
        <v>229</v>
      </c>
      <c r="H1693" s="44" t="s">
        <v>568</v>
      </c>
      <c r="I1693" s="45">
        <v>89</v>
      </c>
      <c r="J1693" s="12">
        <f>VLOOKUP(G1693,'Default Parameters'!$A$10:$C$12,3,FALSE)</f>
        <v>5</v>
      </c>
      <c r="K1693" s="63">
        <f t="shared" si="494"/>
        <v>42215</v>
      </c>
      <c r="L1693" s="64">
        <f t="shared" si="495"/>
        <v>2015</v>
      </c>
      <c r="M1693" s="64">
        <f t="shared" si="496"/>
        <v>7</v>
      </c>
      <c r="N1693" s="63">
        <f t="shared" si="497"/>
        <v>44041</v>
      </c>
      <c r="O1693" s="154">
        <f t="shared" si="498"/>
        <v>42948</v>
      </c>
      <c r="P1693" s="155">
        <f t="shared" si="499"/>
        <v>43312</v>
      </c>
      <c r="Q1693" s="155" t="str">
        <f t="shared" si="500"/>
        <v>Yes</v>
      </c>
      <c r="R1693" s="156">
        <f t="shared" si="501"/>
        <v>37.30684931506849</v>
      </c>
      <c r="S1693" s="156">
        <f t="shared" si="502"/>
        <v>51.69315068493151</v>
      </c>
      <c r="T1693" s="157">
        <f t="shared" si="503"/>
        <v>43313</v>
      </c>
      <c r="U1693" s="158">
        <f t="shared" si="504"/>
        <v>43677</v>
      </c>
      <c r="V1693" s="158" t="str">
        <f t="shared" si="505"/>
        <v>Yes</v>
      </c>
      <c r="W1693" s="159">
        <f t="shared" si="506"/>
        <v>37.30684931506849</v>
      </c>
      <c r="X1693" s="159">
        <f t="shared" si="507"/>
        <v>51.69315068493151</v>
      </c>
      <c r="Y1693" s="160">
        <f t="shared" si="508"/>
        <v>43678</v>
      </c>
      <c r="Z1693" s="161">
        <f t="shared" si="509"/>
        <v>44041</v>
      </c>
      <c r="AA1693" s="161" t="str">
        <f t="shared" si="510"/>
        <v>Yes</v>
      </c>
      <c r="AB1693" s="162">
        <f t="shared" si="511"/>
        <v>37.30684931506849</v>
      </c>
      <c r="AC1693" s="162">
        <f t="shared" si="512"/>
        <v>51.308743169398909</v>
      </c>
    </row>
    <row r="1694" spans="1:29" ht="15">
      <c r="A1694" s="62">
        <v>1692</v>
      </c>
      <c r="B1694" s="10">
        <v>10</v>
      </c>
      <c r="C1694" s="43">
        <v>42094</v>
      </c>
      <c r="D1694" s="44" t="s">
        <v>580</v>
      </c>
      <c r="E1694" s="65" t="s">
        <v>9</v>
      </c>
      <c r="F1694" s="15" t="s">
        <v>9</v>
      </c>
      <c r="G1694" s="163" t="s">
        <v>229</v>
      </c>
      <c r="H1694" s="44" t="s">
        <v>581</v>
      </c>
      <c r="I1694" s="45">
        <v>4</v>
      </c>
      <c r="J1694" s="12">
        <f>VLOOKUP(G1694,'Default Parameters'!$A$10:$C$12,3,FALSE)</f>
        <v>5</v>
      </c>
      <c r="K1694" s="63">
        <f t="shared" si="494"/>
        <v>42216</v>
      </c>
      <c r="L1694" s="64">
        <f t="shared" si="495"/>
        <v>2015</v>
      </c>
      <c r="M1694" s="64">
        <f t="shared" si="496"/>
        <v>7</v>
      </c>
      <c r="N1694" s="63">
        <f t="shared" si="497"/>
        <v>44042</v>
      </c>
      <c r="O1694" s="154">
        <f t="shared" si="498"/>
        <v>42948</v>
      </c>
      <c r="P1694" s="155">
        <f t="shared" si="499"/>
        <v>43312</v>
      </c>
      <c r="Q1694" s="155" t="str">
        <f t="shared" si="500"/>
        <v>Yes</v>
      </c>
      <c r="R1694" s="156">
        <f t="shared" si="501"/>
        <v>1.6767123287671233</v>
      </c>
      <c r="S1694" s="156">
        <f t="shared" si="502"/>
        <v>2.3232876712328765</v>
      </c>
      <c r="T1694" s="157">
        <f t="shared" si="503"/>
        <v>43313</v>
      </c>
      <c r="U1694" s="158">
        <f t="shared" si="504"/>
        <v>43677</v>
      </c>
      <c r="V1694" s="158" t="str">
        <f t="shared" si="505"/>
        <v>Yes</v>
      </c>
      <c r="W1694" s="159">
        <f t="shared" si="506"/>
        <v>1.6767123287671233</v>
      </c>
      <c r="X1694" s="159">
        <f t="shared" si="507"/>
        <v>2.3232876712328765</v>
      </c>
      <c r="Y1694" s="160">
        <f t="shared" si="508"/>
        <v>43678</v>
      </c>
      <c r="Z1694" s="161">
        <f t="shared" si="509"/>
        <v>44042</v>
      </c>
      <c r="AA1694" s="161" t="str">
        <f t="shared" si="510"/>
        <v>Yes</v>
      </c>
      <c r="AB1694" s="162">
        <f t="shared" si="511"/>
        <v>1.6767123287671233</v>
      </c>
      <c r="AC1694" s="162">
        <f t="shared" si="512"/>
        <v>2.3169398907103824</v>
      </c>
    </row>
    <row r="1695" spans="1:29" ht="15">
      <c r="A1695" s="62">
        <v>1693</v>
      </c>
      <c r="B1695" s="10">
        <v>10</v>
      </c>
      <c r="C1695" s="43">
        <v>42094</v>
      </c>
      <c r="D1695" s="44" t="s">
        <v>578</v>
      </c>
      <c r="E1695" s="44" t="s">
        <v>374</v>
      </c>
      <c r="F1695" s="15" t="s">
        <v>374</v>
      </c>
      <c r="G1695" s="163" t="s">
        <v>229</v>
      </c>
      <c r="H1695" s="44" t="s">
        <v>579</v>
      </c>
      <c r="I1695" s="45">
        <v>52</v>
      </c>
      <c r="J1695" s="12">
        <f>VLOOKUP(G1695,'Default Parameters'!$A$10:$C$12,3,FALSE)</f>
        <v>5</v>
      </c>
      <c r="K1695" s="63">
        <f t="shared" si="494"/>
        <v>42216</v>
      </c>
      <c r="L1695" s="64">
        <f t="shared" si="495"/>
        <v>2015</v>
      </c>
      <c r="M1695" s="64">
        <f t="shared" si="496"/>
        <v>7</v>
      </c>
      <c r="N1695" s="63">
        <f t="shared" si="497"/>
        <v>44042</v>
      </c>
      <c r="O1695" s="154">
        <f t="shared" si="498"/>
        <v>42948</v>
      </c>
      <c r="P1695" s="155">
        <f t="shared" si="499"/>
        <v>43312</v>
      </c>
      <c r="Q1695" s="155" t="str">
        <f t="shared" si="500"/>
        <v>Yes</v>
      </c>
      <c r="R1695" s="156">
        <f t="shared" si="501"/>
        <v>21.797260273972604</v>
      </c>
      <c r="S1695" s="156">
        <f t="shared" si="502"/>
        <v>30.202739726027396</v>
      </c>
      <c r="T1695" s="157">
        <f t="shared" si="503"/>
        <v>43313</v>
      </c>
      <c r="U1695" s="158">
        <f t="shared" si="504"/>
        <v>43677</v>
      </c>
      <c r="V1695" s="158" t="str">
        <f t="shared" si="505"/>
        <v>Yes</v>
      </c>
      <c r="W1695" s="159">
        <f t="shared" si="506"/>
        <v>21.797260273972604</v>
      </c>
      <c r="X1695" s="159">
        <f t="shared" si="507"/>
        <v>30.202739726027396</v>
      </c>
      <c r="Y1695" s="160">
        <f t="shared" si="508"/>
        <v>43678</v>
      </c>
      <c r="Z1695" s="161">
        <f t="shared" si="509"/>
        <v>44042</v>
      </c>
      <c r="AA1695" s="161" t="str">
        <f t="shared" si="510"/>
        <v>Yes</v>
      </c>
      <c r="AB1695" s="162">
        <f t="shared" si="511"/>
        <v>21.797260273972604</v>
      </c>
      <c r="AC1695" s="162">
        <f t="shared" si="512"/>
        <v>30.120218579234972</v>
      </c>
    </row>
    <row r="1696" spans="1:29" ht="15">
      <c r="A1696" s="62">
        <v>1694</v>
      </c>
      <c r="B1696" s="10">
        <v>10</v>
      </c>
      <c r="C1696" s="43">
        <v>42104</v>
      </c>
      <c r="D1696" s="44" t="s">
        <v>582</v>
      </c>
      <c r="E1696" s="44" t="s">
        <v>11</v>
      </c>
      <c r="F1696" s="15" t="s">
        <v>11</v>
      </c>
      <c r="G1696" s="163" t="s">
        <v>229</v>
      </c>
      <c r="H1696" s="44" t="s">
        <v>583</v>
      </c>
      <c r="I1696" s="45">
        <v>2</v>
      </c>
      <c r="J1696" s="12">
        <f>VLOOKUP(G1696,'Default Parameters'!$A$10:$C$12,3,FALSE)</f>
        <v>5</v>
      </c>
      <c r="K1696" s="63">
        <f t="shared" si="494"/>
        <v>42226</v>
      </c>
      <c r="L1696" s="64">
        <f t="shared" si="495"/>
        <v>2015</v>
      </c>
      <c r="M1696" s="64">
        <f t="shared" si="496"/>
        <v>8</v>
      </c>
      <c r="N1696" s="63">
        <f t="shared" si="497"/>
        <v>44052</v>
      </c>
      <c r="O1696" s="154">
        <f t="shared" si="498"/>
        <v>42948</v>
      </c>
      <c r="P1696" s="155">
        <f t="shared" si="499"/>
        <v>43312</v>
      </c>
      <c r="Q1696" s="155" t="str">
        <f t="shared" si="500"/>
        <v>Yes</v>
      </c>
      <c r="R1696" s="156">
        <f t="shared" si="501"/>
        <v>0.83835616438356164</v>
      </c>
      <c r="S1696" s="156">
        <f t="shared" si="502"/>
        <v>1.1616438356164382</v>
      </c>
      <c r="T1696" s="157">
        <f t="shared" si="503"/>
        <v>43313</v>
      </c>
      <c r="U1696" s="158">
        <f t="shared" si="504"/>
        <v>43677</v>
      </c>
      <c r="V1696" s="158" t="str">
        <f t="shared" si="505"/>
        <v>Yes</v>
      </c>
      <c r="W1696" s="159">
        <f t="shared" si="506"/>
        <v>0.83835616438356164</v>
      </c>
      <c r="X1696" s="159">
        <f t="shared" si="507"/>
        <v>1.1616438356164382</v>
      </c>
      <c r="Y1696" s="160">
        <f t="shared" si="508"/>
        <v>43678</v>
      </c>
      <c r="Z1696" s="161">
        <f t="shared" si="509"/>
        <v>44043</v>
      </c>
      <c r="AA1696" s="161" t="str">
        <f t="shared" si="510"/>
        <v>Yes</v>
      </c>
      <c r="AB1696" s="162">
        <f t="shared" si="511"/>
        <v>0.83835616438356164</v>
      </c>
      <c r="AC1696" s="162">
        <f t="shared" si="512"/>
        <v>1.1639344262295082</v>
      </c>
    </row>
    <row r="1697" spans="1:29" ht="15">
      <c r="A1697" s="62">
        <v>1695</v>
      </c>
      <c r="B1697" s="10">
        <v>10</v>
      </c>
      <c r="C1697" s="43">
        <v>42108</v>
      </c>
      <c r="D1697" s="44" t="s">
        <v>584</v>
      </c>
      <c r="E1697" s="65" t="s">
        <v>8</v>
      </c>
      <c r="F1697" s="15" t="s">
        <v>8</v>
      </c>
      <c r="G1697" s="163" t="s">
        <v>229</v>
      </c>
      <c r="H1697" s="44" t="s">
        <v>585</v>
      </c>
      <c r="I1697" s="45">
        <v>1</v>
      </c>
      <c r="J1697" s="12">
        <f>VLOOKUP(G1697,'Default Parameters'!$A$10:$C$12,3,FALSE)</f>
        <v>5</v>
      </c>
      <c r="K1697" s="63">
        <f t="shared" si="494"/>
        <v>42230</v>
      </c>
      <c r="L1697" s="64">
        <f t="shared" si="495"/>
        <v>2015</v>
      </c>
      <c r="M1697" s="64">
        <f t="shared" si="496"/>
        <v>8</v>
      </c>
      <c r="N1697" s="63">
        <f t="shared" si="497"/>
        <v>44056</v>
      </c>
      <c r="O1697" s="154">
        <f t="shared" si="498"/>
        <v>42948</v>
      </c>
      <c r="P1697" s="155">
        <f t="shared" si="499"/>
        <v>43312</v>
      </c>
      <c r="Q1697" s="155" t="str">
        <f t="shared" si="500"/>
        <v>Yes</v>
      </c>
      <c r="R1697" s="156">
        <f t="shared" si="501"/>
        <v>0.41917808219178082</v>
      </c>
      <c r="S1697" s="156">
        <f t="shared" si="502"/>
        <v>0.58082191780821912</v>
      </c>
      <c r="T1697" s="157">
        <f t="shared" si="503"/>
        <v>43313</v>
      </c>
      <c r="U1697" s="158">
        <f t="shared" si="504"/>
        <v>43677</v>
      </c>
      <c r="V1697" s="158" t="str">
        <f t="shared" si="505"/>
        <v>Yes</v>
      </c>
      <c r="W1697" s="159">
        <f t="shared" si="506"/>
        <v>0.41917808219178082</v>
      </c>
      <c r="X1697" s="159">
        <f t="shared" si="507"/>
        <v>0.58082191780821912</v>
      </c>
      <c r="Y1697" s="160">
        <f t="shared" si="508"/>
        <v>43678</v>
      </c>
      <c r="Z1697" s="161">
        <f t="shared" si="509"/>
        <v>44043</v>
      </c>
      <c r="AA1697" s="161" t="str">
        <f t="shared" si="510"/>
        <v>Yes</v>
      </c>
      <c r="AB1697" s="162">
        <f t="shared" si="511"/>
        <v>0.41917808219178082</v>
      </c>
      <c r="AC1697" s="162">
        <f t="shared" si="512"/>
        <v>0.58196721311475408</v>
      </c>
    </row>
    <row r="1698" spans="1:29" ht="15">
      <c r="A1698" s="62">
        <v>1696</v>
      </c>
      <c r="B1698" s="10">
        <v>10</v>
      </c>
      <c r="C1698" s="43">
        <v>42115</v>
      </c>
      <c r="D1698" s="44" t="s">
        <v>534</v>
      </c>
      <c r="E1698" s="44" t="s">
        <v>381</v>
      </c>
      <c r="F1698" s="15" t="s">
        <v>381</v>
      </c>
      <c r="G1698" s="163" t="s">
        <v>229</v>
      </c>
      <c r="H1698" s="44" t="s">
        <v>586</v>
      </c>
      <c r="I1698" s="45">
        <v>294</v>
      </c>
      <c r="J1698" s="12">
        <f>VLOOKUP(G1698,'Default Parameters'!$A$10:$C$12,3,FALSE)</f>
        <v>5</v>
      </c>
      <c r="K1698" s="63">
        <f t="shared" si="494"/>
        <v>42237</v>
      </c>
      <c r="L1698" s="64">
        <f t="shared" si="495"/>
        <v>2015</v>
      </c>
      <c r="M1698" s="64">
        <f t="shared" si="496"/>
        <v>8</v>
      </c>
      <c r="N1698" s="63">
        <f t="shared" si="497"/>
        <v>44063</v>
      </c>
      <c r="O1698" s="154">
        <f t="shared" si="498"/>
        <v>42948</v>
      </c>
      <c r="P1698" s="155">
        <f t="shared" si="499"/>
        <v>43312</v>
      </c>
      <c r="Q1698" s="155" t="str">
        <f t="shared" si="500"/>
        <v>Yes</v>
      </c>
      <c r="R1698" s="156">
        <f t="shared" si="501"/>
        <v>123.23835616438356</v>
      </c>
      <c r="S1698" s="156">
        <f t="shared" si="502"/>
        <v>170.76164383561644</v>
      </c>
      <c r="T1698" s="157">
        <f t="shared" si="503"/>
        <v>43313</v>
      </c>
      <c r="U1698" s="158">
        <f t="shared" si="504"/>
        <v>43677</v>
      </c>
      <c r="V1698" s="158" t="str">
        <f t="shared" si="505"/>
        <v>Yes</v>
      </c>
      <c r="W1698" s="159">
        <f t="shared" si="506"/>
        <v>123.23835616438356</v>
      </c>
      <c r="X1698" s="159">
        <f t="shared" si="507"/>
        <v>170.76164383561644</v>
      </c>
      <c r="Y1698" s="160">
        <f t="shared" si="508"/>
        <v>43678</v>
      </c>
      <c r="Z1698" s="161">
        <f t="shared" si="509"/>
        <v>44043</v>
      </c>
      <c r="AA1698" s="161" t="str">
        <f t="shared" si="510"/>
        <v>Yes</v>
      </c>
      <c r="AB1698" s="162">
        <f t="shared" si="511"/>
        <v>123.23835616438356</v>
      </c>
      <c r="AC1698" s="162">
        <f t="shared" si="512"/>
        <v>171.09836065573771</v>
      </c>
    </row>
    <row r="1699" spans="1:29" ht="15">
      <c r="A1699" s="62">
        <v>1697</v>
      </c>
      <c r="B1699" s="10">
        <v>10</v>
      </c>
      <c r="C1699" s="43">
        <v>42115</v>
      </c>
      <c r="D1699" s="44" t="s">
        <v>534</v>
      </c>
      <c r="E1699" s="44" t="s">
        <v>381</v>
      </c>
      <c r="F1699" s="15" t="s">
        <v>381</v>
      </c>
      <c r="G1699" s="163" t="s">
        <v>229</v>
      </c>
      <c r="H1699" s="44" t="s">
        <v>589</v>
      </c>
      <c r="I1699" s="45">
        <v>1031</v>
      </c>
      <c r="J1699" s="12">
        <f>VLOOKUP(G1699,'Default Parameters'!$A$10:$C$12,3,FALSE)</f>
        <v>5</v>
      </c>
      <c r="K1699" s="63">
        <f t="shared" si="494"/>
        <v>42237</v>
      </c>
      <c r="L1699" s="64">
        <f t="shared" si="495"/>
        <v>2015</v>
      </c>
      <c r="M1699" s="64">
        <f t="shared" si="496"/>
        <v>8</v>
      </c>
      <c r="N1699" s="63">
        <f t="shared" si="497"/>
        <v>44063</v>
      </c>
      <c r="O1699" s="154">
        <f t="shared" si="498"/>
        <v>42948</v>
      </c>
      <c r="P1699" s="155">
        <f t="shared" si="499"/>
        <v>43312</v>
      </c>
      <c r="Q1699" s="155" t="str">
        <f t="shared" si="500"/>
        <v>Yes</v>
      </c>
      <c r="R1699" s="156">
        <f t="shared" si="501"/>
        <v>432.17260273972602</v>
      </c>
      <c r="S1699" s="156">
        <f t="shared" si="502"/>
        <v>598.82739726027398</v>
      </c>
      <c r="T1699" s="157">
        <f t="shared" si="503"/>
        <v>43313</v>
      </c>
      <c r="U1699" s="158">
        <f t="shared" si="504"/>
        <v>43677</v>
      </c>
      <c r="V1699" s="158" t="str">
        <f t="shared" si="505"/>
        <v>Yes</v>
      </c>
      <c r="W1699" s="159">
        <f t="shared" si="506"/>
        <v>432.17260273972602</v>
      </c>
      <c r="X1699" s="159">
        <f t="shared" si="507"/>
        <v>598.82739726027398</v>
      </c>
      <c r="Y1699" s="160">
        <f t="shared" si="508"/>
        <v>43678</v>
      </c>
      <c r="Z1699" s="161">
        <f t="shared" si="509"/>
        <v>44043</v>
      </c>
      <c r="AA1699" s="161" t="str">
        <f t="shared" si="510"/>
        <v>Yes</v>
      </c>
      <c r="AB1699" s="162">
        <f t="shared" si="511"/>
        <v>432.17260273972602</v>
      </c>
      <c r="AC1699" s="162">
        <f t="shared" si="512"/>
        <v>600.00819672131149</v>
      </c>
    </row>
    <row r="1700" spans="1:29" ht="15">
      <c r="A1700" s="62">
        <v>1698</v>
      </c>
      <c r="B1700" s="10">
        <v>10</v>
      </c>
      <c r="C1700" s="43">
        <v>42115</v>
      </c>
      <c r="D1700" s="44" t="s">
        <v>534</v>
      </c>
      <c r="E1700" s="44" t="s">
        <v>381</v>
      </c>
      <c r="F1700" s="15" t="s">
        <v>381</v>
      </c>
      <c r="G1700" s="163" t="s">
        <v>229</v>
      </c>
      <c r="H1700" s="44" t="s">
        <v>590</v>
      </c>
      <c r="I1700" s="45">
        <v>259</v>
      </c>
      <c r="J1700" s="12">
        <f>VLOOKUP(G1700,'Default Parameters'!$A$10:$C$12,3,FALSE)</f>
        <v>5</v>
      </c>
      <c r="K1700" s="63">
        <f t="shared" si="494"/>
        <v>42237</v>
      </c>
      <c r="L1700" s="64">
        <f t="shared" si="495"/>
        <v>2015</v>
      </c>
      <c r="M1700" s="64">
        <f t="shared" si="496"/>
        <v>8</v>
      </c>
      <c r="N1700" s="63">
        <f t="shared" si="497"/>
        <v>44063</v>
      </c>
      <c r="O1700" s="154">
        <f t="shared" si="498"/>
        <v>42948</v>
      </c>
      <c r="P1700" s="155">
        <f t="shared" si="499"/>
        <v>43312</v>
      </c>
      <c r="Q1700" s="155" t="str">
        <f t="shared" si="500"/>
        <v>Yes</v>
      </c>
      <c r="R1700" s="156">
        <f t="shared" si="501"/>
        <v>108.56712328767124</v>
      </c>
      <c r="S1700" s="156">
        <f t="shared" si="502"/>
        <v>150.43287671232878</v>
      </c>
      <c r="T1700" s="157">
        <f t="shared" si="503"/>
        <v>43313</v>
      </c>
      <c r="U1700" s="158">
        <f t="shared" si="504"/>
        <v>43677</v>
      </c>
      <c r="V1700" s="158" t="str">
        <f t="shared" si="505"/>
        <v>Yes</v>
      </c>
      <c r="W1700" s="159">
        <f t="shared" si="506"/>
        <v>108.56712328767124</v>
      </c>
      <c r="X1700" s="159">
        <f t="shared" si="507"/>
        <v>150.43287671232878</v>
      </c>
      <c r="Y1700" s="160">
        <f t="shared" si="508"/>
        <v>43678</v>
      </c>
      <c r="Z1700" s="161">
        <f t="shared" si="509"/>
        <v>44043</v>
      </c>
      <c r="AA1700" s="161" t="str">
        <f t="shared" si="510"/>
        <v>Yes</v>
      </c>
      <c r="AB1700" s="162">
        <f t="shared" si="511"/>
        <v>108.56712328767124</v>
      </c>
      <c r="AC1700" s="162">
        <f t="shared" si="512"/>
        <v>150.7295081967213</v>
      </c>
    </row>
    <row r="1701" spans="1:29" ht="15">
      <c r="A1701" s="62">
        <v>1699</v>
      </c>
      <c r="B1701" s="10">
        <v>10</v>
      </c>
      <c r="C1701" s="43">
        <v>42115</v>
      </c>
      <c r="D1701" s="44" t="s">
        <v>534</v>
      </c>
      <c r="E1701" s="44" t="s">
        <v>10</v>
      </c>
      <c r="F1701" s="15" t="s">
        <v>10</v>
      </c>
      <c r="G1701" s="163" t="s">
        <v>229</v>
      </c>
      <c r="H1701" s="44" t="s">
        <v>587</v>
      </c>
      <c r="I1701" s="45">
        <v>77</v>
      </c>
      <c r="J1701" s="12">
        <f>VLOOKUP(G1701,'Default Parameters'!$A$10:$C$12,3,FALSE)</f>
        <v>5</v>
      </c>
      <c r="K1701" s="63">
        <f t="shared" si="494"/>
        <v>42237</v>
      </c>
      <c r="L1701" s="64">
        <f t="shared" si="495"/>
        <v>2015</v>
      </c>
      <c r="M1701" s="64">
        <f t="shared" si="496"/>
        <v>8</v>
      </c>
      <c r="N1701" s="63">
        <f t="shared" si="497"/>
        <v>44063</v>
      </c>
      <c r="O1701" s="154">
        <f t="shared" si="498"/>
        <v>42948</v>
      </c>
      <c r="P1701" s="155">
        <f t="shared" si="499"/>
        <v>43312</v>
      </c>
      <c r="Q1701" s="155" t="str">
        <f t="shared" si="500"/>
        <v>Yes</v>
      </c>
      <c r="R1701" s="156">
        <f t="shared" si="501"/>
        <v>32.276712328767125</v>
      </c>
      <c r="S1701" s="156">
        <f t="shared" si="502"/>
        <v>44.723287671232875</v>
      </c>
      <c r="T1701" s="157">
        <f t="shared" si="503"/>
        <v>43313</v>
      </c>
      <c r="U1701" s="158">
        <f t="shared" si="504"/>
        <v>43677</v>
      </c>
      <c r="V1701" s="158" t="str">
        <f t="shared" si="505"/>
        <v>Yes</v>
      </c>
      <c r="W1701" s="159">
        <f t="shared" si="506"/>
        <v>32.276712328767125</v>
      </c>
      <c r="X1701" s="159">
        <f t="shared" si="507"/>
        <v>44.723287671232875</v>
      </c>
      <c r="Y1701" s="160">
        <f t="shared" si="508"/>
        <v>43678</v>
      </c>
      <c r="Z1701" s="161">
        <f t="shared" si="509"/>
        <v>44043</v>
      </c>
      <c r="AA1701" s="161" t="str">
        <f t="shared" si="510"/>
        <v>Yes</v>
      </c>
      <c r="AB1701" s="162">
        <f t="shared" si="511"/>
        <v>32.276712328767125</v>
      </c>
      <c r="AC1701" s="162">
        <f t="shared" si="512"/>
        <v>44.811475409836063</v>
      </c>
    </row>
    <row r="1702" spans="1:29" ht="15">
      <c r="A1702" s="62">
        <v>1700</v>
      </c>
      <c r="B1702" s="10">
        <v>10</v>
      </c>
      <c r="C1702" s="43">
        <v>42115</v>
      </c>
      <c r="D1702" s="44" t="s">
        <v>534</v>
      </c>
      <c r="E1702" s="44" t="s">
        <v>410</v>
      </c>
      <c r="F1702" s="15" t="s">
        <v>410</v>
      </c>
      <c r="G1702" s="163" t="s">
        <v>229</v>
      </c>
      <c r="H1702" s="44" t="s">
        <v>588</v>
      </c>
      <c r="I1702" s="45">
        <v>2011</v>
      </c>
      <c r="J1702" s="12">
        <f>VLOOKUP(G1702,'Default Parameters'!$A$10:$C$12,3,FALSE)</f>
        <v>5</v>
      </c>
      <c r="K1702" s="63">
        <f t="shared" si="494"/>
        <v>42237</v>
      </c>
      <c r="L1702" s="64">
        <f t="shared" si="495"/>
        <v>2015</v>
      </c>
      <c r="M1702" s="64">
        <f t="shared" si="496"/>
        <v>8</v>
      </c>
      <c r="N1702" s="63">
        <f t="shared" si="497"/>
        <v>44063</v>
      </c>
      <c r="O1702" s="154">
        <f t="shared" si="498"/>
        <v>42948</v>
      </c>
      <c r="P1702" s="155">
        <f t="shared" si="499"/>
        <v>43312</v>
      </c>
      <c r="Q1702" s="155" t="str">
        <f t="shared" si="500"/>
        <v>Yes</v>
      </c>
      <c r="R1702" s="156">
        <f t="shared" si="501"/>
        <v>842.96712328767126</v>
      </c>
      <c r="S1702" s="156">
        <f t="shared" si="502"/>
        <v>1168.0328767123287</v>
      </c>
      <c r="T1702" s="157">
        <f t="shared" si="503"/>
        <v>43313</v>
      </c>
      <c r="U1702" s="158">
        <f t="shared" si="504"/>
        <v>43677</v>
      </c>
      <c r="V1702" s="158" t="str">
        <f t="shared" si="505"/>
        <v>Yes</v>
      </c>
      <c r="W1702" s="159">
        <f t="shared" si="506"/>
        <v>842.96712328767126</v>
      </c>
      <c r="X1702" s="159">
        <f t="shared" si="507"/>
        <v>1168.0328767123287</v>
      </c>
      <c r="Y1702" s="160">
        <f t="shared" si="508"/>
        <v>43678</v>
      </c>
      <c r="Z1702" s="161">
        <f t="shared" si="509"/>
        <v>44043</v>
      </c>
      <c r="AA1702" s="161" t="str">
        <f t="shared" si="510"/>
        <v>Yes</v>
      </c>
      <c r="AB1702" s="162">
        <f t="shared" si="511"/>
        <v>842.96712328767126</v>
      </c>
      <c r="AC1702" s="162">
        <f t="shared" si="512"/>
        <v>1170.3360655737704</v>
      </c>
    </row>
    <row r="1703" spans="1:29" ht="15">
      <c r="A1703" s="62">
        <v>1701</v>
      </c>
      <c r="B1703" s="10">
        <v>10</v>
      </c>
      <c r="C1703" s="43">
        <v>42116</v>
      </c>
      <c r="D1703" s="44" t="s">
        <v>476</v>
      </c>
      <c r="E1703" s="44" t="s">
        <v>11</v>
      </c>
      <c r="F1703" s="15" t="s">
        <v>11</v>
      </c>
      <c r="G1703" s="163" t="s">
        <v>229</v>
      </c>
      <c r="H1703" s="44" t="s">
        <v>591</v>
      </c>
      <c r="I1703" s="45">
        <v>1</v>
      </c>
      <c r="J1703" s="12">
        <f>VLOOKUP(G1703,'Default Parameters'!$A$10:$C$12,3,FALSE)</f>
        <v>5</v>
      </c>
      <c r="K1703" s="63">
        <f t="shared" si="494"/>
        <v>42238</v>
      </c>
      <c r="L1703" s="64">
        <f t="shared" si="495"/>
        <v>2015</v>
      </c>
      <c r="M1703" s="64">
        <f t="shared" si="496"/>
        <v>8</v>
      </c>
      <c r="N1703" s="63">
        <f t="shared" si="497"/>
        <v>44064</v>
      </c>
      <c r="O1703" s="154">
        <f t="shared" si="498"/>
        <v>42948</v>
      </c>
      <c r="P1703" s="155">
        <f t="shared" si="499"/>
        <v>43312</v>
      </c>
      <c r="Q1703" s="155" t="str">
        <f t="shared" si="500"/>
        <v>Yes</v>
      </c>
      <c r="R1703" s="156">
        <f t="shared" si="501"/>
        <v>0.41917808219178082</v>
      </c>
      <c r="S1703" s="156">
        <f t="shared" si="502"/>
        <v>0.58082191780821912</v>
      </c>
      <c r="T1703" s="157">
        <f t="shared" si="503"/>
        <v>43313</v>
      </c>
      <c r="U1703" s="158">
        <f t="shared" si="504"/>
        <v>43677</v>
      </c>
      <c r="V1703" s="158" t="str">
        <f t="shared" si="505"/>
        <v>Yes</v>
      </c>
      <c r="W1703" s="159">
        <f t="shared" si="506"/>
        <v>0.41917808219178082</v>
      </c>
      <c r="X1703" s="159">
        <f t="shared" si="507"/>
        <v>0.58082191780821912</v>
      </c>
      <c r="Y1703" s="160">
        <f t="shared" si="508"/>
        <v>43678</v>
      </c>
      <c r="Z1703" s="161">
        <f t="shared" si="509"/>
        <v>44043</v>
      </c>
      <c r="AA1703" s="161" t="str">
        <f t="shared" si="510"/>
        <v>Yes</v>
      </c>
      <c r="AB1703" s="162">
        <f t="shared" si="511"/>
        <v>0.41917808219178082</v>
      </c>
      <c r="AC1703" s="162">
        <f t="shared" si="512"/>
        <v>0.58196721311475408</v>
      </c>
    </row>
    <row r="1704" spans="1:29" ht="15">
      <c r="A1704" s="62">
        <v>1702</v>
      </c>
      <c r="B1704" s="10">
        <v>10</v>
      </c>
      <c r="C1704" s="43">
        <v>42116</v>
      </c>
      <c r="D1704" s="44" t="s">
        <v>476</v>
      </c>
      <c r="E1704" s="44" t="s">
        <v>11</v>
      </c>
      <c r="F1704" s="15" t="s">
        <v>11</v>
      </c>
      <c r="G1704" s="163" t="s">
        <v>229</v>
      </c>
      <c r="H1704" s="44" t="s">
        <v>592</v>
      </c>
      <c r="I1704" s="45">
        <v>54</v>
      </c>
      <c r="J1704" s="12">
        <f>VLOOKUP(G1704,'Default Parameters'!$A$10:$C$12,3,FALSE)</f>
        <v>5</v>
      </c>
      <c r="K1704" s="63">
        <f t="shared" si="494"/>
        <v>42238</v>
      </c>
      <c r="L1704" s="64">
        <f t="shared" si="495"/>
        <v>2015</v>
      </c>
      <c r="M1704" s="64">
        <f t="shared" si="496"/>
        <v>8</v>
      </c>
      <c r="N1704" s="63">
        <f t="shared" si="497"/>
        <v>44064</v>
      </c>
      <c r="O1704" s="154">
        <f t="shared" si="498"/>
        <v>42948</v>
      </c>
      <c r="P1704" s="155">
        <f t="shared" si="499"/>
        <v>43312</v>
      </c>
      <c r="Q1704" s="155" t="str">
        <f t="shared" si="500"/>
        <v>Yes</v>
      </c>
      <c r="R1704" s="156">
        <f t="shared" si="501"/>
        <v>22.635616438356163</v>
      </c>
      <c r="S1704" s="156">
        <f t="shared" si="502"/>
        <v>31.364383561643837</v>
      </c>
      <c r="T1704" s="157">
        <f t="shared" si="503"/>
        <v>43313</v>
      </c>
      <c r="U1704" s="158">
        <f t="shared" si="504"/>
        <v>43677</v>
      </c>
      <c r="V1704" s="158" t="str">
        <f t="shared" si="505"/>
        <v>Yes</v>
      </c>
      <c r="W1704" s="159">
        <f t="shared" si="506"/>
        <v>22.635616438356163</v>
      </c>
      <c r="X1704" s="159">
        <f t="shared" si="507"/>
        <v>31.364383561643837</v>
      </c>
      <c r="Y1704" s="160">
        <f t="shared" si="508"/>
        <v>43678</v>
      </c>
      <c r="Z1704" s="161">
        <f t="shared" si="509"/>
        <v>44043</v>
      </c>
      <c r="AA1704" s="161" t="str">
        <f t="shared" si="510"/>
        <v>Yes</v>
      </c>
      <c r="AB1704" s="162">
        <f t="shared" si="511"/>
        <v>22.635616438356163</v>
      </c>
      <c r="AC1704" s="162">
        <f t="shared" si="512"/>
        <v>31.42622950819672</v>
      </c>
    </row>
    <row r="1705" spans="1:29" ht="15">
      <c r="A1705" s="62">
        <v>1703</v>
      </c>
      <c r="B1705" s="10">
        <v>10</v>
      </c>
      <c r="C1705" s="43">
        <v>42123</v>
      </c>
      <c r="D1705" s="44" t="s">
        <v>534</v>
      </c>
      <c r="E1705" s="44" t="s">
        <v>381</v>
      </c>
      <c r="F1705" s="15" t="s">
        <v>381</v>
      </c>
      <c r="G1705" s="163" t="s">
        <v>229</v>
      </c>
      <c r="H1705" s="44" t="s">
        <v>597</v>
      </c>
      <c r="I1705" s="45">
        <v>32</v>
      </c>
      <c r="J1705" s="12">
        <f>VLOOKUP(G1705,'Default Parameters'!$A$10:$C$12,3,FALSE)</f>
        <v>5</v>
      </c>
      <c r="K1705" s="63">
        <f t="shared" si="494"/>
        <v>42245</v>
      </c>
      <c r="L1705" s="64">
        <f t="shared" si="495"/>
        <v>2015</v>
      </c>
      <c r="M1705" s="64">
        <f t="shared" si="496"/>
        <v>8</v>
      </c>
      <c r="N1705" s="63">
        <f t="shared" si="497"/>
        <v>44071</v>
      </c>
      <c r="O1705" s="154">
        <f t="shared" si="498"/>
        <v>42948</v>
      </c>
      <c r="P1705" s="155">
        <f t="shared" si="499"/>
        <v>43312</v>
      </c>
      <c r="Q1705" s="155" t="str">
        <f t="shared" si="500"/>
        <v>Yes</v>
      </c>
      <c r="R1705" s="156">
        <f t="shared" si="501"/>
        <v>13.413698630136986</v>
      </c>
      <c r="S1705" s="156">
        <f t="shared" si="502"/>
        <v>18.586301369863012</v>
      </c>
      <c r="T1705" s="157">
        <f t="shared" si="503"/>
        <v>43313</v>
      </c>
      <c r="U1705" s="158">
        <f t="shared" si="504"/>
        <v>43677</v>
      </c>
      <c r="V1705" s="158" t="str">
        <f t="shared" si="505"/>
        <v>Yes</v>
      </c>
      <c r="W1705" s="159">
        <f t="shared" si="506"/>
        <v>13.413698630136986</v>
      </c>
      <c r="X1705" s="159">
        <f t="shared" si="507"/>
        <v>18.586301369863012</v>
      </c>
      <c r="Y1705" s="160">
        <f t="shared" si="508"/>
        <v>43678</v>
      </c>
      <c r="Z1705" s="161">
        <f t="shared" si="509"/>
        <v>44043</v>
      </c>
      <c r="AA1705" s="161" t="str">
        <f t="shared" si="510"/>
        <v>Yes</v>
      </c>
      <c r="AB1705" s="162">
        <f t="shared" si="511"/>
        <v>13.413698630136986</v>
      </c>
      <c r="AC1705" s="162">
        <f t="shared" si="512"/>
        <v>18.622950819672131</v>
      </c>
    </row>
    <row r="1706" spans="1:29" ht="15">
      <c r="A1706" s="62">
        <v>1704</v>
      </c>
      <c r="B1706" s="10">
        <v>10</v>
      </c>
      <c r="C1706" s="43">
        <v>42123</v>
      </c>
      <c r="D1706" s="44" t="s">
        <v>534</v>
      </c>
      <c r="E1706" s="44" t="s">
        <v>372</v>
      </c>
      <c r="F1706" s="15" t="s">
        <v>372</v>
      </c>
      <c r="G1706" s="163" t="s">
        <v>229</v>
      </c>
      <c r="H1706" s="44" t="s">
        <v>596</v>
      </c>
      <c r="I1706" s="45">
        <v>204</v>
      </c>
      <c r="J1706" s="12">
        <f>VLOOKUP(G1706,'Default Parameters'!$A$10:$C$12,3,FALSE)</f>
        <v>5</v>
      </c>
      <c r="K1706" s="63">
        <f t="shared" si="494"/>
        <v>42245</v>
      </c>
      <c r="L1706" s="64">
        <f t="shared" si="495"/>
        <v>2015</v>
      </c>
      <c r="M1706" s="64">
        <f t="shared" si="496"/>
        <v>8</v>
      </c>
      <c r="N1706" s="63">
        <f t="shared" si="497"/>
        <v>44071</v>
      </c>
      <c r="O1706" s="154">
        <f t="shared" si="498"/>
        <v>42948</v>
      </c>
      <c r="P1706" s="155">
        <f t="shared" si="499"/>
        <v>43312</v>
      </c>
      <c r="Q1706" s="155" t="str">
        <f t="shared" si="500"/>
        <v>Yes</v>
      </c>
      <c r="R1706" s="156">
        <f t="shared" si="501"/>
        <v>85.512328767123293</v>
      </c>
      <c r="S1706" s="156">
        <f t="shared" si="502"/>
        <v>118.48767123287671</v>
      </c>
      <c r="T1706" s="157">
        <f t="shared" si="503"/>
        <v>43313</v>
      </c>
      <c r="U1706" s="158">
        <f t="shared" si="504"/>
        <v>43677</v>
      </c>
      <c r="V1706" s="158" t="str">
        <f t="shared" si="505"/>
        <v>Yes</v>
      </c>
      <c r="W1706" s="159">
        <f t="shared" si="506"/>
        <v>85.512328767123293</v>
      </c>
      <c r="X1706" s="159">
        <f t="shared" si="507"/>
        <v>118.48767123287671</v>
      </c>
      <c r="Y1706" s="160">
        <f t="shared" si="508"/>
        <v>43678</v>
      </c>
      <c r="Z1706" s="161">
        <f t="shared" si="509"/>
        <v>44043</v>
      </c>
      <c r="AA1706" s="161" t="str">
        <f t="shared" si="510"/>
        <v>Yes</v>
      </c>
      <c r="AB1706" s="162">
        <f t="shared" si="511"/>
        <v>85.512328767123293</v>
      </c>
      <c r="AC1706" s="162">
        <f t="shared" si="512"/>
        <v>118.72131147540983</v>
      </c>
    </row>
    <row r="1707" spans="1:29" ht="15">
      <c r="A1707" s="62">
        <v>1705</v>
      </c>
      <c r="B1707" s="10">
        <v>10</v>
      </c>
      <c r="C1707" s="43">
        <v>42123</v>
      </c>
      <c r="D1707" s="44" t="s">
        <v>534</v>
      </c>
      <c r="E1707" s="44" t="s">
        <v>372</v>
      </c>
      <c r="F1707" s="15" t="s">
        <v>372</v>
      </c>
      <c r="G1707" s="163" t="s">
        <v>229</v>
      </c>
      <c r="H1707" s="44" t="s">
        <v>601</v>
      </c>
      <c r="I1707" s="45">
        <v>200</v>
      </c>
      <c r="J1707" s="12">
        <f>VLOOKUP(G1707,'Default Parameters'!$A$10:$C$12,3,FALSE)</f>
        <v>5</v>
      </c>
      <c r="K1707" s="63">
        <f t="shared" si="494"/>
        <v>42245</v>
      </c>
      <c r="L1707" s="64">
        <f t="shared" si="495"/>
        <v>2015</v>
      </c>
      <c r="M1707" s="64">
        <f t="shared" si="496"/>
        <v>8</v>
      </c>
      <c r="N1707" s="63">
        <f t="shared" si="497"/>
        <v>44071</v>
      </c>
      <c r="O1707" s="154">
        <f t="shared" si="498"/>
        <v>42948</v>
      </c>
      <c r="P1707" s="155">
        <f t="shared" si="499"/>
        <v>43312</v>
      </c>
      <c r="Q1707" s="155" t="str">
        <f t="shared" si="500"/>
        <v>Yes</v>
      </c>
      <c r="R1707" s="156">
        <f t="shared" si="501"/>
        <v>83.835616438356169</v>
      </c>
      <c r="S1707" s="156">
        <f t="shared" si="502"/>
        <v>116.16438356164383</v>
      </c>
      <c r="T1707" s="157">
        <f t="shared" si="503"/>
        <v>43313</v>
      </c>
      <c r="U1707" s="158">
        <f t="shared" si="504"/>
        <v>43677</v>
      </c>
      <c r="V1707" s="158" t="str">
        <f t="shared" si="505"/>
        <v>Yes</v>
      </c>
      <c r="W1707" s="159">
        <f t="shared" si="506"/>
        <v>83.835616438356169</v>
      </c>
      <c r="X1707" s="159">
        <f t="shared" si="507"/>
        <v>116.16438356164383</v>
      </c>
      <c r="Y1707" s="160">
        <f t="shared" si="508"/>
        <v>43678</v>
      </c>
      <c r="Z1707" s="161">
        <f t="shared" si="509"/>
        <v>44043</v>
      </c>
      <c r="AA1707" s="161" t="str">
        <f t="shared" si="510"/>
        <v>Yes</v>
      </c>
      <c r="AB1707" s="162">
        <f t="shared" si="511"/>
        <v>83.835616438356169</v>
      </c>
      <c r="AC1707" s="162">
        <f t="shared" si="512"/>
        <v>116.39344262295081</v>
      </c>
    </row>
    <row r="1708" spans="1:29" ht="15">
      <c r="A1708" s="62">
        <v>1706</v>
      </c>
      <c r="B1708" s="10">
        <v>10</v>
      </c>
      <c r="C1708" s="43">
        <v>42123</v>
      </c>
      <c r="D1708" s="44" t="s">
        <v>534</v>
      </c>
      <c r="E1708" s="44" t="s">
        <v>378</v>
      </c>
      <c r="F1708" s="15" t="s">
        <v>378</v>
      </c>
      <c r="G1708" s="163" t="s">
        <v>229</v>
      </c>
      <c r="H1708" s="44" t="s">
        <v>598</v>
      </c>
      <c r="I1708" s="45">
        <v>2050</v>
      </c>
      <c r="J1708" s="12">
        <f>VLOOKUP(G1708,'Default Parameters'!$A$10:$C$12,3,FALSE)</f>
        <v>5</v>
      </c>
      <c r="K1708" s="63">
        <f t="shared" si="494"/>
        <v>42245</v>
      </c>
      <c r="L1708" s="64">
        <f t="shared" si="495"/>
        <v>2015</v>
      </c>
      <c r="M1708" s="64">
        <f t="shared" si="496"/>
        <v>8</v>
      </c>
      <c r="N1708" s="63">
        <f t="shared" si="497"/>
        <v>44071</v>
      </c>
      <c r="O1708" s="154">
        <f t="shared" si="498"/>
        <v>42948</v>
      </c>
      <c r="P1708" s="155">
        <f t="shared" si="499"/>
        <v>43312</v>
      </c>
      <c r="Q1708" s="155" t="str">
        <f t="shared" si="500"/>
        <v>Yes</v>
      </c>
      <c r="R1708" s="156">
        <f t="shared" si="501"/>
        <v>859.31506849315065</v>
      </c>
      <c r="S1708" s="156">
        <f t="shared" si="502"/>
        <v>1190.6849315068494</v>
      </c>
      <c r="T1708" s="157">
        <f t="shared" si="503"/>
        <v>43313</v>
      </c>
      <c r="U1708" s="158">
        <f t="shared" si="504"/>
        <v>43677</v>
      </c>
      <c r="V1708" s="158" t="str">
        <f t="shared" si="505"/>
        <v>Yes</v>
      </c>
      <c r="W1708" s="159">
        <f t="shared" si="506"/>
        <v>859.31506849315065</v>
      </c>
      <c r="X1708" s="159">
        <f t="shared" si="507"/>
        <v>1190.6849315068494</v>
      </c>
      <c r="Y1708" s="160">
        <f t="shared" si="508"/>
        <v>43678</v>
      </c>
      <c r="Z1708" s="161">
        <f t="shared" si="509"/>
        <v>44043</v>
      </c>
      <c r="AA1708" s="161" t="str">
        <f t="shared" si="510"/>
        <v>Yes</v>
      </c>
      <c r="AB1708" s="162">
        <f t="shared" si="511"/>
        <v>859.31506849315065</v>
      </c>
      <c r="AC1708" s="162">
        <f t="shared" si="512"/>
        <v>1193.032786885246</v>
      </c>
    </row>
    <row r="1709" spans="1:29" ht="15">
      <c r="A1709" s="62">
        <v>1707</v>
      </c>
      <c r="B1709" s="10">
        <v>10</v>
      </c>
      <c r="C1709" s="43">
        <v>42123</v>
      </c>
      <c r="D1709" s="44" t="s">
        <v>534</v>
      </c>
      <c r="E1709" s="44" t="s">
        <v>378</v>
      </c>
      <c r="F1709" s="15" t="s">
        <v>378</v>
      </c>
      <c r="G1709" s="163" t="s">
        <v>229</v>
      </c>
      <c r="H1709" s="44" t="s">
        <v>599</v>
      </c>
      <c r="I1709" s="45">
        <v>900</v>
      </c>
      <c r="J1709" s="12">
        <f>VLOOKUP(G1709,'Default Parameters'!$A$10:$C$12,3,FALSE)</f>
        <v>5</v>
      </c>
      <c r="K1709" s="63">
        <f t="shared" si="494"/>
        <v>42245</v>
      </c>
      <c r="L1709" s="64">
        <f t="shared" si="495"/>
        <v>2015</v>
      </c>
      <c r="M1709" s="64">
        <f t="shared" si="496"/>
        <v>8</v>
      </c>
      <c r="N1709" s="63">
        <f t="shared" si="497"/>
        <v>44071</v>
      </c>
      <c r="O1709" s="154">
        <f t="shared" si="498"/>
        <v>42948</v>
      </c>
      <c r="P1709" s="155">
        <f t="shared" si="499"/>
        <v>43312</v>
      </c>
      <c r="Q1709" s="155" t="str">
        <f t="shared" si="500"/>
        <v>Yes</v>
      </c>
      <c r="R1709" s="156">
        <f t="shared" si="501"/>
        <v>377.26027397260276</v>
      </c>
      <c r="S1709" s="156">
        <f t="shared" si="502"/>
        <v>522.7397260273973</v>
      </c>
      <c r="T1709" s="157">
        <f t="shared" si="503"/>
        <v>43313</v>
      </c>
      <c r="U1709" s="158">
        <f t="shared" si="504"/>
        <v>43677</v>
      </c>
      <c r="V1709" s="158" t="str">
        <f t="shared" si="505"/>
        <v>Yes</v>
      </c>
      <c r="W1709" s="159">
        <f t="shared" si="506"/>
        <v>377.26027397260276</v>
      </c>
      <c r="X1709" s="159">
        <f t="shared" si="507"/>
        <v>522.7397260273973</v>
      </c>
      <c r="Y1709" s="160">
        <f t="shared" si="508"/>
        <v>43678</v>
      </c>
      <c r="Z1709" s="161">
        <f t="shared" si="509"/>
        <v>44043</v>
      </c>
      <c r="AA1709" s="161" t="str">
        <f t="shared" si="510"/>
        <v>Yes</v>
      </c>
      <c r="AB1709" s="162">
        <f t="shared" si="511"/>
        <v>377.26027397260276</v>
      </c>
      <c r="AC1709" s="162">
        <f t="shared" si="512"/>
        <v>523.77049180327867</v>
      </c>
    </row>
    <row r="1710" spans="1:29" ht="15">
      <c r="A1710" s="62">
        <v>1708</v>
      </c>
      <c r="B1710" s="10">
        <v>10</v>
      </c>
      <c r="C1710" s="43">
        <v>42123</v>
      </c>
      <c r="D1710" s="44" t="s">
        <v>593</v>
      </c>
      <c r="E1710" s="44" t="s">
        <v>594</v>
      </c>
      <c r="F1710" s="15" t="s">
        <v>1694</v>
      </c>
      <c r="G1710" s="163" t="s">
        <v>229</v>
      </c>
      <c r="H1710" s="44" t="s">
        <v>595</v>
      </c>
      <c r="I1710" s="45">
        <v>202</v>
      </c>
      <c r="J1710" s="12">
        <f>VLOOKUP(G1710,'Default Parameters'!$A$10:$C$12,3,FALSE)</f>
        <v>5</v>
      </c>
      <c r="K1710" s="63">
        <f t="shared" si="494"/>
        <v>42245</v>
      </c>
      <c r="L1710" s="64">
        <f t="shared" si="495"/>
        <v>2015</v>
      </c>
      <c r="M1710" s="64">
        <f t="shared" si="496"/>
        <v>8</v>
      </c>
      <c r="N1710" s="63">
        <f t="shared" si="497"/>
        <v>44071</v>
      </c>
      <c r="O1710" s="154">
        <f t="shared" si="498"/>
        <v>42948</v>
      </c>
      <c r="P1710" s="155">
        <f t="shared" si="499"/>
        <v>43312</v>
      </c>
      <c r="Q1710" s="155" t="str">
        <f t="shared" si="500"/>
        <v>Yes</v>
      </c>
      <c r="R1710" s="156">
        <f t="shared" si="501"/>
        <v>84.673972602739724</v>
      </c>
      <c r="S1710" s="156">
        <f t="shared" si="502"/>
        <v>117.32602739726028</v>
      </c>
      <c r="T1710" s="157">
        <f t="shared" si="503"/>
        <v>43313</v>
      </c>
      <c r="U1710" s="158">
        <f t="shared" si="504"/>
        <v>43677</v>
      </c>
      <c r="V1710" s="158" t="str">
        <f t="shared" si="505"/>
        <v>Yes</v>
      </c>
      <c r="W1710" s="159">
        <f t="shared" si="506"/>
        <v>84.673972602739724</v>
      </c>
      <c r="X1710" s="159">
        <f t="shared" si="507"/>
        <v>117.32602739726028</v>
      </c>
      <c r="Y1710" s="160">
        <f t="shared" si="508"/>
        <v>43678</v>
      </c>
      <c r="Z1710" s="161">
        <f t="shared" si="509"/>
        <v>44043</v>
      </c>
      <c r="AA1710" s="161" t="str">
        <f t="shared" si="510"/>
        <v>Yes</v>
      </c>
      <c r="AB1710" s="162">
        <f t="shared" si="511"/>
        <v>84.673972602739724</v>
      </c>
      <c r="AC1710" s="162">
        <f t="shared" si="512"/>
        <v>117.55737704918033</v>
      </c>
    </row>
    <row r="1711" spans="1:29" ht="15">
      <c r="A1711" s="62">
        <v>1709</v>
      </c>
      <c r="B1711" s="10">
        <v>10</v>
      </c>
      <c r="C1711" s="43">
        <v>42123</v>
      </c>
      <c r="D1711" s="44" t="s">
        <v>593</v>
      </c>
      <c r="E1711" s="44" t="s">
        <v>594</v>
      </c>
      <c r="F1711" s="15" t="s">
        <v>1694</v>
      </c>
      <c r="G1711" s="163" t="s">
        <v>229</v>
      </c>
      <c r="H1711" s="44" t="s">
        <v>595</v>
      </c>
      <c r="I1711" s="45">
        <v>7</v>
      </c>
      <c r="J1711" s="12">
        <f>VLOOKUP(G1711,'Default Parameters'!$A$10:$C$12,3,FALSE)</f>
        <v>5</v>
      </c>
      <c r="K1711" s="63">
        <f t="shared" si="494"/>
        <v>42245</v>
      </c>
      <c r="L1711" s="64">
        <f t="shared" si="495"/>
        <v>2015</v>
      </c>
      <c r="M1711" s="64">
        <f t="shared" si="496"/>
        <v>8</v>
      </c>
      <c r="N1711" s="63">
        <f t="shared" si="497"/>
        <v>44071</v>
      </c>
      <c r="O1711" s="154">
        <f t="shared" si="498"/>
        <v>42948</v>
      </c>
      <c r="P1711" s="155">
        <f t="shared" si="499"/>
        <v>43312</v>
      </c>
      <c r="Q1711" s="155" t="str">
        <f t="shared" si="500"/>
        <v>Yes</v>
      </c>
      <c r="R1711" s="156">
        <f t="shared" si="501"/>
        <v>2.9342465753424656</v>
      </c>
      <c r="S1711" s="156">
        <f t="shared" si="502"/>
        <v>4.065753424657534</v>
      </c>
      <c r="T1711" s="157">
        <f t="shared" si="503"/>
        <v>43313</v>
      </c>
      <c r="U1711" s="158">
        <f t="shared" si="504"/>
        <v>43677</v>
      </c>
      <c r="V1711" s="158" t="str">
        <f t="shared" si="505"/>
        <v>Yes</v>
      </c>
      <c r="W1711" s="159">
        <f t="shared" si="506"/>
        <v>2.9342465753424656</v>
      </c>
      <c r="X1711" s="159">
        <f t="shared" si="507"/>
        <v>4.065753424657534</v>
      </c>
      <c r="Y1711" s="160">
        <f t="shared" si="508"/>
        <v>43678</v>
      </c>
      <c r="Z1711" s="161">
        <f t="shared" si="509"/>
        <v>44043</v>
      </c>
      <c r="AA1711" s="161" t="str">
        <f t="shared" si="510"/>
        <v>Yes</v>
      </c>
      <c r="AB1711" s="162">
        <f t="shared" si="511"/>
        <v>2.9342465753424656</v>
      </c>
      <c r="AC1711" s="162">
        <f t="shared" si="512"/>
        <v>4.0737704918032787</v>
      </c>
    </row>
    <row r="1712" spans="1:29" ht="15">
      <c r="A1712" s="62">
        <v>1710</v>
      </c>
      <c r="B1712" s="10">
        <v>10</v>
      </c>
      <c r="C1712" s="43">
        <v>42123</v>
      </c>
      <c r="D1712" s="44" t="s">
        <v>534</v>
      </c>
      <c r="E1712" s="44" t="s">
        <v>374</v>
      </c>
      <c r="F1712" s="15" t="s">
        <v>374</v>
      </c>
      <c r="G1712" s="163" t="s">
        <v>229</v>
      </c>
      <c r="H1712" s="44" t="s">
        <v>600</v>
      </c>
      <c r="I1712" s="45">
        <v>627</v>
      </c>
      <c r="J1712" s="12">
        <f>VLOOKUP(G1712,'Default Parameters'!$A$10:$C$12,3,FALSE)</f>
        <v>5</v>
      </c>
      <c r="K1712" s="63">
        <f t="shared" si="494"/>
        <v>42245</v>
      </c>
      <c r="L1712" s="64">
        <f t="shared" si="495"/>
        <v>2015</v>
      </c>
      <c r="M1712" s="64">
        <f t="shared" si="496"/>
        <v>8</v>
      </c>
      <c r="N1712" s="63">
        <f t="shared" si="497"/>
        <v>44071</v>
      </c>
      <c r="O1712" s="154">
        <f t="shared" si="498"/>
        <v>42948</v>
      </c>
      <c r="P1712" s="155">
        <f t="shared" si="499"/>
        <v>43312</v>
      </c>
      <c r="Q1712" s="155" t="str">
        <f t="shared" si="500"/>
        <v>Yes</v>
      </c>
      <c r="R1712" s="156">
        <f t="shared" si="501"/>
        <v>262.82465753424657</v>
      </c>
      <c r="S1712" s="156">
        <f t="shared" si="502"/>
        <v>364.17534246575343</v>
      </c>
      <c r="T1712" s="157">
        <f t="shared" si="503"/>
        <v>43313</v>
      </c>
      <c r="U1712" s="158">
        <f t="shared" si="504"/>
        <v>43677</v>
      </c>
      <c r="V1712" s="158" t="str">
        <f t="shared" si="505"/>
        <v>Yes</v>
      </c>
      <c r="W1712" s="159">
        <f t="shared" si="506"/>
        <v>262.82465753424657</v>
      </c>
      <c r="X1712" s="159">
        <f t="shared" si="507"/>
        <v>364.17534246575343</v>
      </c>
      <c r="Y1712" s="160">
        <f t="shared" si="508"/>
        <v>43678</v>
      </c>
      <c r="Z1712" s="161">
        <f t="shared" si="509"/>
        <v>44043</v>
      </c>
      <c r="AA1712" s="161" t="str">
        <f t="shared" si="510"/>
        <v>Yes</v>
      </c>
      <c r="AB1712" s="162">
        <f t="shared" si="511"/>
        <v>262.82465753424657</v>
      </c>
      <c r="AC1712" s="162">
        <f t="shared" si="512"/>
        <v>364.89344262295083</v>
      </c>
    </row>
    <row r="1713" spans="1:29" ht="15">
      <c r="A1713" s="62">
        <v>1711</v>
      </c>
      <c r="B1713" s="10">
        <v>10</v>
      </c>
      <c r="C1713" s="43">
        <v>42124</v>
      </c>
      <c r="D1713" s="44" t="s">
        <v>534</v>
      </c>
      <c r="E1713" s="44" t="s">
        <v>12</v>
      </c>
      <c r="F1713" s="15" t="s">
        <v>12</v>
      </c>
      <c r="G1713" s="163" t="s">
        <v>229</v>
      </c>
      <c r="H1713" s="44" t="s">
        <v>609</v>
      </c>
      <c r="I1713" s="45">
        <v>1</v>
      </c>
      <c r="J1713" s="12">
        <f>VLOOKUP(G1713,'Default Parameters'!$A$10:$C$12,3,FALSE)</f>
        <v>5</v>
      </c>
      <c r="K1713" s="63">
        <f t="shared" si="494"/>
        <v>42246</v>
      </c>
      <c r="L1713" s="64">
        <f t="shared" si="495"/>
        <v>2015</v>
      </c>
      <c r="M1713" s="64">
        <f t="shared" si="496"/>
        <v>8</v>
      </c>
      <c r="N1713" s="63">
        <f t="shared" si="497"/>
        <v>44072</v>
      </c>
      <c r="O1713" s="154">
        <f t="shared" si="498"/>
        <v>42948</v>
      </c>
      <c r="P1713" s="155">
        <f t="shared" si="499"/>
        <v>43312</v>
      </c>
      <c r="Q1713" s="155" t="str">
        <f t="shared" si="500"/>
        <v>Yes</v>
      </c>
      <c r="R1713" s="156">
        <f t="shared" si="501"/>
        <v>0.41917808219178082</v>
      </c>
      <c r="S1713" s="156">
        <f t="shared" si="502"/>
        <v>0.58082191780821912</v>
      </c>
      <c r="T1713" s="157">
        <f t="shared" si="503"/>
        <v>43313</v>
      </c>
      <c r="U1713" s="158">
        <f t="shared" si="504"/>
        <v>43677</v>
      </c>
      <c r="V1713" s="158" t="str">
        <f t="shared" si="505"/>
        <v>Yes</v>
      </c>
      <c r="W1713" s="159">
        <f t="shared" si="506"/>
        <v>0.41917808219178082</v>
      </c>
      <c r="X1713" s="159">
        <f t="shared" si="507"/>
        <v>0.58082191780821912</v>
      </c>
      <c r="Y1713" s="160">
        <f t="shared" si="508"/>
        <v>43678</v>
      </c>
      <c r="Z1713" s="161">
        <f t="shared" si="509"/>
        <v>44043</v>
      </c>
      <c r="AA1713" s="161" t="str">
        <f t="shared" si="510"/>
        <v>Yes</v>
      </c>
      <c r="AB1713" s="162">
        <f t="shared" si="511"/>
        <v>0.41917808219178082</v>
      </c>
      <c r="AC1713" s="162">
        <f t="shared" si="512"/>
        <v>0.58196721311475408</v>
      </c>
    </row>
    <row r="1714" spans="1:29" ht="15">
      <c r="A1714" s="62">
        <v>1712</v>
      </c>
      <c r="B1714" s="10">
        <v>10</v>
      </c>
      <c r="C1714" s="43">
        <v>42124</v>
      </c>
      <c r="D1714" s="44" t="s">
        <v>604</v>
      </c>
      <c r="E1714" s="44" t="s">
        <v>367</v>
      </c>
      <c r="F1714" s="15" t="s">
        <v>367</v>
      </c>
      <c r="G1714" s="163" t="s">
        <v>229</v>
      </c>
      <c r="H1714" s="44" t="s">
        <v>605</v>
      </c>
      <c r="I1714" s="45">
        <v>10</v>
      </c>
      <c r="J1714" s="12">
        <f>VLOOKUP(G1714,'Default Parameters'!$A$10:$C$12,3,FALSE)</f>
        <v>5</v>
      </c>
      <c r="K1714" s="63">
        <f t="shared" si="494"/>
        <v>42246</v>
      </c>
      <c r="L1714" s="64">
        <f t="shared" si="495"/>
        <v>2015</v>
      </c>
      <c r="M1714" s="64">
        <f t="shared" si="496"/>
        <v>8</v>
      </c>
      <c r="N1714" s="63">
        <f t="shared" si="497"/>
        <v>44072</v>
      </c>
      <c r="O1714" s="154">
        <f t="shared" si="498"/>
        <v>42948</v>
      </c>
      <c r="P1714" s="155">
        <f t="shared" si="499"/>
        <v>43312</v>
      </c>
      <c r="Q1714" s="155" t="str">
        <f t="shared" si="500"/>
        <v>Yes</v>
      </c>
      <c r="R1714" s="156">
        <f t="shared" si="501"/>
        <v>4.1917808219178081</v>
      </c>
      <c r="S1714" s="156">
        <f t="shared" si="502"/>
        <v>5.8082191780821919</v>
      </c>
      <c r="T1714" s="157">
        <f t="shared" si="503"/>
        <v>43313</v>
      </c>
      <c r="U1714" s="158">
        <f t="shared" si="504"/>
        <v>43677</v>
      </c>
      <c r="V1714" s="158" t="str">
        <f t="shared" si="505"/>
        <v>Yes</v>
      </c>
      <c r="W1714" s="159">
        <f t="shared" si="506"/>
        <v>4.1917808219178081</v>
      </c>
      <c r="X1714" s="159">
        <f t="shared" si="507"/>
        <v>5.8082191780821919</v>
      </c>
      <c r="Y1714" s="160">
        <f t="shared" si="508"/>
        <v>43678</v>
      </c>
      <c r="Z1714" s="161">
        <f t="shared" si="509"/>
        <v>44043</v>
      </c>
      <c r="AA1714" s="161" t="str">
        <f t="shared" si="510"/>
        <v>Yes</v>
      </c>
      <c r="AB1714" s="162">
        <f t="shared" si="511"/>
        <v>4.1917808219178081</v>
      </c>
      <c r="AC1714" s="162">
        <f t="shared" si="512"/>
        <v>5.8196721311475406</v>
      </c>
    </row>
    <row r="1715" spans="1:29" ht="15">
      <c r="A1715" s="62">
        <v>1713</v>
      </c>
      <c r="B1715" s="10">
        <v>10</v>
      </c>
      <c r="C1715" s="43">
        <v>42124</v>
      </c>
      <c r="D1715" s="44" t="s">
        <v>438</v>
      </c>
      <c r="E1715" s="44" t="s">
        <v>11</v>
      </c>
      <c r="F1715" s="15" t="s">
        <v>11</v>
      </c>
      <c r="G1715" s="163" t="s">
        <v>229</v>
      </c>
      <c r="H1715" s="44" t="s">
        <v>602</v>
      </c>
      <c r="I1715" s="45">
        <v>9</v>
      </c>
      <c r="J1715" s="12">
        <f>VLOOKUP(G1715,'Default Parameters'!$A$10:$C$12,3,FALSE)</f>
        <v>5</v>
      </c>
      <c r="K1715" s="63">
        <f t="shared" si="494"/>
        <v>42246</v>
      </c>
      <c r="L1715" s="64">
        <f t="shared" si="495"/>
        <v>2015</v>
      </c>
      <c r="M1715" s="64">
        <f t="shared" si="496"/>
        <v>8</v>
      </c>
      <c r="N1715" s="63">
        <f t="shared" si="497"/>
        <v>44072</v>
      </c>
      <c r="O1715" s="154">
        <f t="shared" si="498"/>
        <v>42948</v>
      </c>
      <c r="P1715" s="155">
        <f t="shared" si="499"/>
        <v>43312</v>
      </c>
      <c r="Q1715" s="155" t="str">
        <f t="shared" si="500"/>
        <v>Yes</v>
      </c>
      <c r="R1715" s="156">
        <f t="shared" si="501"/>
        <v>3.7726027397260276</v>
      </c>
      <c r="S1715" s="156">
        <f t="shared" si="502"/>
        <v>5.2273972602739729</v>
      </c>
      <c r="T1715" s="157">
        <f t="shared" si="503"/>
        <v>43313</v>
      </c>
      <c r="U1715" s="158">
        <f t="shared" si="504"/>
        <v>43677</v>
      </c>
      <c r="V1715" s="158" t="str">
        <f t="shared" si="505"/>
        <v>Yes</v>
      </c>
      <c r="W1715" s="159">
        <f t="shared" si="506"/>
        <v>3.7726027397260276</v>
      </c>
      <c r="X1715" s="159">
        <f t="shared" si="507"/>
        <v>5.2273972602739729</v>
      </c>
      <c r="Y1715" s="160">
        <f t="shared" si="508"/>
        <v>43678</v>
      </c>
      <c r="Z1715" s="161">
        <f t="shared" si="509"/>
        <v>44043</v>
      </c>
      <c r="AA1715" s="161" t="str">
        <f t="shared" si="510"/>
        <v>Yes</v>
      </c>
      <c r="AB1715" s="162">
        <f t="shared" si="511"/>
        <v>3.7726027397260276</v>
      </c>
      <c r="AC1715" s="162">
        <f t="shared" si="512"/>
        <v>5.2377049180327866</v>
      </c>
    </row>
    <row r="1716" spans="1:29" ht="15">
      <c r="A1716" s="62">
        <v>1714</v>
      </c>
      <c r="B1716" s="10">
        <v>10</v>
      </c>
      <c r="C1716" s="43">
        <v>42124</v>
      </c>
      <c r="D1716" s="44" t="s">
        <v>606</v>
      </c>
      <c r="E1716" s="44" t="s">
        <v>11</v>
      </c>
      <c r="F1716" s="15" t="s">
        <v>11</v>
      </c>
      <c r="G1716" s="163" t="s">
        <v>229</v>
      </c>
      <c r="H1716" s="44" t="s">
        <v>607</v>
      </c>
      <c r="I1716" s="45">
        <v>1</v>
      </c>
      <c r="J1716" s="12">
        <f>VLOOKUP(G1716,'Default Parameters'!$A$10:$C$12,3,FALSE)</f>
        <v>5</v>
      </c>
      <c r="K1716" s="63">
        <f t="shared" si="494"/>
        <v>42246</v>
      </c>
      <c r="L1716" s="64">
        <f t="shared" si="495"/>
        <v>2015</v>
      </c>
      <c r="M1716" s="64">
        <f t="shared" si="496"/>
        <v>8</v>
      </c>
      <c r="N1716" s="63">
        <f t="shared" si="497"/>
        <v>44072</v>
      </c>
      <c r="O1716" s="154">
        <f t="shared" si="498"/>
        <v>42948</v>
      </c>
      <c r="P1716" s="155">
        <f t="shared" si="499"/>
        <v>43312</v>
      </c>
      <c r="Q1716" s="155" t="str">
        <f t="shared" si="500"/>
        <v>Yes</v>
      </c>
      <c r="R1716" s="156">
        <f t="shared" si="501"/>
        <v>0.41917808219178082</v>
      </c>
      <c r="S1716" s="156">
        <f t="shared" si="502"/>
        <v>0.58082191780821912</v>
      </c>
      <c r="T1716" s="157">
        <f t="shared" si="503"/>
        <v>43313</v>
      </c>
      <c r="U1716" s="158">
        <f t="shared" si="504"/>
        <v>43677</v>
      </c>
      <c r="V1716" s="158" t="str">
        <f t="shared" si="505"/>
        <v>Yes</v>
      </c>
      <c r="W1716" s="159">
        <f t="shared" si="506"/>
        <v>0.41917808219178082</v>
      </c>
      <c r="X1716" s="159">
        <f t="shared" si="507"/>
        <v>0.58082191780821912</v>
      </c>
      <c r="Y1716" s="160">
        <f t="shared" si="508"/>
        <v>43678</v>
      </c>
      <c r="Z1716" s="161">
        <f t="shared" si="509"/>
        <v>44043</v>
      </c>
      <c r="AA1716" s="161" t="str">
        <f t="shared" si="510"/>
        <v>Yes</v>
      </c>
      <c r="AB1716" s="162">
        <f t="shared" si="511"/>
        <v>0.41917808219178082</v>
      </c>
      <c r="AC1716" s="162">
        <f t="shared" si="512"/>
        <v>0.58196721311475408</v>
      </c>
    </row>
    <row r="1717" spans="1:29" ht="15">
      <c r="A1717" s="62">
        <v>1715</v>
      </c>
      <c r="B1717" s="10">
        <v>10</v>
      </c>
      <c r="C1717" s="43">
        <v>42124</v>
      </c>
      <c r="D1717" s="44" t="s">
        <v>534</v>
      </c>
      <c r="E1717" s="44" t="s">
        <v>30</v>
      </c>
      <c r="F1717" s="15" t="s">
        <v>30</v>
      </c>
      <c r="G1717" s="163" t="s">
        <v>229</v>
      </c>
      <c r="H1717" s="44" t="s">
        <v>608</v>
      </c>
      <c r="I1717" s="45">
        <v>1031</v>
      </c>
      <c r="J1717" s="12">
        <f>VLOOKUP(G1717,'Default Parameters'!$A$10:$C$12,3,FALSE)</f>
        <v>5</v>
      </c>
      <c r="K1717" s="63">
        <f t="shared" si="494"/>
        <v>42246</v>
      </c>
      <c r="L1717" s="64">
        <f t="shared" si="495"/>
        <v>2015</v>
      </c>
      <c r="M1717" s="64">
        <f t="shared" si="496"/>
        <v>8</v>
      </c>
      <c r="N1717" s="63">
        <f t="shared" si="497"/>
        <v>44072</v>
      </c>
      <c r="O1717" s="154">
        <f t="shared" si="498"/>
        <v>42948</v>
      </c>
      <c r="P1717" s="155">
        <f t="shared" si="499"/>
        <v>43312</v>
      </c>
      <c r="Q1717" s="155" t="str">
        <f t="shared" si="500"/>
        <v>Yes</v>
      </c>
      <c r="R1717" s="156">
        <f t="shared" si="501"/>
        <v>432.17260273972602</v>
      </c>
      <c r="S1717" s="156">
        <f t="shared" si="502"/>
        <v>598.82739726027398</v>
      </c>
      <c r="T1717" s="157">
        <f t="shared" si="503"/>
        <v>43313</v>
      </c>
      <c r="U1717" s="158">
        <f t="shared" si="504"/>
        <v>43677</v>
      </c>
      <c r="V1717" s="158" t="str">
        <f t="shared" si="505"/>
        <v>Yes</v>
      </c>
      <c r="W1717" s="159">
        <f t="shared" si="506"/>
        <v>432.17260273972602</v>
      </c>
      <c r="X1717" s="159">
        <f t="shared" si="507"/>
        <v>598.82739726027398</v>
      </c>
      <c r="Y1717" s="160">
        <f t="shared" si="508"/>
        <v>43678</v>
      </c>
      <c r="Z1717" s="161">
        <f t="shared" si="509"/>
        <v>44043</v>
      </c>
      <c r="AA1717" s="161" t="str">
        <f t="shared" si="510"/>
        <v>Yes</v>
      </c>
      <c r="AB1717" s="162">
        <f t="shared" si="511"/>
        <v>432.17260273972602</v>
      </c>
      <c r="AC1717" s="162">
        <f t="shared" si="512"/>
        <v>600.00819672131149</v>
      </c>
    </row>
    <row r="1718" spans="1:29" ht="15">
      <c r="A1718" s="62">
        <v>1716</v>
      </c>
      <c r="B1718" s="10">
        <v>10</v>
      </c>
      <c r="C1718" s="43">
        <v>42124</v>
      </c>
      <c r="D1718" s="44" t="s">
        <v>538</v>
      </c>
      <c r="E1718" s="65" t="s">
        <v>9</v>
      </c>
      <c r="F1718" s="15" t="s">
        <v>9</v>
      </c>
      <c r="G1718" s="163" t="s">
        <v>229</v>
      </c>
      <c r="H1718" s="44" t="s">
        <v>603</v>
      </c>
      <c r="I1718" s="45">
        <v>100</v>
      </c>
      <c r="J1718" s="12">
        <f>VLOOKUP(G1718,'Default Parameters'!$A$10:$C$12,3,FALSE)</f>
        <v>5</v>
      </c>
      <c r="K1718" s="63">
        <f t="shared" si="494"/>
        <v>42246</v>
      </c>
      <c r="L1718" s="64">
        <f t="shared" si="495"/>
        <v>2015</v>
      </c>
      <c r="M1718" s="64">
        <f t="shared" si="496"/>
        <v>8</v>
      </c>
      <c r="N1718" s="63">
        <f t="shared" si="497"/>
        <v>44072</v>
      </c>
      <c r="O1718" s="154">
        <f t="shared" si="498"/>
        <v>42948</v>
      </c>
      <c r="P1718" s="155">
        <f t="shared" si="499"/>
        <v>43312</v>
      </c>
      <c r="Q1718" s="155" t="str">
        <f t="shared" si="500"/>
        <v>Yes</v>
      </c>
      <c r="R1718" s="156">
        <f t="shared" si="501"/>
        <v>41.917808219178085</v>
      </c>
      <c r="S1718" s="156">
        <f t="shared" si="502"/>
        <v>58.082191780821915</v>
      </c>
      <c r="T1718" s="157">
        <f t="shared" si="503"/>
        <v>43313</v>
      </c>
      <c r="U1718" s="158">
        <f t="shared" si="504"/>
        <v>43677</v>
      </c>
      <c r="V1718" s="158" t="str">
        <f t="shared" si="505"/>
        <v>Yes</v>
      </c>
      <c r="W1718" s="159">
        <f t="shared" si="506"/>
        <v>41.917808219178085</v>
      </c>
      <c r="X1718" s="159">
        <f t="shared" si="507"/>
        <v>58.082191780821915</v>
      </c>
      <c r="Y1718" s="160">
        <f t="shared" si="508"/>
        <v>43678</v>
      </c>
      <c r="Z1718" s="161">
        <f t="shared" si="509"/>
        <v>44043</v>
      </c>
      <c r="AA1718" s="161" t="str">
        <f t="shared" si="510"/>
        <v>Yes</v>
      </c>
      <c r="AB1718" s="162">
        <f t="shared" si="511"/>
        <v>41.917808219178085</v>
      </c>
      <c r="AC1718" s="162">
        <f t="shared" si="512"/>
        <v>58.196721311475407</v>
      </c>
    </row>
    <row r="1719" spans="1:29" ht="15">
      <c r="A1719" s="62">
        <v>1717</v>
      </c>
      <c r="B1719" s="10">
        <v>10</v>
      </c>
      <c r="C1719" s="43">
        <v>42129</v>
      </c>
      <c r="D1719" s="44" t="s">
        <v>582</v>
      </c>
      <c r="E1719" s="44" t="s">
        <v>11</v>
      </c>
      <c r="F1719" s="15" t="s">
        <v>11</v>
      </c>
      <c r="G1719" s="163" t="s">
        <v>229</v>
      </c>
      <c r="H1719" s="44" t="s">
        <v>610</v>
      </c>
      <c r="I1719" s="45">
        <v>8</v>
      </c>
      <c r="J1719" s="12">
        <f>VLOOKUP(G1719,'Default Parameters'!$A$10:$C$12,3,FALSE)</f>
        <v>5</v>
      </c>
      <c r="K1719" s="63">
        <f t="shared" si="494"/>
        <v>42252</v>
      </c>
      <c r="L1719" s="64">
        <f t="shared" si="495"/>
        <v>2015</v>
      </c>
      <c r="M1719" s="64">
        <f t="shared" si="496"/>
        <v>9</v>
      </c>
      <c r="N1719" s="63">
        <f t="shared" si="497"/>
        <v>44078</v>
      </c>
      <c r="O1719" s="154">
        <f t="shared" si="498"/>
        <v>42948</v>
      </c>
      <c r="P1719" s="155">
        <f t="shared" si="499"/>
        <v>43312</v>
      </c>
      <c r="Q1719" s="155" t="str">
        <f t="shared" si="500"/>
        <v>Yes</v>
      </c>
      <c r="R1719" s="156">
        <f t="shared" si="501"/>
        <v>3.3534246575342466</v>
      </c>
      <c r="S1719" s="156">
        <f t="shared" si="502"/>
        <v>4.646575342465753</v>
      </c>
      <c r="T1719" s="157">
        <f t="shared" si="503"/>
        <v>43313</v>
      </c>
      <c r="U1719" s="158">
        <f t="shared" si="504"/>
        <v>43677</v>
      </c>
      <c r="V1719" s="158" t="str">
        <f t="shared" si="505"/>
        <v>Yes</v>
      </c>
      <c r="W1719" s="159">
        <f t="shared" si="506"/>
        <v>3.3534246575342466</v>
      </c>
      <c r="X1719" s="159">
        <f t="shared" si="507"/>
        <v>4.646575342465753</v>
      </c>
      <c r="Y1719" s="160">
        <f t="shared" si="508"/>
        <v>43678</v>
      </c>
      <c r="Z1719" s="161">
        <f t="shared" si="509"/>
        <v>44043</v>
      </c>
      <c r="AA1719" s="161" t="str">
        <f t="shared" si="510"/>
        <v>Yes</v>
      </c>
      <c r="AB1719" s="162">
        <f t="shared" si="511"/>
        <v>3.3534246575342466</v>
      </c>
      <c r="AC1719" s="162">
        <f t="shared" si="512"/>
        <v>4.6557377049180326</v>
      </c>
    </row>
    <row r="1720" spans="1:29" ht="15">
      <c r="A1720" s="62">
        <v>1718</v>
      </c>
      <c r="B1720" s="10">
        <v>10</v>
      </c>
      <c r="C1720" s="43">
        <v>42144</v>
      </c>
      <c r="D1720" s="44" t="s">
        <v>534</v>
      </c>
      <c r="E1720" s="44" t="s">
        <v>378</v>
      </c>
      <c r="F1720" s="15" t="s">
        <v>378</v>
      </c>
      <c r="G1720" s="163" t="s">
        <v>229</v>
      </c>
      <c r="H1720" s="44" t="s">
        <v>612</v>
      </c>
      <c r="I1720" s="45">
        <v>1000</v>
      </c>
      <c r="J1720" s="12">
        <f>VLOOKUP(G1720,'Default Parameters'!$A$10:$C$12,3,FALSE)</f>
        <v>5</v>
      </c>
      <c r="K1720" s="63">
        <f t="shared" si="494"/>
        <v>42267</v>
      </c>
      <c r="L1720" s="64">
        <f t="shared" si="495"/>
        <v>2015</v>
      </c>
      <c r="M1720" s="64">
        <f t="shared" si="496"/>
        <v>9</v>
      </c>
      <c r="N1720" s="63">
        <f t="shared" si="497"/>
        <v>44093</v>
      </c>
      <c r="O1720" s="154">
        <f t="shared" si="498"/>
        <v>42948</v>
      </c>
      <c r="P1720" s="155">
        <f t="shared" si="499"/>
        <v>43312</v>
      </c>
      <c r="Q1720" s="155" t="str">
        <f t="shared" si="500"/>
        <v>Yes</v>
      </c>
      <c r="R1720" s="156">
        <f t="shared" si="501"/>
        <v>419.17808219178085</v>
      </c>
      <c r="S1720" s="156">
        <f t="shared" si="502"/>
        <v>580.82191780821915</v>
      </c>
      <c r="T1720" s="157">
        <f t="shared" si="503"/>
        <v>43313</v>
      </c>
      <c r="U1720" s="158">
        <f t="shared" si="504"/>
        <v>43677</v>
      </c>
      <c r="V1720" s="158" t="str">
        <f t="shared" si="505"/>
        <v>Yes</v>
      </c>
      <c r="W1720" s="159">
        <f t="shared" si="506"/>
        <v>419.17808219178085</v>
      </c>
      <c r="X1720" s="159">
        <f t="shared" si="507"/>
        <v>580.82191780821915</v>
      </c>
      <c r="Y1720" s="160">
        <f t="shared" si="508"/>
        <v>43678</v>
      </c>
      <c r="Z1720" s="161">
        <f t="shared" si="509"/>
        <v>44043</v>
      </c>
      <c r="AA1720" s="161" t="str">
        <f t="shared" si="510"/>
        <v>Yes</v>
      </c>
      <c r="AB1720" s="162">
        <f t="shared" si="511"/>
        <v>419.17808219178085</v>
      </c>
      <c r="AC1720" s="162">
        <f t="shared" si="512"/>
        <v>581.96721311475414</v>
      </c>
    </row>
    <row r="1721" spans="1:29" ht="15">
      <c r="A1721" s="62">
        <v>1719</v>
      </c>
      <c r="B1721" s="10">
        <v>10</v>
      </c>
      <c r="C1721" s="43">
        <v>42144</v>
      </c>
      <c r="D1721" s="44" t="s">
        <v>534</v>
      </c>
      <c r="E1721" s="44" t="s">
        <v>410</v>
      </c>
      <c r="F1721" s="15" t="s">
        <v>410</v>
      </c>
      <c r="G1721" s="163" t="s">
        <v>229</v>
      </c>
      <c r="H1721" s="44" t="s">
        <v>611</v>
      </c>
      <c r="I1721" s="45">
        <v>1000</v>
      </c>
      <c r="J1721" s="12">
        <f>VLOOKUP(G1721,'Default Parameters'!$A$10:$C$12,3,FALSE)</f>
        <v>5</v>
      </c>
      <c r="K1721" s="63">
        <f t="shared" si="494"/>
        <v>42267</v>
      </c>
      <c r="L1721" s="64">
        <f t="shared" si="495"/>
        <v>2015</v>
      </c>
      <c r="M1721" s="64">
        <f t="shared" si="496"/>
        <v>9</v>
      </c>
      <c r="N1721" s="63">
        <f t="shared" si="497"/>
        <v>44093</v>
      </c>
      <c r="O1721" s="154">
        <f t="shared" si="498"/>
        <v>42948</v>
      </c>
      <c r="P1721" s="155">
        <f t="shared" si="499"/>
        <v>43312</v>
      </c>
      <c r="Q1721" s="155" t="str">
        <f t="shared" si="500"/>
        <v>Yes</v>
      </c>
      <c r="R1721" s="156">
        <f t="shared" si="501"/>
        <v>419.17808219178085</v>
      </c>
      <c r="S1721" s="156">
        <f t="shared" si="502"/>
        <v>580.82191780821915</v>
      </c>
      <c r="T1721" s="157">
        <f t="shared" si="503"/>
        <v>43313</v>
      </c>
      <c r="U1721" s="158">
        <f t="shared" si="504"/>
        <v>43677</v>
      </c>
      <c r="V1721" s="158" t="str">
        <f t="shared" si="505"/>
        <v>Yes</v>
      </c>
      <c r="W1721" s="159">
        <f t="shared" si="506"/>
        <v>419.17808219178085</v>
      </c>
      <c r="X1721" s="159">
        <f t="shared" si="507"/>
        <v>580.82191780821915</v>
      </c>
      <c r="Y1721" s="160">
        <f t="shared" si="508"/>
        <v>43678</v>
      </c>
      <c r="Z1721" s="161">
        <f t="shared" si="509"/>
        <v>44043</v>
      </c>
      <c r="AA1721" s="161" t="str">
        <f t="shared" si="510"/>
        <v>Yes</v>
      </c>
      <c r="AB1721" s="162">
        <f t="shared" si="511"/>
        <v>419.17808219178085</v>
      </c>
      <c r="AC1721" s="162">
        <f t="shared" si="512"/>
        <v>581.96721311475414</v>
      </c>
    </row>
    <row r="1722" spans="1:29" ht="15">
      <c r="A1722" s="62">
        <v>1720</v>
      </c>
      <c r="B1722" s="10">
        <v>10</v>
      </c>
      <c r="C1722" s="43">
        <v>42145</v>
      </c>
      <c r="D1722" s="44" t="s">
        <v>534</v>
      </c>
      <c r="E1722" s="65" t="s">
        <v>8</v>
      </c>
      <c r="F1722" s="15" t="s">
        <v>8</v>
      </c>
      <c r="G1722" s="163" t="s">
        <v>229</v>
      </c>
      <c r="H1722" s="44" t="s">
        <v>613</v>
      </c>
      <c r="I1722" s="45">
        <v>2062</v>
      </c>
      <c r="J1722" s="12">
        <f>VLOOKUP(G1722,'Default Parameters'!$A$10:$C$12,3,FALSE)</f>
        <v>5</v>
      </c>
      <c r="K1722" s="63">
        <f t="shared" si="494"/>
        <v>42268</v>
      </c>
      <c r="L1722" s="64">
        <f t="shared" si="495"/>
        <v>2015</v>
      </c>
      <c r="M1722" s="64">
        <f t="shared" si="496"/>
        <v>9</v>
      </c>
      <c r="N1722" s="63">
        <f t="shared" si="497"/>
        <v>44094</v>
      </c>
      <c r="O1722" s="154">
        <f t="shared" si="498"/>
        <v>42948</v>
      </c>
      <c r="P1722" s="155">
        <f t="shared" si="499"/>
        <v>43312</v>
      </c>
      <c r="Q1722" s="155" t="str">
        <f t="shared" si="500"/>
        <v>Yes</v>
      </c>
      <c r="R1722" s="156">
        <f t="shared" si="501"/>
        <v>864.34520547945203</v>
      </c>
      <c r="S1722" s="156">
        <f t="shared" si="502"/>
        <v>1197.654794520548</v>
      </c>
      <c r="T1722" s="157">
        <f t="shared" si="503"/>
        <v>43313</v>
      </c>
      <c r="U1722" s="158">
        <f t="shared" si="504"/>
        <v>43677</v>
      </c>
      <c r="V1722" s="158" t="str">
        <f t="shared" si="505"/>
        <v>Yes</v>
      </c>
      <c r="W1722" s="159">
        <f t="shared" si="506"/>
        <v>864.34520547945203</v>
      </c>
      <c r="X1722" s="159">
        <f t="shared" si="507"/>
        <v>1197.654794520548</v>
      </c>
      <c r="Y1722" s="160">
        <f t="shared" si="508"/>
        <v>43678</v>
      </c>
      <c r="Z1722" s="161">
        <f t="shared" si="509"/>
        <v>44043</v>
      </c>
      <c r="AA1722" s="161" t="str">
        <f t="shared" si="510"/>
        <v>Yes</v>
      </c>
      <c r="AB1722" s="162">
        <f t="shared" si="511"/>
        <v>864.34520547945203</v>
      </c>
      <c r="AC1722" s="162">
        <f t="shared" si="512"/>
        <v>1200.016393442623</v>
      </c>
    </row>
    <row r="1723" spans="1:29" ht="15">
      <c r="A1723" s="62">
        <v>1721</v>
      </c>
      <c r="B1723" s="10">
        <v>10</v>
      </c>
      <c r="C1723" s="43">
        <v>42145</v>
      </c>
      <c r="D1723" s="44" t="s">
        <v>534</v>
      </c>
      <c r="E1723" s="44" t="s">
        <v>410</v>
      </c>
      <c r="F1723" s="15" t="s">
        <v>410</v>
      </c>
      <c r="G1723" s="163" t="s">
        <v>229</v>
      </c>
      <c r="H1723" s="44" t="s">
        <v>614</v>
      </c>
      <c r="I1723" s="45">
        <v>1000</v>
      </c>
      <c r="J1723" s="12">
        <f>VLOOKUP(G1723,'Default Parameters'!$A$10:$C$12,3,FALSE)</f>
        <v>5</v>
      </c>
      <c r="K1723" s="63">
        <f t="shared" si="494"/>
        <v>42268</v>
      </c>
      <c r="L1723" s="64">
        <f t="shared" si="495"/>
        <v>2015</v>
      </c>
      <c r="M1723" s="64">
        <f t="shared" si="496"/>
        <v>9</v>
      </c>
      <c r="N1723" s="63">
        <f t="shared" si="497"/>
        <v>44094</v>
      </c>
      <c r="O1723" s="154">
        <f t="shared" si="498"/>
        <v>42948</v>
      </c>
      <c r="P1723" s="155">
        <f t="shared" si="499"/>
        <v>43312</v>
      </c>
      <c r="Q1723" s="155" t="str">
        <f t="shared" si="500"/>
        <v>Yes</v>
      </c>
      <c r="R1723" s="156">
        <f t="shared" si="501"/>
        <v>419.17808219178085</v>
      </c>
      <c r="S1723" s="156">
        <f t="shared" si="502"/>
        <v>580.82191780821915</v>
      </c>
      <c r="T1723" s="157">
        <f t="shared" si="503"/>
        <v>43313</v>
      </c>
      <c r="U1723" s="158">
        <f t="shared" si="504"/>
        <v>43677</v>
      </c>
      <c r="V1723" s="158" t="str">
        <f t="shared" si="505"/>
        <v>Yes</v>
      </c>
      <c r="W1723" s="159">
        <f t="shared" si="506"/>
        <v>419.17808219178085</v>
      </c>
      <c r="X1723" s="159">
        <f t="shared" si="507"/>
        <v>580.82191780821915</v>
      </c>
      <c r="Y1723" s="160">
        <f t="shared" si="508"/>
        <v>43678</v>
      </c>
      <c r="Z1723" s="161">
        <f t="shared" si="509"/>
        <v>44043</v>
      </c>
      <c r="AA1723" s="161" t="str">
        <f t="shared" si="510"/>
        <v>Yes</v>
      </c>
      <c r="AB1723" s="162">
        <f t="shared" si="511"/>
        <v>419.17808219178085</v>
      </c>
      <c r="AC1723" s="162">
        <f t="shared" si="512"/>
        <v>581.96721311475414</v>
      </c>
    </row>
    <row r="1724" spans="1:29" ht="15">
      <c r="A1724" s="62">
        <v>1722</v>
      </c>
      <c r="B1724" s="10">
        <v>11</v>
      </c>
      <c r="C1724" s="43">
        <v>42146</v>
      </c>
      <c r="D1724" s="44" t="s">
        <v>615</v>
      </c>
      <c r="E1724" s="65" t="s">
        <v>8</v>
      </c>
      <c r="F1724" s="15" t="s">
        <v>8</v>
      </c>
      <c r="G1724" s="163" t="s">
        <v>229</v>
      </c>
      <c r="H1724" s="44" t="s">
        <v>616</v>
      </c>
      <c r="I1724" s="45">
        <v>1</v>
      </c>
      <c r="J1724" s="12">
        <f>VLOOKUP(G1724,'Default Parameters'!$A$10:$C$12,3,FALSE)</f>
        <v>5</v>
      </c>
      <c r="K1724" s="63">
        <f t="shared" si="494"/>
        <v>42269</v>
      </c>
      <c r="L1724" s="64">
        <f t="shared" si="495"/>
        <v>2015</v>
      </c>
      <c r="M1724" s="64">
        <f t="shared" si="496"/>
        <v>9</v>
      </c>
      <c r="N1724" s="63">
        <f t="shared" si="497"/>
        <v>44095</v>
      </c>
      <c r="O1724" s="154">
        <f t="shared" si="498"/>
        <v>42948</v>
      </c>
      <c r="P1724" s="155">
        <f t="shared" si="499"/>
        <v>43312</v>
      </c>
      <c r="Q1724" s="155" t="str">
        <f t="shared" si="500"/>
        <v>Yes</v>
      </c>
      <c r="R1724" s="156">
        <f t="shared" si="501"/>
        <v>0.41917808219178082</v>
      </c>
      <c r="S1724" s="156">
        <f t="shared" si="502"/>
        <v>0.58082191780821912</v>
      </c>
      <c r="T1724" s="157">
        <f t="shared" si="503"/>
        <v>43313</v>
      </c>
      <c r="U1724" s="158">
        <f t="shared" si="504"/>
        <v>43677</v>
      </c>
      <c r="V1724" s="158" t="str">
        <f t="shared" si="505"/>
        <v>Yes</v>
      </c>
      <c r="W1724" s="159">
        <f t="shared" si="506"/>
        <v>0.41917808219178082</v>
      </c>
      <c r="X1724" s="159">
        <f t="shared" si="507"/>
        <v>0.58082191780821912</v>
      </c>
      <c r="Y1724" s="160">
        <f t="shared" si="508"/>
        <v>43678</v>
      </c>
      <c r="Z1724" s="161">
        <f t="shared" si="509"/>
        <v>44043</v>
      </c>
      <c r="AA1724" s="161" t="str">
        <f t="shared" si="510"/>
        <v>Yes</v>
      </c>
      <c r="AB1724" s="162">
        <f t="shared" si="511"/>
        <v>0.41917808219178082</v>
      </c>
      <c r="AC1724" s="162">
        <f t="shared" si="512"/>
        <v>0.58196721311475408</v>
      </c>
    </row>
    <row r="1725" spans="1:29" ht="15">
      <c r="A1725" s="62">
        <v>1723</v>
      </c>
      <c r="B1725" s="10">
        <v>11</v>
      </c>
      <c r="C1725" s="43">
        <v>42149</v>
      </c>
      <c r="D1725" s="44" t="s">
        <v>158</v>
      </c>
      <c r="E1725" s="44" t="s">
        <v>10</v>
      </c>
      <c r="F1725" s="15" t="s">
        <v>10</v>
      </c>
      <c r="G1725" s="163" t="s">
        <v>229</v>
      </c>
      <c r="H1725" s="44" t="s">
        <v>617</v>
      </c>
      <c r="I1725" s="45">
        <v>50</v>
      </c>
      <c r="J1725" s="12">
        <f>VLOOKUP(G1725,'Default Parameters'!$A$10:$C$12,3,FALSE)</f>
        <v>5</v>
      </c>
      <c r="K1725" s="63">
        <f t="shared" si="494"/>
        <v>42272</v>
      </c>
      <c r="L1725" s="64">
        <f t="shared" si="495"/>
        <v>2015</v>
      </c>
      <c r="M1725" s="64">
        <f t="shared" si="496"/>
        <v>9</v>
      </c>
      <c r="N1725" s="63">
        <f t="shared" si="497"/>
        <v>44098</v>
      </c>
      <c r="O1725" s="154">
        <f t="shared" si="498"/>
        <v>42948</v>
      </c>
      <c r="P1725" s="155">
        <f t="shared" si="499"/>
        <v>43312</v>
      </c>
      <c r="Q1725" s="155" t="str">
        <f t="shared" si="500"/>
        <v>Yes</v>
      </c>
      <c r="R1725" s="156">
        <f t="shared" si="501"/>
        <v>20.958904109589042</v>
      </c>
      <c r="S1725" s="156">
        <f t="shared" si="502"/>
        <v>29.041095890410958</v>
      </c>
      <c r="T1725" s="157">
        <f t="shared" si="503"/>
        <v>43313</v>
      </c>
      <c r="U1725" s="158">
        <f t="shared" si="504"/>
        <v>43677</v>
      </c>
      <c r="V1725" s="158" t="str">
        <f t="shared" si="505"/>
        <v>Yes</v>
      </c>
      <c r="W1725" s="159">
        <f t="shared" si="506"/>
        <v>20.958904109589042</v>
      </c>
      <c r="X1725" s="159">
        <f t="shared" si="507"/>
        <v>29.041095890410958</v>
      </c>
      <c r="Y1725" s="160">
        <f t="shared" si="508"/>
        <v>43678</v>
      </c>
      <c r="Z1725" s="161">
        <f t="shared" si="509"/>
        <v>44043</v>
      </c>
      <c r="AA1725" s="161" t="str">
        <f t="shared" si="510"/>
        <v>Yes</v>
      </c>
      <c r="AB1725" s="162">
        <f t="shared" si="511"/>
        <v>20.958904109589042</v>
      </c>
      <c r="AC1725" s="162">
        <f t="shared" si="512"/>
        <v>29.098360655737704</v>
      </c>
    </row>
    <row r="1726" spans="1:29" ht="15">
      <c r="A1726" s="62">
        <v>1724</v>
      </c>
      <c r="B1726" s="10">
        <v>11</v>
      </c>
      <c r="C1726" s="43">
        <v>42149</v>
      </c>
      <c r="D1726" s="44" t="s">
        <v>534</v>
      </c>
      <c r="E1726" s="44" t="s">
        <v>410</v>
      </c>
      <c r="F1726" s="15" t="s">
        <v>410</v>
      </c>
      <c r="G1726" s="163" t="s">
        <v>229</v>
      </c>
      <c r="H1726" s="44" t="s">
        <v>618</v>
      </c>
      <c r="I1726" s="45">
        <v>1000</v>
      </c>
      <c r="J1726" s="12">
        <f>VLOOKUP(G1726,'Default Parameters'!$A$10:$C$12,3,FALSE)</f>
        <v>5</v>
      </c>
      <c r="K1726" s="63">
        <f t="shared" si="494"/>
        <v>42272</v>
      </c>
      <c r="L1726" s="64">
        <f t="shared" si="495"/>
        <v>2015</v>
      </c>
      <c r="M1726" s="64">
        <f t="shared" si="496"/>
        <v>9</v>
      </c>
      <c r="N1726" s="63">
        <f t="shared" si="497"/>
        <v>44098</v>
      </c>
      <c r="O1726" s="154">
        <f t="shared" si="498"/>
        <v>42948</v>
      </c>
      <c r="P1726" s="155">
        <f t="shared" si="499"/>
        <v>43312</v>
      </c>
      <c r="Q1726" s="155" t="str">
        <f t="shared" si="500"/>
        <v>Yes</v>
      </c>
      <c r="R1726" s="156">
        <f t="shared" si="501"/>
        <v>419.17808219178085</v>
      </c>
      <c r="S1726" s="156">
        <f t="shared" si="502"/>
        <v>580.82191780821915</v>
      </c>
      <c r="T1726" s="157">
        <f t="shared" si="503"/>
        <v>43313</v>
      </c>
      <c r="U1726" s="158">
        <f t="shared" si="504"/>
        <v>43677</v>
      </c>
      <c r="V1726" s="158" t="str">
        <f t="shared" si="505"/>
        <v>Yes</v>
      </c>
      <c r="W1726" s="159">
        <f t="shared" si="506"/>
        <v>419.17808219178085</v>
      </c>
      <c r="X1726" s="159">
        <f t="shared" si="507"/>
        <v>580.82191780821915</v>
      </c>
      <c r="Y1726" s="160">
        <f t="shared" si="508"/>
        <v>43678</v>
      </c>
      <c r="Z1726" s="161">
        <f t="shared" si="509"/>
        <v>44043</v>
      </c>
      <c r="AA1726" s="161" t="str">
        <f t="shared" si="510"/>
        <v>Yes</v>
      </c>
      <c r="AB1726" s="162">
        <f t="shared" si="511"/>
        <v>419.17808219178085</v>
      </c>
      <c r="AC1726" s="162">
        <f t="shared" si="512"/>
        <v>581.96721311475414</v>
      </c>
    </row>
    <row r="1727" spans="1:29" ht="15">
      <c r="A1727" s="62">
        <v>1725</v>
      </c>
      <c r="B1727" s="10">
        <v>11</v>
      </c>
      <c r="C1727" s="43">
        <v>42154</v>
      </c>
      <c r="D1727" s="44" t="s">
        <v>619</v>
      </c>
      <c r="E1727" s="44" t="s">
        <v>367</v>
      </c>
      <c r="F1727" s="15" t="s">
        <v>367</v>
      </c>
      <c r="G1727" s="163" t="s">
        <v>229</v>
      </c>
      <c r="H1727" s="44" t="s">
        <v>620</v>
      </c>
      <c r="I1727" s="45">
        <v>100</v>
      </c>
      <c r="J1727" s="12">
        <f>VLOOKUP(G1727,'Default Parameters'!$A$10:$C$12,3,FALSE)</f>
        <v>5</v>
      </c>
      <c r="K1727" s="63">
        <f t="shared" si="494"/>
        <v>42277</v>
      </c>
      <c r="L1727" s="64">
        <f t="shared" si="495"/>
        <v>2015</v>
      </c>
      <c r="M1727" s="64">
        <f t="shared" si="496"/>
        <v>9</v>
      </c>
      <c r="N1727" s="63">
        <f t="shared" si="497"/>
        <v>44103</v>
      </c>
      <c r="O1727" s="154">
        <f t="shared" si="498"/>
        <v>42948</v>
      </c>
      <c r="P1727" s="155">
        <f t="shared" si="499"/>
        <v>43312</v>
      </c>
      <c r="Q1727" s="155" t="str">
        <f t="shared" si="500"/>
        <v>Yes</v>
      </c>
      <c r="R1727" s="156">
        <f t="shared" si="501"/>
        <v>41.917808219178085</v>
      </c>
      <c r="S1727" s="156">
        <f t="shared" si="502"/>
        <v>58.082191780821915</v>
      </c>
      <c r="T1727" s="157">
        <f t="shared" si="503"/>
        <v>43313</v>
      </c>
      <c r="U1727" s="158">
        <f t="shared" si="504"/>
        <v>43677</v>
      </c>
      <c r="V1727" s="158" t="str">
        <f t="shared" si="505"/>
        <v>Yes</v>
      </c>
      <c r="W1727" s="159">
        <f t="shared" si="506"/>
        <v>41.917808219178085</v>
      </c>
      <c r="X1727" s="159">
        <f t="shared" si="507"/>
        <v>58.082191780821915</v>
      </c>
      <c r="Y1727" s="160">
        <f t="shared" si="508"/>
        <v>43678</v>
      </c>
      <c r="Z1727" s="161">
        <f t="shared" si="509"/>
        <v>44043</v>
      </c>
      <c r="AA1727" s="161" t="str">
        <f t="shared" si="510"/>
        <v>Yes</v>
      </c>
      <c r="AB1727" s="162">
        <f t="shared" si="511"/>
        <v>41.917808219178085</v>
      </c>
      <c r="AC1727" s="162">
        <f t="shared" si="512"/>
        <v>58.196721311475407</v>
      </c>
    </row>
    <row r="1728" spans="1:29" ht="15">
      <c r="A1728" s="62">
        <v>1726</v>
      </c>
      <c r="B1728" s="10">
        <v>11</v>
      </c>
      <c r="C1728" s="43">
        <v>42154</v>
      </c>
      <c r="D1728" s="44" t="s">
        <v>621</v>
      </c>
      <c r="E1728" s="44" t="s">
        <v>367</v>
      </c>
      <c r="F1728" s="15" t="s">
        <v>367</v>
      </c>
      <c r="G1728" s="163" t="s">
        <v>229</v>
      </c>
      <c r="H1728" s="44" t="s">
        <v>622</v>
      </c>
      <c r="I1728" s="45">
        <v>100</v>
      </c>
      <c r="J1728" s="12">
        <f>VLOOKUP(G1728,'Default Parameters'!$A$10:$C$12,3,FALSE)</f>
        <v>5</v>
      </c>
      <c r="K1728" s="63">
        <f t="shared" si="494"/>
        <v>42277</v>
      </c>
      <c r="L1728" s="64">
        <f t="shared" si="495"/>
        <v>2015</v>
      </c>
      <c r="M1728" s="64">
        <f t="shared" si="496"/>
        <v>9</v>
      </c>
      <c r="N1728" s="63">
        <f t="shared" si="497"/>
        <v>44103</v>
      </c>
      <c r="O1728" s="154">
        <f t="shared" si="498"/>
        <v>42948</v>
      </c>
      <c r="P1728" s="155">
        <f t="shared" si="499"/>
        <v>43312</v>
      </c>
      <c r="Q1728" s="155" t="str">
        <f t="shared" si="500"/>
        <v>Yes</v>
      </c>
      <c r="R1728" s="156">
        <f t="shared" si="501"/>
        <v>41.917808219178085</v>
      </c>
      <c r="S1728" s="156">
        <f t="shared" si="502"/>
        <v>58.082191780821915</v>
      </c>
      <c r="T1728" s="157">
        <f t="shared" si="503"/>
        <v>43313</v>
      </c>
      <c r="U1728" s="158">
        <f t="shared" si="504"/>
        <v>43677</v>
      </c>
      <c r="V1728" s="158" t="str">
        <f t="shared" si="505"/>
        <v>Yes</v>
      </c>
      <c r="W1728" s="159">
        <f t="shared" si="506"/>
        <v>41.917808219178085</v>
      </c>
      <c r="X1728" s="159">
        <f t="shared" si="507"/>
        <v>58.082191780821915</v>
      </c>
      <c r="Y1728" s="160">
        <f t="shared" si="508"/>
        <v>43678</v>
      </c>
      <c r="Z1728" s="161">
        <f t="shared" si="509"/>
        <v>44043</v>
      </c>
      <c r="AA1728" s="161" t="str">
        <f t="shared" si="510"/>
        <v>Yes</v>
      </c>
      <c r="AB1728" s="162">
        <f t="shared" si="511"/>
        <v>41.917808219178085</v>
      </c>
      <c r="AC1728" s="162">
        <f t="shared" si="512"/>
        <v>58.196721311475407</v>
      </c>
    </row>
    <row r="1729" spans="1:29" ht="15">
      <c r="A1729" s="62">
        <v>1727</v>
      </c>
      <c r="B1729" s="10">
        <v>11</v>
      </c>
      <c r="C1729" s="43">
        <v>42154</v>
      </c>
      <c r="D1729" s="44" t="s">
        <v>621</v>
      </c>
      <c r="E1729" s="44" t="s">
        <v>367</v>
      </c>
      <c r="F1729" s="15" t="s">
        <v>367</v>
      </c>
      <c r="G1729" s="163" t="s">
        <v>229</v>
      </c>
      <c r="H1729" s="44" t="s">
        <v>622</v>
      </c>
      <c r="I1729" s="45">
        <v>1</v>
      </c>
      <c r="J1729" s="12">
        <f>VLOOKUP(G1729,'Default Parameters'!$A$10:$C$12,3,FALSE)</f>
        <v>5</v>
      </c>
      <c r="K1729" s="63">
        <f t="shared" si="494"/>
        <v>42277</v>
      </c>
      <c r="L1729" s="64">
        <f t="shared" si="495"/>
        <v>2015</v>
      </c>
      <c r="M1729" s="64">
        <f t="shared" si="496"/>
        <v>9</v>
      </c>
      <c r="N1729" s="63">
        <f t="shared" si="497"/>
        <v>44103</v>
      </c>
      <c r="O1729" s="154">
        <f t="shared" si="498"/>
        <v>42948</v>
      </c>
      <c r="P1729" s="155">
        <f t="shared" si="499"/>
        <v>43312</v>
      </c>
      <c r="Q1729" s="155" t="str">
        <f t="shared" si="500"/>
        <v>Yes</v>
      </c>
      <c r="R1729" s="156">
        <f t="shared" si="501"/>
        <v>0.41917808219178082</v>
      </c>
      <c r="S1729" s="156">
        <f t="shared" si="502"/>
        <v>0.58082191780821912</v>
      </c>
      <c r="T1729" s="157">
        <f t="shared" si="503"/>
        <v>43313</v>
      </c>
      <c r="U1729" s="158">
        <f t="shared" si="504"/>
        <v>43677</v>
      </c>
      <c r="V1729" s="158" t="str">
        <f t="shared" si="505"/>
        <v>Yes</v>
      </c>
      <c r="W1729" s="159">
        <f t="shared" si="506"/>
        <v>0.41917808219178082</v>
      </c>
      <c r="X1729" s="159">
        <f t="shared" si="507"/>
        <v>0.58082191780821912</v>
      </c>
      <c r="Y1729" s="160">
        <f t="shared" si="508"/>
        <v>43678</v>
      </c>
      <c r="Z1729" s="161">
        <f t="shared" si="509"/>
        <v>44043</v>
      </c>
      <c r="AA1729" s="161" t="str">
        <f t="shared" si="510"/>
        <v>Yes</v>
      </c>
      <c r="AB1729" s="162">
        <f t="shared" si="511"/>
        <v>0.41917808219178082</v>
      </c>
      <c r="AC1729" s="162">
        <f t="shared" si="512"/>
        <v>0.58196721311475408</v>
      </c>
    </row>
    <row r="1730" spans="1:29" ht="15">
      <c r="A1730" s="62">
        <v>1728</v>
      </c>
      <c r="B1730" s="10">
        <v>11</v>
      </c>
      <c r="C1730" s="43">
        <v>42154</v>
      </c>
      <c r="D1730" s="44" t="s">
        <v>625</v>
      </c>
      <c r="E1730" s="44" t="s">
        <v>367</v>
      </c>
      <c r="F1730" s="15" t="s">
        <v>367</v>
      </c>
      <c r="G1730" s="163" t="s">
        <v>229</v>
      </c>
      <c r="H1730" s="44" t="s">
        <v>626</v>
      </c>
      <c r="I1730" s="45">
        <v>100</v>
      </c>
      <c r="J1730" s="12">
        <f>VLOOKUP(G1730,'Default Parameters'!$A$10:$C$12,3,FALSE)</f>
        <v>5</v>
      </c>
      <c r="K1730" s="63">
        <f t="shared" si="494"/>
        <v>42277</v>
      </c>
      <c r="L1730" s="64">
        <f t="shared" si="495"/>
        <v>2015</v>
      </c>
      <c r="M1730" s="64">
        <f t="shared" si="496"/>
        <v>9</v>
      </c>
      <c r="N1730" s="63">
        <f t="shared" si="497"/>
        <v>44103</v>
      </c>
      <c r="O1730" s="154">
        <f t="shared" si="498"/>
        <v>42948</v>
      </c>
      <c r="P1730" s="155">
        <f t="shared" si="499"/>
        <v>43312</v>
      </c>
      <c r="Q1730" s="155" t="str">
        <f t="shared" si="500"/>
        <v>Yes</v>
      </c>
      <c r="R1730" s="156">
        <f t="shared" si="501"/>
        <v>41.917808219178085</v>
      </c>
      <c r="S1730" s="156">
        <f t="shared" si="502"/>
        <v>58.082191780821915</v>
      </c>
      <c r="T1730" s="157">
        <f t="shared" si="503"/>
        <v>43313</v>
      </c>
      <c r="U1730" s="158">
        <f t="shared" si="504"/>
        <v>43677</v>
      </c>
      <c r="V1730" s="158" t="str">
        <f t="shared" si="505"/>
        <v>Yes</v>
      </c>
      <c r="W1730" s="159">
        <f t="shared" si="506"/>
        <v>41.917808219178085</v>
      </c>
      <c r="X1730" s="159">
        <f t="shared" si="507"/>
        <v>58.082191780821915</v>
      </c>
      <c r="Y1730" s="160">
        <f t="shared" si="508"/>
        <v>43678</v>
      </c>
      <c r="Z1730" s="161">
        <f t="shared" si="509"/>
        <v>44043</v>
      </c>
      <c r="AA1730" s="161" t="str">
        <f t="shared" si="510"/>
        <v>Yes</v>
      </c>
      <c r="AB1730" s="162">
        <f t="shared" si="511"/>
        <v>41.917808219178085</v>
      </c>
      <c r="AC1730" s="162">
        <f t="shared" si="512"/>
        <v>58.196721311475407</v>
      </c>
    </row>
    <row r="1731" spans="1:29" ht="15">
      <c r="A1731" s="62">
        <v>1729</v>
      </c>
      <c r="B1731" s="10">
        <v>11</v>
      </c>
      <c r="C1731" s="43">
        <v>42154</v>
      </c>
      <c r="D1731" s="44" t="s">
        <v>625</v>
      </c>
      <c r="E1731" s="44" t="s">
        <v>367</v>
      </c>
      <c r="F1731" s="15" t="s">
        <v>367</v>
      </c>
      <c r="G1731" s="163" t="s">
        <v>229</v>
      </c>
      <c r="H1731" s="44" t="s">
        <v>626</v>
      </c>
      <c r="I1731" s="45">
        <v>1</v>
      </c>
      <c r="J1731" s="12">
        <f>VLOOKUP(G1731,'Default Parameters'!$A$10:$C$12,3,FALSE)</f>
        <v>5</v>
      </c>
      <c r="K1731" s="63">
        <f t="shared" ref="K1731:K1794" si="513">EDATE(C1731,4)</f>
        <v>42277</v>
      </c>
      <c r="L1731" s="64">
        <f t="shared" ref="L1731:L1794" si="514">YEAR(K1731)</f>
        <v>2015</v>
      </c>
      <c r="M1731" s="64">
        <f t="shared" ref="M1731:M1794" si="515">MONTH(K1731)</f>
        <v>9</v>
      </c>
      <c r="N1731" s="63">
        <f t="shared" ref="N1731:N1794" si="516">EDATE(K1731,J1731*12)-1</f>
        <v>44103</v>
      </c>
      <c r="O1731" s="154">
        <f t="shared" ref="O1731:O1794" si="517">IF($N1731&lt;$AG$10,"",MAX($K1731,$AG$10,VLOOKUP($B1731,$AF$3:$AG$8,2,FALSE)))</f>
        <v>42948</v>
      </c>
      <c r="P1731" s="155">
        <f t="shared" ref="P1731:P1794" si="518">IF(O1731="","",MIN($N1731,$AG$13,VLOOKUP($B1731,$AF$3:$AH$8,3,FALSE)))</f>
        <v>43312</v>
      </c>
      <c r="Q1731" s="155" t="str">
        <f t="shared" ref="Q1731:Q1794" si="519">IF(SUM(R1731:S1731)&gt;0,"Yes","No")</f>
        <v>Yes</v>
      </c>
      <c r="R1731" s="156">
        <f t="shared" ref="R1731:R1794" si="520">IF(O1731="","",MAX(MIN($AG$11,P1731)-MAX($AG$10,O1731)+1,0)*$I1731/365)</f>
        <v>0.41917808219178082</v>
      </c>
      <c r="S1731" s="156">
        <f t="shared" ref="S1731:S1794" si="521">IF(O1731="","",MAX(MIN($AG$13,P1731)-MAX($AG$12,O1731)+1,0)*$I1731/365)</f>
        <v>0.58082191780821912</v>
      </c>
      <c r="T1731" s="157">
        <f t="shared" si="503"/>
        <v>43313</v>
      </c>
      <c r="U1731" s="158">
        <f t="shared" si="504"/>
        <v>43677</v>
      </c>
      <c r="V1731" s="158" t="str">
        <f t="shared" si="505"/>
        <v>Yes</v>
      </c>
      <c r="W1731" s="159">
        <f t="shared" si="506"/>
        <v>0.41917808219178082</v>
      </c>
      <c r="X1731" s="159">
        <f t="shared" si="507"/>
        <v>0.58082191780821912</v>
      </c>
      <c r="Y1731" s="160">
        <f t="shared" si="508"/>
        <v>43678</v>
      </c>
      <c r="Z1731" s="161">
        <f t="shared" si="509"/>
        <v>44043</v>
      </c>
      <c r="AA1731" s="161" t="str">
        <f t="shared" si="510"/>
        <v>Yes</v>
      </c>
      <c r="AB1731" s="162">
        <f t="shared" si="511"/>
        <v>0.41917808219178082</v>
      </c>
      <c r="AC1731" s="162">
        <f t="shared" si="512"/>
        <v>0.58196721311475408</v>
      </c>
    </row>
    <row r="1732" spans="1:29" ht="15">
      <c r="A1732" s="62">
        <v>1730</v>
      </c>
      <c r="B1732" s="10">
        <v>11</v>
      </c>
      <c r="C1732" s="43">
        <v>42154</v>
      </c>
      <c r="D1732" s="44" t="s">
        <v>627</v>
      </c>
      <c r="E1732" s="44" t="s">
        <v>367</v>
      </c>
      <c r="F1732" s="15" t="s">
        <v>367</v>
      </c>
      <c r="G1732" s="163" t="s">
        <v>229</v>
      </c>
      <c r="H1732" s="44" t="s">
        <v>628</v>
      </c>
      <c r="I1732" s="45">
        <v>100</v>
      </c>
      <c r="J1732" s="12">
        <f>VLOOKUP(G1732,'Default Parameters'!$A$10:$C$12,3,FALSE)</f>
        <v>5</v>
      </c>
      <c r="K1732" s="63">
        <f t="shared" si="513"/>
        <v>42277</v>
      </c>
      <c r="L1732" s="64">
        <f t="shared" si="514"/>
        <v>2015</v>
      </c>
      <c r="M1732" s="64">
        <f t="shared" si="515"/>
        <v>9</v>
      </c>
      <c r="N1732" s="63">
        <f t="shared" si="516"/>
        <v>44103</v>
      </c>
      <c r="O1732" s="154">
        <f t="shared" si="517"/>
        <v>42948</v>
      </c>
      <c r="P1732" s="155">
        <f t="shared" si="518"/>
        <v>43312</v>
      </c>
      <c r="Q1732" s="155" t="str">
        <f t="shared" si="519"/>
        <v>Yes</v>
      </c>
      <c r="R1732" s="156">
        <f t="shared" si="520"/>
        <v>41.917808219178085</v>
      </c>
      <c r="S1732" s="156">
        <f t="shared" si="521"/>
        <v>58.082191780821915</v>
      </c>
      <c r="T1732" s="157">
        <f t="shared" ref="T1732:T1795" si="522">IF($N1732&lt;$AG$15,"",MAX($K1732,$AG$15,VLOOKUP($B1732,$AF$3:$AG$8,2,FALSE)))</f>
        <v>43313</v>
      </c>
      <c r="U1732" s="158">
        <f t="shared" ref="U1732:U1795" si="523">IF(T1732="","",MIN($N1732,$AG$18,VLOOKUP($B1732,$AF$3:$AH$8,3,FALSE)))</f>
        <v>43677</v>
      </c>
      <c r="V1732" s="158" t="str">
        <f t="shared" ref="V1732:V1795" si="524">IF(SUM(W1732:X1732)&gt;0,"Yes","No")</f>
        <v>Yes</v>
      </c>
      <c r="W1732" s="159">
        <f t="shared" ref="W1732:W1795" si="525">IF(T1732="","",MAX(MIN($AG$16,U1732)-MAX($AG$15,T1732)+1,0)*$I1732/365)</f>
        <v>41.917808219178085</v>
      </c>
      <c r="X1732" s="159">
        <f t="shared" ref="X1732:X1795" si="526">IF(T1732="","",MAX(MIN($AG$18,U1732)-MAX($AG$17,T1732)+1,0)*$I1732/365)</f>
        <v>58.082191780821915</v>
      </c>
      <c r="Y1732" s="160">
        <f t="shared" ref="Y1732:Y1795" si="527">IF($N1732&lt;$AG$20,"",MAX($K1732,$AG$20,VLOOKUP($B1732,$AF$3:$AG$8,2,FALSE)))</f>
        <v>43678</v>
      </c>
      <c r="Z1732" s="161">
        <f t="shared" ref="Z1732:Z1795" si="528">IF(Y1732="","",MIN($N1732,$AG$23,VLOOKUP($B1732,$AF$3:$AH$8,3,FALSE)))</f>
        <v>44043</v>
      </c>
      <c r="AA1732" s="161" t="str">
        <f t="shared" ref="AA1732:AA1795" si="529">IF(SUM(AB1732:AC1732)&gt;0,"Yes","No")</f>
        <v>Yes</v>
      </c>
      <c r="AB1732" s="162">
        <f t="shared" ref="AB1732:AB1795" si="530">IF(Y1732="","",MAX(MIN($AG$21,Z1732)-MAX($AG$20,Y1732)+1,0)*$I1732/365)</f>
        <v>41.917808219178085</v>
      </c>
      <c r="AC1732" s="162">
        <f t="shared" ref="AC1732:AC1795" si="531">IF(Y1732="","",MAX(MIN($AG$23,Z1732)-MAX($AG$22,Y1732)+1,0)*$I1732/366)</f>
        <v>58.196721311475407</v>
      </c>
    </row>
    <row r="1733" spans="1:29" ht="15">
      <c r="A1733" s="62">
        <v>1731</v>
      </c>
      <c r="B1733" s="10">
        <v>11</v>
      </c>
      <c r="C1733" s="43">
        <v>42154</v>
      </c>
      <c r="D1733" s="44" t="s">
        <v>627</v>
      </c>
      <c r="E1733" s="44" t="s">
        <v>367</v>
      </c>
      <c r="F1733" s="15" t="s">
        <v>367</v>
      </c>
      <c r="G1733" s="163" t="s">
        <v>229</v>
      </c>
      <c r="H1733" s="44" t="s">
        <v>628</v>
      </c>
      <c r="I1733" s="45">
        <v>1</v>
      </c>
      <c r="J1733" s="12">
        <f>VLOOKUP(G1733,'Default Parameters'!$A$10:$C$12,3,FALSE)</f>
        <v>5</v>
      </c>
      <c r="K1733" s="63">
        <f t="shared" si="513"/>
        <v>42277</v>
      </c>
      <c r="L1733" s="64">
        <f t="shared" si="514"/>
        <v>2015</v>
      </c>
      <c r="M1733" s="64">
        <f t="shared" si="515"/>
        <v>9</v>
      </c>
      <c r="N1733" s="63">
        <f t="shared" si="516"/>
        <v>44103</v>
      </c>
      <c r="O1733" s="154">
        <f t="shared" si="517"/>
        <v>42948</v>
      </c>
      <c r="P1733" s="155">
        <f t="shared" si="518"/>
        <v>43312</v>
      </c>
      <c r="Q1733" s="155" t="str">
        <f t="shared" si="519"/>
        <v>Yes</v>
      </c>
      <c r="R1733" s="156">
        <f t="shared" si="520"/>
        <v>0.41917808219178082</v>
      </c>
      <c r="S1733" s="156">
        <f t="shared" si="521"/>
        <v>0.58082191780821912</v>
      </c>
      <c r="T1733" s="157">
        <f t="shared" si="522"/>
        <v>43313</v>
      </c>
      <c r="U1733" s="158">
        <f t="shared" si="523"/>
        <v>43677</v>
      </c>
      <c r="V1733" s="158" t="str">
        <f t="shared" si="524"/>
        <v>Yes</v>
      </c>
      <c r="W1733" s="159">
        <f t="shared" si="525"/>
        <v>0.41917808219178082</v>
      </c>
      <c r="X1733" s="159">
        <f t="shared" si="526"/>
        <v>0.58082191780821912</v>
      </c>
      <c r="Y1733" s="160">
        <f t="shared" si="527"/>
        <v>43678</v>
      </c>
      <c r="Z1733" s="161">
        <f t="shared" si="528"/>
        <v>44043</v>
      </c>
      <c r="AA1733" s="161" t="str">
        <f t="shared" si="529"/>
        <v>Yes</v>
      </c>
      <c r="AB1733" s="162">
        <f t="shared" si="530"/>
        <v>0.41917808219178082</v>
      </c>
      <c r="AC1733" s="162">
        <f t="shared" si="531"/>
        <v>0.58196721311475408</v>
      </c>
    </row>
    <row r="1734" spans="1:29" ht="15">
      <c r="A1734" s="62">
        <v>1732</v>
      </c>
      <c r="B1734" s="10">
        <v>11</v>
      </c>
      <c r="C1734" s="43">
        <v>42154</v>
      </c>
      <c r="D1734" s="44" t="s">
        <v>630</v>
      </c>
      <c r="E1734" s="44" t="s">
        <v>372</v>
      </c>
      <c r="F1734" s="15" t="s">
        <v>372</v>
      </c>
      <c r="G1734" s="163" t="s">
        <v>229</v>
      </c>
      <c r="H1734" s="44" t="s">
        <v>631</v>
      </c>
      <c r="I1734" s="45">
        <v>1000</v>
      </c>
      <c r="J1734" s="12">
        <f>VLOOKUP(G1734,'Default Parameters'!$A$10:$C$12,3,FALSE)</f>
        <v>5</v>
      </c>
      <c r="K1734" s="63">
        <f t="shared" si="513"/>
        <v>42277</v>
      </c>
      <c r="L1734" s="64">
        <f t="shared" si="514"/>
        <v>2015</v>
      </c>
      <c r="M1734" s="64">
        <f t="shared" si="515"/>
        <v>9</v>
      </c>
      <c r="N1734" s="63">
        <f t="shared" si="516"/>
        <v>44103</v>
      </c>
      <c r="O1734" s="154">
        <f t="shared" si="517"/>
        <v>42948</v>
      </c>
      <c r="P1734" s="155">
        <f t="shared" si="518"/>
        <v>43312</v>
      </c>
      <c r="Q1734" s="155" t="str">
        <f t="shared" si="519"/>
        <v>Yes</v>
      </c>
      <c r="R1734" s="156">
        <f t="shared" si="520"/>
        <v>419.17808219178085</v>
      </c>
      <c r="S1734" s="156">
        <f t="shared" si="521"/>
        <v>580.82191780821915</v>
      </c>
      <c r="T1734" s="157">
        <f t="shared" si="522"/>
        <v>43313</v>
      </c>
      <c r="U1734" s="158">
        <f t="shared" si="523"/>
        <v>43677</v>
      </c>
      <c r="V1734" s="158" t="str">
        <f t="shared" si="524"/>
        <v>Yes</v>
      </c>
      <c r="W1734" s="159">
        <f t="shared" si="525"/>
        <v>419.17808219178085</v>
      </c>
      <c r="X1734" s="159">
        <f t="shared" si="526"/>
        <v>580.82191780821915</v>
      </c>
      <c r="Y1734" s="160">
        <f t="shared" si="527"/>
        <v>43678</v>
      </c>
      <c r="Z1734" s="161">
        <f t="shared" si="528"/>
        <v>44043</v>
      </c>
      <c r="AA1734" s="161" t="str">
        <f t="shared" si="529"/>
        <v>Yes</v>
      </c>
      <c r="AB1734" s="162">
        <f t="shared" si="530"/>
        <v>419.17808219178085</v>
      </c>
      <c r="AC1734" s="162">
        <f t="shared" si="531"/>
        <v>581.96721311475414</v>
      </c>
    </row>
    <row r="1735" spans="1:29" ht="15">
      <c r="A1735" s="62">
        <v>1733</v>
      </c>
      <c r="B1735" s="10">
        <v>11</v>
      </c>
      <c r="C1735" s="43">
        <v>42154</v>
      </c>
      <c r="D1735" s="44" t="s">
        <v>623</v>
      </c>
      <c r="E1735" s="65" t="s">
        <v>8</v>
      </c>
      <c r="F1735" s="15" t="s">
        <v>8</v>
      </c>
      <c r="G1735" s="163" t="s">
        <v>229</v>
      </c>
      <c r="H1735" s="44" t="s">
        <v>624</v>
      </c>
      <c r="I1735" s="45">
        <v>450</v>
      </c>
      <c r="J1735" s="12">
        <f>VLOOKUP(G1735,'Default Parameters'!$A$10:$C$12,3,FALSE)</f>
        <v>5</v>
      </c>
      <c r="K1735" s="63">
        <f t="shared" si="513"/>
        <v>42277</v>
      </c>
      <c r="L1735" s="64">
        <f t="shared" si="514"/>
        <v>2015</v>
      </c>
      <c r="M1735" s="64">
        <f t="shared" si="515"/>
        <v>9</v>
      </c>
      <c r="N1735" s="63">
        <f t="shared" si="516"/>
        <v>44103</v>
      </c>
      <c r="O1735" s="154">
        <f t="shared" si="517"/>
        <v>42948</v>
      </c>
      <c r="P1735" s="155">
        <f t="shared" si="518"/>
        <v>43312</v>
      </c>
      <c r="Q1735" s="155" t="str">
        <f t="shared" si="519"/>
        <v>Yes</v>
      </c>
      <c r="R1735" s="156">
        <f t="shared" si="520"/>
        <v>188.63013698630138</v>
      </c>
      <c r="S1735" s="156">
        <f t="shared" si="521"/>
        <v>261.36986301369865</v>
      </c>
      <c r="T1735" s="157">
        <f t="shared" si="522"/>
        <v>43313</v>
      </c>
      <c r="U1735" s="158">
        <f t="shared" si="523"/>
        <v>43677</v>
      </c>
      <c r="V1735" s="158" t="str">
        <f t="shared" si="524"/>
        <v>Yes</v>
      </c>
      <c r="W1735" s="159">
        <f t="shared" si="525"/>
        <v>188.63013698630138</v>
      </c>
      <c r="X1735" s="159">
        <f t="shared" si="526"/>
        <v>261.36986301369865</v>
      </c>
      <c r="Y1735" s="160">
        <f t="shared" si="527"/>
        <v>43678</v>
      </c>
      <c r="Z1735" s="161">
        <f t="shared" si="528"/>
        <v>44043</v>
      </c>
      <c r="AA1735" s="161" t="str">
        <f t="shared" si="529"/>
        <v>Yes</v>
      </c>
      <c r="AB1735" s="162">
        <f t="shared" si="530"/>
        <v>188.63013698630138</v>
      </c>
      <c r="AC1735" s="162">
        <f t="shared" si="531"/>
        <v>261.88524590163934</v>
      </c>
    </row>
    <row r="1736" spans="1:29" ht="15">
      <c r="A1736" s="62">
        <v>1734</v>
      </c>
      <c r="B1736" s="10">
        <v>11</v>
      </c>
      <c r="C1736" s="43">
        <v>42154</v>
      </c>
      <c r="D1736" s="44" t="s">
        <v>534</v>
      </c>
      <c r="E1736" s="44" t="s">
        <v>10</v>
      </c>
      <c r="F1736" s="15" t="s">
        <v>10</v>
      </c>
      <c r="G1736" s="163" t="s">
        <v>229</v>
      </c>
      <c r="H1736" s="44" t="s">
        <v>632</v>
      </c>
      <c r="I1736" s="45">
        <v>200</v>
      </c>
      <c r="J1736" s="12">
        <f>VLOOKUP(G1736,'Default Parameters'!$A$10:$C$12,3,FALSE)</f>
        <v>5</v>
      </c>
      <c r="K1736" s="63">
        <f t="shared" si="513"/>
        <v>42277</v>
      </c>
      <c r="L1736" s="64">
        <f t="shared" si="514"/>
        <v>2015</v>
      </c>
      <c r="M1736" s="64">
        <f t="shared" si="515"/>
        <v>9</v>
      </c>
      <c r="N1736" s="63">
        <f t="shared" si="516"/>
        <v>44103</v>
      </c>
      <c r="O1736" s="154">
        <f t="shared" si="517"/>
        <v>42948</v>
      </c>
      <c r="P1736" s="155">
        <f t="shared" si="518"/>
        <v>43312</v>
      </c>
      <c r="Q1736" s="155" t="str">
        <f t="shared" si="519"/>
        <v>Yes</v>
      </c>
      <c r="R1736" s="156">
        <f t="shared" si="520"/>
        <v>83.835616438356169</v>
      </c>
      <c r="S1736" s="156">
        <f t="shared" si="521"/>
        <v>116.16438356164383</v>
      </c>
      <c r="T1736" s="157">
        <f t="shared" si="522"/>
        <v>43313</v>
      </c>
      <c r="U1736" s="158">
        <f t="shared" si="523"/>
        <v>43677</v>
      </c>
      <c r="V1736" s="158" t="str">
        <f t="shared" si="524"/>
        <v>Yes</v>
      </c>
      <c r="W1736" s="159">
        <f t="shared" si="525"/>
        <v>83.835616438356169</v>
      </c>
      <c r="X1736" s="159">
        <f t="shared" si="526"/>
        <v>116.16438356164383</v>
      </c>
      <c r="Y1736" s="160">
        <f t="shared" si="527"/>
        <v>43678</v>
      </c>
      <c r="Z1736" s="161">
        <f t="shared" si="528"/>
        <v>44043</v>
      </c>
      <c r="AA1736" s="161" t="str">
        <f t="shared" si="529"/>
        <v>Yes</v>
      </c>
      <c r="AB1736" s="162">
        <f t="shared" si="530"/>
        <v>83.835616438356169</v>
      </c>
      <c r="AC1736" s="162">
        <f t="shared" si="531"/>
        <v>116.39344262295081</v>
      </c>
    </row>
    <row r="1737" spans="1:29" ht="15">
      <c r="A1737" s="62">
        <v>1735</v>
      </c>
      <c r="B1737" s="10">
        <v>11</v>
      </c>
      <c r="C1737" s="43">
        <v>42154</v>
      </c>
      <c r="D1737" s="44" t="s">
        <v>619</v>
      </c>
      <c r="E1737" s="46" t="s">
        <v>11</v>
      </c>
      <c r="F1737" s="15" t="s">
        <v>11</v>
      </c>
      <c r="G1737" s="163" t="s">
        <v>229</v>
      </c>
      <c r="H1737" s="44" t="s">
        <v>620</v>
      </c>
      <c r="I1737" s="45">
        <v>1</v>
      </c>
      <c r="J1737" s="12">
        <f>VLOOKUP(G1737,'Default Parameters'!$A$10:$C$12,3,FALSE)</f>
        <v>5</v>
      </c>
      <c r="K1737" s="63">
        <f t="shared" si="513"/>
        <v>42277</v>
      </c>
      <c r="L1737" s="64">
        <f t="shared" si="514"/>
        <v>2015</v>
      </c>
      <c r="M1737" s="64">
        <f t="shared" si="515"/>
        <v>9</v>
      </c>
      <c r="N1737" s="63">
        <f t="shared" si="516"/>
        <v>44103</v>
      </c>
      <c r="O1737" s="154">
        <f t="shared" si="517"/>
        <v>42948</v>
      </c>
      <c r="P1737" s="155">
        <f t="shared" si="518"/>
        <v>43312</v>
      </c>
      <c r="Q1737" s="155" t="str">
        <f t="shared" si="519"/>
        <v>Yes</v>
      </c>
      <c r="R1737" s="156">
        <f t="shared" si="520"/>
        <v>0.41917808219178082</v>
      </c>
      <c r="S1737" s="156">
        <f t="shared" si="521"/>
        <v>0.58082191780821912</v>
      </c>
      <c r="T1737" s="157">
        <f t="shared" si="522"/>
        <v>43313</v>
      </c>
      <c r="U1737" s="158">
        <f t="shared" si="523"/>
        <v>43677</v>
      </c>
      <c r="V1737" s="158" t="str">
        <f t="shared" si="524"/>
        <v>Yes</v>
      </c>
      <c r="W1737" s="159">
        <f t="shared" si="525"/>
        <v>0.41917808219178082</v>
      </c>
      <c r="X1737" s="159">
        <f t="shared" si="526"/>
        <v>0.58082191780821912</v>
      </c>
      <c r="Y1737" s="160">
        <f t="shared" si="527"/>
        <v>43678</v>
      </c>
      <c r="Z1737" s="161">
        <f t="shared" si="528"/>
        <v>44043</v>
      </c>
      <c r="AA1737" s="161" t="str">
        <f t="shared" si="529"/>
        <v>Yes</v>
      </c>
      <c r="AB1737" s="162">
        <f t="shared" si="530"/>
        <v>0.41917808219178082</v>
      </c>
      <c r="AC1737" s="162">
        <f t="shared" si="531"/>
        <v>0.58196721311475408</v>
      </c>
    </row>
    <row r="1738" spans="1:29" ht="15">
      <c r="A1738" s="62">
        <v>1736</v>
      </c>
      <c r="B1738" s="10">
        <v>11</v>
      </c>
      <c r="C1738" s="43">
        <v>42154</v>
      </c>
      <c r="D1738" s="44" t="s">
        <v>232</v>
      </c>
      <c r="E1738" s="44" t="s">
        <v>11</v>
      </c>
      <c r="F1738" s="15" t="s">
        <v>11</v>
      </c>
      <c r="G1738" s="163" t="s">
        <v>229</v>
      </c>
      <c r="H1738" s="44" t="s">
        <v>633</v>
      </c>
      <c r="I1738" s="45">
        <v>200</v>
      </c>
      <c r="J1738" s="12">
        <f>VLOOKUP(G1738,'Default Parameters'!$A$10:$C$12,3,FALSE)</f>
        <v>5</v>
      </c>
      <c r="K1738" s="63">
        <f t="shared" si="513"/>
        <v>42277</v>
      </c>
      <c r="L1738" s="64">
        <f t="shared" si="514"/>
        <v>2015</v>
      </c>
      <c r="M1738" s="64">
        <f t="shared" si="515"/>
        <v>9</v>
      </c>
      <c r="N1738" s="63">
        <f t="shared" si="516"/>
        <v>44103</v>
      </c>
      <c r="O1738" s="154">
        <f t="shared" si="517"/>
        <v>42948</v>
      </c>
      <c r="P1738" s="155">
        <f t="shared" si="518"/>
        <v>43312</v>
      </c>
      <c r="Q1738" s="155" t="str">
        <f t="shared" si="519"/>
        <v>Yes</v>
      </c>
      <c r="R1738" s="156">
        <f t="shared" si="520"/>
        <v>83.835616438356169</v>
      </c>
      <c r="S1738" s="156">
        <f t="shared" si="521"/>
        <v>116.16438356164383</v>
      </c>
      <c r="T1738" s="157">
        <f t="shared" si="522"/>
        <v>43313</v>
      </c>
      <c r="U1738" s="158">
        <f t="shared" si="523"/>
        <v>43677</v>
      </c>
      <c r="V1738" s="158" t="str">
        <f t="shared" si="524"/>
        <v>Yes</v>
      </c>
      <c r="W1738" s="159">
        <f t="shared" si="525"/>
        <v>83.835616438356169</v>
      </c>
      <c r="X1738" s="159">
        <f t="shared" si="526"/>
        <v>116.16438356164383</v>
      </c>
      <c r="Y1738" s="160">
        <f t="shared" si="527"/>
        <v>43678</v>
      </c>
      <c r="Z1738" s="161">
        <f t="shared" si="528"/>
        <v>44043</v>
      </c>
      <c r="AA1738" s="161" t="str">
        <f t="shared" si="529"/>
        <v>Yes</v>
      </c>
      <c r="AB1738" s="162">
        <f t="shared" si="530"/>
        <v>83.835616438356169</v>
      </c>
      <c r="AC1738" s="162">
        <f t="shared" si="531"/>
        <v>116.39344262295081</v>
      </c>
    </row>
    <row r="1739" spans="1:29" ht="15">
      <c r="A1739" s="62">
        <v>1737</v>
      </c>
      <c r="B1739" s="10">
        <v>11</v>
      </c>
      <c r="C1739" s="43">
        <v>42154</v>
      </c>
      <c r="D1739" s="44" t="s">
        <v>534</v>
      </c>
      <c r="E1739" s="44" t="s">
        <v>30</v>
      </c>
      <c r="F1739" s="15" t="s">
        <v>30</v>
      </c>
      <c r="G1739" s="163" t="s">
        <v>229</v>
      </c>
      <c r="H1739" s="44" t="s">
        <v>629</v>
      </c>
      <c r="I1739" s="45">
        <v>700</v>
      </c>
      <c r="J1739" s="12">
        <f>VLOOKUP(G1739,'Default Parameters'!$A$10:$C$12,3,FALSE)</f>
        <v>5</v>
      </c>
      <c r="K1739" s="63">
        <f t="shared" si="513"/>
        <v>42277</v>
      </c>
      <c r="L1739" s="64">
        <f t="shared" si="514"/>
        <v>2015</v>
      </c>
      <c r="M1739" s="64">
        <f t="shared" si="515"/>
        <v>9</v>
      </c>
      <c r="N1739" s="63">
        <f t="shared" si="516"/>
        <v>44103</v>
      </c>
      <c r="O1739" s="154">
        <f t="shared" si="517"/>
        <v>42948</v>
      </c>
      <c r="P1739" s="155">
        <f t="shared" si="518"/>
        <v>43312</v>
      </c>
      <c r="Q1739" s="155" t="str">
        <f t="shared" si="519"/>
        <v>Yes</v>
      </c>
      <c r="R1739" s="156">
        <f t="shared" si="520"/>
        <v>293.42465753424659</v>
      </c>
      <c r="S1739" s="156">
        <f t="shared" si="521"/>
        <v>406.57534246575341</v>
      </c>
      <c r="T1739" s="157">
        <f t="shared" si="522"/>
        <v>43313</v>
      </c>
      <c r="U1739" s="158">
        <f t="shared" si="523"/>
        <v>43677</v>
      </c>
      <c r="V1739" s="158" t="str">
        <f t="shared" si="524"/>
        <v>Yes</v>
      </c>
      <c r="W1739" s="159">
        <f t="shared" si="525"/>
        <v>293.42465753424659</v>
      </c>
      <c r="X1739" s="159">
        <f t="shared" si="526"/>
        <v>406.57534246575341</v>
      </c>
      <c r="Y1739" s="160">
        <f t="shared" si="527"/>
        <v>43678</v>
      </c>
      <c r="Z1739" s="161">
        <f t="shared" si="528"/>
        <v>44043</v>
      </c>
      <c r="AA1739" s="161" t="str">
        <f t="shared" si="529"/>
        <v>Yes</v>
      </c>
      <c r="AB1739" s="162">
        <f t="shared" si="530"/>
        <v>293.42465753424659</v>
      </c>
      <c r="AC1739" s="162">
        <f t="shared" si="531"/>
        <v>407.37704918032784</v>
      </c>
    </row>
    <row r="1740" spans="1:29" ht="15">
      <c r="A1740" s="62">
        <v>1738</v>
      </c>
      <c r="B1740" s="10">
        <v>11</v>
      </c>
      <c r="C1740" s="43">
        <v>42158</v>
      </c>
      <c r="D1740" s="44" t="s">
        <v>634</v>
      </c>
      <c r="E1740" s="44" t="s">
        <v>10</v>
      </c>
      <c r="F1740" s="15" t="s">
        <v>10</v>
      </c>
      <c r="G1740" s="163" t="s">
        <v>229</v>
      </c>
      <c r="H1740" s="44" t="s">
        <v>635</v>
      </c>
      <c r="I1740" s="45">
        <v>1</v>
      </c>
      <c r="J1740" s="12">
        <f>VLOOKUP(G1740,'Default Parameters'!$A$10:$C$12,3,FALSE)</f>
        <v>5</v>
      </c>
      <c r="K1740" s="63">
        <f t="shared" si="513"/>
        <v>42280</v>
      </c>
      <c r="L1740" s="64">
        <f t="shared" si="514"/>
        <v>2015</v>
      </c>
      <c r="M1740" s="64">
        <f t="shared" si="515"/>
        <v>10</v>
      </c>
      <c r="N1740" s="63">
        <f t="shared" si="516"/>
        <v>44106</v>
      </c>
      <c r="O1740" s="154">
        <f t="shared" si="517"/>
        <v>42948</v>
      </c>
      <c r="P1740" s="155">
        <f t="shared" si="518"/>
        <v>43312</v>
      </c>
      <c r="Q1740" s="155" t="str">
        <f t="shared" si="519"/>
        <v>Yes</v>
      </c>
      <c r="R1740" s="156">
        <f t="shared" si="520"/>
        <v>0.41917808219178082</v>
      </c>
      <c r="S1740" s="156">
        <f t="shared" si="521"/>
        <v>0.58082191780821912</v>
      </c>
      <c r="T1740" s="157">
        <f t="shared" si="522"/>
        <v>43313</v>
      </c>
      <c r="U1740" s="158">
        <f t="shared" si="523"/>
        <v>43677</v>
      </c>
      <c r="V1740" s="158" t="str">
        <f t="shared" si="524"/>
        <v>Yes</v>
      </c>
      <c r="W1740" s="159">
        <f t="shared" si="525"/>
        <v>0.41917808219178082</v>
      </c>
      <c r="X1740" s="159">
        <f t="shared" si="526"/>
        <v>0.58082191780821912</v>
      </c>
      <c r="Y1740" s="160">
        <f t="shared" si="527"/>
        <v>43678</v>
      </c>
      <c r="Z1740" s="161">
        <f t="shared" si="528"/>
        <v>44043</v>
      </c>
      <c r="AA1740" s="161" t="str">
        <f t="shared" si="529"/>
        <v>Yes</v>
      </c>
      <c r="AB1740" s="162">
        <f t="shared" si="530"/>
        <v>0.41917808219178082</v>
      </c>
      <c r="AC1740" s="162">
        <f t="shared" si="531"/>
        <v>0.58196721311475408</v>
      </c>
    </row>
    <row r="1741" spans="1:29" ht="15">
      <c r="A1741" s="62">
        <v>1739</v>
      </c>
      <c r="B1741" s="10">
        <v>11</v>
      </c>
      <c r="C1741" s="43">
        <v>42158</v>
      </c>
      <c r="D1741" s="44" t="s">
        <v>634</v>
      </c>
      <c r="E1741" s="44" t="s">
        <v>10</v>
      </c>
      <c r="F1741" s="15" t="s">
        <v>10</v>
      </c>
      <c r="G1741" s="163" t="s">
        <v>203</v>
      </c>
      <c r="H1741" s="44" t="s">
        <v>635</v>
      </c>
      <c r="I1741" s="45">
        <v>1</v>
      </c>
      <c r="J1741" s="12">
        <f>VLOOKUP(G1741,'Default Parameters'!$A$10:$C$12,3,FALSE)</f>
        <v>5</v>
      </c>
      <c r="K1741" s="63">
        <f t="shared" si="513"/>
        <v>42280</v>
      </c>
      <c r="L1741" s="64">
        <f t="shared" si="514"/>
        <v>2015</v>
      </c>
      <c r="M1741" s="64">
        <f t="shared" si="515"/>
        <v>10</v>
      </c>
      <c r="N1741" s="63">
        <f t="shared" si="516"/>
        <v>44106</v>
      </c>
      <c r="O1741" s="154">
        <f t="shared" si="517"/>
        <v>42948</v>
      </c>
      <c r="P1741" s="155">
        <f t="shared" si="518"/>
        <v>43312</v>
      </c>
      <c r="Q1741" s="155" t="str">
        <f t="shared" si="519"/>
        <v>Yes</v>
      </c>
      <c r="R1741" s="156">
        <f t="shared" si="520"/>
        <v>0.41917808219178082</v>
      </c>
      <c r="S1741" s="156">
        <f t="shared" si="521"/>
        <v>0.58082191780821912</v>
      </c>
      <c r="T1741" s="157">
        <f t="shared" si="522"/>
        <v>43313</v>
      </c>
      <c r="U1741" s="158">
        <f t="shared" si="523"/>
        <v>43677</v>
      </c>
      <c r="V1741" s="158" t="str">
        <f t="shared" si="524"/>
        <v>Yes</v>
      </c>
      <c r="W1741" s="159">
        <f t="shared" si="525"/>
        <v>0.41917808219178082</v>
      </c>
      <c r="X1741" s="159">
        <f t="shared" si="526"/>
        <v>0.58082191780821912</v>
      </c>
      <c r="Y1741" s="160">
        <f t="shared" si="527"/>
        <v>43678</v>
      </c>
      <c r="Z1741" s="161">
        <f t="shared" si="528"/>
        <v>44043</v>
      </c>
      <c r="AA1741" s="161" t="str">
        <f t="shared" si="529"/>
        <v>Yes</v>
      </c>
      <c r="AB1741" s="162">
        <f t="shared" si="530"/>
        <v>0.41917808219178082</v>
      </c>
      <c r="AC1741" s="162">
        <f t="shared" si="531"/>
        <v>0.58196721311475408</v>
      </c>
    </row>
    <row r="1742" spans="1:29" ht="15">
      <c r="A1742" s="62">
        <v>1740</v>
      </c>
      <c r="B1742" s="10">
        <v>11</v>
      </c>
      <c r="C1742" s="43">
        <v>42159</v>
      </c>
      <c r="D1742" s="44" t="s">
        <v>232</v>
      </c>
      <c r="E1742" s="44" t="s">
        <v>11</v>
      </c>
      <c r="F1742" s="15" t="s">
        <v>11</v>
      </c>
      <c r="G1742" s="163" t="s">
        <v>229</v>
      </c>
      <c r="H1742" s="44" t="s">
        <v>636</v>
      </c>
      <c r="I1742" s="45">
        <v>100</v>
      </c>
      <c r="J1742" s="12">
        <f>VLOOKUP(G1742,'Default Parameters'!$A$10:$C$12,3,FALSE)</f>
        <v>5</v>
      </c>
      <c r="K1742" s="63">
        <f t="shared" si="513"/>
        <v>42281</v>
      </c>
      <c r="L1742" s="64">
        <f t="shared" si="514"/>
        <v>2015</v>
      </c>
      <c r="M1742" s="64">
        <f t="shared" si="515"/>
        <v>10</v>
      </c>
      <c r="N1742" s="63">
        <f t="shared" si="516"/>
        <v>44107</v>
      </c>
      <c r="O1742" s="154">
        <f t="shared" si="517"/>
        <v>42948</v>
      </c>
      <c r="P1742" s="155">
        <f t="shared" si="518"/>
        <v>43312</v>
      </c>
      <c r="Q1742" s="155" t="str">
        <f t="shared" si="519"/>
        <v>Yes</v>
      </c>
      <c r="R1742" s="156">
        <f t="shared" si="520"/>
        <v>41.917808219178085</v>
      </c>
      <c r="S1742" s="156">
        <f t="shared" si="521"/>
        <v>58.082191780821915</v>
      </c>
      <c r="T1742" s="157">
        <f t="shared" si="522"/>
        <v>43313</v>
      </c>
      <c r="U1742" s="158">
        <f t="shared" si="523"/>
        <v>43677</v>
      </c>
      <c r="V1742" s="158" t="str">
        <f t="shared" si="524"/>
        <v>Yes</v>
      </c>
      <c r="W1742" s="159">
        <f t="shared" si="525"/>
        <v>41.917808219178085</v>
      </c>
      <c r="X1742" s="159">
        <f t="shared" si="526"/>
        <v>58.082191780821915</v>
      </c>
      <c r="Y1742" s="160">
        <f t="shared" si="527"/>
        <v>43678</v>
      </c>
      <c r="Z1742" s="161">
        <f t="shared" si="528"/>
        <v>44043</v>
      </c>
      <c r="AA1742" s="161" t="str">
        <f t="shared" si="529"/>
        <v>Yes</v>
      </c>
      <c r="AB1742" s="162">
        <f t="shared" si="530"/>
        <v>41.917808219178085</v>
      </c>
      <c r="AC1742" s="162">
        <f t="shared" si="531"/>
        <v>58.196721311475407</v>
      </c>
    </row>
    <row r="1743" spans="1:29" ht="15">
      <c r="A1743" s="62">
        <v>1741</v>
      </c>
      <c r="B1743" s="10">
        <v>11</v>
      </c>
      <c r="C1743" s="43">
        <v>42167</v>
      </c>
      <c r="D1743" s="44" t="s">
        <v>265</v>
      </c>
      <c r="E1743" s="44" t="s">
        <v>367</v>
      </c>
      <c r="F1743" s="15" t="s">
        <v>367</v>
      </c>
      <c r="G1743" s="163" t="s">
        <v>203</v>
      </c>
      <c r="H1743" s="44" t="s">
        <v>639</v>
      </c>
      <c r="I1743" s="45">
        <v>130</v>
      </c>
      <c r="J1743" s="12">
        <f>VLOOKUP(G1743,'Default Parameters'!$A$10:$C$12,3,FALSE)</f>
        <v>5</v>
      </c>
      <c r="K1743" s="63">
        <f t="shared" si="513"/>
        <v>42289</v>
      </c>
      <c r="L1743" s="64">
        <f t="shared" si="514"/>
        <v>2015</v>
      </c>
      <c r="M1743" s="64">
        <f t="shared" si="515"/>
        <v>10</v>
      </c>
      <c r="N1743" s="63">
        <f t="shared" si="516"/>
        <v>44115</v>
      </c>
      <c r="O1743" s="154">
        <f t="shared" si="517"/>
        <v>42948</v>
      </c>
      <c r="P1743" s="155">
        <f t="shared" si="518"/>
        <v>43312</v>
      </c>
      <c r="Q1743" s="155" t="str">
        <f t="shared" si="519"/>
        <v>Yes</v>
      </c>
      <c r="R1743" s="156">
        <f t="shared" si="520"/>
        <v>54.493150684931507</v>
      </c>
      <c r="S1743" s="156">
        <f t="shared" si="521"/>
        <v>75.506849315068493</v>
      </c>
      <c r="T1743" s="157">
        <f t="shared" si="522"/>
        <v>43313</v>
      </c>
      <c r="U1743" s="158">
        <f t="shared" si="523"/>
        <v>43677</v>
      </c>
      <c r="V1743" s="158" t="str">
        <f t="shared" si="524"/>
        <v>Yes</v>
      </c>
      <c r="W1743" s="159">
        <f t="shared" si="525"/>
        <v>54.493150684931507</v>
      </c>
      <c r="X1743" s="159">
        <f t="shared" si="526"/>
        <v>75.506849315068493</v>
      </c>
      <c r="Y1743" s="160">
        <f t="shared" si="527"/>
        <v>43678</v>
      </c>
      <c r="Z1743" s="161">
        <f t="shared" si="528"/>
        <v>44043</v>
      </c>
      <c r="AA1743" s="161" t="str">
        <f t="shared" si="529"/>
        <v>Yes</v>
      </c>
      <c r="AB1743" s="162">
        <f t="shared" si="530"/>
        <v>54.493150684931507</v>
      </c>
      <c r="AC1743" s="162">
        <f t="shared" si="531"/>
        <v>75.655737704918039</v>
      </c>
    </row>
    <row r="1744" spans="1:29" ht="15">
      <c r="A1744" s="62">
        <v>1742</v>
      </c>
      <c r="B1744" s="10">
        <v>11</v>
      </c>
      <c r="C1744" s="43">
        <v>42167</v>
      </c>
      <c r="D1744" s="44" t="s">
        <v>138</v>
      </c>
      <c r="E1744" s="44" t="s">
        <v>367</v>
      </c>
      <c r="F1744" s="15" t="s">
        <v>367</v>
      </c>
      <c r="G1744" s="163" t="s">
        <v>203</v>
      </c>
      <c r="H1744" s="44" t="s">
        <v>640</v>
      </c>
      <c r="I1744" s="45">
        <v>223</v>
      </c>
      <c r="J1744" s="12">
        <f>VLOOKUP(G1744,'Default Parameters'!$A$10:$C$12,3,FALSE)</f>
        <v>5</v>
      </c>
      <c r="K1744" s="63">
        <f t="shared" si="513"/>
        <v>42289</v>
      </c>
      <c r="L1744" s="64">
        <f t="shared" si="514"/>
        <v>2015</v>
      </c>
      <c r="M1744" s="64">
        <f t="shared" si="515"/>
        <v>10</v>
      </c>
      <c r="N1744" s="63">
        <f t="shared" si="516"/>
        <v>44115</v>
      </c>
      <c r="O1744" s="154">
        <f t="shared" si="517"/>
        <v>42948</v>
      </c>
      <c r="P1744" s="155">
        <f t="shared" si="518"/>
        <v>43312</v>
      </c>
      <c r="Q1744" s="155" t="str">
        <f t="shared" si="519"/>
        <v>Yes</v>
      </c>
      <c r="R1744" s="156">
        <f t="shared" si="520"/>
        <v>93.476712328767121</v>
      </c>
      <c r="S1744" s="156">
        <f t="shared" si="521"/>
        <v>129.52328767123288</v>
      </c>
      <c r="T1744" s="157">
        <f t="shared" si="522"/>
        <v>43313</v>
      </c>
      <c r="U1744" s="158">
        <f t="shared" si="523"/>
        <v>43677</v>
      </c>
      <c r="V1744" s="158" t="str">
        <f t="shared" si="524"/>
        <v>Yes</v>
      </c>
      <c r="W1744" s="159">
        <f t="shared" si="525"/>
        <v>93.476712328767121</v>
      </c>
      <c r="X1744" s="159">
        <f t="shared" si="526"/>
        <v>129.52328767123288</v>
      </c>
      <c r="Y1744" s="160">
        <f t="shared" si="527"/>
        <v>43678</v>
      </c>
      <c r="Z1744" s="161">
        <f t="shared" si="528"/>
        <v>44043</v>
      </c>
      <c r="AA1744" s="161" t="str">
        <f t="shared" si="529"/>
        <v>Yes</v>
      </c>
      <c r="AB1744" s="162">
        <f t="shared" si="530"/>
        <v>93.476712328767121</v>
      </c>
      <c r="AC1744" s="162">
        <f t="shared" si="531"/>
        <v>129.77868852459017</v>
      </c>
    </row>
    <row r="1745" spans="1:29" ht="15">
      <c r="A1745" s="62">
        <v>1743</v>
      </c>
      <c r="B1745" s="10">
        <v>11</v>
      </c>
      <c r="C1745" s="43">
        <v>42167</v>
      </c>
      <c r="D1745" s="44" t="s">
        <v>158</v>
      </c>
      <c r="E1745" s="44" t="s">
        <v>10</v>
      </c>
      <c r="F1745" s="15" t="s">
        <v>10</v>
      </c>
      <c r="G1745" s="163" t="s">
        <v>229</v>
      </c>
      <c r="H1745" s="44" t="s">
        <v>637</v>
      </c>
      <c r="I1745" s="45">
        <v>50</v>
      </c>
      <c r="J1745" s="12">
        <f>VLOOKUP(G1745,'Default Parameters'!$A$10:$C$12,3,FALSE)</f>
        <v>5</v>
      </c>
      <c r="K1745" s="63">
        <f t="shared" si="513"/>
        <v>42289</v>
      </c>
      <c r="L1745" s="64">
        <f t="shared" si="514"/>
        <v>2015</v>
      </c>
      <c r="M1745" s="64">
        <f t="shared" si="515"/>
        <v>10</v>
      </c>
      <c r="N1745" s="63">
        <f t="shared" si="516"/>
        <v>44115</v>
      </c>
      <c r="O1745" s="154">
        <f t="shared" si="517"/>
        <v>42948</v>
      </c>
      <c r="P1745" s="155">
        <f t="shared" si="518"/>
        <v>43312</v>
      </c>
      <c r="Q1745" s="155" t="str">
        <f t="shared" si="519"/>
        <v>Yes</v>
      </c>
      <c r="R1745" s="156">
        <f t="shared" si="520"/>
        <v>20.958904109589042</v>
      </c>
      <c r="S1745" s="156">
        <f t="shared" si="521"/>
        <v>29.041095890410958</v>
      </c>
      <c r="T1745" s="157">
        <f t="shared" si="522"/>
        <v>43313</v>
      </c>
      <c r="U1745" s="158">
        <f t="shared" si="523"/>
        <v>43677</v>
      </c>
      <c r="V1745" s="158" t="str">
        <f t="shared" si="524"/>
        <v>Yes</v>
      </c>
      <c r="W1745" s="159">
        <f t="shared" si="525"/>
        <v>20.958904109589042</v>
      </c>
      <c r="X1745" s="159">
        <f t="shared" si="526"/>
        <v>29.041095890410958</v>
      </c>
      <c r="Y1745" s="160">
        <f t="shared" si="527"/>
        <v>43678</v>
      </c>
      <c r="Z1745" s="161">
        <f t="shared" si="528"/>
        <v>44043</v>
      </c>
      <c r="AA1745" s="161" t="str">
        <f t="shared" si="529"/>
        <v>Yes</v>
      </c>
      <c r="AB1745" s="162">
        <f t="shared" si="530"/>
        <v>20.958904109589042</v>
      </c>
      <c r="AC1745" s="162">
        <f t="shared" si="531"/>
        <v>29.098360655737704</v>
      </c>
    </row>
    <row r="1746" spans="1:29" ht="15">
      <c r="A1746" s="62">
        <v>1744</v>
      </c>
      <c r="B1746" s="10">
        <v>11</v>
      </c>
      <c r="C1746" s="43">
        <v>42167</v>
      </c>
      <c r="D1746" s="44" t="s">
        <v>534</v>
      </c>
      <c r="E1746" s="44" t="s">
        <v>410</v>
      </c>
      <c r="F1746" s="15" t="s">
        <v>410</v>
      </c>
      <c r="G1746" s="163" t="s">
        <v>229</v>
      </c>
      <c r="H1746" s="44" t="s">
        <v>638</v>
      </c>
      <c r="I1746" s="45">
        <v>1000</v>
      </c>
      <c r="J1746" s="12">
        <f>VLOOKUP(G1746,'Default Parameters'!$A$10:$C$12,3,FALSE)</f>
        <v>5</v>
      </c>
      <c r="K1746" s="63">
        <f t="shared" si="513"/>
        <v>42289</v>
      </c>
      <c r="L1746" s="64">
        <f t="shared" si="514"/>
        <v>2015</v>
      </c>
      <c r="M1746" s="64">
        <f t="shared" si="515"/>
        <v>10</v>
      </c>
      <c r="N1746" s="63">
        <f t="shared" si="516"/>
        <v>44115</v>
      </c>
      <c r="O1746" s="154">
        <f t="shared" si="517"/>
        <v>42948</v>
      </c>
      <c r="P1746" s="155">
        <f t="shared" si="518"/>
        <v>43312</v>
      </c>
      <c r="Q1746" s="155" t="str">
        <f t="shared" si="519"/>
        <v>Yes</v>
      </c>
      <c r="R1746" s="156">
        <f t="shared" si="520"/>
        <v>419.17808219178085</v>
      </c>
      <c r="S1746" s="156">
        <f t="shared" si="521"/>
        <v>580.82191780821915</v>
      </c>
      <c r="T1746" s="157">
        <f t="shared" si="522"/>
        <v>43313</v>
      </c>
      <c r="U1746" s="158">
        <f t="shared" si="523"/>
        <v>43677</v>
      </c>
      <c r="V1746" s="158" t="str">
        <f t="shared" si="524"/>
        <v>Yes</v>
      </c>
      <c r="W1746" s="159">
        <f t="shared" si="525"/>
        <v>419.17808219178085</v>
      </c>
      <c r="X1746" s="159">
        <f t="shared" si="526"/>
        <v>580.82191780821915</v>
      </c>
      <c r="Y1746" s="160">
        <f t="shared" si="527"/>
        <v>43678</v>
      </c>
      <c r="Z1746" s="161">
        <f t="shared" si="528"/>
        <v>44043</v>
      </c>
      <c r="AA1746" s="161" t="str">
        <f t="shared" si="529"/>
        <v>Yes</v>
      </c>
      <c r="AB1746" s="162">
        <f t="shared" si="530"/>
        <v>419.17808219178085</v>
      </c>
      <c r="AC1746" s="162">
        <f t="shared" si="531"/>
        <v>581.96721311475414</v>
      </c>
    </row>
    <row r="1747" spans="1:29" ht="15">
      <c r="A1747" s="62">
        <v>1745</v>
      </c>
      <c r="B1747" s="10">
        <v>11</v>
      </c>
      <c r="C1747" s="43">
        <v>42168</v>
      </c>
      <c r="D1747" s="44" t="s">
        <v>534</v>
      </c>
      <c r="E1747" s="44" t="s">
        <v>372</v>
      </c>
      <c r="F1747" s="15" t="s">
        <v>372</v>
      </c>
      <c r="G1747" s="163" t="s">
        <v>229</v>
      </c>
      <c r="H1747" s="44" t="s">
        <v>641</v>
      </c>
      <c r="I1747" s="45">
        <v>1000</v>
      </c>
      <c r="J1747" s="12">
        <f>VLOOKUP(G1747,'Default Parameters'!$A$10:$C$12,3,FALSE)</f>
        <v>5</v>
      </c>
      <c r="K1747" s="63">
        <f t="shared" si="513"/>
        <v>42290</v>
      </c>
      <c r="L1747" s="64">
        <f t="shared" si="514"/>
        <v>2015</v>
      </c>
      <c r="M1747" s="64">
        <f t="shared" si="515"/>
        <v>10</v>
      </c>
      <c r="N1747" s="63">
        <f t="shared" si="516"/>
        <v>44116</v>
      </c>
      <c r="O1747" s="154">
        <f t="shared" si="517"/>
        <v>42948</v>
      </c>
      <c r="P1747" s="155">
        <f t="shared" si="518"/>
        <v>43312</v>
      </c>
      <c r="Q1747" s="155" t="str">
        <f t="shared" si="519"/>
        <v>Yes</v>
      </c>
      <c r="R1747" s="156">
        <f t="shared" si="520"/>
        <v>419.17808219178085</v>
      </c>
      <c r="S1747" s="156">
        <f t="shared" si="521"/>
        <v>580.82191780821915</v>
      </c>
      <c r="T1747" s="157">
        <f t="shared" si="522"/>
        <v>43313</v>
      </c>
      <c r="U1747" s="158">
        <f t="shared" si="523"/>
        <v>43677</v>
      </c>
      <c r="V1747" s="158" t="str">
        <f t="shared" si="524"/>
        <v>Yes</v>
      </c>
      <c r="W1747" s="159">
        <f t="shared" si="525"/>
        <v>419.17808219178085</v>
      </c>
      <c r="X1747" s="159">
        <f t="shared" si="526"/>
        <v>580.82191780821915</v>
      </c>
      <c r="Y1747" s="160">
        <f t="shared" si="527"/>
        <v>43678</v>
      </c>
      <c r="Z1747" s="161">
        <f t="shared" si="528"/>
        <v>44043</v>
      </c>
      <c r="AA1747" s="161" t="str">
        <f t="shared" si="529"/>
        <v>Yes</v>
      </c>
      <c r="AB1747" s="162">
        <f t="shared" si="530"/>
        <v>419.17808219178085</v>
      </c>
      <c r="AC1747" s="162">
        <f t="shared" si="531"/>
        <v>581.96721311475414</v>
      </c>
    </row>
    <row r="1748" spans="1:29" ht="15">
      <c r="A1748" s="62">
        <v>1746</v>
      </c>
      <c r="B1748" s="10">
        <v>11</v>
      </c>
      <c r="C1748" s="43">
        <v>42174</v>
      </c>
      <c r="D1748" s="44" t="s">
        <v>534</v>
      </c>
      <c r="E1748" s="44" t="s">
        <v>372</v>
      </c>
      <c r="F1748" s="15" t="s">
        <v>372</v>
      </c>
      <c r="G1748" s="163" t="s">
        <v>229</v>
      </c>
      <c r="H1748" s="44" t="s">
        <v>642</v>
      </c>
      <c r="I1748" s="45">
        <v>750</v>
      </c>
      <c r="J1748" s="12">
        <f>VLOOKUP(G1748,'Default Parameters'!$A$10:$C$12,3,FALSE)</f>
        <v>5</v>
      </c>
      <c r="K1748" s="63">
        <f t="shared" si="513"/>
        <v>42296</v>
      </c>
      <c r="L1748" s="64">
        <f t="shared" si="514"/>
        <v>2015</v>
      </c>
      <c r="M1748" s="64">
        <f t="shared" si="515"/>
        <v>10</v>
      </c>
      <c r="N1748" s="63">
        <f t="shared" si="516"/>
        <v>44122</v>
      </c>
      <c r="O1748" s="154">
        <f t="shared" si="517"/>
        <v>42948</v>
      </c>
      <c r="P1748" s="155">
        <f t="shared" si="518"/>
        <v>43312</v>
      </c>
      <c r="Q1748" s="155" t="str">
        <f t="shared" si="519"/>
        <v>Yes</v>
      </c>
      <c r="R1748" s="156">
        <f t="shared" si="520"/>
        <v>314.38356164383561</v>
      </c>
      <c r="S1748" s="156">
        <f t="shared" si="521"/>
        <v>435.61643835616439</v>
      </c>
      <c r="T1748" s="157">
        <f t="shared" si="522"/>
        <v>43313</v>
      </c>
      <c r="U1748" s="158">
        <f t="shared" si="523"/>
        <v>43677</v>
      </c>
      <c r="V1748" s="158" t="str">
        <f t="shared" si="524"/>
        <v>Yes</v>
      </c>
      <c r="W1748" s="159">
        <f t="shared" si="525"/>
        <v>314.38356164383561</v>
      </c>
      <c r="X1748" s="159">
        <f t="shared" si="526"/>
        <v>435.61643835616439</v>
      </c>
      <c r="Y1748" s="160">
        <f t="shared" si="527"/>
        <v>43678</v>
      </c>
      <c r="Z1748" s="161">
        <f t="shared" si="528"/>
        <v>44043</v>
      </c>
      <c r="AA1748" s="161" t="str">
        <f t="shared" si="529"/>
        <v>Yes</v>
      </c>
      <c r="AB1748" s="162">
        <f t="shared" si="530"/>
        <v>314.38356164383561</v>
      </c>
      <c r="AC1748" s="162">
        <f t="shared" si="531"/>
        <v>436.47540983606558</v>
      </c>
    </row>
    <row r="1749" spans="1:29" ht="15">
      <c r="A1749" s="62">
        <v>1747</v>
      </c>
      <c r="B1749" s="10">
        <v>11</v>
      </c>
      <c r="C1749" s="43">
        <v>42174</v>
      </c>
      <c r="D1749" s="44" t="s">
        <v>534</v>
      </c>
      <c r="E1749" s="65" t="s">
        <v>8</v>
      </c>
      <c r="F1749" s="15" t="s">
        <v>8</v>
      </c>
      <c r="G1749" s="163" t="s">
        <v>229</v>
      </c>
      <c r="H1749" s="44" t="s">
        <v>643</v>
      </c>
      <c r="I1749" s="45">
        <v>1000</v>
      </c>
      <c r="J1749" s="12">
        <f>VLOOKUP(G1749,'Default Parameters'!$A$10:$C$12,3,FALSE)</f>
        <v>5</v>
      </c>
      <c r="K1749" s="63">
        <f t="shared" si="513"/>
        <v>42296</v>
      </c>
      <c r="L1749" s="64">
        <f t="shared" si="514"/>
        <v>2015</v>
      </c>
      <c r="M1749" s="64">
        <f t="shared" si="515"/>
        <v>10</v>
      </c>
      <c r="N1749" s="63">
        <f t="shared" si="516"/>
        <v>44122</v>
      </c>
      <c r="O1749" s="154">
        <f t="shared" si="517"/>
        <v>42948</v>
      </c>
      <c r="P1749" s="155">
        <f t="shared" si="518"/>
        <v>43312</v>
      </c>
      <c r="Q1749" s="155" t="str">
        <f t="shared" si="519"/>
        <v>Yes</v>
      </c>
      <c r="R1749" s="156">
        <f t="shared" si="520"/>
        <v>419.17808219178085</v>
      </c>
      <c r="S1749" s="156">
        <f t="shared" si="521"/>
        <v>580.82191780821915</v>
      </c>
      <c r="T1749" s="157">
        <f t="shared" si="522"/>
        <v>43313</v>
      </c>
      <c r="U1749" s="158">
        <f t="shared" si="523"/>
        <v>43677</v>
      </c>
      <c r="V1749" s="158" t="str">
        <f t="shared" si="524"/>
        <v>Yes</v>
      </c>
      <c r="W1749" s="159">
        <f t="shared" si="525"/>
        <v>419.17808219178085</v>
      </c>
      <c r="X1749" s="159">
        <f t="shared" si="526"/>
        <v>580.82191780821915</v>
      </c>
      <c r="Y1749" s="160">
        <f t="shared" si="527"/>
        <v>43678</v>
      </c>
      <c r="Z1749" s="161">
        <f t="shared" si="528"/>
        <v>44043</v>
      </c>
      <c r="AA1749" s="161" t="str">
        <f t="shared" si="529"/>
        <v>Yes</v>
      </c>
      <c r="AB1749" s="162">
        <f t="shared" si="530"/>
        <v>419.17808219178085</v>
      </c>
      <c r="AC1749" s="162">
        <f t="shared" si="531"/>
        <v>581.96721311475414</v>
      </c>
    </row>
    <row r="1750" spans="1:29" ht="15">
      <c r="A1750" s="62">
        <v>1748</v>
      </c>
      <c r="B1750" s="10">
        <v>11</v>
      </c>
      <c r="C1750" s="43">
        <v>42181</v>
      </c>
      <c r="D1750" s="44" t="s">
        <v>534</v>
      </c>
      <c r="E1750" s="65" t="s">
        <v>8</v>
      </c>
      <c r="F1750" s="15" t="s">
        <v>8</v>
      </c>
      <c r="G1750" s="163" t="s">
        <v>229</v>
      </c>
      <c r="H1750" s="44" t="s">
        <v>644</v>
      </c>
      <c r="I1750" s="45">
        <v>500</v>
      </c>
      <c r="J1750" s="12">
        <f>VLOOKUP(G1750,'Default Parameters'!$A$10:$C$12,3,FALSE)</f>
        <v>5</v>
      </c>
      <c r="K1750" s="63">
        <f t="shared" si="513"/>
        <v>42303</v>
      </c>
      <c r="L1750" s="64">
        <f t="shared" si="514"/>
        <v>2015</v>
      </c>
      <c r="M1750" s="64">
        <f t="shared" si="515"/>
        <v>10</v>
      </c>
      <c r="N1750" s="63">
        <f t="shared" si="516"/>
        <v>44129</v>
      </c>
      <c r="O1750" s="154">
        <f t="shared" si="517"/>
        <v>42948</v>
      </c>
      <c r="P1750" s="155">
        <f t="shared" si="518"/>
        <v>43312</v>
      </c>
      <c r="Q1750" s="155" t="str">
        <f t="shared" si="519"/>
        <v>Yes</v>
      </c>
      <c r="R1750" s="156">
        <f t="shared" si="520"/>
        <v>209.58904109589042</v>
      </c>
      <c r="S1750" s="156">
        <f t="shared" si="521"/>
        <v>290.41095890410958</v>
      </c>
      <c r="T1750" s="157">
        <f t="shared" si="522"/>
        <v>43313</v>
      </c>
      <c r="U1750" s="158">
        <f t="shared" si="523"/>
        <v>43677</v>
      </c>
      <c r="V1750" s="158" t="str">
        <f t="shared" si="524"/>
        <v>Yes</v>
      </c>
      <c r="W1750" s="159">
        <f t="shared" si="525"/>
        <v>209.58904109589042</v>
      </c>
      <c r="X1750" s="159">
        <f t="shared" si="526"/>
        <v>290.41095890410958</v>
      </c>
      <c r="Y1750" s="160">
        <f t="shared" si="527"/>
        <v>43678</v>
      </c>
      <c r="Z1750" s="161">
        <f t="shared" si="528"/>
        <v>44043</v>
      </c>
      <c r="AA1750" s="161" t="str">
        <f t="shared" si="529"/>
        <v>Yes</v>
      </c>
      <c r="AB1750" s="162">
        <f t="shared" si="530"/>
        <v>209.58904109589042</v>
      </c>
      <c r="AC1750" s="162">
        <f t="shared" si="531"/>
        <v>290.98360655737707</v>
      </c>
    </row>
    <row r="1751" spans="1:29" ht="15">
      <c r="A1751" s="62">
        <v>1749</v>
      </c>
      <c r="B1751" s="10">
        <v>11</v>
      </c>
      <c r="C1751" s="43">
        <v>42185</v>
      </c>
      <c r="D1751" s="44" t="s">
        <v>265</v>
      </c>
      <c r="E1751" s="44" t="s">
        <v>367</v>
      </c>
      <c r="F1751" s="15" t="s">
        <v>367</v>
      </c>
      <c r="G1751" s="163" t="s">
        <v>203</v>
      </c>
      <c r="H1751" s="44" t="s">
        <v>646</v>
      </c>
      <c r="I1751" s="45">
        <v>84</v>
      </c>
      <c r="J1751" s="12">
        <f>VLOOKUP(G1751,'Default Parameters'!$A$10:$C$12,3,FALSE)</f>
        <v>5</v>
      </c>
      <c r="K1751" s="63">
        <f t="shared" si="513"/>
        <v>42307</v>
      </c>
      <c r="L1751" s="64">
        <f t="shared" si="514"/>
        <v>2015</v>
      </c>
      <c r="M1751" s="64">
        <f t="shared" si="515"/>
        <v>10</v>
      </c>
      <c r="N1751" s="63">
        <f t="shared" si="516"/>
        <v>44133</v>
      </c>
      <c r="O1751" s="154">
        <f t="shared" si="517"/>
        <v>42948</v>
      </c>
      <c r="P1751" s="155">
        <f t="shared" si="518"/>
        <v>43312</v>
      </c>
      <c r="Q1751" s="155" t="str">
        <f t="shared" si="519"/>
        <v>Yes</v>
      </c>
      <c r="R1751" s="156">
        <f t="shared" si="520"/>
        <v>35.210958904109589</v>
      </c>
      <c r="S1751" s="156">
        <f t="shared" si="521"/>
        <v>48.789041095890411</v>
      </c>
      <c r="T1751" s="157">
        <f t="shared" si="522"/>
        <v>43313</v>
      </c>
      <c r="U1751" s="158">
        <f t="shared" si="523"/>
        <v>43677</v>
      </c>
      <c r="V1751" s="158" t="str">
        <f t="shared" si="524"/>
        <v>Yes</v>
      </c>
      <c r="W1751" s="159">
        <f t="shared" si="525"/>
        <v>35.210958904109589</v>
      </c>
      <c r="X1751" s="159">
        <f t="shared" si="526"/>
        <v>48.789041095890411</v>
      </c>
      <c r="Y1751" s="160">
        <f t="shared" si="527"/>
        <v>43678</v>
      </c>
      <c r="Z1751" s="161">
        <f t="shared" si="528"/>
        <v>44043</v>
      </c>
      <c r="AA1751" s="161" t="str">
        <f t="shared" si="529"/>
        <v>Yes</v>
      </c>
      <c r="AB1751" s="162">
        <f t="shared" si="530"/>
        <v>35.210958904109589</v>
      </c>
      <c r="AC1751" s="162">
        <f t="shared" si="531"/>
        <v>48.885245901639344</v>
      </c>
    </row>
    <row r="1752" spans="1:29" ht="15">
      <c r="A1752" s="62">
        <v>1750</v>
      </c>
      <c r="B1752" s="10">
        <v>11</v>
      </c>
      <c r="C1752" s="43">
        <v>42185</v>
      </c>
      <c r="D1752" s="44" t="s">
        <v>20</v>
      </c>
      <c r="E1752" s="44" t="s">
        <v>367</v>
      </c>
      <c r="F1752" s="15" t="s">
        <v>367</v>
      </c>
      <c r="G1752" s="163" t="s">
        <v>229</v>
      </c>
      <c r="H1752" s="44" t="s">
        <v>650</v>
      </c>
      <c r="I1752" s="45">
        <v>129</v>
      </c>
      <c r="J1752" s="12">
        <f>VLOOKUP(G1752,'Default Parameters'!$A$10:$C$12,3,FALSE)</f>
        <v>5</v>
      </c>
      <c r="K1752" s="63">
        <f t="shared" si="513"/>
        <v>42307</v>
      </c>
      <c r="L1752" s="64">
        <f t="shared" si="514"/>
        <v>2015</v>
      </c>
      <c r="M1752" s="64">
        <f t="shared" si="515"/>
        <v>10</v>
      </c>
      <c r="N1752" s="63">
        <f t="shared" si="516"/>
        <v>44133</v>
      </c>
      <c r="O1752" s="154">
        <f t="shared" si="517"/>
        <v>42948</v>
      </c>
      <c r="P1752" s="155">
        <f t="shared" si="518"/>
        <v>43312</v>
      </c>
      <c r="Q1752" s="155" t="str">
        <f t="shared" si="519"/>
        <v>Yes</v>
      </c>
      <c r="R1752" s="156">
        <f t="shared" si="520"/>
        <v>54.073972602739723</v>
      </c>
      <c r="S1752" s="156">
        <f t="shared" si="521"/>
        <v>74.92602739726027</v>
      </c>
      <c r="T1752" s="157">
        <f t="shared" si="522"/>
        <v>43313</v>
      </c>
      <c r="U1752" s="158">
        <f t="shared" si="523"/>
        <v>43677</v>
      </c>
      <c r="V1752" s="158" t="str">
        <f t="shared" si="524"/>
        <v>Yes</v>
      </c>
      <c r="W1752" s="159">
        <f t="shared" si="525"/>
        <v>54.073972602739723</v>
      </c>
      <c r="X1752" s="159">
        <f t="shared" si="526"/>
        <v>74.92602739726027</v>
      </c>
      <c r="Y1752" s="160">
        <f t="shared" si="527"/>
        <v>43678</v>
      </c>
      <c r="Z1752" s="161">
        <f t="shared" si="528"/>
        <v>44043</v>
      </c>
      <c r="AA1752" s="161" t="str">
        <f t="shared" si="529"/>
        <v>Yes</v>
      </c>
      <c r="AB1752" s="162">
        <f t="shared" si="530"/>
        <v>54.073972602739723</v>
      </c>
      <c r="AC1752" s="162">
        <f t="shared" si="531"/>
        <v>75.073770491803273</v>
      </c>
    </row>
    <row r="1753" spans="1:29" ht="15">
      <c r="A1753" s="62">
        <v>1751</v>
      </c>
      <c r="B1753" s="10">
        <v>11</v>
      </c>
      <c r="C1753" s="43">
        <v>42185</v>
      </c>
      <c r="D1753" s="44" t="s">
        <v>20</v>
      </c>
      <c r="E1753" s="44" t="s">
        <v>367</v>
      </c>
      <c r="F1753" s="15" t="s">
        <v>367</v>
      </c>
      <c r="G1753" s="163" t="s">
        <v>229</v>
      </c>
      <c r="H1753" s="44" t="s">
        <v>651</v>
      </c>
      <c r="I1753" s="45">
        <v>130</v>
      </c>
      <c r="J1753" s="12">
        <f>VLOOKUP(G1753,'Default Parameters'!$A$10:$C$12,3,FALSE)</f>
        <v>5</v>
      </c>
      <c r="K1753" s="63">
        <f t="shared" si="513"/>
        <v>42307</v>
      </c>
      <c r="L1753" s="64">
        <f t="shared" si="514"/>
        <v>2015</v>
      </c>
      <c r="M1753" s="64">
        <f t="shared" si="515"/>
        <v>10</v>
      </c>
      <c r="N1753" s="63">
        <f t="shared" si="516"/>
        <v>44133</v>
      </c>
      <c r="O1753" s="154">
        <f t="shared" si="517"/>
        <v>42948</v>
      </c>
      <c r="P1753" s="155">
        <f t="shared" si="518"/>
        <v>43312</v>
      </c>
      <c r="Q1753" s="155" t="str">
        <f t="shared" si="519"/>
        <v>Yes</v>
      </c>
      <c r="R1753" s="156">
        <f t="shared" si="520"/>
        <v>54.493150684931507</v>
      </c>
      <c r="S1753" s="156">
        <f t="shared" si="521"/>
        <v>75.506849315068493</v>
      </c>
      <c r="T1753" s="157">
        <f t="shared" si="522"/>
        <v>43313</v>
      </c>
      <c r="U1753" s="158">
        <f t="shared" si="523"/>
        <v>43677</v>
      </c>
      <c r="V1753" s="158" t="str">
        <f t="shared" si="524"/>
        <v>Yes</v>
      </c>
      <c r="W1753" s="159">
        <f t="shared" si="525"/>
        <v>54.493150684931507</v>
      </c>
      <c r="X1753" s="159">
        <f t="shared" si="526"/>
        <v>75.506849315068493</v>
      </c>
      <c r="Y1753" s="160">
        <f t="shared" si="527"/>
        <v>43678</v>
      </c>
      <c r="Z1753" s="161">
        <f t="shared" si="528"/>
        <v>44043</v>
      </c>
      <c r="AA1753" s="161" t="str">
        <f t="shared" si="529"/>
        <v>Yes</v>
      </c>
      <c r="AB1753" s="162">
        <f t="shared" si="530"/>
        <v>54.493150684931507</v>
      </c>
      <c r="AC1753" s="162">
        <f t="shared" si="531"/>
        <v>75.655737704918039</v>
      </c>
    </row>
    <row r="1754" spans="1:29" ht="15">
      <c r="A1754" s="62">
        <v>1752</v>
      </c>
      <c r="B1754" s="10">
        <v>11</v>
      </c>
      <c r="C1754" s="43">
        <v>42185</v>
      </c>
      <c r="D1754" s="44" t="s">
        <v>264</v>
      </c>
      <c r="E1754" s="65" t="s">
        <v>8</v>
      </c>
      <c r="F1754" s="15" t="s">
        <v>8</v>
      </c>
      <c r="G1754" s="163" t="s">
        <v>203</v>
      </c>
      <c r="H1754" s="44" t="s">
        <v>645</v>
      </c>
      <c r="I1754" s="45">
        <v>400</v>
      </c>
      <c r="J1754" s="12">
        <f>VLOOKUP(G1754,'Default Parameters'!$A$10:$C$12,3,FALSE)</f>
        <v>5</v>
      </c>
      <c r="K1754" s="63">
        <f t="shared" si="513"/>
        <v>42307</v>
      </c>
      <c r="L1754" s="64">
        <f t="shared" si="514"/>
        <v>2015</v>
      </c>
      <c r="M1754" s="64">
        <f t="shared" si="515"/>
        <v>10</v>
      </c>
      <c r="N1754" s="63">
        <f t="shared" si="516"/>
        <v>44133</v>
      </c>
      <c r="O1754" s="154">
        <f t="shared" si="517"/>
        <v>42948</v>
      </c>
      <c r="P1754" s="155">
        <f t="shared" si="518"/>
        <v>43312</v>
      </c>
      <c r="Q1754" s="155" t="str">
        <f t="shared" si="519"/>
        <v>Yes</v>
      </c>
      <c r="R1754" s="156">
        <f t="shared" si="520"/>
        <v>167.67123287671234</v>
      </c>
      <c r="S1754" s="156">
        <f t="shared" si="521"/>
        <v>232.32876712328766</v>
      </c>
      <c r="T1754" s="157">
        <f t="shared" si="522"/>
        <v>43313</v>
      </c>
      <c r="U1754" s="158">
        <f t="shared" si="523"/>
        <v>43677</v>
      </c>
      <c r="V1754" s="158" t="str">
        <f t="shared" si="524"/>
        <v>Yes</v>
      </c>
      <c r="W1754" s="159">
        <f t="shared" si="525"/>
        <v>167.67123287671234</v>
      </c>
      <c r="X1754" s="159">
        <f t="shared" si="526"/>
        <v>232.32876712328766</v>
      </c>
      <c r="Y1754" s="160">
        <f t="shared" si="527"/>
        <v>43678</v>
      </c>
      <c r="Z1754" s="161">
        <f t="shared" si="528"/>
        <v>44043</v>
      </c>
      <c r="AA1754" s="161" t="str">
        <f t="shared" si="529"/>
        <v>Yes</v>
      </c>
      <c r="AB1754" s="162">
        <f t="shared" si="530"/>
        <v>167.67123287671234</v>
      </c>
      <c r="AC1754" s="162">
        <f t="shared" si="531"/>
        <v>232.78688524590163</v>
      </c>
    </row>
    <row r="1755" spans="1:29" ht="15">
      <c r="A1755" s="62">
        <v>1753</v>
      </c>
      <c r="B1755" s="10">
        <v>11</v>
      </c>
      <c r="C1755" s="43">
        <v>42185</v>
      </c>
      <c r="D1755" s="44" t="s">
        <v>534</v>
      </c>
      <c r="E1755" s="44" t="s">
        <v>10</v>
      </c>
      <c r="F1755" s="15" t="s">
        <v>10</v>
      </c>
      <c r="G1755" s="163" t="s">
        <v>229</v>
      </c>
      <c r="H1755" s="44" t="s">
        <v>653</v>
      </c>
      <c r="I1755" s="45">
        <v>200</v>
      </c>
      <c r="J1755" s="12">
        <f>VLOOKUP(G1755,'Default Parameters'!$A$10:$C$12,3,FALSE)</f>
        <v>5</v>
      </c>
      <c r="K1755" s="63">
        <f t="shared" si="513"/>
        <v>42307</v>
      </c>
      <c r="L1755" s="64">
        <f t="shared" si="514"/>
        <v>2015</v>
      </c>
      <c r="M1755" s="64">
        <f t="shared" si="515"/>
        <v>10</v>
      </c>
      <c r="N1755" s="63">
        <f t="shared" si="516"/>
        <v>44133</v>
      </c>
      <c r="O1755" s="154">
        <f t="shared" si="517"/>
        <v>42948</v>
      </c>
      <c r="P1755" s="155">
        <f t="shared" si="518"/>
        <v>43312</v>
      </c>
      <c r="Q1755" s="155" t="str">
        <f t="shared" si="519"/>
        <v>Yes</v>
      </c>
      <c r="R1755" s="156">
        <f t="shared" si="520"/>
        <v>83.835616438356169</v>
      </c>
      <c r="S1755" s="156">
        <f t="shared" si="521"/>
        <v>116.16438356164383</v>
      </c>
      <c r="T1755" s="157">
        <f t="shared" si="522"/>
        <v>43313</v>
      </c>
      <c r="U1755" s="158">
        <f t="shared" si="523"/>
        <v>43677</v>
      </c>
      <c r="V1755" s="158" t="str">
        <f t="shared" si="524"/>
        <v>Yes</v>
      </c>
      <c r="W1755" s="159">
        <f t="shared" si="525"/>
        <v>83.835616438356169</v>
      </c>
      <c r="X1755" s="159">
        <f t="shared" si="526"/>
        <v>116.16438356164383</v>
      </c>
      <c r="Y1755" s="160">
        <f t="shared" si="527"/>
        <v>43678</v>
      </c>
      <c r="Z1755" s="161">
        <f t="shared" si="528"/>
        <v>44043</v>
      </c>
      <c r="AA1755" s="161" t="str">
        <f t="shared" si="529"/>
        <v>Yes</v>
      </c>
      <c r="AB1755" s="162">
        <f t="shared" si="530"/>
        <v>83.835616438356169</v>
      </c>
      <c r="AC1755" s="162">
        <f t="shared" si="531"/>
        <v>116.39344262295081</v>
      </c>
    </row>
    <row r="1756" spans="1:29" ht="15">
      <c r="A1756" s="62">
        <v>1754</v>
      </c>
      <c r="B1756" s="10">
        <v>11</v>
      </c>
      <c r="C1756" s="43">
        <v>42185</v>
      </c>
      <c r="D1756" s="44" t="s">
        <v>648</v>
      </c>
      <c r="E1756" s="44" t="s">
        <v>11</v>
      </c>
      <c r="F1756" s="15" t="s">
        <v>11</v>
      </c>
      <c r="G1756" s="163" t="s">
        <v>229</v>
      </c>
      <c r="H1756" s="44" t="s">
        <v>649</v>
      </c>
      <c r="I1756" s="45">
        <v>1</v>
      </c>
      <c r="J1756" s="12">
        <f>VLOOKUP(G1756,'Default Parameters'!$A$10:$C$12,3,FALSE)</f>
        <v>5</v>
      </c>
      <c r="K1756" s="63">
        <f t="shared" si="513"/>
        <v>42307</v>
      </c>
      <c r="L1756" s="64">
        <f t="shared" si="514"/>
        <v>2015</v>
      </c>
      <c r="M1756" s="64">
        <f t="shared" si="515"/>
        <v>10</v>
      </c>
      <c r="N1756" s="63">
        <f t="shared" si="516"/>
        <v>44133</v>
      </c>
      <c r="O1756" s="154">
        <f t="shared" si="517"/>
        <v>42948</v>
      </c>
      <c r="P1756" s="155">
        <f t="shared" si="518"/>
        <v>43312</v>
      </c>
      <c r="Q1756" s="155" t="str">
        <f t="shared" si="519"/>
        <v>Yes</v>
      </c>
      <c r="R1756" s="156">
        <f t="shared" si="520"/>
        <v>0.41917808219178082</v>
      </c>
      <c r="S1756" s="156">
        <f t="shared" si="521"/>
        <v>0.58082191780821912</v>
      </c>
      <c r="T1756" s="157">
        <f t="shared" si="522"/>
        <v>43313</v>
      </c>
      <c r="U1756" s="158">
        <f t="shared" si="523"/>
        <v>43677</v>
      </c>
      <c r="V1756" s="158" t="str">
        <f t="shared" si="524"/>
        <v>Yes</v>
      </c>
      <c r="W1756" s="159">
        <f t="shared" si="525"/>
        <v>0.41917808219178082</v>
      </c>
      <c r="X1756" s="159">
        <f t="shared" si="526"/>
        <v>0.58082191780821912</v>
      </c>
      <c r="Y1756" s="160">
        <f t="shared" si="527"/>
        <v>43678</v>
      </c>
      <c r="Z1756" s="161">
        <f t="shared" si="528"/>
        <v>44043</v>
      </c>
      <c r="AA1756" s="161" t="str">
        <f t="shared" si="529"/>
        <v>Yes</v>
      </c>
      <c r="AB1756" s="162">
        <f t="shared" si="530"/>
        <v>0.41917808219178082</v>
      </c>
      <c r="AC1756" s="162">
        <f t="shared" si="531"/>
        <v>0.58196721311475408</v>
      </c>
    </row>
    <row r="1757" spans="1:29" ht="15">
      <c r="A1757" s="62">
        <v>1755</v>
      </c>
      <c r="B1757" s="10">
        <v>11</v>
      </c>
      <c r="C1757" s="43">
        <v>42185</v>
      </c>
      <c r="D1757" s="44" t="s">
        <v>654</v>
      </c>
      <c r="E1757" s="44" t="s">
        <v>11</v>
      </c>
      <c r="F1757" s="15" t="s">
        <v>11</v>
      </c>
      <c r="G1757" s="163" t="s">
        <v>203</v>
      </c>
      <c r="H1757" s="44" t="s">
        <v>655</v>
      </c>
      <c r="I1757" s="45">
        <v>3</v>
      </c>
      <c r="J1757" s="12">
        <f>VLOOKUP(G1757,'Default Parameters'!$A$10:$C$12,3,FALSE)</f>
        <v>5</v>
      </c>
      <c r="K1757" s="63">
        <f t="shared" si="513"/>
        <v>42307</v>
      </c>
      <c r="L1757" s="64">
        <f t="shared" si="514"/>
        <v>2015</v>
      </c>
      <c r="M1757" s="64">
        <f t="shared" si="515"/>
        <v>10</v>
      </c>
      <c r="N1757" s="63">
        <f t="shared" si="516"/>
        <v>44133</v>
      </c>
      <c r="O1757" s="154">
        <f t="shared" si="517"/>
        <v>42948</v>
      </c>
      <c r="P1757" s="155">
        <f t="shared" si="518"/>
        <v>43312</v>
      </c>
      <c r="Q1757" s="155" t="str">
        <f t="shared" si="519"/>
        <v>Yes</v>
      </c>
      <c r="R1757" s="156">
        <f t="shared" si="520"/>
        <v>1.2575342465753425</v>
      </c>
      <c r="S1757" s="156">
        <f t="shared" si="521"/>
        <v>1.7424657534246575</v>
      </c>
      <c r="T1757" s="157">
        <f t="shared" si="522"/>
        <v>43313</v>
      </c>
      <c r="U1757" s="158">
        <f t="shared" si="523"/>
        <v>43677</v>
      </c>
      <c r="V1757" s="158" t="str">
        <f t="shared" si="524"/>
        <v>Yes</v>
      </c>
      <c r="W1757" s="159">
        <f t="shared" si="525"/>
        <v>1.2575342465753425</v>
      </c>
      <c r="X1757" s="159">
        <f t="shared" si="526"/>
        <v>1.7424657534246575</v>
      </c>
      <c r="Y1757" s="160">
        <f t="shared" si="527"/>
        <v>43678</v>
      </c>
      <c r="Z1757" s="161">
        <f t="shared" si="528"/>
        <v>44043</v>
      </c>
      <c r="AA1757" s="161" t="str">
        <f t="shared" si="529"/>
        <v>Yes</v>
      </c>
      <c r="AB1757" s="162">
        <f t="shared" si="530"/>
        <v>1.2575342465753425</v>
      </c>
      <c r="AC1757" s="162">
        <f t="shared" si="531"/>
        <v>1.7459016393442623</v>
      </c>
    </row>
    <row r="1758" spans="1:29" ht="15">
      <c r="A1758" s="62">
        <v>1756</v>
      </c>
      <c r="B1758" s="10">
        <v>11</v>
      </c>
      <c r="C1758" s="43">
        <v>42185</v>
      </c>
      <c r="D1758" s="44" t="s">
        <v>538</v>
      </c>
      <c r="E1758" s="65" t="s">
        <v>9</v>
      </c>
      <c r="F1758" s="15" t="s">
        <v>9</v>
      </c>
      <c r="G1758" s="44" t="s">
        <v>229</v>
      </c>
      <c r="H1758" s="44" t="s">
        <v>647</v>
      </c>
      <c r="I1758" s="45">
        <v>100</v>
      </c>
      <c r="J1758" s="12">
        <f>VLOOKUP(G1758,'Default Parameters'!$A$10:$C$12,3,FALSE)</f>
        <v>5</v>
      </c>
      <c r="K1758" s="63">
        <f t="shared" si="513"/>
        <v>42307</v>
      </c>
      <c r="L1758" s="64">
        <f t="shared" si="514"/>
        <v>2015</v>
      </c>
      <c r="M1758" s="64">
        <f t="shared" si="515"/>
        <v>10</v>
      </c>
      <c r="N1758" s="63">
        <f t="shared" si="516"/>
        <v>44133</v>
      </c>
      <c r="O1758" s="154">
        <f t="shared" si="517"/>
        <v>42948</v>
      </c>
      <c r="P1758" s="155">
        <f t="shared" si="518"/>
        <v>43312</v>
      </c>
      <c r="Q1758" s="155" t="str">
        <f t="shared" si="519"/>
        <v>Yes</v>
      </c>
      <c r="R1758" s="156">
        <f t="shared" si="520"/>
        <v>41.917808219178085</v>
      </c>
      <c r="S1758" s="156">
        <f t="shared" si="521"/>
        <v>58.082191780821915</v>
      </c>
      <c r="T1758" s="157">
        <f t="shared" si="522"/>
        <v>43313</v>
      </c>
      <c r="U1758" s="158">
        <f t="shared" si="523"/>
        <v>43677</v>
      </c>
      <c r="V1758" s="158" t="str">
        <f t="shared" si="524"/>
        <v>Yes</v>
      </c>
      <c r="W1758" s="159">
        <f t="shared" si="525"/>
        <v>41.917808219178085</v>
      </c>
      <c r="X1758" s="159">
        <f t="shared" si="526"/>
        <v>58.082191780821915</v>
      </c>
      <c r="Y1758" s="160">
        <f t="shared" si="527"/>
        <v>43678</v>
      </c>
      <c r="Z1758" s="161">
        <f t="shared" si="528"/>
        <v>44043</v>
      </c>
      <c r="AA1758" s="161" t="str">
        <f t="shared" si="529"/>
        <v>Yes</v>
      </c>
      <c r="AB1758" s="162">
        <f t="shared" si="530"/>
        <v>41.917808219178085</v>
      </c>
      <c r="AC1758" s="162">
        <f t="shared" si="531"/>
        <v>58.196721311475407</v>
      </c>
    </row>
    <row r="1759" spans="1:29" ht="15">
      <c r="A1759" s="62">
        <v>1757</v>
      </c>
      <c r="B1759" s="10">
        <v>11</v>
      </c>
      <c r="C1759" s="43">
        <v>42185</v>
      </c>
      <c r="D1759" s="44" t="s">
        <v>534</v>
      </c>
      <c r="E1759" s="15" t="s">
        <v>785</v>
      </c>
      <c r="F1759" s="15" t="s">
        <v>785</v>
      </c>
      <c r="G1759" s="44" t="s">
        <v>229</v>
      </c>
      <c r="H1759" s="44" t="s">
        <v>652</v>
      </c>
      <c r="I1759" s="45">
        <v>500</v>
      </c>
      <c r="J1759" s="12">
        <f>VLOOKUP(G1759,'Default Parameters'!$A$10:$C$12,3,FALSE)</f>
        <v>5</v>
      </c>
      <c r="K1759" s="63">
        <f t="shared" si="513"/>
        <v>42307</v>
      </c>
      <c r="L1759" s="64">
        <f t="shared" si="514"/>
        <v>2015</v>
      </c>
      <c r="M1759" s="64">
        <f t="shared" si="515"/>
        <v>10</v>
      </c>
      <c r="N1759" s="63">
        <f t="shared" si="516"/>
        <v>44133</v>
      </c>
      <c r="O1759" s="154">
        <f t="shared" si="517"/>
        <v>42948</v>
      </c>
      <c r="P1759" s="155">
        <f t="shared" si="518"/>
        <v>43312</v>
      </c>
      <c r="Q1759" s="155" t="str">
        <f t="shared" si="519"/>
        <v>Yes</v>
      </c>
      <c r="R1759" s="156">
        <f t="shared" si="520"/>
        <v>209.58904109589042</v>
      </c>
      <c r="S1759" s="156">
        <f t="shared" si="521"/>
        <v>290.41095890410958</v>
      </c>
      <c r="T1759" s="157">
        <f t="shared" si="522"/>
        <v>43313</v>
      </c>
      <c r="U1759" s="158">
        <f t="shared" si="523"/>
        <v>43677</v>
      </c>
      <c r="V1759" s="158" t="str">
        <f t="shared" si="524"/>
        <v>Yes</v>
      </c>
      <c r="W1759" s="159">
        <f t="shared" si="525"/>
        <v>209.58904109589042</v>
      </c>
      <c r="X1759" s="159">
        <f t="shared" si="526"/>
        <v>290.41095890410958</v>
      </c>
      <c r="Y1759" s="160">
        <f t="shared" si="527"/>
        <v>43678</v>
      </c>
      <c r="Z1759" s="161">
        <f t="shared" si="528"/>
        <v>44043</v>
      </c>
      <c r="AA1759" s="161" t="str">
        <f t="shared" si="529"/>
        <v>Yes</v>
      </c>
      <c r="AB1759" s="162">
        <f t="shared" si="530"/>
        <v>209.58904109589042</v>
      </c>
      <c r="AC1759" s="162">
        <f t="shared" si="531"/>
        <v>290.98360655737707</v>
      </c>
    </row>
    <row r="1760" spans="1:29" ht="15">
      <c r="A1760" s="62">
        <v>1758</v>
      </c>
      <c r="B1760" s="10">
        <v>11</v>
      </c>
      <c r="C1760" s="43">
        <v>42198</v>
      </c>
      <c r="D1760" s="44" t="s">
        <v>656</v>
      </c>
      <c r="E1760" s="44" t="s">
        <v>378</v>
      </c>
      <c r="F1760" s="15" t="s">
        <v>378</v>
      </c>
      <c r="G1760" s="44" t="s">
        <v>229</v>
      </c>
      <c r="H1760" s="44" t="s">
        <v>657</v>
      </c>
      <c r="I1760" s="45">
        <v>22</v>
      </c>
      <c r="J1760" s="12">
        <f>VLOOKUP(G1760,'Default Parameters'!$A$10:$C$12,3,FALSE)</f>
        <v>5</v>
      </c>
      <c r="K1760" s="63">
        <f t="shared" si="513"/>
        <v>42321</v>
      </c>
      <c r="L1760" s="64">
        <f t="shared" si="514"/>
        <v>2015</v>
      </c>
      <c r="M1760" s="64">
        <f t="shared" si="515"/>
        <v>11</v>
      </c>
      <c r="N1760" s="63">
        <f t="shared" si="516"/>
        <v>44147</v>
      </c>
      <c r="O1760" s="154">
        <f t="shared" si="517"/>
        <v>42948</v>
      </c>
      <c r="P1760" s="155">
        <f t="shared" si="518"/>
        <v>43312</v>
      </c>
      <c r="Q1760" s="155" t="str">
        <f t="shared" si="519"/>
        <v>Yes</v>
      </c>
      <c r="R1760" s="156">
        <f t="shared" si="520"/>
        <v>9.2219178082191782</v>
      </c>
      <c r="S1760" s="156">
        <f t="shared" si="521"/>
        <v>12.778082191780822</v>
      </c>
      <c r="T1760" s="157">
        <f t="shared" si="522"/>
        <v>43313</v>
      </c>
      <c r="U1760" s="158">
        <f t="shared" si="523"/>
        <v>43677</v>
      </c>
      <c r="V1760" s="158" t="str">
        <f t="shared" si="524"/>
        <v>Yes</v>
      </c>
      <c r="W1760" s="159">
        <f t="shared" si="525"/>
        <v>9.2219178082191782</v>
      </c>
      <c r="X1760" s="159">
        <f t="shared" si="526"/>
        <v>12.778082191780822</v>
      </c>
      <c r="Y1760" s="160">
        <f t="shared" si="527"/>
        <v>43678</v>
      </c>
      <c r="Z1760" s="161">
        <f t="shared" si="528"/>
        <v>44043</v>
      </c>
      <c r="AA1760" s="161" t="str">
        <f t="shared" si="529"/>
        <v>Yes</v>
      </c>
      <c r="AB1760" s="162">
        <f t="shared" si="530"/>
        <v>9.2219178082191782</v>
      </c>
      <c r="AC1760" s="162">
        <f t="shared" si="531"/>
        <v>12.803278688524591</v>
      </c>
    </row>
    <row r="1761" spans="1:29" ht="15">
      <c r="A1761" s="62">
        <v>1759</v>
      </c>
      <c r="B1761" s="10">
        <v>11</v>
      </c>
      <c r="C1761" s="43">
        <v>42200</v>
      </c>
      <c r="D1761" s="44" t="s">
        <v>658</v>
      </c>
      <c r="E1761" s="44" t="s">
        <v>11</v>
      </c>
      <c r="F1761" s="15" t="s">
        <v>11</v>
      </c>
      <c r="G1761" s="44" t="s">
        <v>229</v>
      </c>
      <c r="H1761" s="44" t="s">
        <v>659</v>
      </c>
      <c r="I1761" s="45">
        <v>1</v>
      </c>
      <c r="J1761" s="12">
        <f>VLOOKUP(G1761,'Default Parameters'!$A$10:$C$12,3,FALSE)</f>
        <v>5</v>
      </c>
      <c r="K1761" s="63">
        <f t="shared" si="513"/>
        <v>42323</v>
      </c>
      <c r="L1761" s="64">
        <f t="shared" si="514"/>
        <v>2015</v>
      </c>
      <c r="M1761" s="64">
        <f t="shared" si="515"/>
        <v>11</v>
      </c>
      <c r="N1761" s="63">
        <f t="shared" si="516"/>
        <v>44149</v>
      </c>
      <c r="O1761" s="154">
        <f t="shared" si="517"/>
        <v>42948</v>
      </c>
      <c r="P1761" s="155">
        <f t="shared" si="518"/>
        <v>43312</v>
      </c>
      <c r="Q1761" s="155" t="str">
        <f t="shared" si="519"/>
        <v>Yes</v>
      </c>
      <c r="R1761" s="156">
        <f t="shared" si="520"/>
        <v>0.41917808219178082</v>
      </c>
      <c r="S1761" s="156">
        <f t="shared" si="521"/>
        <v>0.58082191780821912</v>
      </c>
      <c r="T1761" s="157">
        <f t="shared" si="522"/>
        <v>43313</v>
      </c>
      <c r="U1761" s="158">
        <f t="shared" si="523"/>
        <v>43677</v>
      </c>
      <c r="V1761" s="158" t="str">
        <f t="shared" si="524"/>
        <v>Yes</v>
      </c>
      <c r="W1761" s="159">
        <f t="shared" si="525"/>
        <v>0.41917808219178082</v>
      </c>
      <c r="X1761" s="159">
        <f t="shared" si="526"/>
        <v>0.58082191780821912</v>
      </c>
      <c r="Y1761" s="160">
        <f t="shared" si="527"/>
        <v>43678</v>
      </c>
      <c r="Z1761" s="161">
        <f t="shared" si="528"/>
        <v>44043</v>
      </c>
      <c r="AA1761" s="161" t="str">
        <f t="shared" si="529"/>
        <v>Yes</v>
      </c>
      <c r="AB1761" s="162">
        <f t="shared" si="530"/>
        <v>0.41917808219178082</v>
      </c>
      <c r="AC1761" s="162">
        <f t="shared" si="531"/>
        <v>0.58196721311475408</v>
      </c>
    </row>
    <row r="1762" spans="1:29" ht="15">
      <c r="A1762" s="62">
        <v>1760</v>
      </c>
      <c r="B1762" s="10">
        <v>11</v>
      </c>
      <c r="C1762" s="43">
        <v>42205</v>
      </c>
      <c r="D1762" s="44" t="s">
        <v>664</v>
      </c>
      <c r="E1762" s="44" t="s">
        <v>11</v>
      </c>
      <c r="F1762" s="15" t="s">
        <v>11</v>
      </c>
      <c r="G1762" s="44" t="s">
        <v>229</v>
      </c>
      <c r="H1762" s="44" t="s">
        <v>665</v>
      </c>
      <c r="I1762" s="45">
        <v>1</v>
      </c>
      <c r="J1762" s="12">
        <f>VLOOKUP(G1762,'Default Parameters'!$A$10:$C$12,3,FALSE)</f>
        <v>5</v>
      </c>
      <c r="K1762" s="63">
        <f t="shared" si="513"/>
        <v>42328</v>
      </c>
      <c r="L1762" s="64">
        <f t="shared" si="514"/>
        <v>2015</v>
      </c>
      <c r="M1762" s="64">
        <f t="shared" si="515"/>
        <v>11</v>
      </c>
      <c r="N1762" s="63">
        <f t="shared" si="516"/>
        <v>44154</v>
      </c>
      <c r="O1762" s="154">
        <f t="shared" si="517"/>
        <v>42948</v>
      </c>
      <c r="P1762" s="155">
        <f t="shared" si="518"/>
        <v>43312</v>
      </c>
      <c r="Q1762" s="155" t="str">
        <f t="shared" si="519"/>
        <v>Yes</v>
      </c>
      <c r="R1762" s="156">
        <f t="shared" si="520"/>
        <v>0.41917808219178082</v>
      </c>
      <c r="S1762" s="156">
        <f t="shared" si="521"/>
        <v>0.58082191780821912</v>
      </c>
      <c r="T1762" s="157">
        <f t="shared" si="522"/>
        <v>43313</v>
      </c>
      <c r="U1762" s="158">
        <f t="shared" si="523"/>
        <v>43677</v>
      </c>
      <c r="V1762" s="158" t="str">
        <f t="shared" si="524"/>
        <v>Yes</v>
      </c>
      <c r="W1762" s="159">
        <f t="shared" si="525"/>
        <v>0.41917808219178082</v>
      </c>
      <c r="X1762" s="159">
        <f t="shared" si="526"/>
        <v>0.58082191780821912</v>
      </c>
      <c r="Y1762" s="160">
        <f t="shared" si="527"/>
        <v>43678</v>
      </c>
      <c r="Z1762" s="161">
        <f t="shared" si="528"/>
        <v>44043</v>
      </c>
      <c r="AA1762" s="161" t="str">
        <f t="shared" si="529"/>
        <v>Yes</v>
      </c>
      <c r="AB1762" s="162">
        <f t="shared" si="530"/>
        <v>0.41917808219178082</v>
      </c>
      <c r="AC1762" s="162">
        <f t="shared" si="531"/>
        <v>0.58196721311475408</v>
      </c>
    </row>
    <row r="1763" spans="1:29" ht="15">
      <c r="A1763" s="62">
        <v>1761</v>
      </c>
      <c r="B1763" s="10">
        <v>11</v>
      </c>
      <c r="C1763" s="43">
        <v>42205</v>
      </c>
      <c r="D1763" s="44" t="s">
        <v>662</v>
      </c>
      <c r="E1763" s="65" t="s">
        <v>9</v>
      </c>
      <c r="F1763" s="15" t="s">
        <v>9</v>
      </c>
      <c r="G1763" s="44" t="s">
        <v>229</v>
      </c>
      <c r="H1763" s="44" t="s">
        <v>663</v>
      </c>
      <c r="I1763" s="45">
        <v>1</v>
      </c>
      <c r="J1763" s="12">
        <f>VLOOKUP(G1763,'Default Parameters'!$A$10:$C$12,3,FALSE)</f>
        <v>5</v>
      </c>
      <c r="K1763" s="63">
        <f t="shared" si="513"/>
        <v>42328</v>
      </c>
      <c r="L1763" s="64">
        <f t="shared" si="514"/>
        <v>2015</v>
      </c>
      <c r="M1763" s="64">
        <f t="shared" si="515"/>
        <v>11</v>
      </c>
      <c r="N1763" s="63">
        <f t="shared" si="516"/>
        <v>44154</v>
      </c>
      <c r="O1763" s="154">
        <f t="shared" si="517"/>
        <v>42948</v>
      </c>
      <c r="P1763" s="155">
        <f t="shared" si="518"/>
        <v>43312</v>
      </c>
      <c r="Q1763" s="155" t="str">
        <f t="shared" si="519"/>
        <v>Yes</v>
      </c>
      <c r="R1763" s="156">
        <f t="shared" si="520"/>
        <v>0.41917808219178082</v>
      </c>
      <c r="S1763" s="156">
        <f t="shared" si="521"/>
        <v>0.58082191780821912</v>
      </c>
      <c r="T1763" s="157">
        <f t="shared" si="522"/>
        <v>43313</v>
      </c>
      <c r="U1763" s="158">
        <f t="shared" si="523"/>
        <v>43677</v>
      </c>
      <c r="V1763" s="158" t="str">
        <f t="shared" si="524"/>
        <v>Yes</v>
      </c>
      <c r="W1763" s="159">
        <f t="shared" si="525"/>
        <v>0.41917808219178082</v>
      </c>
      <c r="X1763" s="159">
        <f t="shared" si="526"/>
        <v>0.58082191780821912</v>
      </c>
      <c r="Y1763" s="160">
        <f t="shared" si="527"/>
        <v>43678</v>
      </c>
      <c r="Z1763" s="161">
        <f t="shared" si="528"/>
        <v>44043</v>
      </c>
      <c r="AA1763" s="161" t="str">
        <f t="shared" si="529"/>
        <v>Yes</v>
      </c>
      <c r="AB1763" s="162">
        <f t="shared" si="530"/>
        <v>0.41917808219178082</v>
      </c>
      <c r="AC1763" s="162">
        <f t="shared" si="531"/>
        <v>0.58196721311475408</v>
      </c>
    </row>
    <row r="1764" spans="1:29" ht="15">
      <c r="A1764" s="62">
        <v>1762</v>
      </c>
      <c r="B1764" s="10">
        <v>11</v>
      </c>
      <c r="C1764" s="43">
        <v>42205</v>
      </c>
      <c r="D1764" s="44" t="s">
        <v>660</v>
      </c>
      <c r="E1764" s="44" t="s">
        <v>370</v>
      </c>
      <c r="F1764" s="15" t="s">
        <v>370</v>
      </c>
      <c r="G1764" s="44" t="s">
        <v>229</v>
      </c>
      <c r="H1764" s="44" t="s">
        <v>661</v>
      </c>
      <c r="I1764" s="45">
        <v>2</v>
      </c>
      <c r="J1764" s="12">
        <f>VLOOKUP(G1764,'Default Parameters'!$A$10:$C$12,3,FALSE)</f>
        <v>5</v>
      </c>
      <c r="K1764" s="63">
        <f t="shared" si="513"/>
        <v>42328</v>
      </c>
      <c r="L1764" s="64">
        <f t="shared" si="514"/>
        <v>2015</v>
      </c>
      <c r="M1764" s="64">
        <f t="shared" si="515"/>
        <v>11</v>
      </c>
      <c r="N1764" s="63">
        <f t="shared" si="516"/>
        <v>44154</v>
      </c>
      <c r="O1764" s="154">
        <f t="shared" si="517"/>
        <v>42948</v>
      </c>
      <c r="P1764" s="155">
        <f t="shared" si="518"/>
        <v>43312</v>
      </c>
      <c r="Q1764" s="155" t="str">
        <f t="shared" si="519"/>
        <v>Yes</v>
      </c>
      <c r="R1764" s="156">
        <f t="shared" si="520"/>
        <v>0.83835616438356164</v>
      </c>
      <c r="S1764" s="156">
        <f t="shared" si="521"/>
        <v>1.1616438356164382</v>
      </c>
      <c r="T1764" s="157">
        <f t="shared" si="522"/>
        <v>43313</v>
      </c>
      <c r="U1764" s="158">
        <f t="shared" si="523"/>
        <v>43677</v>
      </c>
      <c r="V1764" s="158" t="str">
        <f t="shared" si="524"/>
        <v>Yes</v>
      </c>
      <c r="W1764" s="159">
        <f t="shared" si="525"/>
        <v>0.83835616438356164</v>
      </c>
      <c r="X1764" s="159">
        <f t="shared" si="526"/>
        <v>1.1616438356164382</v>
      </c>
      <c r="Y1764" s="160">
        <f t="shared" si="527"/>
        <v>43678</v>
      </c>
      <c r="Z1764" s="161">
        <f t="shared" si="528"/>
        <v>44043</v>
      </c>
      <c r="AA1764" s="161" t="str">
        <f t="shared" si="529"/>
        <v>Yes</v>
      </c>
      <c r="AB1764" s="162">
        <f t="shared" si="530"/>
        <v>0.83835616438356164</v>
      </c>
      <c r="AC1764" s="162">
        <f t="shared" si="531"/>
        <v>1.1639344262295082</v>
      </c>
    </row>
    <row r="1765" spans="1:29" ht="15">
      <c r="A1765" s="62">
        <v>1763</v>
      </c>
      <c r="B1765" s="10">
        <v>11</v>
      </c>
      <c r="C1765" s="43">
        <v>42209</v>
      </c>
      <c r="D1765" s="44" t="s">
        <v>534</v>
      </c>
      <c r="E1765" s="65" t="s">
        <v>8</v>
      </c>
      <c r="F1765" s="15" t="s">
        <v>8</v>
      </c>
      <c r="G1765" s="44" t="s">
        <v>229</v>
      </c>
      <c r="H1765" s="44" t="s">
        <v>666</v>
      </c>
      <c r="I1765" s="45">
        <v>5000</v>
      </c>
      <c r="J1765" s="12">
        <f>VLOOKUP(G1765,'Default Parameters'!$A$10:$C$12,3,FALSE)</f>
        <v>5</v>
      </c>
      <c r="K1765" s="63">
        <f t="shared" si="513"/>
        <v>42332</v>
      </c>
      <c r="L1765" s="64">
        <f t="shared" si="514"/>
        <v>2015</v>
      </c>
      <c r="M1765" s="64">
        <f t="shared" si="515"/>
        <v>11</v>
      </c>
      <c r="N1765" s="63">
        <f t="shared" si="516"/>
        <v>44158</v>
      </c>
      <c r="O1765" s="154">
        <f t="shared" si="517"/>
        <v>42948</v>
      </c>
      <c r="P1765" s="155">
        <f t="shared" si="518"/>
        <v>43312</v>
      </c>
      <c r="Q1765" s="155" t="str">
        <f t="shared" si="519"/>
        <v>Yes</v>
      </c>
      <c r="R1765" s="156">
        <f t="shared" si="520"/>
        <v>2095.8904109589039</v>
      </c>
      <c r="S1765" s="156">
        <f t="shared" si="521"/>
        <v>2904.1095890410961</v>
      </c>
      <c r="T1765" s="157">
        <f t="shared" si="522"/>
        <v>43313</v>
      </c>
      <c r="U1765" s="158">
        <f t="shared" si="523"/>
        <v>43677</v>
      </c>
      <c r="V1765" s="158" t="str">
        <f t="shared" si="524"/>
        <v>Yes</v>
      </c>
      <c r="W1765" s="159">
        <f t="shared" si="525"/>
        <v>2095.8904109589039</v>
      </c>
      <c r="X1765" s="159">
        <f t="shared" si="526"/>
        <v>2904.1095890410961</v>
      </c>
      <c r="Y1765" s="160">
        <f t="shared" si="527"/>
        <v>43678</v>
      </c>
      <c r="Z1765" s="161">
        <f t="shared" si="528"/>
        <v>44043</v>
      </c>
      <c r="AA1765" s="161" t="str">
        <f t="shared" si="529"/>
        <v>Yes</v>
      </c>
      <c r="AB1765" s="162">
        <f t="shared" si="530"/>
        <v>2095.8904109589039</v>
      </c>
      <c r="AC1765" s="162">
        <f t="shared" si="531"/>
        <v>2909.8360655737706</v>
      </c>
    </row>
    <row r="1766" spans="1:29" ht="15">
      <c r="A1766" s="62">
        <v>1764</v>
      </c>
      <c r="B1766" s="10">
        <v>11</v>
      </c>
      <c r="C1766" s="43">
        <v>42212</v>
      </c>
      <c r="D1766" s="44" t="s">
        <v>534</v>
      </c>
      <c r="E1766" s="44" t="s">
        <v>372</v>
      </c>
      <c r="F1766" s="15" t="s">
        <v>372</v>
      </c>
      <c r="G1766" s="44" t="s">
        <v>229</v>
      </c>
      <c r="H1766" s="44" t="s">
        <v>671</v>
      </c>
      <c r="I1766" s="45">
        <v>200</v>
      </c>
      <c r="J1766" s="12">
        <f>VLOOKUP(G1766,'Default Parameters'!$A$10:$C$12,3,FALSE)</f>
        <v>5</v>
      </c>
      <c r="K1766" s="63">
        <f t="shared" si="513"/>
        <v>42335</v>
      </c>
      <c r="L1766" s="64">
        <f t="shared" si="514"/>
        <v>2015</v>
      </c>
      <c r="M1766" s="64">
        <f t="shared" si="515"/>
        <v>11</v>
      </c>
      <c r="N1766" s="63">
        <f t="shared" si="516"/>
        <v>44161</v>
      </c>
      <c r="O1766" s="154">
        <f t="shared" si="517"/>
        <v>42948</v>
      </c>
      <c r="P1766" s="155">
        <f t="shared" si="518"/>
        <v>43312</v>
      </c>
      <c r="Q1766" s="155" t="str">
        <f t="shared" si="519"/>
        <v>Yes</v>
      </c>
      <c r="R1766" s="156">
        <f t="shared" si="520"/>
        <v>83.835616438356169</v>
      </c>
      <c r="S1766" s="156">
        <f t="shared" si="521"/>
        <v>116.16438356164383</v>
      </c>
      <c r="T1766" s="157">
        <f t="shared" si="522"/>
        <v>43313</v>
      </c>
      <c r="U1766" s="158">
        <f t="shared" si="523"/>
        <v>43677</v>
      </c>
      <c r="V1766" s="158" t="str">
        <f t="shared" si="524"/>
        <v>Yes</v>
      </c>
      <c r="W1766" s="159">
        <f t="shared" si="525"/>
        <v>83.835616438356169</v>
      </c>
      <c r="X1766" s="159">
        <f t="shared" si="526"/>
        <v>116.16438356164383</v>
      </c>
      <c r="Y1766" s="160">
        <f t="shared" si="527"/>
        <v>43678</v>
      </c>
      <c r="Z1766" s="161">
        <f t="shared" si="528"/>
        <v>44043</v>
      </c>
      <c r="AA1766" s="161" t="str">
        <f t="shared" si="529"/>
        <v>Yes</v>
      </c>
      <c r="AB1766" s="162">
        <f t="shared" si="530"/>
        <v>83.835616438356169</v>
      </c>
      <c r="AC1766" s="162">
        <f t="shared" si="531"/>
        <v>116.39344262295081</v>
      </c>
    </row>
    <row r="1767" spans="1:29" ht="15">
      <c r="A1767" s="62">
        <v>1765</v>
      </c>
      <c r="B1767" s="10">
        <v>11</v>
      </c>
      <c r="C1767" s="43">
        <v>42212</v>
      </c>
      <c r="D1767" s="44" t="s">
        <v>534</v>
      </c>
      <c r="E1767" s="44" t="s">
        <v>378</v>
      </c>
      <c r="F1767" s="15" t="s">
        <v>378</v>
      </c>
      <c r="G1767" s="44" t="s">
        <v>229</v>
      </c>
      <c r="H1767" s="44" t="s">
        <v>672</v>
      </c>
      <c r="I1767" s="45">
        <v>203</v>
      </c>
      <c r="J1767" s="12">
        <f>VLOOKUP(G1767,'Default Parameters'!$A$10:$C$12,3,FALSE)</f>
        <v>5</v>
      </c>
      <c r="K1767" s="63">
        <f t="shared" si="513"/>
        <v>42335</v>
      </c>
      <c r="L1767" s="64">
        <f t="shared" si="514"/>
        <v>2015</v>
      </c>
      <c r="M1767" s="64">
        <f t="shared" si="515"/>
        <v>11</v>
      </c>
      <c r="N1767" s="63">
        <f t="shared" si="516"/>
        <v>44161</v>
      </c>
      <c r="O1767" s="154">
        <f t="shared" si="517"/>
        <v>42948</v>
      </c>
      <c r="P1767" s="155">
        <f t="shared" si="518"/>
        <v>43312</v>
      </c>
      <c r="Q1767" s="155" t="str">
        <f t="shared" si="519"/>
        <v>Yes</v>
      </c>
      <c r="R1767" s="156">
        <f t="shared" si="520"/>
        <v>85.093150684931501</v>
      </c>
      <c r="S1767" s="156">
        <f t="shared" si="521"/>
        <v>117.9068493150685</v>
      </c>
      <c r="T1767" s="157">
        <f t="shared" si="522"/>
        <v>43313</v>
      </c>
      <c r="U1767" s="158">
        <f t="shared" si="523"/>
        <v>43677</v>
      </c>
      <c r="V1767" s="158" t="str">
        <f t="shared" si="524"/>
        <v>Yes</v>
      </c>
      <c r="W1767" s="159">
        <f t="shared" si="525"/>
        <v>85.093150684931501</v>
      </c>
      <c r="X1767" s="159">
        <f t="shared" si="526"/>
        <v>117.9068493150685</v>
      </c>
      <c r="Y1767" s="160">
        <f t="shared" si="527"/>
        <v>43678</v>
      </c>
      <c r="Z1767" s="161">
        <f t="shared" si="528"/>
        <v>44043</v>
      </c>
      <c r="AA1767" s="161" t="str">
        <f t="shared" si="529"/>
        <v>Yes</v>
      </c>
      <c r="AB1767" s="162">
        <f t="shared" si="530"/>
        <v>85.093150684931501</v>
      </c>
      <c r="AC1767" s="162">
        <f t="shared" si="531"/>
        <v>118.13934426229508</v>
      </c>
    </row>
    <row r="1768" spans="1:29" ht="15">
      <c r="A1768" s="62">
        <v>1766</v>
      </c>
      <c r="B1768" s="10">
        <v>11</v>
      </c>
      <c r="C1768" s="43">
        <v>42212</v>
      </c>
      <c r="D1768" s="44" t="s">
        <v>667</v>
      </c>
      <c r="E1768" s="44" t="s">
        <v>11</v>
      </c>
      <c r="F1768" s="15" t="s">
        <v>11</v>
      </c>
      <c r="G1768" s="44" t="s">
        <v>229</v>
      </c>
      <c r="H1768" s="44" t="s">
        <v>668</v>
      </c>
      <c r="I1768" s="45">
        <v>1</v>
      </c>
      <c r="J1768" s="12">
        <f>VLOOKUP(G1768,'Default Parameters'!$A$10:$C$12,3,FALSE)</f>
        <v>5</v>
      </c>
      <c r="K1768" s="63">
        <f t="shared" si="513"/>
        <v>42335</v>
      </c>
      <c r="L1768" s="64">
        <f t="shared" si="514"/>
        <v>2015</v>
      </c>
      <c r="M1768" s="64">
        <f t="shared" si="515"/>
        <v>11</v>
      </c>
      <c r="N1768" s="63">
        <f t="shared" si="516"/>
        <v>44161</v>
      </c>
      <c r="O1768" s="154">
        <f t="shared" si="517"/>
        <v>42948</v>
      </c>
      <c r="P1768" s="155">
        <f t="shared" si="518"/>
        <v>43312</v>
      </c>
      <c r="Q1768" s="155" t="str">
        <f t="shared" si="519"/>
        <v>Yes</v>
      </c>
      <c r="R1768" s="156">
        <f t="shared" si="520"/>
        <v>0.41917808219178082</v>
      </c>
      <c r="S1768" s="156">
        <f t="shared" si="521"/>
        <v>0.58082191780821912</v>
      </c>
      <c r="T1768" s="157">
        <f t="shared" si="522"/>
        <v>43313</v>
      </c>
      <c r="U1768" s="158">
        <f t="shared" si="523"/>
        <v>43677</v>
      </c>
      <c r="V1768" s="158" t="str">
        <f t="shared" si="524"/>
        <v>Yes</v>
      </c>
      <c r="W1768" s="159">
        <f t="shared" si="525"/>
        <v>0.41917808219178082</v>
      </c>
      <c r="X1768" s="159">
        <f t="shared" si="526"/>
        <v>0.58082191780821912</v>
      </c>
      <c r="Y1768" s="160">
        <f t="shared" si="527"/>
        <v>43678</v>
      </c>
      <c r="Z1768" s="161">
        <f t="shared" si="528"/>
        <v>44043</v>
      </c>
      <c r="AA1768" s="161" t="str">
        <f t="shared" si="529"/>
        <v>Yes</v>
      </c>
      <c r="AB1768" s="162">
        <f t="shared" si="530"/>
        <v>0.41917808219178082</v>
      </c>
      <c r="AC1768" s="162">
        <f t="shared" si="531"/>
        <v>0.58196721311475408</v>
      </c>
    </row>
    <row r="1769" spans="1:29" ht="15">
      <c r="A1769" s="62">
        <v>1767</v>
      </c>
      <c r="B1769" s="10">
        <v>11</v>
      </c>
      <c r="C1769" s="43">
        <v>42212</v>
      </c>
      <c r="D1769" s="44" t="s">
        <v>534</v>
      </c>
      <c r="E1769" s="44" t="s">
        <v>410</v>
      </c>
      <c r="F1769" s="15" t="s">
        <v>410</v>
      </c>
      <c r="G1769" s="44" t="s">
        <v>229</v>
      </c>
      <c r="H1769" s="44" t="s">
        <v>669</v>
      </c>
      <c r="I1769" s="45">
        <v>100</v>
      </c>
      <c r="J1769" s="12">
        <f>VLOOKUP(G1769,'Default Parameters'!$A$10:$C$12,3,FALSE)</f>
        <v>5</v>
      </c>
      <c r="K1769" s="63">
        <f t="shared" si="513"/>
        <v>42335</v>
      </c>
      <c r="L1769" s="64">
        <f t="shared" si="514"/>
        <v>2015</v>
      </c>
      <c r="M1769" s="64">
        <f t="shared" si="515"/>
        <v>11</v>
      </c>
      <c r="N1769" s="63">
        <f t="shared" si="516"/>
        <v>44161</v>
      </c>
      <c r="O1769" s="154">
        <f t="shared" si="517"/>
        <v>42948</v>
      </c>
      <c r="P1769" s="155">
        <f t="shared" si="518"/>
        <v>43312</v>
      </c>
      <c r="Q1769" s="155" t="str">
        <f t="shared" si="519"/>
        <v>Yes</v>
      </c>
      <c r="R1769" s="156">
        <f t="shared" si="520"/>
        <v>41.917808219178085</v>
      </c>
      <c r="S1769" s="156">
        <f t="shared" si="521"/>
        <v>58.082191780821915</v>
      </c>
      <c r="T1769" s="157">
        <f t="shared" si="522"/>
        <v>43313</v>
      </c>
      <c r="U1769" s="158">
        <f t="shared" si="523"/>
        <v>43677</v>
      </c>
      <c r="V1769" s="158" t="str">
        <f t="shared" si="524"/>
        <v>Yes</v>
      </c>
      <c r="W1769" s="159">
        <f t="shared" si="525"/>
        <v>41.917808219178085</v>
      </c>
      <c r="X1769" s="159">
        <f t="shared" si="526"/>
        <v>58.082191780821915</v>
      </c>
      <c r="Y1769" s="160">
        <f t="shared" si="527"/>
        <v>43678</v>
      </c>
      <c r="Z1769" s="161">
        <f t="shared" si="528"/>
        <v>44043</v>
      </c>
      <c r="AA1769" s="161" t="str">
        <f t="shared" si="529"/>
        <v>Yes</v>
      </c>
      <c r="AB1769" s="162">
        <f t="shared" si="530"/>
        <v>41.917808219178085</v>
      </c>
      <c r="AC1769" s="162">
        <f t="shared" si="531"/>
        <v>58.196721311475407</v>
      </c>
    </row>
    <row r="1770" spans="1:29" ht="15">
      <c r="A1770" s="62">
        <v>1768</v>
      </c>
      <c r="B1770" s="10">
        <v>11</v>
      </c>
      <c r="C1770" s="43">
        <v>42212</v>
      </c>
      <c r="D1770" s="44" t="s">
        <v>534</v>
      </c>
      <c r="E1770" s="44" t="s">
        <v>30</v>
      </c>
      <c r="F1770" s="15" t="s">
        <v>30</v>
      </c>
      <c r="G1770" s="44" t="s">
        <v>229</v>
      </c>
      <c r="H1770" s="44" t="s">
        <v>670</v>
      </c>
      <c r="I1770" s="45">
        <v>2270</v>
      </c>
      <c r="J1770" s="12">
        <f>VLOOKUP(G1770,'Default Parameters'!$A$10:$C$12,3,FALSE)</f>
        <v>5</v>
      </c>
      <c r="K1770" s="63">
        <f t="shared" si="513"/>
        <v>42335</v>
      </c>
      <c r="L1770" s="64">
        <f t="shared" si="514"/>
        <v>2015</v>
      </c>
      <c r="M1770" s="64">
        <f t="shared" si="515"/>
        <v>11</v>
      </c>
      <c r="N1770" s="63">
        <f t="shared" si="516"/>
        <v>44161</v>
      </c>
      <c r="O1770" s="154">
        <f t="shared" si="517"/>
        <v>42948</v>
      </c>
      <c r="P1770" s="155">
        <f t="shared" si="518"/>
        <v>43312</v>
      </c>
      <c r="Q1770" s="155" t="str">
        <f t="shared" si="519"/>
        <v>Yes</v>
      </c>
      <c r="R1770" s="156">
        <f t="shared" si="520"/>
        <v>951.53424657534242</v>
      </c>
      <c r="S1770" s="156">
        <f t="shared" si="521"/>
        <v>1318.4657534246576</v>
      </c>
      <c r="T1770" s="157">
        <f t="shared" si="522"/>
        <v>43313</v>
      </c>
      <c r="U1770" s="158">
        <f t="shared" si="523"/>
        <v>43677</v>
      </c>
      <c r="V1770" s="158" t="str">
        <f t="shared" si="524"/>
        <v>Yes</v>
      </c>
      <c r="W1770" s="159">
        <f t="shared" si="525"/>
        <v>951.53424657534242</v>
      </c>
      <c r="X1770" s="159">
        <f t="shared" si="526"/>
        <v>1318.4657534246576</v>
      </c>
      <c r="Y1770" s="160">
        <f t="shared" si="527"/>
        <v>43678</v>
      </c>
      <c r="Z1770" s="161">
        <f t="shared" si="528"/>
        <v>44043</v>
      </c>
      <c r="AA1770" s="161" t="str">
        <f t="shared" si="529"/>
        <v>Yes</v>
      </c>
      <c r="AB1770" s="162">
        <f t="shared" si="530"/>
        <v>951.53424657534242</v>
      </c>
      <c r="AC1770" s="162">
        <f t="shared" si="531"/>
        <v>1321.0655737704917</v>
      </c>
    </row>
    <row r="1771" spans="1:29" ht="15">
      <c r="A1771" s="62">
        <v>1769</v>
      </c>
      <c r="B1771" s="10">
        <v>11</v>
      </c>
      <c r="C1771" s="43">
        <v>42212</v>
      </c>
      <c r="D1771" s="44" t="s">
        <v>534</v>
      </c>
      <c r="E1771" s="44" t="s">
        <v>374</v>
      </c>
      <c r="F1771" s="15" t="s">
        <v>374</v>
      </c>
      <c r="G1771" s="44" t="s">
        <v>229</v>
      </c>
      <c r="H1771" s="44" t="s">
        <v>673</v>
      </c>
      <c r="I1771" s="45">
        <v>500</v>
      </c>
      <c r="J1771" s="12">
        <f>VLOOKUP(G1771,'Default Parameters'!$A$10:$C$12,3,FALSE)</f>
        <v>5</v>
      </c>
      <c r="K1771" s="63">
        <f t="shared" si="513"/>
        <v>42335</v>
      </c>
      <c r="L1771" s="64">
        <f t="shared" si="514"/>
        <v>2015</v>
      </c>
      <c r="M1771" s="64">
        <f t="shared" si="515"/>
        <v>11</v>
      </c>
      <c r="N1771" s="63">
        <f t="shared" si="516"/>
        <v>44161</v>
      </c>
      <c r="O1771" s="154">
        <f t="shared" si="517"/>
        <v>42948</v>
      </c>
      <c r="P1771" s="155">
        <f t="shared" si="518"/>
        <v>43312</v>
      </c>
      <c r="Q1771" s="155" t="str">
        <f t="shared" si="519"/>
        <v>Yes</v>
      </c>
      <c r="R1771" s="156">
        <f t="shared" si="520"/>
        <v>209.58904109589042</v>
      </c>
      <c r="S1771" s="156">
        <f t="shared" si="521"/>
        <v>290.41095890410958</v>
      </c>
      <c r="T1771" s="157">
        <f t="shared" si="522"/>
        <v>43313</v>
      </c>
      <c r="U1771" s="158">
        <f t="shared" si="523"/>
        <v>43677</v>
      </c>
      <c r="V1771" s="158" t="str">
        <f t="shared" si="524"/>
        <v>Yes</v>
      </c>
      <c r="W1771" s="159">
        <f t="shared" si="525"/>
        <v>209.58904109589042</v>
      </c>
      <c r="X1771" s="159">
        <f t="shared" si="526"/>
        <v>290.41095890410958</v>
      </c>
      <c r="Y1771" s="160">
        <f t="shared" si="527"/>
        <v>43678</v>
      </c>
      <c r="Z1771" s="161">
        <f t="shared" si="528"/>
        <v>44043</v>
      </c>
      <c r="AA1771" s="161" t="str">
        <f t="shared" si="529"/>
        <v>Yes</v>
      </c>
      <c r="AB1771" s="162">
        <f t="shared" si="530"/>
        <v>209.58904109589042</v>
      </c>
      <c r="AC1771" s="162">
        <f t="shared" si="531"/>
        <v>290.98360655737707</v>
      </c>
    </row>
    <row r="1772" spans="1:29" ht="15">
      <c r="A1772" s="62">
        <v>1770</v>
      </c>
      <c r="B1772" s="10">
        <v>11</v>
      </c>
      <c r="C1772" s="43">
        <v>42212</v>
      </c>
      <c r="D1772" s="44" t="s">
        <v>534</v>
      </c>
      <c r="E1772" s="15" t="s">
        <v>785</v>
      </c>
      <c r="F1772" s="15" t="s">
        <v>785</v>
      </c>
      <c r="G1772" s="44" t="s">
        <v>229</v>
      </c>
      <c r="H1772" s="44" t="s">
        <v>674</v>
      </c>
      <c r="I1772" s="45">
        <v>200</v>
      </c>
      <c r="J1772" s="12">
        <f>VLOOKUP(G1772,'Default Parameters'!$A$10:$C$12,3,FALSE)</f>
        <v>5</v>
      </c>
      <c r="K1772" s="63">
        <f t="shared" si="513"/>
        <v>42335</v>
      </c>
      <c r="L1772" s="64">
        <f t="shared" si="514"/>
        <v>2015</v>
      </c>
      <c r="M1772" s="64">
        <f t="shared" si="515"/>
        <v>11</v>
      </c>
      <c r="N1772" s="63">
        <f t="shared" si="516"/>
        <v>44161</v>
      </c>
      <c r="O1772" s="154">
        <f t="shared" si="517"/>
        <v>42948</v>
      </c>
      <c r="P1772" s="155">
        <f t="shared" si="518"/>
        <v>43312</v>
      </c>
      <c r="Q1772" s="155" t="str">
        <f t="shared" si="519"/>
        <v>Yes</v>
      </c>
      <c r="R1772" s="156">
        <f t="shared" si="520"/>
        <v>83.835616438356169</v>
      </c>
      <c r="S1772" s="156">
        <f t="shared" si="521"/>
        <v>116.16438356164383</v>
      </c>
      <c r="T1772" s="157">
        <f t="shared" si="522"/>
        <v>43313</v>
      </c>
      <c r="U1772" s="158">
        <f t="shared" si="523"/>
        <v>43677</v>
      </c>
      <c r="V1772" s="158" t="str">
        <f t="shared" si="524"/>
        <v>Yes</v>
      </c>
      <c r="W1772" s="159">
        <f t="shared" si="525"/>
        <v>83.835616438356169</v>
      </c>
      <c r="X1772" s="159">
        <f t="shared" si="526"/>
        <v>116.16438356164383</v>
      </c>
      <c r="Y1772" s="160">
        <f t="shared" si="527"/>
        <v>43678</v>
      </c>
      <c r="Z1772" s="161">
        <f t="shared" si="528"/>
        <v>44043</v>
      </c>
      <c r="AA1772" s="161" t="str">
        <f t="shared" si="529"/>
        <v>Yes</v>
      </c>
      <c r="AB1772" s="162">
        <f t="shared" si="530"/>
        <v>83.835616438356169</v>
      </c>
      <c r="AC1772" s="162">
        <f t="shared" si="531"/>
        <v>116.39344262295081</v>
      </c>
    </row>
    <row r="1773" spans="1:29" ht="15">
      <c r="A1773" s="62">
        <v>1771</v>
      </c>
      <c r="B1773" s="10">
        <v>11</v>
      </c>
      <c r="C1773" s="43">
        <v>42219</v>
      </c>
      <c r="D1773" s="44" t="s">
        <v>676</v>
      </c>
      <c r="E1773" s="65" t="s">
        <v>8</v>
      </c>
      <c r="F1773" s="15" t="s">
        <v>8</v>
      </c>
      <c r="G1773" s="44" t="s">
        <v>229</v>
      </c>
      <c r="H1773" s="44" t="s">
        <v>677</v>
      </c>
      <c r="I1773" s="45">
        <v>2</v>
      </c>
      <c r="J1773" s="12">
        <f>VLOOKUP(G1773,'Default Parameters'!$A$10:$C$12,3,FALSE)</f>
        <v>5</v>
      </c>
      <c r="K1773" s="63">
        <f t="shared" si="513"/>
        <v>42341</v>
      </c>
      <c r="L1773" s="64">
        <f t="shared" si="514"/>
        <v>2015</v>
      </c>
      <c r="M1773" s="64">
        <f t="shared" si="515"/>
        <v>12</v>
      </c>
      <c r="N1773" s="63">
        <f t="shared" si="516"/>
        <v>44167</v>
      </c>
      <c r="O1773" s="154">
        <f t="shared" si="517"/>
        <v>42948</v>
      </c>
      <c r="P1773" s="155">
        <f t="shared" si="518"/>
        <v>43312</v>
      </c>
      <c r="Q1773" s="155" t="str">
        <f t="shared" si="519"/>
        <v>Yes</v>
      </c>
      <c r="R1773" s="156">
        <f t="shared" si="520"/>
        <v>0.83835616438356164</v>
      </c>
      <c r="S1773" s="156">
        <f t="shared" si="521"/>
        <v>1.1616438356164382</v>
      </c>
      <c r="T1773" s="157">
        <f t="shared" si="522"/>
        <v>43313</v>
      </c>
      <c r="U1773" s="158">
        <f t="shared" si="523"/>
        <v>43677</v>
      </c>
      <c r="V1773" s="158" t="str">
        <f t="shared" si="524"/>
        <v>Yes</v>
      </c>
      <c r="W1773" s="159">
        <f t="shared" si="525"/>
        <v>0.83835616438356164</v>
      </c>
      <c r="X1773" s="159">
        <f t="shared" si="526"/>
        <v>1.1616438356164382</v>
      </c>
      <c r="Y1773" s="160">
        <f t="shared" si="527"/>
        <v>43678</v>
      </c>
      <c r="Z1773" s="161">
        <f t="shared" si="528"/>
        <v>44043</v>
      </c>
      <c r="AA1773" s="161" t="str">
        <f t="shared" si="529"/>
        <v>Yes</v>
      </c>
      <c r="AB1773" s="162">
        <f t="shared" si="530"/>
        <v>0.83835616438356164</v>
      </c>
      <c r="AC1773" s="162">
        <f t="shared" si="531"/>
        <v>1.1639344262295082</v>
      </c>
    </row>
    <row r="1774" spans="1:29" ht="15">
      <c r="A1774" s="62">
        <v>1772</v>
      </c>
      <c r="B1774" s="10">
        <v>11</v>
      </c>
      <c r="C1774" s="43">
        <v>42219</v>
      </c>
      <c r="D1774" s="44" t="s">
        <v>660</v>
      </c>
      <c r="E1774" s="44" t="s">
        <v>370</v>
      </c>
      <c r="F1774" s="15" t="s">
        <v>370</v>
      </c>
      <c r="G1774" s="44" t="s">
        <v>229</v>
      </c>
      <c r="H1774" s="44" t="s">
        <v>675</v>
      </c>
      <c r="I1774" s="45">
        <v>2</v>
      </c>
      <c r="J1774" s="12">
        <f>VLOOKUP(G1774,'Default Parameters'!$A$10:$C$12,3,FALSE)</f>
        <v>5</v>
      </c>
      <c r="K1774" s="63">
        <f t="shared" si="513"/>
        <v>42341</v>
      </c>
      <c r="L1774" s="64">
        <f t="shared" si="514"/>
        <v>2015</v>
      </c>
      <c r="M1774" s="64">
        <f t="shared" si="515"/>
        <v>12</v>
      </c>
      <c r="N1774" s="63">
        <f t="shared" si="516"/>
        <v>44167</v>
      </c>
      <c r="O1774" s="154">
        <f t="shared" si="517"/>
        <v>42948</v>
      </c>
      <c r="P1774" s="155">
        <f t="shared" si="518"/>
        <v>43312</v>
      </c>
      <c r="Q1774" s="155" t="str">
        <f t="shared" si="519"/>
        <v>Yes</v>
      </c>
      <c r="R1774" s="156">
        <f t="shared" si="520"/>
        <v>0.83835616438356164</v>
      </c>
      <c r="S1774" s="156">
        <f t="shared" si="521"/>
        <v>1.1616438356164382</v>
      </c>
      <c r="T1774" s="157">
        <f t="shared" si="522"/>
        <v>43313</v>
      </c>
      <c r="U1774" s="158">
        <f t="shared" si="523"/>
        <v>43677</v>
      </c>
      <c r="V1774" s="158" t="str">
        <f t="shared" si="524"/>
        <v>Yes</v>
      </c>
      <c r="W1774" s="159">
        <f t="shared" si="525"/>
        <v>0.83835616438356164</v>
      </c>
      <c r="X1774" s="159">
        <f t="shared" si="526"/>
        <v>1.1616438356164382</v>
      </c>
      <c r="Y1774" s="160">
        <f t="shared" si="527"/>
        <v>43678</v>
      </c>
      <c r="Z1774" s="161">
        <f t="shared" si="528"/>
        <v>44043</v>
      </c>
      <c r="AA1774" s="161" t="str">
        <f t="shared" si="529"/>
        <v>Yes</v>
      </c>
      <c r="AB1774" s="162">
        <f t="shared" si="530"/>
        <v>0.83835616438356164</v>
      </c>
      <c r="AC1774" s="162">
        <f t="shared" si="531"/>
        <v>1.1639344262295082</v>
      </c>
    </row>
    <row r="1775" spans="1:29" ht="15">
      <c r="A1775" s="62">
        <v>1773</v>
      </c>
      <c r="B1775" s="10">
        <v>11</v>
      </c>
      <c r="C1775" s="43">
        <v>42228</v>
      </c>
      <c r="D1775" s="44" t="s">
        <v>534</v>
      </c>
      <c r="E1775" s="65" t="s">
        <v>8</v>
      </c>
      <c r="F1775" s="15" t="s">
        <v>8</v>
      </c>
      <c r="G1775" s="44" t="s">
        <v>229</v>
      </c>
      <c r="H1775" s="44" t="s">
        <v>678</v>
      </c>
      <c r="I1775" s="45">
        <v>5900</v>
      </c>
      <c r="J1775" s="12">
        <f>VLOOKUP(G1775,'Default Parameters'!$A$10:$C$12,3,FALSE)</f>
        <v>5</v>
      </c>
      <c r="K1775" s="63">
        <f t="shared" si="513"/>
        <v>42350</v>
      </c>
      <c r="L1775" s="64">
        <f t="shared" si="514"/>
        <v>2015</v>
      </c>
      <c r="M1775" s="64">
        <f t="shared" si="515"/>
        <v>12</v>
      </c>
      <c r="N1775" s="63">
        <f t="shared" si="516"/>
        <v>44176</v>
      </c>
      <c r="O1775" s="154">
        <f t="shared" si="517"/>
        <v>42948</v>
      </c>
      <c r="P1775" s="155">
        <f t="shared" si="518"/>
        <v>43312</v>
      </c>
      <c r="Q1775" s="155" t="str">
        <f t="shared" si="519"/>
        <v>Yes</v>
      </c>
      <c r="R1775" s="156">
        <f t="shared" si="520"/>
        <v>2473.1506849315069</v>
      </c>
      <c r="S1775" s="156">
        <f t="shared" si="521"/>
        <v>3426.8493150684931</v>
      </c>
      <c r="T1775" s="157">
        <f t="shared" si="522"/>
        <v>43313</v>
      </c>
      <c r="U1775" s="158">
        <f t="shared" si="523"/>
        <v>43677</v>
      </c>
      <c r="V1775" s="158" t="str">
        <f t="shared" si="524"/>
        <v>Yes</v>
      </c>
      <c r="W1775" s="159">
        <f t="shared" si="525"/>
        <v>2473.1506849315069</v>
      </c>
      <c r="X1775" s="159">
        <f t="shared" si="526"/>
        <v>3426.8493150684931</v>
      </c>
      <c r="Y1775" s="160">
        <f t="shared" si="527"/>
        <v>43678</v>
      </c>
      <c r="Z1775" s="161">
        <f t="shared" si="528"/>
        <v>44043</v>
      </c>
      <c r="AA1775" s="161" t="str">
        <f t="shared" si="529"/>
        <v>Yes</v>
      </c>
      <c r="AB1775" s="162">
        <f t="shared" si="530"/>
        <v>2473.1506849315069</v>
      </c>
      <c r="AC1775" s="162">
        <f t="shared" si="531"/>
        <v>3433.6065573770493</v>
      </c>
    </row>
    <row r="1776" spans="1:29" ht="15">
      <c r="A1776" s="62">
        <v>1774</v>
      </c>
      <c r="B1776" s="10">
        <v>11</v>
      </c>
      <c r="C1776" s="43">
        <v>42228</v>
      </c>
      <c r="D1776" s="44" t="s">
        <v>679</v>
      </c>
      <c r="E1776" s="44" t="s">
        <v>370</v>
      </c>
      <c r="F1776" s="15" t="s">
        <v>370</v>
      </c>
      <c r="G1776" s="44" t="s">
        <v>229</v>
      </c>
      <c r="H1776" s="44" t="s">
        <v>680</v>
      </c>
      <c r="I1776" s="45">
        <v>2</v>
      </c>
      <c r="J1776" s="12">
        <f>VLOOKUP(G1776,'Default Parameters'!$A$10:$C$12,3,FALSE)</f>
        <v>5</v>
      </c>
      <c r="K1776" s="63">
        <f t="shared" si="513"/>
        <v>42350</v>
      </c>
      <c r="L1776" s="64">
        <f t="shared" si="514"/>
        <v>2015</v>
      </c>
      <c r="M1776" s="64">
        <f t="shared" si="515"/>
        <v>12</v>
      </c>
      <c r="N1776" s="63">
        <f t="shared" si="516"/>
        <v>44176</v>
      </c>
      <c r="O1776" s="154">
        <f t="shared" si="517"/>
        <v>42948</v>
      </c>
      <c r="P1776" s="155">
        <f t="shared" si="518"/>
        <v>43312</v>
      </c>
      <c r="Q1776" s="155" t="str">
        <f t="shared" si="519"/>
        <v>Yes</v>
      </c>
      <c r="R1776" s="156">
        <f t="shared" si="520"/>
        <v>0.83835616438356164</v>
      </c>
      <c r="S1776" s="156">
        <f t="shared" si="521"/>
        <v>1.1616438356164382</v>
      </c>
      <c r="T1776" s="157">
        <f t="shared" si="522"/>
        <v>43313</v>
      </c>
      <c r="U1776" s="158">
        <f t="shared" si="523"/>
        <v>43677</v>
      </c>
      <c r="V1776" s="158" t="str">
        <f t="shared" si="524"/>
        <v>Yes</v>
      </c>
      <c r="W1776" s="159">
        <f t="shared" si="525"/>
        <v>0.83835616438356164</v>
      </c>
      <c r="X1776" s="159">
        <f t="shared" si="526"/>
        <v>1.1616438356164382</v>
      </c>
      <c r="Y1776" s="160">
        <f t="shared" si="527"/>
        <v>43678</v>
      </c>
      <c r="Z1776" s="161">
        <f t="shared" si="528"/>
        <v>44043</v>
      </c>
      <c r="AA1776" s="161" t="str">
        <f t="shared" si="529"/>
        <v>Yes</v>
      </c>
      <c r="AB1776" s="162">
        <f t="shared" si="530"/>
        <v>0.83835616438356164</v>
      </c>
      <c r="AC1776" s="162">
        <f t="shared" si="531"/>
        <v>1.1639344262295082</v>
      </c>
    </row>
    <row r="1777" spans="1:29" ht="15">
      <c r="A1777" s="62">
        <v>1775</v>
      </c>
      <c r="B1777" s="10">
        <v>11</v>
      </c>
      <c r="C1777" s="43">
        <v>42229</v>
      </c>
      <c r="D1777" s="44" t="s">
        <v>681</v>
      </c>
      <c r="E1777" s="44" t="s">
        <v>12</v>
      </c>
      <c r="F1777" s="15" t="s">
        <v>12</v>
      </c>
      <c r="G1777" s="44" t="s">
        <v>229</v>
      </c>
      <c r="H1777" s="44" t="s">
        <v>682</v>
      </c>
      <c r="I1777" s="45">
        <v>2</v>
      </c>
      <c r="J1777" s="12">
        <f>VLOOKUP(G1777,'Default Parameters'!$A$10:$C$12,3,FALSE)</f>
        <v>5</v>
      </c>
      <c r="K1777" s="63">
        <f t="shared" si="513"/>
        <v>42351</v>
      </c>
      <c r="L1777" s="64">
        <f t="shared" si="514"/>
        <v>2015</v>
      </c>
      <c r="M1777" s="64">
        <f t="shared" si="515"/>
        <v>12</v>
      </c>
      <c r="N1777" s="63">
        <f t="shared" si="516"/>
        <v>44177</v>
      </c>
      <c r="O1777" s="154">
        <f t="shared" si="517"/>
        <v>42948</v>
      </c>
      <c r="P1777" s="155">
        <f t="shared" si="518"/>
        <v>43312</v>
      </c>
      <c r="Q1777" s="155" t="str">
        <f t="shared" si="519"/>
        <v>Yes</v>
      </c>
      <c r="R1777" s="156">
        <f t="shared" si="520"/>
        <v>0.83835616438356164</v>
      </c>
      <c r="S1777" s="156">
        <f t="shared" si="521"/>
        <v>1.1616438356164382</v>
      </c>
      <c r="T1777" s="157">
        <f t="shared" si="522"/>
        <v>43313</v>
      </c>
      <c r="U1777" s="158">
        <f t="shared" si="523"/>
        <v>43677</v>
      </c>
      <c r="V1777" s="158" t="str">
        <f t="shared" si="524"/>
        <v>Yes</v>
      </c>
      <c r="W1777" s="159">
        <f t="shared" si="525"/>
        <v>0.83835616438356164</v>
      </c>
      <c r="X1777" s="159">
        <f t="shared" si="526"/>
        <v>1.1616438356164382</v>
      </c>
      <c r="Y1777" s="160">
        <f t="shared" si="527"/>
        <v>43678</v>
      </c>
      <c r="Z1777" s="161">
        <f t="shared" si="528"/>
        <v>44043</v>
      </c>
      <c r="AA1777" s="161" t="str">
        <f t="shared" si="529"/>
        <v>Yes</v>
      </c>
      <c r="AB1777" s="162">
        <f t="shared" si="530"/>
        <v>0.83835616438356164</v>
      </c>
      <c r="AC1777" s="162">
        <f t="shared" si="531"/>
        <v>1.1639344262295082</v>
      </c>
    </row>
    <row r="1778" spans="1:29" ht="15">
      <c r="A1778" s="62">
        <v>1776</v>
      </c>
      <c r="B1778" s="10">
        <v>11</v>
      </c>
      <c r="C1778" s="43">
        <v>42241</v>
      </c>
      <c r="D1778" s="44" t="s">
        <v>534</v>
      </c>
      <c r="E1778" s="65" t="s">
        <v>8</v>
      </c>
      <c r="F1778" s="15" t="s">
        <v>8</v>
      </c>
      <c r="G1778" s="44" t="s">
        <v>229</v>
      </c>
      <c r="H1778" s="44" t="s">
        <v>683</v>
      </c>
      <c r="I1778" s="45">
        <v>1000</v>
      </c>
      <c r="J1778" s="12">
        <f>VLOOKUP(G1778,'Default Parameters'!$A$10:$C$12,3,FALSE)</f>
        <v>5</v>
      </c>
      <c r="K1778" s="63">
        <f t="shared" si="513"/>
        <v>42363</v>
      </c>
      <c r="L1778" s="64">
        <f t="shared" si="514"/>
        <v>2015</v>
      </c>
      <c r="M1778" s="64">
        <f t="shared" si="515"/>
        <v>12</v>
      </c>
      <c r="N1778" s="63">
        <f t="shared" si="516"/>
        <v>44189</v>
      </c>
      <c r="O1778" s="154">
        <f t="shared" si="517"/>
        <v>42948</v>
      </c>
      <c r="P1778" s="155">
        <f t="shared" si="518"/>
        <v>43312</v>
      </c>
      <c r="Q1778" s="155" t="str">
        <f t="shared" si="519"/>
        <v>Yes</v>
      </c>
      <c r="R1778" s="156">
        <f t="shared" si="520"/>
        <v>419.17808219178085</v>
      </c>
      <c r="S1778" s="156">
        <f t="shared" si="521"/>
        <v>580.82191780821915</v>
      </c>
      <c r="T1778" s="157">
        <f t="shared" si="522"/>
        <v>43313</v>
      </c>
      <c r="U1778" s="158">
        <f t="shared" si="523"/>
        <v>43677</v>
      </c>
      <c r="V1778" s="158" t="str">
        <f t="shared" si="524"/>
        <v>Yes</v>
      </c>
      <c r="W1778" s="159">
        <f t="shared" si="525"/>
        <v>419.17808219178085</v>
      </c>
      <c r="X1778" s="159">
        <f t="shared" si="526"/>
        <v>580.82191780821915</v>
      </c>
      <c r="Y1778" s="160">
        <f t="shared" si="527"/>
        <v>43678</v>
      </c>
      <c r="Z1778" s="161">
        <f t="shared" si="528"/>
        <v>44043</v>
      </c>
      <c r="AA1778" s="161" t="str">
        <f t="shared" si="529"/>
        <v>Yes</v>
      </c>
      <c r="AB1778" s="162">
        <f t="shared" si="530"/>
        <v>419.17808219178085</v>
      </c>
      <c r="AC1778" s="162">
        <f t="shared" si="531"/>
        <v>581.96721311475414</v>
      </c>
    </row>
    <row r="1779" spans="1:29" ht="15">
      <c r="A1779" s="62">
        <v>1777</v>
      </c>
      <c r="B1779" s="10">
        <v>11</v>
      </c>
      <c r="C1779" s="43">
        <v>42241</v>
      </c>
      <c r="D1779" s="44" t="s">
        <v>534</v>
      </c>
      <c r="E1779" s="65" t="s">
        <v>8</v>
      </c>
      <c r="F1779" s="15" t="s">
        <v>8</v>
      </c>
      <c r="G1779" s="44" t="s">
        <v>229</v>
      </c>
      <c r="H1779" s="44" t="s">
        <v>684</v>
      </c>
      <c r="I1779" s="45">
        <v>1000</v>
      </c>
      <c r="J1779" s="12">
        <f>VLOOKUP(G1779,'Default Parameters'!$A$10:$C$12,3,FALSE)</f>
        <v>5</v>
      </c>
      <c r="K1779" s="63">
        <f t="shared" si="513"/>
        <v>42363</v>
      </c>
      <c r="L1779" s="64">
        <f t="shared" si="514"/>
        <v>2015</v>
      </c>
      <c r="M1779" s="64">
        <f t="shared" si="515"/>
        <v>12</v>
      </c>
      <c r="N1779" s="63">
        <f t="shared" si="516"/>
        <v>44189</v>
      </c>
      <c r="O1779" s="154">
        <f t="shared" si="517"/>
        <v>42948</v>
      </c>
      <c r="P1779" s="155">
        <f t="shared" si="518"/>
        <v>43312</v>
      </c>
      <c r="Q1779" s="155" t="str">
        <f t="shared" si="519"/>
        <v>Yes</v>
      </c>
      <c r="R1779" s="156">
        <f t="shared" si="520"/>
        <v>419.17808219178085</v>
      </c>
      <c r="S1779" s="156">
        <f t="shared" si="521"/>
        <v>580.82191780821915</v>
      </c>
      <c r="T1779" s="157">
        <f t="shared" si="522"/>
        <v>43313</v>
      </c>
      <c r="U1779" s="158">
        <f t="shared" si="523"/>
        <v>43677</v>
      </c>
      <c r="V1779" s="158" t="str">
        <f t="shared" si="524"/>
        <v>Yes</v>
      </c>
      <c r="W1779" s="159">
        <f t="shared" si="525"/>
        <v>419.17808219178085</v>
      </c>
      <c r="X1779" s="159">
        <f t="shared" si="526"/>
        <v>580.82191780821915</v>
      </c>
      <c r="Y1779" s="160">
        <f t="shared" si="527"/>
        <v>43678</v>
      </c>
      <c r="Z1779" s="161">
        <f t="shared" si="528"/>
        <v>44043</v>
      </c>
      <c r="AA1779" s="161" t="str">
        <f t="shared" si="529"/>
        <v>Yes</v>
      </c>
      <c r="AB1779" s="162">
        <f t="shared" si="530"/>
        <v>419.17808219178085</v>
      </c>
      <c r="AC1779" s="162">
        <f t="shared" si="531"/>
        <v>581.96721311475414</v>
      </c>
    </row>
    <row r="1780" spans="1:29" ht="15">
      <c r="A1780" s="62">
        <v>1778</v>
      </c>
      <c r="B1780" s="10">
        <v>11</v>
      </c>
      <c r="C1780" s="43">
        <v>42241</v>
      </c>
      <c r="D1780" s="44" t="s">
        <v>534</v>
      </c>
      <c r="E1780" s="65" t="s">
        <v>8</v>
      </c>
      <c r="F1780" s="15" t="s">
        <v>8</v>
      </c>
      <c r="G1780" s="44" t="s">
        <v>229</v>
      </c>
      <c r="H1780" s="44" t="s">
        <v>685</v>
      </c>
      <c r="I1780" s="45">
        <v>1000</v>
      </c>
      <c r="J1780" s="12">
        <f>VLOOKUP(G1780,'Default Parameters'!$A$10:$C$12,3,FALSE)</f>
        <v>5</v>
      </c>
      <c r="K1780" s="63">
        <f t="shared" si="513"/>
        <v>42363</v>
      </c>
      <c r="L1780" s="64">
        <f t="shared" si="514"/>
        <v>2015</v>
      </c>
      <c r="M1780" s="64">
        <f t="shared" si="515"/>
        <v>12</v>
      </c>
      <c r="N1780" s="63">
        <f t="shared" si="516"/>
        <v>44189</v>
      </c>
      <c r="O1780" s="154">
        <f t="shared" si="517"/>
        <v>42948</v>
      </c>
      <c r="P1780" s="155">
        <f t="shared" si="518"/>
        <v>43312</v>
      </c>
      <c r="Q1780" s="155" t="str">
        <f t="shared" si="519"/>
        <v>Yes</v>
      </c>
      <c r="R1780" s="156">
        <f t="shared" si="520"/>
        <v>419.17808219178085</v>
      </c>
      <c r="S1780" s="156">
        <f t="shared" si="521"/>
        <v>580.82191780821915</v>
      </c>
      <c r="T1780" s="157">
        <f t="shared" si="522"/>
        <v>43313</v>
      </c>
      <c r="U1780" s="158">
        <f t="shared" si="523"/>
        <v>43677</v>
      </c>
      <c r="V1780" s="158" t="str">
        <f t="shared" si="524"/>
        <v>Yes</v>
      </c>
      <c r="W1780" s="159">
        <f t="shared" si="525"/>
        <v>419.17808219178085</v>
      </c>
      <c r="X1780" s="159">
        <f t="shared" si="526"/>
        <v>580.82191780821915</v>
      </c>
      <c r="Y1780" s="160">
        <f t="shared" si="527"/>
        <v>43678</v>
      </c>
      <c r="Z1780" s="161">
        <f t="shared" si="528"/>
        <v>44043</v>
      </c>
      <c r="AA1780" s="161" t="str">
        <f t="shared" si="529"/>
        <v>Yes</v>
      </c>
      <c r="AB1780" s="162">
        <f t="shared" si="530"/>
        <v>419.17808219178085</v>
      </c>
      <c r="AC1780" s="162">
        <f t="shared" si="531"/>
        <v>581.96721311475414</v>
      </c>
    </row>
    <row r="1781" spans="1:29" ht="15">
      <c r="A1781" s="62">
        <v>1779</v>
      </c>
      <c r="B1781" s="10">
        <v>11</v>
      </c>
      <c r="C1781" s="43">
        <v>42241</v>
      </c>
      <c r="D1781" s="44" t="s">
        <v>534</v>
      </c>
      <c r="E1781" s="65" t="s">
        <v>8</v>
      </c>
      <c r="F1781" s="15" t="s">
        <v>8</v>
      </c>
      <c r="G1781" s="44" t="s">
        <v>229</v>
      </c>
      <c r="H1781" s="44" t="s">
        <v>686</v>
      </c>
      <c r="I1781" s="45">
        <v>850</v>
      </c>
      <c r="J1781" s="12">
        <f>VLOOKUP(G1781,'Default Parameters'!$A$10:$C$12,3,FALSE)</f>
        <v>5</v>
      </c>
      <c r="K1781" s="63">
        <f t="shared" si="513"/>
        <v>42363</v>
      </c>
      <c r="L1781" s="64">
        <f t="shared" si="514"/>
        <v>2015</v>
      </c>
      <c r="M1781" s="64">
        <f t="shared" si="515"/>
        <v>12</v>
      </c>
      <c r="N1781" s="63">
        <f t="shared" si="516"/>
        <v>44189</v>
      </c>
      <c r="O1781" s="154">
        <f t="shared" si="517"/>
        <v>42948</v>
      </c>
      <c r="P1781" s="155">
        <f t="shared" si="518"/>
        <v>43312</v>
      </c>
      <c r="Q1781" s="155" t="str">
        <f t="shared" si="519"/>
        <v>Yes</v>
      </c>
      <c r="R1781" s="156">
        <f t="shared" si="520"/>
        <v>356.30136986301369</v>
      </c>
      <c r="S1781" s="156">
        <f t="shared" si="521"/>
        <v>493.69863013698631</v>
      </c>
      <c r="T1781" s="157">
        <f t="shared" si="522"/>
        <v>43313</v>
      </c>
      <c r="U1781" s="158">
        <f t="shared" si="523"/>
        <v>43677</v>
      </c>
      <c r="V1781" s="158" t="str">
        <f t="shared" si="524"/>
        <v>Yes</v>
      </c>
      <c r="W1781" s="159">
        <f t="shared" si="525"/>
        <v>356.30136986301369</v>
      </c>
      <c r="X1781" s="159">
        <f t="shared" si="526"/>
        <v>493.69863013698631</v>
      </c>
      <c r="Y1781" s="160">
        <f t="shared" si="527"/>
        <v>43678</v>
      </c>
      <c r="Z1781" s="161">
        <f t="shared" si="528"/>
        <v>44043</v>
      </c>
      <c r="AA1781" s="161" t="str">
        <f t="shared" si="529"/>
        <v>Yes</v>
      </c>
      <c r="AB1781" s="162">
        <f t="shared" si="530"/>
        <v>356.30136986301369</v>
      </c>
      <c r="AC1781" s="162">
        <f t="shared" si="531"/>
        <v>494.67213114754099</v>
      </c>
    </row>
    <row r="1782" spans="1:29" ht="15">
      <c r="A1782" s="62">
        <v>1780</v>
      </c>
      <c r="B1782" s="10">
        <v>11</v>
      </c>
      <c r="C1782" s="43">
        <v>42243</v>
      </c>
      <c r="D1782" s="44" t="s">
        <v>691</v>
      </c>
      <c r="E1782" s="44" t="s">
        <v>12</v>
      </c>
      <c r="F1782" s="15" t="s">
        <v>12</v>
      </c>
      <c r="G1782" s="44" t="s">
        <v>229</v>
      </c>
      <c r="H1782" s="44" t="s">
        <v>692</v>
      </c>
      <c r="I1782" s="45">
        <v>2</v>
      </c>
      <c r="J1782" s="12">
        <f>VLOOKUP(G1782,'Default Parameters'!$A$10:$C$12,3,FALSE)</f>
        <v>5</v>
      </c>
      <c r="K1782" s="63">
        <f t="shared" si="513"/>
        <v>42365</v>
      </c>
      <c r="L1782" s="64">
        <f t="shared" si="514"/>
        <v>2015</v>
      </c>
      <c r="M1782" s="64">
        <f t="shared" si="515"/>
        <v>12</v>
      </c>
      <c r="N1782" s="63">
        <f t="shared" si="516"/>
        <v>44191</v>
      </c>
      <c r="O1782" s="154">
        <f t="shared" si="517"/>
        <v>42948</v>
      </c>
      <c r="P1782" s="155">
        <f t="shared" si="518"/>
        <v>43312</v>
      </c>
      <c r="Q1782" s="155" t="str">
        <f t="shared" si="519"/>
        <v>Yes</v>
      </c>
      <c r="R1782" s="156">
        <f t="shared" si="520"/>
        <v>0.83835616438356164</v>
      </c>
      <c r="S1782" s="156">
        <f t="shared" si="521"/>
        <v>1.1616438356164382</v>
      </c>
      <c r="T1782" s="157">
        <f t="shared" si="522"/>
        <v>43313</v>
      </c>
      <c r="U1782" s="158">
        <f t="shared" si="523"/>
        <v>43677</v>
      </c>
      <c r="V1782" s="158" t="str">
        <f t="shared" si="524"/>
        <v>Yes</v>
      </c>
      <c r="W1782" s="159">
        <f t="shared" si="525"/>
        <v>0.83835616438356164</v>
      </c>
      <c r="X1782" s="159">
        <f t="shared" si="526"/>
        <v>1.1616438356164382</v>
      </c>
      <c r="Y1782" s="160">
        <f t="shared" si="527"/>
        <v>43678</v>
      </c>
      <c r="Z1782" s="161">
        <f t="shared" si="528"/>
        <v>44043</v>
      </c>
      <c r="AA1782" s="161" t="str">
        <f t="shared" si="529"/>
        <v>Yes</v>
      </c>
      <c r="AB1782" s="162">
        <f t="shared" si="530"/>
        <v>0.83835616438356164</v>
      </c>
      <c r="AC1782" s="162">
        <f t="shared" si="531"/>
        <v>1.1639344262295082</v>
      </c>
    </row>
    <row r="1783" spans="1:29" ht="15">
      <c r="A1783" s="62">
        <v>1781</v>
      </c>
      <c r="B1783" s="10">
        <v>11</v>
      </c>
      <c r="C1783" s="43">
        <v>42243</v>
      </c>
      <c r="D1783" s="44" t="s">
        <v>697</v>
      </c>
      <c r="E1783" s="44" t="s">
        <v>368</v>
      </c>
      <c r="F1783" s="15" t="s">
        <v>368</v>
      </c>
      <c r="G1783" s="163" t="s">
        <v>229</v>
      </c>
      <c r="H1783" s="44" t="s">
        <v>698</v>
      </c>
      <c r="I1783" s="45">
        <v>70</v>
      </c>
      <c r="J1783" s="12">
        <f>VLOOKUP(G1783,'Default Parameters'!$A$10:$C$12,3,FALSE)</f>
        <v>5</v>
      </c>
      <c r="K1783" s="63">
        <f t="shared" si="513"/>
        <v>42365</v>
      </c>
      <c r="L1783" s="64">
        <f t="shared" si="514"/>
        <v>2015</v>
      </c>
      <c r="M1783" s="64">
        <f t="shared" si="515"/>
        <v>12</v>
      </c>
      <c r="N1783" s="63">
        <f t="shared" si="516"/>
        <v>44191</v>
      </c>
      <c r="O1783" s="154">
        <f t="shared" si="517"/>
        <v>42948</v>
      </c>
      <c r="P1783" s="155">
        <f t="shared" si="518"/>
        <v>43312</v>
      </c>
      <c r="Q1783" s="155" t="str">
        <f t="shared" si="519"/>
        <v>Yes</v>
      </c>
      <c r="R1783" s="156">
        <f t="shared" si="520"/>
        <v>29.342465753424658</v>
      </c>
      <c r="S1783" s="156">
        <f t="shared" si="521"/>
        <v>40.657534246575345</v>
      </c>
      <c r="T1783" s="157">
        <f t="shared" si="522"/>
        <v>43313</v>
      </c>
      <c r="U1783" s="158">
        <f t="shared" si="523"/>
        <v>43677</v>
      </c>
      <c r="V1783" s="158" t="str">
        <f t="shared" si="524"/>
        <v>Yes</v>
      </c>
      <c r="W1783" s="159">
        <f t="shared" si="525"/>
        <v>29.342465753424658</v>
      </c>
      <c r="X1783" s="159">
        <f t="shared" si="526"/>
        <v>40.657534246575345</v>
      </c>
      <c r="Y1783" s="160">
        <f t="shared" si="527"/>
        <v>43678</v>
      </c>
      <c r="Z1783" s="161">
        <f t="shared" si="528"/>
        <v>44043</v>
      </c>
      <c r="AA1783" s="161" t="str">
        <f t="shared" si="529"/>
        <v>Yes</v>
      </c>
      <c r="AB1783" s="162">
        <f t="shared" si="530"/>
        <v>29.342465753424658</v>
      </c>
      <c r="AC1783" s="162">
        <f t="shared" si="531"/>
        <v>40.73770491803279</v>
      </c>
    </row>
    <row r="1784" spans="1:29" ht="15">
      <c r="A1784" s="62">
        <v>1782</v>
      </c>
      <c r="B1784" s="10">
        <v>11</v>
      </c>
      <c r="C1784" s="43">
        <v>42243</v>
      </c>
      <c r="D1784" s="44" t="s">
        <v>264</v>
      </c>
      <c r="E1784" s="44" t="s">
        <v>367</v>
      </c>
      <c r="F1784" s="15" t="s">
        <v>367</v>
      </c>
      <c r="G1784" s="44" t="s">
        <v>229</v>
      </c>
      <c r="H1784" s="44" t="s">
        <v>690</v>
      </c>
      <c r="I1784" s="45">
        <v>21</v>
      </c>
      <c r="J1784" s="12">
        <f>VLOOKUP(G1784,'Default Parameters'!$A$10:$C$12,3,FALSE)</f>
        <v>5</v>
      </c>
      <c r="K1784" s="63">
        <f t="shared" si="513"/>
        <v>42365</v>
      </c>
      <c r="L1784" s="64">
        <f t="shared" si="514"/>
        <v>2015</v>
      </c>
      <c r="M1784" s="64">
        <f t="shared" si="515"/>
        <v>12</v>
      </c>
      <c r="N1784" s="63">
        <f t="shared" si="516"/>
        <v>44191</v>
      </c>
      <c r="O1784" s="154">
        <f t="shared" si="517"/>
        <v>42948</v>
      </c>
      <c r="P1784" s="155">
        <f t="shared" si="518"/>
        <v>43312</v>
      </c>
      <c r="Q1784" s="155" t="str">
        <f t="shared" si="519"/>
        <v>Yes</v>
      </c>
      <c r="R1784" s="156">
        <f t="shared" si="520"/>
        <v>8.8027397260273972</v>
      </c>
      <c r="S1784" s="156">
        <f t="shared" si="521"/>
        <v>12.197260273972603</v>
      </c>
      <c r="T1784" s="157">
        <f t="shared" si="522"/>
        <v>43313</v>
      </c>
      <c r="U1784" s="158">
        <f t="shared" si="523"/>
        <v>43677</v>
      </c>
      <c r="V1784" s="158" t="str">
        <f t="shared" si="524"/>
        <v>Yes</v>
      </c>
      <c r="W1784" s="159">
        <f t="shared" si="525"/>
        <v>8.8027397260273972</v>
      </c>
      <c r="X1784" s="159">
        <f t="shared" si="526"/>
        <v>12.197260273972603</v>
      </c>
      <c r="Y1784" s="160">
        <f t="shared" si="527"/>
        <v>43678</v>
      </c>
      <c r="Z1784" s="161">
        <f t="shared" si="528"/>
        <v>44043</v>
      </c>
      <c r="AA1784" s="161" t="str">
        <f t="shared" si="529"/>
        <v>Yes</v>
      </c>
      <c r="AB1784" s="162">
        <f t="shared" si="530"/>
        <v>8.8027397260273972</v>
      </c>
      <c r="AC1784" s="162">
        <f t="shared" si="531"/>
        <v>12.221311475409836</v>
      </c>
    </row>
    <row r="1785" spans="1:29" ht="15">
      <c r="A1785" s="62">
        <v>1783</v>
      </c>
      <c r="B1785" s="10">
        <v>11</v>
      </c>
      <c r="C1785" s="43">
        <v>42243</v>
      </c>
      <c r="D1785" s="44" t="s">
        <v>264</v>
      </c>
      <c r="E1785" s="65" t="s">
        <v>8</v>
      </c>
      <c r="F1785" s="15" t="s">
        <v>8</v>
      </c>
      <c r="G1785" s="44" t="s">
        <v>229</v>
      </c>
      <c r="H1785" s="44" t="s">
        <v>687</v>
      </c>
      <c r="I1785" s="45">
        <v>100</v>
      </c>
      <c r="J1785" s="12">
        <f>VLOOKUP(G1785,'Default Parameters'!$A$10:$C$12,3,FALSE)</f>
        <v>5</v>
      </c>
      <c r="K1785" s="63">
        <f t="shared" si="513"/>
        <v>42365</v>
      </c>
      <c r="L1785" s="64">
        <f t="shared" si="514"/>
        <v>2015</v>
      </c>
      <c r="M1785" s="64">
        <f t="shared" si="515"/>
        <v>12</v>
      </c>
      <c r="N1785" s="63">
        <f t="shared" si="516"/>
        <v>44191</v>
      </c>
      <c r="O1785" s="154">
        <f t="shared" si="517"/>
        <v>42948</v>
      </c>
      <c r="P1785" s="155">
        <f t="shared" si="518"/>
        <v>43312</v>
      </c>
      <c r="Q1785" s="155" t="str">
        <f t="shared" si="519"/>
        <v>Yes</v>
      </c>
      <c r="R1785" s="156">
        <f t="shared" si="520"/>
        <v>41.917808219178085</v>
      </c>
      <c r="S1785" s="156">
        <f t="shared" si="521"/>
        <v>58.082191780821915</v>
      </c>
      <c r="T1785" s="157">
        <f t="shared" si="522"/>
        <v>43313</v>
      </c>
      <c r="U1785" s="158">
        <f t="shared" si="523"/>
        <v>43677</v>
      </c>
      <c r="V1785" s="158" t="str">
        <f t="shared" si="524"/>
        <v>Yes</v>
      </c>
      <c r="W1785" s="159">
        <f t="shared" si="525"/>
        <v>41.917808219178085</v>
      </c>
      <c r="X1785" s="159">
        <f t="shared" si="526"/>
        <v>58.082191780821915</v>
      </c>
      <c r="Y1785" s="160">
        <f t="shared" si="527"/>
        <v>43678</v>
      </c>
      <c r="Z1785" s="161">
        <f t="shared" si="528"/>
        <v>44043</v>
      </c>
      <c r="AA1785" s="161" t="str">
        <f t="shared" si="529"/>
        <v>Yes</v>
      </c>
      <c r="AB1785" s="162">
        <f t="shared" si="530"/>
        <v>41.917808219178085</v>
      </c>
      <c r="AC1785" s="162">
        <f t="shared" si="531"/>
        <v>58.196721311475407</v>
      </c>
    </row>
    <row r="1786" spans="1:29" ht="15">
      <c r="A1786" s="62">
        <v>1784</v>
      </c>
      <c r="B1786" s="10">
        <v>11</v>
      </c>
      <c r="C1786" s="43">
        <v>42243</v>
      </c>
      <c r="D1786" s="44" t="s">
        <v>693</v>
      </c>
      <c r="E1786" s="44" t="s">
        <v>11</v>
      </c>
      <c r="F1786" s="15" t="s">
        <v>11</v>
      </c>
      <c r="G1786" s="44" t="s">
        <v>229</v>
      </c>
      <c r="H1786" s="44" t="s">
        <v>694</v>
      </c>
      <c r="I1786" s="45">
        <v>7</v>
      </c>
      <c r="J1786" s="12">
        <f>VLOOKUP(G1786,'Default Parameters'!$A$10:$C$12,3,FALSE)</f>
        <v>5</v>
      </c>
      <c r="K1786" s="63">
        <f t="shared" si="513"/>
        <v>42365</v>
      </c>
      <c r="L1786" s="64">
        <f t="shared" si="514"/>
        <v>2015</v>
      </c>
      <c r="M1786" s="64">
        <f t="shared" si="515"/>
        <v>12</v>
      </c>
      <c r="N1786" s="63">
        <f t="shared" si="516"/>
        <v>44191</v>
      </c>
      <c r="O1786" s="154">
        <f t="shared" si="517"/>
        <v>42948</v>
      </c>
      <c r="P1786" s="155">
        <f t="shared" si="518"/>
        <v>43312</v>
      </c>
      <c r="Q1786" s="155" t="str">
        <f t="shared" si="519"/>
        <v>Yes</v>
      </c>
      <c r="R1786" s="156">
        <f t="shared" si="520"/>
        <v>2.9342465753424656</v>
      </c>
      <c r="S1786" s="156">
        <f t="shared" si="521"/>
        <v>4.065753424657534</v>
      </c>
      <c r="T1786" s="157">
        <f t="shared" si="522"/>
        <v>43313</v>
      </c>
      <c r="U1786" s="158">
        <f t="shared" si="523"/>
        <v>43677</v>
      </c>
      <c r="V1786" s="158" t="str">
        <f t="shared" si="524"/>
        <v>Yes</v>
      </c>
      <c r="W1786" s="159">
        <f t="shared" si="525"/>
        <v>2.9342465753424656</v>
      </c>
      <c r="X1786" s="159">
        <f t="shared" si="526"/>
        <v>4.065753424657534</v>
      </c>
      <c r="Y1786" s="160">
        <f t="shared" si="527"/>
        <v>43678</v>
      </c>
      <c r="Z1786" s="161">
        <f t="shared" si="528"/>
        <v>44043</v>
      </c>
      <c r="AA1786" s="161" t="str">
        <f t="shared" si="529"/>
        <v>Yes</v>
      </c>
      <c r="AB1786" s="162">
        <f t="shared" si="530"/>
        <v>2.9342465753424656</v>
      </c>
      <c r="AC1786" s="162">
        <f t="shared" si="531"/>
        <v>4.0737704918032787</v>
      </c>
    </row>
    <row r="1787" spans="1:29" ht="15">
      <c r="A1787" s="62">
        <v>1785</v>
      </c>
      <c r="B1787" s="10">
        <v>11</v>
      </c>
      <c r="C1787" s="43">
        <v>42243</v>
      </c>
      <c r="D1787" s="44" t="s">
        <v>232</v>
      </c>
      <c r="E1787" s="44" t="s">
        <v>11</v>
      </c>
      <c r="F1787" s="15" t="s">
        <v>11</v>
      </c>
      <c r="G1787" s="44" t="s">
        <v>229</v>
      </c>
      <c r="H1787" s="44" t="s">
        <v>699</v>
      </c>
      <c r="I1787" s="45">
        <v>200</v>
      </c>
      <c r="J1787" s="12">
        <f>VLOOKUP(G1787,'Default Parameters'!$A$10:$C$12,3,FALSE)</f>
        <v>5</v>
      </c>
      <c r="K1787" s="63">
        <f t="shared" si="513"/>
        <v>42365</v>
      </c>
      <c r="L1787" s="64">
        <f t="shared" si="514"/>
        <v>2015</v>
      </c>
      <c r="M1787" s="64">
        <f t="shared" si="515"/>
        <v>12</v>
      </c>
      <c r="N1787" s="63">
        <f t="shared" si="516"/>
        <v>44191</v>
      </c>
      <c r="O1787" s="154">
        <f t="shared" si="517"/>
        <v>42948</v>
      </c>
      <c r="P1787" s="155">
        <f t="shared" si="518"/>
        <v>43312</v>
      </c>
      <c r="Q1787" s="155" t="str">
        <f t="shared" si="519"/>
        <v>Yes</v>
      </c>
      <c r="R1787" s="156">
        <f t="shared" si="520"/>
        <v>83.835616438356169</v>
      </c>
      <c r="S1787" s="156">
        <f t="shared" si="521"/>
        <v>116.16438356164383</v>
      </c>
      <c r="T1787" s="157">
        <f t="shared" si="522"/>
        <v>43313</v>
      </c>
      <c r="U1787" s="158">
        <f t="shared" si="523"/>
        <v>43677</v>
      </c>
      <c r="V1787" s="158" t="str">
        <f t="shared" si="524"/>
        <v>Yes</v>
      </c>
      <c r="W1787" s="159">
        <f t="shared" si="525"/>
        <v>83.835616438356169</v>
      </c>
      <c r="X1787" s="159">
        <f t="shared" si="526"/>
        <v>116.16438356164383</v>
      </c>
      <c r="Y1787" s="160">
        <f t="shared" si="527"/>
        <v>43678</v>
      </c>
      <c r="Z1787" s="161">
        <f t="shared" si="528"/>
        <v>44043</v>
      </c>
      <c r="AA1787" s="161" t="str">
        <f t="shared" si="529"/>
        <v>Yes</v>
      </c>
      <c r="AB1787" s="162">
        <f t="shared" si="530"/>
        <v>83.835616438356169</v>
      </c>
      <c r="AC1787" s="162">
        <f t="shared" si="531"/>
        <v>116.39344262295081</v>
      </c>
    </row>
    <row r="1788" spans="1:29" ht="15">
      <c r="A1788" s="62">
        <v>1786</v>
      </c>
      <c r="B1788" s="10">
        <v>11</v>
      </c>
      <c r="C1788" s="43">
        <v>42243</v>
      </c>
      <c r="D1788" s="44" t="s">
        <v>264</v>
      </c>
      <c r="E1788" s="65" t="s">
        <v>9</v>
      </c>
      <c r="F1788" s="15" t="s">
        <v>9</v>
      </c>
      <c r="G1788" s="44" t="s">
        <v>229</v>
      </c>
      <c r="H1788" s="44" t="s">
        <v>688</v>
      </c>
      <c r="I1788" s="45">
        <v>100</v>
      </c>
      <c r="J1788" s="12">
        <f>VLOOKUP(G1788,'Default Parameters'!$A$10:$C$12,3,FALSE)</f>
        <v>5</v>
      </c>
      <c r="K1788" s="63">
        <f t="shared" si="513"/>
        <v>42365</v>
      </c>
      <c r="L1788" s="64">
        <f t="shared" si="514"/>
        <v>2015</v>
      </c>
      <c r="M1788" s="64">
        <f t="shared" si="515"/>
        <v>12</v>
      </c>
      <c r="N1788" s="63">
        <f t="shared" si="516"/>
        <v>44191</v>
      </c>
      <c r="O1788" s="154">
        <f t="shared" si="517"/>
        <v>42948</v>
      </c>
      <c r="P1788" s="155">
        <f t="shared" si="518"/>
        <v>43312</v>
      </c>
      <c r="Q1788" s="155" t="str">
        <f t="shared" si="519"/>
        <v>Yes</v>
      </c>
      <c r="R1788" s="156">
        <f t="shared" si="520"/>
        <v>41.917808219178085</v>
      </c>
      <c r="S1788" s="156">
        <f t="shared" si="521"/>
        <v>58.082191780821915</v>
      </c>
      <c r="T1788" s="157">
        <f t="shared" si="522"/>
        <v>43313</v>
      </c>
      <c r="U1788" s="158">
        <f t="shared" si="523"/>
        <v>43677</v>
      </c>
      <c r="V1788" s="158" t="str">
        <f t="shared" si="524"/>
        <v>Yes</v>
      </c>
      <c r="W1788" s="159">
        <f t="shared" si="525"/>
        <v>41.917808219178085</v>
      </c>
      <c r="X1788" s="159">
        <f t="shared" si="526"/>
        <v>58.082191780821915</v>
      </c>
      <c r="Y1788" s="160">
        <f t="shared" si="527"/>
        <v>43678</v>
      </c>
      <c r="Z1788" s="161">
        <f t="shared" si="528"/>
        <v>44043</v>
      </c>
      <c r="AA1788" s="161" t="str">
        <f t="shared" si="529"/>
        <v>Yes</v>
      </c>
      <c r="AB1788" s="162">
        <f t="shared" si="530"/>
        <v>41.917808219178085</v>
      </c>
      <c r="AC1788" s="162">
        <f t="shared" si="531"/>
        <v>58.196721311475407</v>
      </c>
    </row>
    <row r="1789" spans="1:29" ht="15">
      <c r="A1789" s="62">
        <v>1787</v>
      </c>
      <c r="B1789" s="10">
        <v>11</v>
      </c>
      <c r="C1789" s="43">
        <v>42243</v>
      </c>
      <c r="D1789" s="44" t="s">
        <v>264</v>
      </c>
      <c r="E1789" s="65" t="s">
        <v>9</v>
      </c>
      <c r="F1789" s="15" t="s">
        <v>9</v>
      </c>
      <c r="G1789" s="44" t="s">
        <v>229</v>
      </c>
      <c r="H1789" s="44" t="s">
        <v>689</v>
      </c>
      <c r="I1789" s="45">
        <v>200</v>
      </c>
      <c r="J1789" s="12">
        <f>VLOOKUP(G1789,'Default Parameters'!$A$10:$C$12,3,FALSE)</f>
        <v>5</v>
      </c>
      <c r="K1789" s="63">
        <f t="shared" si="513"/>
        <v>42365</v>
      </c>
      <c r="L1789" s="64">
        <f t="shared" si="514"/>
        <v>2015</v>
      </c>
      <c r="M1789" s="64">
        <f t="shared" si="515"/>
        <v>12</v>
      </c>
      <c r="N1789" s="63">
        <f t="shared" si="516"/>
        <v>44191</v>
      </c>
      <c r="O1789" s="154">
        <f t="shared" si="517"/>
        <v>42948</v>
      </c>
      <c r="P1789" s="155">
        <f t="shared" si="518"/>
        <v>43312</v>
      </c>
      <c r="Q1789" s="155" t="str">
        <f t="shared" si="519"/>
        <v>Yes</v>
      </c>
      <c r="R1789" s="156">
        <f t="shared" si="520"/>
        <v>83.835616438356169</v>
      </c>
      <c r="S1789" s="156">
        <f t="shared" si="521"/>
        <v>116.16438356164383</v>
      </c>
      <c r="T1789" s="157">
        <f t="shared" si="522"/>
        <v>43313</v>
      </c>
      <c r="U1789" s="158">
        <f t="shared" si="523"/>
        <v>43677</v>
      </c>
      <c r="V1789" s="158" t="str">
        <f t="shared" si="524"/>
        <v>Yes</v>
      </c>
      <c r="W1789" s="159">
        <f t="shared" si="525"/>
        <v>83.835616438356169</v>
      </c>
      <c r="X1789" s="159">
        <f t="shared" si="526"/>
        <v>116.16438356164383</v>
      </c>
      <c r="Y1789" s="160">
        <f t="shared" si="527"/>
        <v>43678</v>
      </c>
      <c r="Z1789" s="161">
        <f t="shared" si="528"/>
        <v>44043</v>
      </c>
      <c r="AA1789" s="161" t="str">
        <f t="shared" si="529"/>
        <v>Yes</v>
      </c>
      <c r="AB1789" s="162">
        <f t="shared" si="530"/>
        <v>83.835616438356169</v>
      </c>
      <c r="AC1789" s="162">
        <f t="shared" si="531"/>
        <v>116.39344262295081</v>
      </c>
    </row>
    <row r="1790" spans="1:29" ht="15">
      <c r="A1790" s="62">
        <v>1788</v>
      </c>
      <c r="B1790" s="10">
        <v>11</v>
      </c>
      <c r="C1790" s="43">
        <v>42243</v>
      </c>
      <c r="D1790" s="44" t="s">
        <v>695</v>
      </c>
      <c r="E1790" s="65" t="s">
        <v>9</v>
      </c>
      <c r="F1790" s="15" t="s">
        <v>9</v>
      </c>
      <c r="G1790" s="44" t="s">
        <v>229</v>
      </c>
      <c r="H1790" s="44" t="s">
        <v>696</v>
      </c>
      <c r="I1790" s="45">
        <v>1</v>
      </c>
      <c r="J1790" s="12">
        <f>VLOOKUP(G1790,'Default Parameters'!$A$10:$C$12,3,FALSE)</f>
        <v>5</v>
      </c>
      <c r="K1790" s="63">
        <f t="shared" si="513"/>
        <v>42365</v>
      </c>
      <c r="L1790" s="64">
        <f t="shared" si="514"/>
        <v>2015</v>
      </c>
      <c r="M1790" s="64">
        <f t="shared" si="515"/>
        <v>12</v>
      </c>
      <c r="N1790" s="63">
        <f t="shared" si="516"/>
        <v>44191</v>
      </c>
      <c r="O1790" s="154">
        <f t="shared" si="517"/>
        <v>42948</v>
      </c>
      <c r="P1790" s="155">
        <f t="shared" si="518"/>
        <v>43312</v>
      </c>
      <c r="Q1790" s="155" t="str">
        <f t="shared" si="519"/>
        <v>Yes</v>
      </c>
      <c r="R1790" s="156">
        <f t="shared" si="520"/>
        <v>0.41917808219178082</v>
      </c>
      <c r="S1790" s="156">
        <f t="shared" si="521"/>
        <v>0.58082191780821912</v>
      </c>
      <c r="T1790" s="157">
        <f t="shared" si="522"/>
        <v>43313</v>
      </c>
      <c r="U1790" s="158">
        <f t="shared" si="523"/>
        <v>43677</v>
      </c>
      <c r="V1790" s="158" t="str">
        <f t="shared" si="524"/>
        <v>Yes</v>
      </c>
      <c r="W1790" s="159">
        <f t="shared" si="525"/>
        <v>0.41917808219178082</v>
      </c>
      <c r="X1790" s="159">
        <f t="shared" si="526"/>
        <v>0.58082191780821912</v>
      </c>
      <c r="Y1790" s="160">
        <f t="shared" si="527"/>
        <v>43678</v>
      </c>
      <c r="Z1790" s="161">
        <f t="shared" si="528"/>
        <v>44043</v>
      </c>
      <c r="AA1790" s="161" t="str">
        <f t="shared" si="529"/>
        <v>Yes</v>
      </c>
      <c r="AB1790" s="162">
        <f t="shared" si="530"/>
        <v>0.41917808219178082</v>
      </c>
      <c r="AC1790" s="162">
        <f t="shared" si="531"/>
        <v>0.58196721311475408</v>
      </c>
    </row>
    <row r="1791" spans="1:29" ht="15">
      <c r="A1791" s="62">
        <v>1789</v>
      </c>
      <c r="B1791" s="10">
        <v>11</v>
      </c>
      <c r="C1791" s="43">
        <v>42247</v>
      </c>
      <c r="D1791" s="44" t="s">
        <v>232</v>
      </c>
      <c r="E1791" s="44" t="s">
        <v>11</v>
      </c>
      <c r="F1791" s="15" t="s">
        <v>11</v>
      </c>
      <c r="G1791" s="44" t="s">
        <v>229</v>
      </c>
      <c r="H1791" s="44" t="s">
        <v>700</v>
      </c>
      <c r="I1791" s="45">
        <v>204</v>
      </c>
      <c r="J1791" s="12">
        <f>VLOOKUP(G1791,'Default Parameters'!$A$10:$C$12,3,FALSE)</f>
        <v>5</v>
      </c>
      <c r="K1791" s="63">
        <f t="shared" si="513"/>
        <v>42369</v>
      </c>
      <c r="L1791" s="64">
        <f t="shared" si="514"/>
        <v>2015</v>
      </c>
      <c r="M1791" s="64">
        <f t="shared" si="515"/>
        <v>12</v>
      </c>
      <c r="N1791" s="63">
        <f t="shared" si="516"/>
        <v>44195</v>
      </c>
      <c r="O1791" s="154">
        <f t="shared" si="517"/>
        <v>42948</v>
      </c>
      <c r="P1791" s="155">
        <f t="shared" si="518"/>
        <v>43312</v>
      </c>
      <c r="Q1791" s="155" t="str">
        <f t="shared" si="519"/>
        <v>Yes</v>
      </c>
      <c r="R1791" s="156">
        <f t="shared" si="520"/>
        <v>85.512328767123293</v>
      </c>
      <c r="S1791" s="156">
        <f t="shared" si="521"/>
        <v>118.48767123287671</v>
      </c>
      <c r="T1791" s="157">
        <f t="shared" si="522"/>
        <v>43313</v>
      </c>
      <c r="U1791" s="158">
        <f t="shared" si="523"/>
        <v>43677</v>
      </c>
      <c r="V1791" s="158" t="str">
        <f t="shared" si="524"/>
        <v>Yes</v>
      </c>
      <c r="W1791" s="159">
        <f t="shared" si="525"/>
        <v>85.512328767123293</v>
      </c>
      <c r="X1791" s="159">
        <f t="shared" si="526"/>
        <v>118.48767123287671</v>
      </c>
      <c r="Y1791" s="160">
        <f t="shared" si="527"/>
        <v>43678</v>
      </c>
      <c r="Z1791" s="161">
        <f t="shared" si="528"/>
        <v>44043</v>
      </c>
      <c r="AA1791" s="161" t="str">
        <f t="shared" si="529"/>
        <v>Yes</v>
      </c>
      <c r="AB1791" s="162">
        <f t="shared" si="530"/>
        <v>85.512328767123293</v>
      </c>
      <c r="AC1791" s="162">
        <f t="shared" si="531"/>
        <v>118.72131147540983</v>
      </c>
    </row>
    <row r="1792" spans="1:29" ht="15">
      <c r="A1792" s="62">
        <v>1790</v>
      </c>
      <c r="B1792" s="10">
        <v>11</v>
      </c>
      <c r="C1792" s="43">
        <v>42250</v>
      </c>
      <c r="D1792" s="44" t="s">
        <v>701</v>
      </c>
      <c r="E1792" s="44" t="s">
        <v>370</v>
      </c>
      <c r="F1792" s="15" t="s">
        <v>370</v>
      </c>
      <c r="G1792" s="44" t="s">
        <v>229</v>
      </c>
      <c r="H1792" s="44" t="s">
        <v>702</v>
      </c>
      <c r="I1792" s="45">
        <v>1</v>
      </c>
      <c r="J1792" s="12">
        <f>VLOOKUP(G1792,'Default Parameters'!$A$10:$C$12,3,FALSE)</f>
        <v>5</v>
      </c>
      <c r="K1792" s="63">
        <f t="shared" si="513"/>
        <v>42372</v>
      </c>
      <c r="L1792" s="64">
        <f t="shared" si="514"/>
        <v>2016</v>
      </c>
      <c r="M1792" s="64">
        <f t="shared" si="515"/>
        <v>1</v>
      </c>
      <c r="N1792" s="63">
        <f t="shared" si="516"/>
        <v>44198</v>
      </c>
      <c r="O1792" s="154">
        <f t="shared" si="517"/>
        <v>42948</v>
      </c>
      <c r="P1792" s="155">
        <f t="shared" si="518"/>
        <v>43312</v>
      </c>
      <c r="Q1792" s="155" t="str">
        <f t="shared" si="519"/>
        <v>Yes</v>
      </c>
      <c r="R1792" s="156">
        <f t="shared" si="520"/>
        <v>0.41917808219178082</v>
      </c>
      <c r="S1792" s="156">
        <f t="shared" si="521"/>
        <v>0.58082191780821912</v>
      </c>
      <c r="T1792" s="157">
        <f t="shared" si="522"/>
        <v>43313</v>
      </c>
      <c r="U1792" s="158">
        <f t="shared" si="523"/>
        <v>43677</v>
      </c>
      <c r="V1792" s="158" t="str">
        <f t="shared" si="524"/>
        <v>Yes</v>
      </c>
      <c r="W1792" s="159">
        <f t="shared" si="525"/>
        <v>0.41917808219178082</v>
      </c>
      <c r="X1792" s="159">
        <f t="shared" si="526"/>
        <v>0.58082191780821912</v>
      </c>
      <c r="Y1792" s="160">
        <f t="shared" si="527"/>
        <v>43678</v>
      </c>
      <c r="Z1792" s="161">
        <f t="shared" si="528"/>
        <v>44043</v>
      </c>
      <c r="AA1792" s="161" t="str">
        <f t="shared" si="529"/>
        <v>Yes</v>
      </c>
      <c r="AB1792" s="162">
        <f t="shared" si="530"/>
        <v>0.41917808219178082</v>
      </c>
      <c r="AC1792" s="162">
        <f t="shared" si="531"/>
        <v>0.58196721311475408</v>
      </c>
    </row>
    <row r="1793" spans="1:29" ht="15">
      <c r="A1793" s="62">
        <v>1791</v>
      </c>
      <c r="B1793" s="10">
        <v>11</v>
      </c>
      <c r="C1793" s="43">
        <v>42255</v>
      </c>
      <c r="D1793" s="44" t="s">
        <v>403</v>
      </c>
      <c r="E1793" s="44" t="s">
        <v>367</v>
      </c>
      <c r="F1793" s="15" t="s">
        <v>367</v>
      </c>
      <c r="G1793" s="44" t="s">
        <v>229</v>
      </c>
      <c r="H1793" s="44" t="s">
        <v>703</v>
      </c>
      <c r="I1793" s="45">
        <v>50</v>
      </c>
      <c r="J1793" s="12">
        <f>VLOOKUP(G1793,'Default Parameters'!$A$10:$C$12,3,FALSE)</f>
        <v>5</v>
      </c>
      <c r="K1793" s="63">
        <f t="shared" si="513"/>
        <v>42377</v>
      </c>
      <c r="L1793" s="64">
        <f t="shared" si="514"/>
        <v>2016</v>
      </c>
      <c r="M1793" s="64">
        <f t="shared" si="515"/>
        <v>1</v>
      </c>
      <c r="N1793" s="63">
        <f t="shared" si="516"/>
        <v>44203</v>
      </c>
      <c r="O1793" s="154">
        <f t="shared" si="517"/>
        <v>42948</v>
      </c>
      <c r="P1793" s="155">
        <f t="shared" si="518"/>
        <v>43312</v>
      </c>
      <c r="Q1793" s="155" t="str">
        <f t="shared" si="519"/>
        <v>Yes</v>
      </c>
      <c r="R1793" s="156">
        <f t="shared" si="520"/>
        <v>20.958904109589042</v>
      </c>
      <c r="S1793" s="156">
        <f t="shared" si="521"/>
        <v>29.041095890410958</v>
      </c>
      <c r="T1793" s="157">
        <f t="shared" si="522"/>
        <v>43313</v>
      </c>
      <c r="U1793" s="158">
        <f t="shared" si="523"/>
        <v>43677</v>
      </c>
      <c r="V1793" s="158" t="str">
        <f t="shared" si="524"/>
        <v>Yes</v>
      </c>
      <c r="W1793" s="159">
        <f t="shared" si="525"/>
        <v>20.958904109589042</v>
      </c>
      <c r="X1793" s="159">
        <f t="shared" si="526"/>
        <v>29.041095890410958</v>
      </c>
      <c r="Y1793" s="160">
        <f t="shared" si="527"/>
        <v>43678</v>
      </c>
      <c r="Z1793" s="161">
        <f t="shared" si="528"/>
        <v>44043</v>
      </c>
      <c r="AA1793" s="161" t="str">
        <f t="shared" si="529"/>
        <v>Yes</v>
      </c>
      <c r="AB1793" s="162">
        <f t="shared" si="530"/>
        <v>20.958904109589042</v>
      </c>
      <c r="AC1793" s="162">
        <f t="shared" si="531"/>
        <v>29.098360655737704</v>
      </c>
    </row>
    <row r="1794" spans="1:29" ht="15">
      <c r="A1794" s="62">
        <v>1792</v>
      </c>
      <c r="B1794" s="10">
        <v>11</v>
      </c>
      <c r="C1794" s="43">
        <v>42255</v>
      </c>
      <c r="D1794" s="44" t="s">
        <v>403</v>
      </c>
      <c r="E1794" s="44" t="s">
        <v>367</v>
      </c>
      <c r="F1794" s="15" t="s">
        <v>367</v>
      </c>
      <c r="G1794" s="44" t="s">
        <v>229</v>
      </c>
      <c r="H1794" s="44" t="s">
        <v>704</v>
      </c>
      <c r="I1794" s="45">
        <v>50</v>
      </c>
      <c r="J1794" s="12">
        <f>VLOOKUP(G1794,'Default Parameters'!$A$10:$C$12,3,FALSE)</f>
        <v>5</v>
      </c>
      <c r="K1794" s="63">
        <f t="shared" si="513"/>
        <v>42377</v>
      </c>
      <c r="L1794" s="64">
        <f t="shared" si="514"/>
        <v>2016</v>
      </c>
      <c r="M1794" s="64">
        <f t="shared" si="515"/>
        <v>1</v>
      </c>
      <c r="N1794" s="63">
        <f t="shared" si="516"/>
        <v>44203</v>
      </c>
      <c r="O1794" s="154">
        <f t="shared" si="517"/>
        <v>42948</v>
      </c>
      <c r="P1794" s="155">
        <f t="shared" si="518"/>
        <v>43312</v>
      </c>
      <c r="Q1794" s="155" t="str">
        <f t="shared" si="519"/>
        <v>Yes</v>
      </c>
      <c r="R1794" s="156">
        <f t="shared" si="520"/>
        <v>20.958904109589042</v>
      </c>
      <c r="S1794" s="156">
        <f t="shared" si="521"/>
        <v>29.041095890410958</v>
      </c>
      <c r="T1794" s="157">
        <f t="shared" si="522"/>
        <v>43313</v>
      </c>
      <c r="U1794" s="158">
        <f t="shared" si="523"/>
        <v>43677</v>
      </c>
      <c r="V1794" s="158" t="str">
        <f t="shared" si="524"/>
        <v>Yes</v>
      </c>
      <c r="W1794" s="159">
        <f t="shared" si="525"/>
        <v>20.958904109589042</v>
      </c>
      <c r="X1794" s="159">
        <f t="shared" si="526"/>
        <v>29.041095890410958</v>
      </c>
      <c r="Y1794" s="160">
        <f t="shared" si="527"/>
        <v>43678</v>
      </c>
      <c r="Z1794" s="161">
        <f t="shared" si="528"/>
        <v>44043</v>
      </c>
      <c r="AA1794" s="161" t="str">
        <f t="shared" si="529"/>
        <v>Yes</v>
      </c>
      <c r="AB1794" s="162">
        <f t="shared" si="530"/>
        <v>20.958904109589042</v>
      </c>
      <c r="AC1794" s="162">
        <f t="shared" si="531"/>
        <v>29.098360655737704</v>
      </c>
    </row>
    <row r="1795" spans="1:29" ht="15">
      <c r="A1795" s="62">
        <v>1793</v>
      </c>
      <c r="B1795" s="10">
        <v>11</v>
      </c>
      <c r="C1795" s="43">
        <v>42255</v>
      </c>
      <c r="D1795" s="44" t="s">
        <v>705</v>
      </c>
      <c r="E1795" s="44" t="s">
        <v>378</v>
      </c>
      <c r="F1795" s="15" t="s">
        <v>378</v>
      </c>
      <c r="G1795" s="44" t="s">
        <v>229</v>
      </c>
      <c r="H1795" s="44" t="s">
        <v>706</v>
      </c>
      <c r="I1795" s="45">
        <v>275</v>
      </c>
      <c r="J1795" s="12">
        <f>VLOOKUP(G1795,'Default Parameters'!$A$10:$C$12,3,FALSE)</f>
        <v>5</v>
      </c>
      <c r="K1795" s="63">
        <f t="shared" ref="K1795:K1840" si="532">EDATE(C1795,4)</f>
        <v>42377</v>
      </c>
      <c r="L1795" s="64">
        <f t="shared" ref="L1795:L1840" si="533">YEAR(K1795)</f>
        <v>2016</v>
      </c>
      <c r="M1795" s="64">
        <f t="shared" ref="M1795:M1840" si="534">MONTH(K1795)</f>
        <v>1</v>
      </c>
      <c r="N1795" s="63">
        <f t="shared" ref="N1795:N1840" si="535">EDATE(K1795,J1795*12)-1</f>
        <v>44203</v>
      </c>
      <c r="O1795" s="154">
        <f t="shared" ref="O1795:O1840" si="536">IF($N1795&lt;$AG$10,"",MAX($K1795,$AG$10,VLOOKUP($B1795,$AF$3:$AG$8,2,FALSE)))</f>
        <v>42948</v>
      </c>
      <c r="P1795" s="155">
        <f t="shared" ref="P1795:P1840" si="537">IF(O1795="","",MIN($N1795,$AG$13,VLOOKUP($B1795,$AF$3:$AH$8,3,FALSE)))</f>
        <v>43312</v>
      </c>
      <c r="Q1795" s="155" t="str">
        <f t="shared" ref="Q1795:Q1840" si="538">IF(SUM(R1795:S1795)&gt;0,"Yes","No")</f>
        <v>Yes</v>
      </c>
      <c r="R1795" s="156">
        <f t="shared" ref="R1795:R1840" si="539">IF(O1795="","",MAX(MIN($AG$11,P1795)-MAX($AG$10,O1795)+1,0)*$I1795/365)</f>
        <v>115.27397260273973</v>
      </c>
      <c r="S1795" s="156">
        <f t="shared" ref="S1795:S1840" si="540">IF(O1795="","",MAX(MIN($AG$13,P1795)-MAX($AG$12,O1795)+1,0)*$I1795/365)</f>
        <v>159.72602739726028</v>
      </c>
      <c r="T1795" s="157">
        <f t="shared" si="522"/>
        <v>43313</v>
      </c>
      <c r="U1795" s="158">
        <f t="shared" si="523"/>
        <v>43677</v>
      </c>
      <c r="V1795" s="158" t="str">
        <f t="shared" si="524"/>
        <v>Yes</v>
      </c>
      <c r="W1795" s="159">
        <f t="shared" si="525"/>
        <v>115.27397260273973</v>
      </c>
      <c r="X1795" s="159">
        <f t="shared" si="526"/>
        <v>159.72602739726028</v>
      </c>
      <c r="Y1795" s="160">
        <f t="shared" si="527"/>
        <v>43678</v>
      </c>
      <c r="Z1795" s="161">
        <f t="shared" si="528"/>
        <v>44043</v>
      </c>
      <c r="AA1795" s="161" t="str">
        <f t="shared" si="529"/>
        <v>Yes</v>
      </c>
      <c r="AB1795" s="162">
        <f t="shared" si="530"/>
        <v>115.27397260273973</v>
      </c>
      <c r="AC1795" s="162">
        <f t="shared" si="531"/>
        <v>160.04098360655738</v>
      </c>
    </row>
    <row r="1796" spans="1:29" ht="15">
      <c r="A1796" s="62">
        <v>1794</v>
      </c>
      <c r="B1796" s="10">
        <v>11</v>
      </c>
      <c r="C1796" s="43">
        <v>42257</v>
      </c>
      <c r="D1796" s="44" t="s">
        <v>707</v>
      </c>
      <c r="E1796" s="44" t="s">
        <v>12</v>
      </c>
      <c r="F1796" s="15" t="s">
        <v>12</v>
      </c>
      <c r="G1796" s="44" t="s">
        <v>229</v>
      </c>
      <c r="H1796" s="44" t="s">
        <v>708</v>
      </c>
      <c r="I1796" s="45">
        <v>1</v>
      </c>
      <c r="J1796" s="12">
        <f>VLOOKUP(G1796,'Default Parameters'!$A$10:$C$12,3,FALSE)</f>
        <v>5</v>
      </c>
      <c r="K1796" s="63">
        <f t="shared" si="532"/>
        <v>42379</v>
      </c>
      <c r="L1796" s="64">
        <f t="shared" si="533"/>
        <v>2016</v>
      </c>
      <c r="M1796" s="64">
        <f t="shared" si="534"/>
        <v>1</v>
      </c>
      <c r="N1796" s="63">
        <f t="shared" si="535"/>
        <v>44205</v>
      </c>
      <c r="O1796" s="154">
        <f t="shared" si="536"/>
        <v>42948</v>
      </c>
      <c r="P1796" s="155">
        <f t="shared" si="537"/>
        <v>43312</v>
      </c>
      <c r="Q1796" s="155" t="str">
        <f t="shared" si="538"/>
        <v>Yes</v>
      </c>
      <c r="R1796" s="156">
        <f t="shared" si="539"/>
        <v>0.41917808219178082</v>
      </c>
      <c r="S1796" s="156">
        <f t="shared" si="540"/>
        <v>0.58082191780821912</v>
      </c>
      <c r="T1796" s="157">
        <f t="shared" ref="T1796:T1840" si="541">IF($N1796&lt;$AG$15,"",MAX($K1796,$AG$15,VLOOKUP($B1796,$AF$3:$AG$8,2,FALSE)))</f>
        <v>43313</v>
      </c>
      <c r="U1796" s="158">
        <f t="shared" ref="U1796:U1840" si="542">IF(T1796="","",MIN($N1796,$AG$18,VLOOKUP($B1796,$AF$3:$AH$8,3,FALSE)))</f>
        <v>43677</v>
      </c>
      <c r="V1796" s="158" t="str">
        <f t="shared" ref="V1796:V1840" si="543">IF(SUM(W1796:X1796)&gt;0,"Yes","No")</f>
        <v>Yes</v>
      </c>
      <c r="W1796" s="159">
        <f t="shared" ref="W1796:W1840" si="544">IF(T1796="","",MAX(MIN($AG$16,U1796)-MAX($AG$15,T1796)+1,0)*$I1796/365)</f>
        <v>0.41917808219178082</v>
      </c>
      <c r="X1796" s="159">
        <f t="shared" ref="X1796:X1840" si="545">IF(T1796="","",MAX(MIN($AG$18,U1796)-MAX($AG$17,T1796)+1,0)*$I1796/365)</f>
        <v>0.58082191780821912</v>
      </c>
      <c r="Y1796" s="160">
        <f t="shared" ref="Y1796:Y1840" si="546">IF($N1796&lt;$AG$20,"",MAX($K1796,$AG$20,VLOOKUP($B1796,$AF$3:$AG$8,2,FALSE)))</f>
        <v>43678</v>
      </c>
      <c r="Z1796" s="161">
        <f t="shared" ref="Z1796:Z1840" si="547">IF(Y1796="","",MIN($N1796,$AG$23,VLOOKUP($B1796,$AF$3:$AH$8,3,FALSE)))</f>
        <v>44043</v>
      </c>
      <c r="AA1796" s="161" t="str">
        <f t="shared" ref="AA1796:AA1840" si="548">IF(SUM(AB1796:AC1796)&gt;0,"Yes","No")</f>
        <v>Yes</v>
      </c>
      <c r="AB1796" s="162">
        <f t="shared" ref="AB1796:AB1840" si="549">IF(Y1796="","",MAX(MIN($AG$21,Z1796)-MAX($AG$20,Y1796)+1,0)*$I1796/365)</f>
        <v>0.41917808219178082</v>
      </c>
      <c r="AC1796" s="162">
        <f t="shared" ref="AC1796:AC1840" si="550">IF(Y1796="","",MAX(MIN($AG$23,Z1796)-MAX($AG$22,Y1796)+1,0)*$I1796/366)</f>
        <v>0.58196721311475408</v>
      </c>
    </row>
    <row r="1797" spans="1:29" ht="15">
      <c r="A1797" s="62">
        <v>1795</v>
      </c>
      <c r="B1797" s="10">
        <v>11</v>
      </c>
      <c r="C1797" s="43">
        <v>42257</v>
      </c>
      <c r="D1797" s="44" t="s">
        <v>709</v>
      </c>
      <c r="E1797" s="65" t="s">
        <v>8</v>
      </c>
      <c r="F1797" s="15" t="s">
        <v>8</v>
      </c>
      <c r="G1797" s="44" t="s">
        <v>229</v>
      </c>
      <c r="H1797" s="44" t="s">
        <v>710</v>
      </c>
      <c r="I1797" s="45">
        <v>2</v>
      </c>
      <c r="J1797" s="12">
        <f>VLOOKUP(G1797,'Default Parameters'!$A$10:$C$12,3,FALSE)</f>
        <v>5</v>
      </c>
      <c r="K1797" s="63">
        <f t="shared" si="532"/>
        <v>42379</v>
      </c>
      <c r="L1797" s="64">
        <f t="shared" si="533"/>
        <v>2016</v>
      </c>
      <c r="M1797" s="64">
        <f t="shared" si="534"/>
        <v>1</v>
      </c>
      <c r="N1797" s="63">
        <f t="shared" si="535"/>
        <v>44205</v>
      </c>
      <c r="O1797" s="154">
        <f t="shared" si="536"/>
        <v>42948</v>
      </c>
      <c r="P1797" s="155">
        <f t="shared" si="537"/>
        <v>43312</v>
      </c>
      <c r="Q1797" s="155" t="str">
        <f t="shared" si="538"/>
        <v>Yes</v>
      </c>
      <c r="R1797" s="156">
        <f t="shared" si="539"/>
        <v>0.83835616438356164</v>
      </c>
      <c r="S1797" s="156">
        <f t="shared" si="540"/>
        <v>1.1616438356164382</v>
      </c>
      <c r="T1797" s="157">
        <f t="shared" si="541"/>
        <v>43313</v>
      </c>
      <c r="U1797" s="158">
        <f t="shared" si="542"/>
        <v>43677</v>
      </c>
      <c r="V1797" s="158" t="str">
        <f t="shared" si="543"/>
        <v>Yes</v>
      </c>
      <c r="W1797" s="159">
        <f t="shared" si="544"/>
        <v>0.83835616438356164</v>
      </c>
      <c r="X1797" s="159">
        <f t="shared" si="545"/>
        <v>1.1616438356164382</v>
      </c>
      <c r="Y1797" s="160">
        <f t="shared" si="546"/>
        <v>43678</v>
      </c>
      <c r="Z1797" s="161">
        <f t="shared" si="547"/>
        <v>44043</v>
      </c>
      <c r="AA1797" s="161" t="str">
        <f t="shared" si="548"/>
        <v>Yes</v>
      </c>
      <c r="AB1797" s="162">
        <f t="shared" si="549"/>
        <v>0.83835616438356164</v>
      </c>
      <c r="AC1797" s="162">
        <f t="shared" si="550"/>
        <v>1.1639344262295082</v>
      </c>
    </row>
    <row r="1798" spans="1:29" ht="15">
      <c r="A1798" s="62">
        <v>1796</v>
      </c>
      <c r="B1798" s="10">
        <v>11</v>
      </c>
      <c r="C1798" s="43">
        <v>42257</v>
      </c>
      <c r="D1798" s="44" t="s">
        <v>713</v>
      </c>
      <c r="E1798" s="44" t="s">
        <v>10</v>
      </c>
      <c r="F1798" s="15" t="s">
        <v>10</v>
      </c>
      <c r="G1798" s="44" t="s">
        <v>229</v>
      </c>
      <c r="H1798" s="44" t="s">
        <v>714</v>
      </c>
      <c r="I1798" s="45">
        <v>10</v>
      </c>
      <c r="J1798" s="12">
        <f>VLOOKUP(G1798,'Default Parameters'!$A$10:$C$12,3,FALSE)</f>
        <v>5</v>
      </c>
      <c r="K1798" s="63">
        <f t="shared" si="532"/>
        <v>42379</v>
      </c>
      <c r="L1798" s="64">
        <f t="shared" si="533"/>
        <v>2016</v>
      </c>
      <c r="M1798" s="64">
        <f t="shared" si="534"/>
        <v>1</v>
      </c>
      <c r="N1798" s="63">
        <f t="shared" si="535"/>
        <v>44205</v>
      </c>
      <c r="O1798" s="154">
        <f t="shared" si="536"/>
        <v>42948</v>
      </c>
      <c r="P1798" s="155">
        <f t="shared" si="537"/>
        <v>43312</v>
      </c>
      <c r="Q1798" s="155" t="str">
        <f t="shared" si="538"/>
        <v>Yes</v>
      </c>
      <c r="R1798" s="156">
        <f t="shared" si="539"/>
        <v>4.1917808219178081</v>
      </c>
      <c r="S1798" s="156">
        <f t="shared" si="540"/>
        <v>5.8082191780821919</v>
      </c>
      <c r="T1798" s="157">
        <f t="shared" si="541"/>
        <v>43313</v>
      </c>
      <c r="U1798" s="158">
        <f t="shared" si="542"/>
        <v>43677</v>
      </c>
      <c r="V1798" s="158" t="str">
        <f t="shared" si="543"/>
        <v>Yes</v>
      </c>
      <c r="W1798" s="159">
        <f t="shared" si="544"/>
        <v>4.1917808219178081</v>
      </c>
      <c r="X1798" s="159">
        <f t="shared" si="545"/>
        <v>5.8082191780821919</v>
      </c>
      <c r="Y1798" s="160">
        <f t="shared" si="546"/>
        <v>43678</v>
      </c>
      <c r="Z1798" s="161">
        <f t="shared" si="547"/>
        <v>44043</v>
      </c>
      <c r="AA1798" s="161" t="str">
        <f t="shared" si="548"/>
        <v>Yes</v>
      </c>
      <c r="AB1798" s="162">
        <f t="shared" si="549"/>
        <v>4.1917808219178081</v>
      </c>
      <c r="AC1798" s="162">
        <f t="shared" si="550"/>
        <v>5.8196721311475406</v>
      </c>
    </row>
    <row r="1799" spans="1:29" ht="15">
      <c r="A1799" s="62">
        <v>1797</v>
      </c>
      <c r="B1799" s="10">
        <v>11</v>
      </c>
      <c r="C1799" s="43">
        <v>42257</v>
      </c>
      <c r="D1799" s="44" t="s">
        <v>711</v>
      </c>
      <c r="E1799" s="44" t="s">
        <v>410</v>
      </c>
      <c r="F1799" s="15" t="s">
        <v>410</v>
      </c>
      <c r="G1799" s="44" t="s">
        <v>229</v>
      </c>
      <c r="H1799" s="44" t="s">
        <v>712</v>
      </c>
      <c r="I1799" s="45">
        <v>3</v>
      </c>
      <c r="J1799" s="12">
        <f>VLOOKUP(G1799,'Default Parameters'!$A$10:$C$12,3,FALSE)</f>
        <v>5</v>
      </c>
      <c r="K1799" s="63">
        <f t="shared" si="532"/>
        <v>42379</v>
      </c>
      <c r="L1799" s="64">
        <f t="shared" si="533"/>
        <v>2016</v>
      </c>
      <c r="M1799" s="64">
        <f t="shared" si="534"/>
        <v>1</v>
      </c>
      <c r="N1799" s="63">
        <f t="shared" si="535"/>
        <v>44205</v>
      </c>
      <c r="O1799" s="154">
        <f t="shared" si="536"/>
        <v>42948</v>
      </c>
      <c r="P1799" s="155">
        <f t="shared" si="537"/>
        <v>43312</v>
      </c>
      <c r="Q1799" s="155" t="str">
        <f t="shared" si="538"/>
        <v>Yes</v>
      </c>
      <c r="R1799" s="156">
        <f t="shared" si="539"/>
        <v>1.2575342465753425</v>
      </c>
      <c r="S1799" s="156">
        <f t="shared" si="540"/>
        <v>1.7424657534246575</v>
      </c>
      <c r="T1799" s="157">
        <f t="shared" si="541"/>
        <v>43313</v>
      </c>
      <c r="U1799" s="158">
        <f t="shared" si="542"/>
        <v>43677</v>
      </c>
      <c r="V1799" s="158" t="str">
        <f t="shared" si="543"/>
        <v>Yes</v>
      </c>
      <c r="W1799" s="159">
        <f t="shared" si="544"/>
        <v>1.2575342465753425</v>
      </c>
      <c r="X1799" s="159">
        <f t="shared" si="545"/>
        <v>1.7424657534246575</v>
      </c>
      <c r="Y1799" s="160">
        <f t="shared" si="546"/>
        <v>43678</v>
      </c>
      <c r="Z1799" s="161">
        <f t="shared" si="547"/>
        <v>44043</v>
      </c>
      <c r="AA1799" s="161" t="str">
        <f t="shared" si="548"/>
        <v>Yes</v>
      </c>
      <c r="AB1799" s="162">
        <f t="shared" si="549"/>
        <v>1.2575342465753425</v>
      </c>
      <c r="AC1799" s="162">
        <f t="shared" si="550"/>
        <v>1.7459016393442623</v>
      </c>
    </row>
    <row r="1800" spans="1:29" ht="15">
      <c r="A1800" s="62">
        <v>1798</v>
      </c>
      <c r="B1800" s="10">
        <v>11</v>
      </c>
      <c r="C1800" s="43">
        <v>42261</v>
      </c>
      <c r="D1800" s="44" t="s">
        <v>534</v>
      </c>
      <c r="E1800" s="65" t="s">
        <v>8</v>
      </c>
      <c r="F1800" s="15" t="s">
        <v>8</v>
      </c>
      <c r="G1800" s="44" t="s">
        <v>229</v>
      </c>
      <c r="H1800" s="44" t="s">
        <v>715</v>
      </c>
      <c r="I1800" s="45">
        <v>2610</v>
      </c>
      <c r="J1800" s="12">
        <f>VLOOKUP(G1800,'Default Parameters'!$A$10:$C$12,3,FALSE)</f>
        <v>5</v>
      </c>
      <c r="K1800" s="63">
        <f t="shared" si="532"/>
        <v>42383</v>
      </c>
      <c r="L1800" s="64">
        <f t="shared" si="533"/>
        <v>2016</v>
      </c>
      <c r="M1800" s="64">
        <f t="shared" si="534"/>
        <v>1</v>
      </c>
      <c r="N1800" s="63">
        <f t="shared" si="535"/>
        <v>44209</v>
      </c>
      <c r="O1800" s="154">
        <f t="shared" si="536"/>
        <v>42948</v>
      </c>
      <c r="P1800" s="155">
        <f t="shared" si="537"/>
        <v>43312</v>
      </c>
      <c r="Q1800" s="155" t="str">
        <f t="shared" si="538"/>
        <v>Yes</v>
      </c>
      <c r="R1800" s="156">
        <f t="shared" si="539"/>
        <v>1094.0547945205481</v>
      </c>
      <c r="S1800" s="156">
        <f t="shared" si="540"/>
        <v>1515.9452054794519</v>
      </c>
      <c r="T1800" s="157">
        <f t="shared" si="541"/>
        <v>43313</v>
      </c>
      <c r="U1800" s="158">
        <f t="shared" si="542"/>
        <v>43677</v>
      </c>
      <c r="V1800" s="158" t="str">
        <f t="shared" si="543"/>
        <v>Yes</v>
      </c>
      <c r="W1800" s="159">
        <f t="shared" si="544"/>
        <v>1094.0547945205481</v>
      </c>
      <c r="X1800" s="159">
        <f t="shared" si="545"/>
        <v>1515.9452054794519</v>
      </c>
      <c r="Y1800" s="160">
        <f t="shared" si="546"/>
        <v>43678</v>
      </c>
      <c r="Z1800" s="161">
        <f t="shared" si="547"/>
        <v>44043</v>
      </c>
      <c r="AA1800" s="161" t="str">
        <f t="shared" si="548"/>
        <v>Yes</v>
      </c>
      <c r="AB1800" s="162">
        <f t="shared" si="549"/>
        <v>1094.0547945205481</v>
      </c>
      <c r="AC1800" s="162">
        <f t="shared" si="550"/>
        <v>1518.9344262295083</v>
      </c>
    </row>
    <row r="1801" spans="1:29" ht="15">
      <c r="A1801" s="62">
        <v>1799</v>
      </c>
      <c r="B1801" s="10">
        <v>11</v>
      </c>
      <c r="C1801" s="43">
        <v>42268</v>
      </c>
      <c r="D1801" s="44" t="s">
        <v>716</v>
      </c>
      <c r="E1801" s="44" t="s">
        <v>11</v>
      </c>
      <c r="F1801" s="15" t="s">
        <v>11</v>
      </c>
      <c r="G1801" s="44" t="s">
        <v>229</v>
      </c>
      <c r="H1801" s="44" t="s">
        <v>717</v>
      </c>
      <c r="I1801" s="45">
        <v>1</v>
      </c>
      <c r="J1801" s="12">
        <f>VLOOKUP(G1801,'Default Parameters'!$A$10:$C$12,3,FALSE)</f>
        <v>5</v>
      </c>
      <c r="K1801" s="63">
        <f t="shared" si="532"/>
        <v>42390</v>
      </c>
      <c r="L1801" s="64">
        <f t="shared" si="533"/>
        <v>2016</v>
      </c>
      <c r="M1801" s="64">
        <f t="shared" si="534"/>
        <v>1</v>
      </c>
      <c r="N1801" s="63">
        <f t="shared" si="535"/>
        <v>44216</v>
      </c>
      <c r="O1801" s="154">
        <f t="shared" si="536"/>
        <v>42948</v>
      </c>
      <c r="P1801" s="155">
        <f t="shared" si="537"/>
        <v>43312</v>
      </c>
      <c r="Q1801" s="155" t="str">
        <f t="shared" si="538"/>
        <v>Yes</v>
      </c>
      <c r="R1801" s="156">
        <f t="shared" si="539"/>
        <v>0.41917808219178082</v>
      </c>
      <c r="S1801" s="156">
        <f t="shared" si="540"/>
        <v>0.58082191780821912</v>
      </c>
      <c r="T1801" s="157">
        <f t="shared" si="541"/>
        <v>43313</v>
      </c>
      <c r="U1801" s="158">
        <f t="shared" si="542"/>
        <v>43677</v>
      </c>
      <c r="V1801" s="158" t="str">
        <f t="shared" si="543"/>
        <v>Yes</v>
      </c>
      <c r="W1801" s="159">
        <f t="shared" si="544"/>
        <v>0.41917808219178082</v>
      </c>
      <c r="X1801" s="159">
        <f t="shared" si="545"/>
        <v>0.58082191780821912</v>
      </c>
      <c r="Y1801" s="160">
        <f t="shared" si="546"/>
        <v>43678</v>
      </c>
      <c r="Z1801" s="161">
        <f t="shared" si="547"/>
        <v>44043</v>
      </c>
      <c r="AA1801" s="161" t="str">
        <f t="shared" si="548"/>
        <v>Yes</v>
      </c>
      <c r="AB1801" s="162">
        <f t="shared" si="549"/>
        <v>0.41917808219178082</v>
      </c>
      <c r="AC1801" s="162">
        <f t="shared" si="550"/>
        <v>0.58196721311475408</v>
      </c>
    </row>
    <row r="1802" spans="1:29" ht="15">
      <c r="A1802" s="62">
        <v>1800</v>
      </c>
      <c r="B1802" s="10">
        <v>11</v>
      </c>
      <c r="C1802" s="43">
        <v>42276</v>
      </c>
      <c r="D1802" s="44" t="s">
        <v>534</v>
      </c>
      <c r="E1802" s="44" t="s">
        <v>375</v>
      </c>
      <c r="F1802" s="15" t="s">
        <v>375</v>
      </c>
      <c r="G1802" s="44" t="s">
        <v>229</v>
      </c>
      <c r="H1802" s="44" t="s">
        <v>721</v>
      </c>
      <c r="I1802" s="45">
        <v>450</v>
      </c>
      <c r="J1802" s="12">
        <f>VLOOKUP(G1802,'Default Parameters'!$A$10:$C$12,3,FALSE)</f>
        <v>5</v>
      </c>
      <c r="K1802" s="63">
        <f t="shared" si="532"/>
        <v>42398</v>
      </c>
      <c r="L1802" s="64">
        <f t="shared" si="533"/>
        <v>2016</v>
      </c>
      <c r="M1802" s="64">
        <f t="shared" si="534"/>
        <v>1</v>
      </c>
      <c r="N1802" s="63">
        <f t="shared" si="535"/>
        <v>44224</v>
      </c>
      <c r="O1802" s="154">
        <f t="shared" si="536"/>
        <v>42948</v>
      </c>
      <c r="P1802" s="155">
        <f t="shared" si="537"/>
        <v>43312</v>
      </c>
      <c r="Q1802" s="155" t="str">
        <f t="shared" si="538"/>
        <v>Yes</v>
      </c>
      <c r="R1802" s="156">
        <f t="shared" si="539"/>
        <v>188.63013698630138</v>
      </c>
      <c r="S1802" s="156">
        <f t="shared" si="540"/>
        <v>261.36986301369865</v>
      </c>
      <c r="T1802" s="157">
        <f t="shared" si="541"/>
        <v>43313</v>
      </c>
      <c r="U1802" s="158">
        <f t="shared" si="542"/>
        <v>43677</v>
      </c>
      <c r="V1802" s="158" t="str">
        <f t="shared" si="543"/>
        <v>Yes</v>
      </c>
      <c r="W1802" s="159">
        <f t="shared" si="544"/>
        <v>188.63013698630138</v>
      </c>
      <c r="X1802" s="159">
        <f t="shared" si="545"/>
        <v>261.36986301369865</v>
      </c>
      <c r="Y1802" s="160">
        <f t="shared" si="546"/>
        <v>43678</v>
      </c>
      <c r="Z1802" s="161">
        <f t="shared" si="547"/>
        <v>44043</v>
      </c>
      <c r="AA1802" s="161" t="str">
        <f t="shared" si="548"/>
        <v>Yes</v>
      </c>
      <c r="AB1802" s="162">
        <f t="shared" si="549"/>
        <v>188.63013698630138</v>
      </c>
      <c r="AC1802" s="162">
        <f t="shared" si="550"/>
        <v>261.88524590163934</v>
      </c>
    </row>
    <row r="1803" spans="1:29" ht="15">
      <c r="A1803" s="62">
        <v>1801</v>
      </c>
      <c r="B1803" s="10">
        <v>11</v>
      </c>
      <c r="C1803" s="43">
        <v>42276</v>
      </c>
      <c r="D1803" s="44" t="s">
        <v>534</v>
      </c>
      <c r="E1803" s="65" t="s">
        <v>8</v>
      </c>
      <c r="F1803" s="15" t="s">
        <v>8</v>
      </c>
      <c r="G1803" s="44" t="s">
        <v>229</v>
      </c>
      <c r="H1803" s="44" t="s">
        <v>720</v>
      </c>
      <c r="I1803" s="45">
        <v>800</v>
      </c>
      <c r="J1803" s="12">
        <f>VLOOKUP(G1803,'Default Parameters'!$A$10:$C$12,3,FALSE)</f>
        <v>5</v>
      </c>
      <c r="K1803" s="63">
        <f t="shared" si="532"/>
        <v>42398</v>
      </c>
      <c r="L1803" s="64">
        <f t="shared" si="533"/>
        <v>2016</v>
      </c>
      <c r="M1803" s="64">
        <f t="shared" si="534"/>
        <v>1</v>
      </c>
      <c r="N1803" s="63">
        <f t="shared" si="535"/>
        <v>44224</v>
      </c>
      <c r="O1803" s="154">
        <f t="shared" si="536"/>
        <v>42948</v>
      </c>
      <c r="P1803" s="155">
        <f t="shared" si="537"/>
        <v>43312</v>
      </c>
      <c r="Q1803" s="155" t="str">
        <f t="shared" si="538"/>
        <v>Yes</v>
      </c>
      <c r="R1803" s="156">
        <f t="shared" si="539"/>
        <v>335.34246575342468</v>
      </c>
      <c r="S1803" s="156">
        <f t="shared" si="540"/>
        <v>464.65753424657532</v>
      </c>
      <c r="T1803" s="157">
        <f t="shared" si="541"/>
        <v>43313</v>
      </c>
      <c r="U1803" s="158">
        <f t="shared" si="542"/>
        <v>43677</v>
      </c>
      <c r="V1803" s="158" t="str">
        <f t="shared" si="543"/>
        <v>Yes</v>
      </c>
      <c r="W1803" s="159">
        <f t="shared" si="544"/>
        <v>335.34246575342468</v>
      </c>
      <c r="X1803" s="159">
        <f t="shared" si="545"/>
        <v>464.65753424657532</v>
      </c>
      <c r="Y1803" s="160">
        <f t="shared" si="546"/>
        <v>43678</v>
      </c>
      <c r="Z1803" s="161">
        <f t="shared" si="547"/>
        <v>44043</v>
      </c>
      <c r="AA1803" s="161" t="str">
        <f t="shared" si="548"/>
        <v>Yes</v>
      </c>
      <c r="AB1803" s="162">
        <f t="shared" si="549"/>
        <v>335.34246575342468</v>
      </c>
      <c r="AC1803" s="162">
        <f t="shared" si="550"/>
        <v>465.57377049180326</v>
      </c>
    </row>
    <row r="1804" spans="1:29" ht="15">
      <c r="A1804" s="62">
        <v>1802</v>
      </c>
      <c r="B1804" s="10">
        <v>11</v>
      </c>
      <c r="C1804" s="43">
        <v>42276</v>
      </c>
      <c r="D1804" s="44" t="s">
        <v>718</v>
      </c>
      <c r="E1804" s="44" t="s">
        <v>11</v>
      </c>
      <c r="F1804" s="15" t="s">
        <v>11</v>
      </c>
      <c r="G1804" s="44" t="s">
        <v>229</v>
      </c>
      <c r="H1804" s="44" t="s">
        <v>719</v>
      </c>
      <c r="I1804" s="45">
        <v>131</v>
      </c>
      <c r="J1804" s="12">
        <f>VLOOKUP(G1804,'Default Parameters'!$A$10:$C$12,3,FALSE)</f>
        <v>5</v>
      </c>
      <c r="K1804" s="63">
        <f t="shared" si="532"/>
        <v>42398</v>
      </c>
      <c r="L1804" s="64">
        <f t="shared" si="533"/>
        <v>2016</v>
      </c>
      <c r="M1804" s="64">
        <f t="shared" si="534"/>
        <v>1</v>
      </c>
      <c r="N1804" s="63">
        <f t="shared" si="535"/>
        <v>44224</v>
      </c>
      <c r="O1804" s="154">
        <f t="shared" si="536"/>
        <v>42948</v>
      </c>
      <c r="P1804" s="155">
        <f t="shared" si="537"/>
        <v>43312</v>
      </c>
      <c r="Q1804" s="155" t="str">
        <f t="shared" si="538"/>
        <v>Yes</v>
      </c>
      <c r="R1804" s="156">
        <f t="shared" si="539"/>
        <v>54.912328767123284</v>
      </c>
      <c r="S1804" s="156">
        <f t="shared" si="540"/>
        <v>76.087671232876716</v>
      </c>
      <c r="T1804" s="157">
        <f t="shared" si="541"/>
        <v>43313</v>
      </c>
      <c r="U1804" s="158">
        <f t="shared" si="542"/>
        <v>43677</v>
      </c>
      <c r="V1804" s="158" t="str">
        <f t="shared" si="543"/>
        <v>Yes</v>
      </c>
      <c r="W1804" s="159">
        <f t="shared" si="544"/>
        <v>54.912328767123284</v>
      </c>
      <c r="X1804" s="159">
        <f t="shared" si="545"/>
        <v>76.087671232876716</v>
      </c>
      <c r="Y1804" s="160">
        <f t="shared" si="546"/>
        <v>43678</v>
      </c>
      <c r="Z1804" s="161">
        <f t="shared" si="547"/>
        <v>44043</v>
      </c>
      <c r="AA1804" s="161" t="str">
        <f t="shared" si="548"/>
        <v>Yes</v>
      </c>
      <c r="AB1804" s="162">
        <f t="shared" si="549"/>
        <v>54.912328767123284</v>
      </c>
      <c r="AC1804" s="162">
        <f t="shared" si="550"/>
        <v>76.23770491803279</v>
      </c>
    </row>
    <row r="1805" spans="1:29" ht="15">
      <c r="A1805" s="62">
        <v>1803</v>
      </c>
      <c r="B1805" s="10">
        <v>11</v>
      </c>
      <c r="C1805" s="43">
        <v>42277</v>
      </c>
      <c r="D1805" s="44" t="s">
        <v>264</v>
      </c>
      <c r="E1805" s="44" t="s">
        <v>12</v>
      </c>
      <c r="F1805" s="15" t="s">
        <v>12</v>
      </c>
      <c r="G1805" s="44" t="s">
        <v>229</v>
      </c>
      <c r="H1805" s="44" t="s">
        <v>725</v>
      </c>
      <c r="I1805" s="45">
        <v>400</v>
      </c>
      <c r="J1805" s="12">
        <f>VLOOKUP(G1805,'Default Parameters'!$A$10:$C$12,3,FALSE)</f>
        <v>5</v>
      </c>
      <c r="K1805" s="63">
        <f t="shared" si="532"/>
        <v>42399</v>
      </c>
      <c r="L1805" s="64">
        <f t="shared" si="533"/>
        <v>2016</v>
      </c>
      <c r="M1805" s="64">
        <f t="shared" si="534"/>
        <v>1</v>
      </c>
      <c r="N1805" s="63">
        <f t="shared" si="535"/>
        <v>44225</v>
      </c>
      <c r="O1805" s="154">
        <f t="shared" si="536"/>
        <v>42948</v>
      </c>
      <c r="P1805" s="155">
        <f t="shared" si="537"/>
        <v>43312</v>
      </c>
      <c r="Q1805" s="155" t="str">
        <f t="shared" si="538"/>
        <v>Yes</v>
      </c>
      <c r="R1805" s="156">
        <f t="shared" si="539"/>
        <v>167.67123287671234</v>
      </c>
      <c r="S1805" s="156">
        <f t="shared" si="540"/>
        <v>232.32876712328766</v>
      </c>
      <c r="T1805" s="157">
        <f t="shared" si="541"/>
        <v>43313</v>
      </c>
      <c r="U1805" s="158">
        <f t="shared" si="542"/>
        <v>43677</v>
      </c>
      <c r="V1805" s="158" t="str">
        <f t="shared" si="543"/>
        <v>Yes</v>
      </c>
      <c r="W1805" s="159">
        <f t="shared" si="544"/>
        <v>167.67123287671234</v>
      </c>
      <c r="X1805" s="159">
        <f t="shared" si="545"/>
        <v>232.32876712328766</v>
      </c>
      <c r="Y1805" s="160">
        <f t="shared" si="546"/>
        <v>43678</v>
      </c>
      <c r="Z1805" s="161">
        <f t="shared" si="547"/>
        <v>44043</v>
      </c>
      <c r="AA1805" s="161" t="str">
        <f t="shared" si="548"/>
        <v>Yes</v>
      </c>
      <c r="AB1805" s="162">
        <f t="shared" si="549"/>
        <v>167.67123287671234</v>
      </c>
      <c r="AC1805" s="162">
        <f t="shared" si="550"/>
        <v>232.78688524590163</v>
      </c>
    </row>
    <row r="1806" spans="1:29" ht="15">
      <c r="A1806" s="62">
        <v>1804</v>
      </c>
      <c r="B1806" s="10">
        <v>11</v>
      </c>
      <c r="C1806" s="43">
        <v>42277</v>
      </c>
      <c r="D1806" s="44" t="s">
        <v>264</v>
      </c>
      <c r="E1806" s="65" t="s">
        <v>8</v>
      </c>
      <c r="F1806" s="15" t="s">
        <v>8</v>
      </c>
      <c r="G1806" s="44" t="s">
        <v>229</v>
      </c>
      <c r="H1806" s="44" t="s">
        <v>723</v>
      </c>
      <c r="I1806" s="45">
        <v>300</v>
      </c>
      <c r="J1806" s="12">
        <f>VLOOKUP(G1806,'Default Parameters'!$A$10:$C$12,3,FALSE)</f>
        <v>5</v>
      </c>
      <c r="K1806" s="63">
        <f t="shared" si="532"/>
        <v>42399</v>
      </c>
      <c r="L1806" s="64">
        <f t="shared" si="533"/>
        <v>2016</v>
      </c>
      <c r="M1806" s="64">
        <f t="shared" si="534"/>
        <v>1</v>
      </c>
      <c r="N1806" s="63">
        <f t="shared" si="535"/>
        <v>44225</v>
      </c>
      <c r="O1806" s="154">
        <f t="shared" si="536"/>
        <v>42948</v>
      </c>
      <c r="P1806" s="155">
        <f t="shared" si="537"/>
        <v>43312</v>
      </c>
      <c r="Q1806" s="155" t="str">
        <f t="shared" si="538"/>
        <v>Yes</v>
      </c>
      <c r="R1806" s="156">
        <f t="shared" si="539"/>
        <v>125.75342465753425</v>
      </c>
      <c r="S1806" s="156">
        <f t="shared" si="540"/>
        <v>174.24657534246575</v>
      </c>
      <c r="T1806" s="157">
        <f t="shared" si="541"/>
        <v>43313</v>
      </c>
      <c r="U1806" s="158">
        <f t="shared" si="542"/>
        <v>43677</v>
      </c>
      <c r="V1806" s="158" t="str">
        <f t="shared" si="543"/>
        <v>Yes</v>
      </c>
      <c r="W1806" s="159">
        <f t="shared" si="544"/>
        <v>125.75342465753425</v>
      </c>
      <c r="X1806" s="159">
        <f t="shared" si="545"/>
        <v>174.24657534246575</v>
      </c>
      <c r="Y1806" s="160">
        <f t="shared" si="546"/>
        <v>43678</v>
      </c>
      <c r="Z1806" s="161">
        <f t="shared" si="547"/>
        <v>44043</v>
      </c>
      <c r="AA1806" s="161" t="str">
        <f t="shared" si="548"/>
        <v>Yes</v>
      </c>
      <c r="AB1806" s="162">
        <f t="shared" si="549"/>
        <v>125.75342465753425</v>
      </c>
      <c r="AC1806" s="162">
        <f t="shared" si="550"/>
        <v>174.59016393442624</v>
      </c>
    </row>
    <row r="1807" spans="1:29" ht="15">
      <c r="A1807" s="62">
        <v>1805</v>
      </c>
      <c r="B1807" s="10">
        <v>11</v>
      </c>
      <c r="C1807" s="43">
        <v>42277</v>
      </c>
      <c r="D1807" s="44" t="s">
        <v>623</v>
      </c>
      <c r="E1807" s="65" t="s">
        <v>8</v>
      </c>
      <c r="F1807" s="15" t="s">
        <v>8</v>
      </c>
      <c r="G1807" s="44" t="s">
        <v>229</v>
      </c>
      <c r="H1807" s="44" t="s">
        <v>726</v>
      </c>
      <c r="I1807" s="45">
        <v>1000</v>
      </c>
      <c r="J1807" s="12">
        <f>VLOOKUP(G1807,'Default Parameters'!$A$10:$C$12,3,FALSE)</f>
        <v>5</v>
      </c>
      <c r="K1807" s="63">
        <f t="shared" si="532"/>
        <v>42399</v>
      </c>
      <c r="L1807" s="64">
        <f t="shared" si="533"/>
        <v>2016</v>
      </c>
      <c r="M1807" s="64">
        <f t="shared" si="534"/>
        <v>1</v>
      </c>
      <c r="N1807" s="63">
        <f t="shared" si="535"/>
        <v>44225</v>
      </c>
      <c r="O1807" s="154">
        <f t="shared" si="536"/>
        <v>42948</v>
      </c>
      <c r="P1807" s="155">
        <f t="shared" si="537"/>
        <v>43312</v>
      </c>
      <c r="Q1807" s="155" t="str">
        <f t="shared" si="538"/>
        <v>Yes</v>
      </c>
      <c r="R1807" s="156">
        <f t="shared" si="539"/>
        <v>419.17808219178085</v>
      </c>
      <c r="S1807" s="156">
        <f t="shared" si="540"/>
        <v>580.82191780821915</v>
      </c>
      <c r="T1807" s="157">
        <f t="shared" si="541"/>
        <v>43313</v>
      </c>
      <c r="U1807" s="158">
        <f t="shared" si="542"/>
        <v>43677</v>
      </c>
      <c r="V1807" s="158" t="str">
        <f t="shared" si="543"/>
        <v>Yes</v>
      </c>
      <c r="W1807" s="159">
        <f t="shared" si="544"/>
        <v>419.17808219178085</v>
      </c>
      <c r="X1807" s="159">
        <f t="shared" si="545"/>
        <v>580.82191780821915</v>
      </c>
      <c r="Y1807" s="160">
        <f t="shared" si="546"/>
        <v>43678</v>
      </c>
      <c r="Z1807" s="161">
        <f t="shared" si="547"/>
        <v>44043</v>
      </c>
      <c r="AA1807" s="161" t="str">
        <f t="shared" si="548"/>
        <v>Yes</v>
      </c>
      <c r="AB1807" s="162">
        <f t="shared" si="549"/>
        <v>419.17808219178085</v>
      </c>
      <c r="AC1807" s="162">
        <f t="shared" si="550"/>
        <v>581.96721311475414</v>
      </c>
    </row>
    <row r="1808" spans="1:29" ht="15">
      <c r="A1808" s="62">
        <v>1806</v>
      </c>
      <c r="B1808" s="10">
        <v>11</v>
      </c>
      <c r="C1808" s="43">
        <v>42277</v>
      </c>
      <c r="D1808" s="44" t="s">
        <v>264</v>
      </c>
      <c r="E1808" s="65" t="s">
        <v>9</v>
      </c>
      <c r="F1808" s="15" t="s">
        <v>9</v>
      </c>
      <c r="G1808" s="44" t="s">
        <v>229</v>
      </c>
      <c r="H1808" s="44" t="s">
        <v>722</v>
      </c>
      <c r="I1808" s="45">
        <v>300</v>
      </c>
      <c r="J1808" s="12">
        <f>VLOOKUP(G1808,'Default Parameters'!$A$10:$C$12,3,FALSE)</f>
        <v>5</v>
      </c>
      <c r="K1808" s="63">
        <f t="shared" si="532"/>
        <v>42399</v>
      </c>
      <c r="L1808" s="64">
        <f t="shared" si="533"/>
        <v>2016</v>
      </c>
      <c r="M1808" s="64">
        <f t="shared" si="534"/>
        <v>1</v>
      </c>
      <c r="N1808" s="63">
        <f t="shared" si="535"/>
        <v>44225</v>
      </c>
      <c r="O1808" s="154">
        <f t="shared" si="536"/>
        <v>42948</v>
      </c>
      <c r="P1808" s="155">
        <f t="shared" si="537"/>
        <v>43312</v>
      </c>
      <c r="Q1808" s="155" t="str">
        <f t="shared" si="538"/>
        <v>Yes</v>
      </c>
      <c r="R1808" s="156">
        <f t="shared" si="539"/>
        <v>125.75342465753425</v>
      </c>
      <c r="S1808" s="156">
        <f t="shared" si="540"/>
        <v>174.24657534246575</v>
      </c>
      <c r="T1808" s="157">
        <f t="shared" si="541"/>
        <v>43313</v>
      </c>
      <c r="U1808" s="158">
        <f t="shared" si="542"/>
        <v>43677</v>
      </c>
      <c r="V1808" s="158" t="str">
        <f t="shared" si="543"/>
        <v>Yes</v>
      </c>
      <c r="W1808" s="159">
        <f t="shared" si="544"/>
        <v>125.75342465753425</v>
      </c>
      <c r="X1808" s="159">
        <f t="shared" si="545"/>
        <v>174.24657534246575</v>
      </c>
      <c r="Y1808" s="160">
        <f t="shared" si="546"/>
        <v>43678</v>
      </c>
      <c r="Z1808" s="161">
        <f t="shared" si="547"/>
        <v>44043</v>
      </c>
      <c r="AA1808" s="161" t="str">
        <f t="shared" si="548"/>
        <v>Yes</v>
      </c>
      <c r="AB1808" s="162">
        <f t="shared" si="549"/>
        <v>125.75342465753425</v>
      </c>
      <c r="AC1808" s="162">
        <f t="shared" si="550"/>
        <v>174.59016393442624</v>
      </c>
    </row>
    <row r="1809" spans="1:29" ht="15">
      <c r="A1809" s="62">
        <v>1807</v>
      </c>
      <c r="B1809" s="10">
        <v>11</v>
      </c>
      <c r="C1809" s="43">
        <v>42277</v>
      </c>
      <c r="D1809" s="44" t="s">
        <v>264</v>
      </c>
      <c r="E1809" s="65" t="s">
        <v>9</v>
      </c>
      <c r="F1809" s="15" t="s">
        <v>9</v>
      </c>
      <c r="G1809" s="44" t="s">
        <v>229</v>
      </c>
      <c r="H1809" s="44" t="s">
        <v>724</v>
      </c>
      <c r="I1809" s="45">
        <v>200</v>
      </c>
      <c r="J1809" s="12">
        <f>VLOOKUP(G1809,'Default Parameters'!$A$10:$C$12,3,FALSE)</f>
        <v>5</v>
      </c>
      <c r="K1809" s="63">
        <f t="shared" si="532"/>
        <v>42399</v>
      </c>
      <c r="L1809" s="64">
        <f t="shared" si="533"/>
        <v>2016</v>
      </c>
      <c r="M1809" s="64">
        <f t="shared" si="534"/>
        <v>1</v>
      </c>
      <c r="N1809" s="63">
        <f t="shared" si="535"/>
        <v>44225</v>
      </c>
      <c r="O1809" s="154">
        <f t="shared" si="536"/>
        <v>42948</v>
      </c>
      <c r="P1809" s="155">
        <f t="shared" si="537"/>
        <v>43312</v>
      </c>
      <c r="Q1809" s="155" t="str">
        <f t="shared" si="538"/>
        <v>Yes</v>
      </c>
      <c r="R1809" s="156">
        <f t="shared" si="539"/>
        <v>83.835616438356169</v>
      </c>
      <c r="S1809" s="156">
        <f t="shared" si="540"/>
        <v>116.16438356164383</v>
      </c>
      <c r="T1809" s="157">
        <f t="shared" si="541"/>
        <v>43313</v>
      </c>
      <c r="U1809" s="158">
        <f t="shared" si="542"/>
        <v>43677</v>
      </c>
      <c r="V1809" s="158" t="str">
        <f t="shared" si="543"/>
        <v>Yes</v>
      </c>
      <c r="W1809" s="159">
        <f t="shared" si="544"/>
        <v>83.835616438356169</v>
      </c>
      <c r="X1809" s="159">
        <f t="shared" si="545"/>
        <v>116.16438356164383</v>
      </c>
      <c r="Y1809" s="160">
        <f t="shared" si="546"/>
        <v>43678</v>
      </c>
      <c r="Z1809" s="161">
        <f t="shared" si="547"/>
        <v>44043</v>
      </c>
      <c r="AA1809" s="161" t="str">
        <f t="shared" si="548"/>
        <v>Yes</v>
      </c>
      <c r="AB1809" s="162">
        <f t="shared" si="549"/>
        <v>83.835616438356169</v>
      </c>
      <c r="AC1809" s="162">
        <f t="shared" si="550"/>
        <v>116.39344262295081</v>
      </c>
    </row>
    <row r="1810" spans="1:29" ht="15">
      <c r="A1810" s="62">
        <v>1808</v>
      </c>
      <c r="B1810" s="10">
        <v>11</v>
      </c>
      <c r="C1810" s="43">
        <v>42286</v>
      </c>
      <c r="D1810" s="44" t="s">
        <v>727</v>
      </c>
      <c r="E1810" s="44" t="s">
        <v>10</v>
      </c>
      <c r="F1810" s="15" t="s">
        <v>10</v>
      </c>
      <c r="G1810" s="44" t="s">
        <v>229</v>
      </c>
      <c r="H1810" s="44" t="s">
        <v>728</v>
      </c>
      <c r="I1810" s="45">
        <v>4</v>
      </c>
      <c r="J1810" s="12">
        <f>VLOOKUP(G1810,'Default Parameters'!$A$10:$C$12,3,FALSE)</f>
        <v>5</v>
      </c>
      <c r="K1810" s="63">
        <f t="shared" si="532"/>
        <v>42409</v>
      </c>
      <c r="L1810" s="64">
        <f t="shared" si="533"/>
        <v>2016</v>
      </c>
      <c r="M1810" s="64">
        <f t="shared" si="534"/>
        <v>2</v>
      </c>
      <c r="N1810" s="63">
        <f t="shared" si="535"/>
        <v>44235</v>
      </c>
      <c r="O1810" s="154">
        <f t="shared" si="536"/>
        <v>42948</v>
      </c>
      <c r="P1810" s="155">
        <f t="shared" si="537"/>
        <v>43312</v>
      </c>
      <c r="Q1810" s="155" t="str">
        <f t="shared" si="538"/>
        <v>Yes</v>
      </c>
      <c r="R1810" s="156">
        <f t="shared" si="539"/>
        <v>1.6767123287671233</v>
      </c>
      <c r="S1810" s="156">
        <f t="shared" si="540"/>
        <v>2.3232876712328765</v>
      </c>
      <c r="T1810" s="157">
        <f t="shared" si="541"/>
        <v>43313</v>
      </c>
      <c r="U1810" s="158">
        <f t="shared" si="542"/>
        <v>43677</v>
      </c>
      <c r="V1810" s="158" t="str">
        <f t="shared" si="543"/>
        <v>Yes</v>
      </c>
      <c r="W1810" s="159">
        <f t="shared" si="544"/>
        <v>1.6767123287671233</v>
      </c>
      <c r="X1810" s="159">
        <f t="shared" si="545"/>
        <v>2.3232876712328765</v>
      </c>
      <c r="Y1810" s="160">
        <f t="shared" si="546"/>
        <v>43678</v>
      </c>
      <c r="Z1810" s="161">
        <f t="shared" si="547"/>
        <v>44043</v>
      </c>
      <c r="AA1810" s="161" t="str">
        <f t="shared" si="548"/>
        <v>Yes</v>
      </c>
      <c r="AB1810" s="162">
        <f t="shared" si="549"/>
        <v>1.6767123287671233</v>
      </c>
      <c r="AC1810" s="162">
        <f t="shared" si="550"/>
        <v>2.3278688524590163</v>
      </c>
    </row>
    <row r="1811" spans="1:29" ht="15">
      <c r="A1811" s="62">
        <v>1809</v>
      </c>
      <c r="B1811" s="10">
        <v>11</v>
      </c>
      <c r="C1811" s="43">
        <v>42293</v>
      </c>
      <c r="D1811" s="44" t="s">
        <v>41</v>
      </c>
      <c r="E1811" s="65" t="s">
        <v>8</v>
      </c>
      <c r="F1811" s="15" t="s">
        <v>8</v>
      </c>
      <c r="G1811" s="44" t="s">
        <v>229</v>
      </c>
      <c r="H1811" s="44" t="s">
        <v>733</v>
      </c>
      <c r="I1811" s="45">
        <v>50</v>
      </c>
      <c r="J1811" s="12">
        <f>VLOOKUP(G1811,'Default Parameters'!$A$10:$C$12,3,FALSE)</f>
        <v>5</v>
      </c>
      <c r="K1811" s="63">
        <f t="shared" si="532"/>
        <v>42416</v>
      </c>
      <c r="L1811" s="64">
        <f t="shared" si="533"/>
        <v>2016</v>
      </c>
      <c r="M1811" s="64">
        <f t="shared" si="534"/>
        <v>2</v>
      </c>
      <c r="N1811" s="63">
        <f t="shared" si="535"/>
        <v>44242</v>
      </c>
      <c r="O1811" s="154">
        <f t="shared" si="536"/>
        <v>42948</v>
      </c>
      <c r="P1811" s="155">
        <f t="shared" si="537"/>
        <v>43312</v>
      </c>
      <c r="Q1811" s="155" t="str">
        <f t="shared" si="538"/>
        <v>Yes</v>
      </c>
      <c r="R1811" s="156">
        <f t="shared" si="539"/>
        <v>20.958904109589042</v>
      </c>
      <c r="S1811" s="156">
        <f t="shared" si="540"/>
        <v>29.041095890410958</v>
      </c>
      <c r="T1811" s="157">
        <f t="shared" si="541"/>
        <v>43313</v>
      </c>
      <c r="U1811" s="158">
        <f t="shared" si="542"/>
        <v>43677</v>
      </c>
      <c r="V1811" s="158" t="str">
        <f t="shared" si="543"/>
        <v>Yes</v>
      </c>
      <c r="W1811" s="159">
        <f t="shared" si="544"/>
        <v>20.958904109589042</v>
      </c>
      <c r="X1811" s="159">
        <f t="shared" si="545"/>
        <v>29.041095890410958</v>
      </c>
      <c r="Y1811" s="160">
        <f t="shared" si="546"/>
        <v>43678</v>
      </c>
      <c r="Z1811" s="161">
        <f t="shared" si="547"/>
        <v>44043</v>
      </c>
      <c r="AA1811" s="161" t="str">
        <f t="shared" si="548"/>
        <v>Yes</v>
      </c>
      <c r="AB1811" s="162">
        <f t="shared" si="549"/>
        <v>20.958904109589042</v>
      </c>
      <c r="AC1811" s="162">
        <f t="shared" si="550"/>
        <v>29.098360655737704</v>
      </c>
    </row>
    <row r="1812" spans="1:29" ht="15">
      <c r="A1812" s="62">
        <v>1810</v>
      </c>
      <c r="B1812" s="10">
        <v>11</v>
      </c>
      <c r="C1812" s="43">
        <v>42293</v>
      </c>
      <c r="D1812" s="44" t="s">
        <v>380</v>
      </c>
      <c r="E1812" s="65" t="s">
        <v>8</v>
      </c>
      <c r="F1812" s="15" t="s">
        <v>8</v>
      </c>
      <c r="G1812" s="44" t="s">
        <v>229</v>
      </c>
      <c r="H1812" s="44" t="s">
        <v>734</v>
      </c>
      <c r="I1812" s="45">
        <v>3</v>
      </c>
      <c r="J1812" s="12">
        <f>VLOOKUP(G1812,'Default Parameters'!$A$10:$C$12,3,FALSE)</f>
        <v>5</v>
      </c>
      <c r="K1812" s="63">
        <f t="shared" si="532"/>
        <v>42416</v>
      </c>
      <c r="L1812" s="64">
        <f t="shared" si="533"/>
        <v>2016</v>
      </c>
      <c r="M1812" s="64">
        <f t="shared" si="534"/>
        <v>2</v>
      </c>
      <c r="N1812" s="63">
        <f t="shared" si="535"/>
        <v>44242</v>
      </c>
      <c r="O1812" s="154">
        <f t="shared" si="536"/>
        <v>42948</v>
      </c>
      <c r="P1812" s="155">
        <f t="shared" si="537"/>
        <v>43312</v>
      </c>
      <c r="Q1812" s="155" t="str">
        <f t="shared" si="538"/>
        <v>Yes</v>
      </c>
      <c r="R1812" s="156">
        <f t="shared" si="539"/>
        <v>1.2575342465753425</v>
      </c>
      <c r="S1812" s="156">
        <f t="shared" si="540"/>
        <v>1.7424657534246575</v>
      </c>
      <c r="T1812" s="157">
        <f t="shared" si="541"/>
        <v>43313</v>
      </c>
      <c r="U1812" s="158">
        <f t="shared" si="542"/>
        <v>43677</v>
      </c>
      <c r="V1812" s="158" t="str">
        <f t="shared" si="543"/>
        <v>Yes</v>
      </c>
      <c r="W1812" s="159">
        <f t="shared" si="544"/>
        <v>1.2575342465753425</v>
      </c>
      <c r="X1812" s="159">
        <f t="shared" si="545"/>
        <v>1.7424657534246575</v>
      </c>
      <c r="Y1812" s="160">
        <f t="shared" si="546"/>
        <v>43678</v>
      </c>
      <c r="Z1812" s="161">
        <f t="shared" si="547"/>
        <v>44043</v>
      </c>
      <c r="AA1812" s="161" t="str">
        <f t="shared" si="548"/>
        <v>Yes</v>
      </c>
      <c r="AB1812" s="162">
        <f t="shared" si="549"/>
        <v>1.2575342465753425</v>
      </c>
      <c r="AC1812" s="162">
        <f t="shared" si="550"/>
        <v>1.7459016393442623</v>
      </c>
    </row>
    <row r="1813" spans="1:29" ht="15">
      <c r="A1813" s="62">
        <v>1811</v>
      </c>
      <c r="B1813" s="10">
        <v>11</v>
      </c>
      <c r="C1813" s="43">
        <v>42293</v>
      </c>
      <c r="D1813" s="44" t="s">
        <v>729</v>
      </c>
      <c r="E1813" s="44" t="s">
        <v>11</v>
      </c>
      <c r="F1813" s="15" t="s">
        <v>11</v>
      </c>
      <c r="G1813" s="44" t="s">
        <v>229</v>
      </c>
      <c r="H1813" s="44" t="s">
        <v>730</v>
      </c>
      <c r="I1813" s="45">
        <v>1</v>
      </c>
      <c r="J1813" s="12">
        <f>VLOOKUP(G1813,'Default Parameters'!$A$10:$C$12,3,FALSE)</f>
        <v>5</v>
      </c>
      <c r="K1813" s="63">
        <f t="shared" si="532"/>
        <v>42416</v>
      </c>
      <c r="L1813" s="64">
        <f t="shared" si="533"/>
        <v>2016</v>
      </c>
      <c r="M1813" s="64">
        <f t="shared" si="534"/>
        <v>2</v>
      </c>
      <c r="N1813" s="63">
        <f t="shared" si="535"/>
        <v>44242</v>
      </c>
      <c r="O1813" s="154">
        <f t="shared" si="536"/>
        <v>42948</v>
      </c>
      <c r="P1813" s="155">
        <f t="shared" si="537"/>
        <v>43312</v>
      </c>
      <c r="Q1813" s="155" t="str">
        <f t="shared" si="538"/>
        <v>Yes</v>
      </c>
      <c r="R1813" s="156">
        <f t="shared" si="539"/>
        <v>0.41917808219178082</v>
      </c>
      <c r="S1813" s="156">
        <f t="shared" si="540"/>
        <v>0.58082191780821912</v>
      </c>
      <c r="T1813" s="157">
        <f t="shared" si="541"/>
        <v>43313</v>
      </c>
      <c r="U1813" s="158">
        <f t="shared" si="542"/>
        <v>43677</v>
      </c>
      <c r="V1813" s="158" t="str">
        <f t="shared" si="543"/>
        <v>Yes</v>
      </c>
      <c r="W1813" s="159">
        <f t="shared" si="544"/>
        <v>0.41917808219178082</v>
      </c>
      <c r="X1813" s="159">
        <f t="shared" si="545"/>
        <v>0.58082191780821912</v>
      </c>
      <c r="Y1813" s="160">
        <f t="shared" si="546"/>
        <v>43678</v>
      </c>
      <c r="Z1813" s="161">
        <f t="shared" si="547"/>
        <v>44043</v>
      </c>
      <c r="AA1813" s="161" t="str">
        <f t="shared" si="548"/>
        <v>Yes</v>
      </c>
      <c r="AB1813" s="162">
        <f t="shared" si="549"/>
        <v>0.41917808219178082</v>
      </c>
      <c r="AC1813" s="162">
        <f t="shared" si="550"/>
        <v>0.58196721311475408</v>
      </c>
    </row>
    <row r="1814" spans="1:29" ht="15">
      <c r="A1814" s="62">
        <v>1812</v>
      </c>
      <c r="B1814" s="10">
        <v>11</v>
      </c>
      <c r="C1814" s="43">
        <v>42293</v>
      </c>
      <c r="D1814" s="44" t="s">
        <v>731</v>
      </c>
      <c r="E1814" s="44" t="s">
        <v>11</v>
      </c>
      <c r="F1814" s="15" t="s">
        <v>11</v>
      </c>
      <c r="G1814" s="44" t="s">
        <v>229</v>
      </c>
      <c r="H1814" s="44" t="s">
        <v>732</v>
      </c>
      <c r="I1814" s="45">
        <v>3</v>
      </c>
      <c r="J1814" s="12">
        <f>VLOOKUP(G1814,'Default Parameters'!$A$10:$C$12,3,FALSE)</f>
        <v>5</v>
      </c>
      <c r="K1814" s="63">
        <f t="shared" si="532"/>
        <v>42416</v>
      </c>
      <c r="L1814" s="64">
        <f t="shared" si="533"/>
        <v>2016</v>
      </c>
      <c r="M1814" s="64">
        <f t="shared" si="534"/>
        <v>2</v>
      </c>
      <c r="N1814" s="63">
        <f t="shared" si="535"/>
        <v>44242</v>
      </c>
      <c r="O1814" s="154">
        <f t="shared" si="536"/>
        <v>42948</v>
      </c>
      <c r="P1814" s="155">
        <f t="shared" si="537"/>
        <v>43312</v>
      </c>
      <c r="Q1814" s="155" t="str">
        <f t="shared" si="538"/>
        <v>Yes</v>
      </c>
      <c r="R1814" s="156">
        <f t="shared" si="539"/>
        <v>1.2575342465753425</v>
      </c>
      <c r="S1814" s="156">
        <f t="shared" si="540"/>
        <v>1.7424657534246575</v>
      </c>
      <c r="T1814" s="157">
        <f t="shared" si="541"/>
        <v>43313</v>
      </c>
      <c r="U1814" s="158">
        <f t="shared" si="542"/>
        <v>43677</v>
      </c>
      <c r="V1814" s="158" t="str">
        <f t="shared" si="543"/>
        <v>Yes</v>
      </c>
      <c r="W1814" s="159">
        <f t="shared" si="544"/>
        <v>1.2575342465753425</v>
      </c>
      <c r="X1814" s="159">
        <f t="shared" si="545"/>
        <v>1.7424657534246575</v>
      </c>
      <c r="Y1814" s="160">
        <f t="shared" si="546"/>
        <v>43678</v>
      </c>
      <c r="Z1814" s="161">
        <f t="shared" si="547"/>
        <v>44043</v>
      </c>
      <c r="AA1814" s="161" t="str">
        <f t="shared" si="548"/>
        <v>Yes</v>
      </c>
      <c r="AB1814" s="162">
        <f t="shared" si="549"/>
        <v>1.2575342465753425</v>
      </c>
      <c r="AC1814" s="162">
        <f t="shared" si="550"/>
        <v>1.7459016393442623</v>
      </c>
    </row>
    <row r="1815" spans="1:29" ht="15">
      <c r="A1815" s="62">
        <v>1813</v>
      </c>
      <c r="B1815" s="10">
        <v>11</v>
      </c>
      <c r="C1815" s="43">
        <v>42297</v>
      </c>
      <c r="D1815" s="44" t="s">
        <v>534</v>
      </c>
      <c r="E1815" s="65" t="s">
        <v>8</v>
      </c>
      <c r="F1815" s="15" t="s">
        <v>8</v>
      </c>
      <c r="G1815" s="44" t="s">
        <v>229</v>
      </c>
      <c r="H1815" s="44" t="s">
        <v>738</v>
      </c>
      <c r="I1815" s="45">
        <v>300</v>
      </c>
      <c r="J1815" s="12">
        <f>VLOOKUP(G1815,'Default Parameters'!$A$10:$C$12,3,FALSE)</f>
        <v>5</v>
      </c>
      <c r="K1815" s="63">
        <f t="shared" si="532"/>
        <v>42420</v>
      </c>
      <c r="L1815" s="64">
        <f t="shared" si="533"/>
        <v>2016</v>
      </c>
      <c r="M1815" s="64">
        <f t="shared" si="534"/>
        <v>2</v>
      </c>
      <c r="N1815" s="63">
        <f t="shared" si="535"/>
        <v>44246</v>
      </c>
      <c r="O1815" s="154">
        <f t="shared" si="536"/>
        <v>42948</v>
      </c>
      <c r="P1815" s="155">
        <f t="shared" si="537"/>
        <v>43312</v>
      </c>
      <c r="Q1815" s="155" t="str">
        <f t="shared" si="538"/>
        <v>Yes</v>
      </c>
      <c r="R1815" s="156">
        <f t="shared" si="539"/>
        <v>125.75342465753425</v>
      </c>
      <c r="S1815" s="156">
        <f t="shared" si="540"/>
        <v>174.24657534246575</v>
      </c>
      <c r="T1815" s="157">
        <f t="shared" si="541"/>
        <v>43313</v>
      </c>
      <c r="U1815" s="158">
        <f t="shared" si="542"/>
        <v>43677</v>
      </c>
      <c r="V1815" s="158" t="str">
        <f t="shared" si="543"/>
        <v>Yes</v>
      </c>
      <c r="W1815" s="159">
        <f t="shared" si="544"/>
        <v>125.75342465753425</v>
      </c>
      <c r="X1815" s="159">
        <f t="shared" si="545"/>
        <v>174.24657534246575</v>
      </c>
      <c r="Y1815" s="160">
        <f t="shared" si="546"/>
        <v>43678</v>
      </c>
      <c r="Z1815" s="161">
        <f t="shared" si="547"/>
        <v>44043</v>
      </c>
      <c r="AA1815" s="161" t="str">
        <f t="shared" si="548"/>
        <v>Yes</v>
      </c>
      <c r="AB1815" s="162">
        <f t="shared" si="549"/>
        <v>125.75342465753425</v>
      </c>
      <c r="AC1815" s="162">
        <f t="shared" si="550"/>
        <v>174.59016393442624</v>
      </c>
    </row>
    <row r="1816" spans="1:29" ht="15">
      <c r="A1816" s="62">
        <v>1814</v>
      </c>
      <c r="B1816" s="10">
        <v>11</v>
      </c>
      <c r="C1816" s="43">
        <v>42297</v>
      </c>
      <c r="D1816" s="44" t="s">
        <v>727</v>
      </c>
      <c r="E1816" s="44" t="s">
        <v>10</v>
      </c>
      <c r="F1816" s="15" t="s">
        <v>10</v>
      </c>
      <c r="G1816" s="44" t="s">
        <v>229</v>
      </c>
      <c r="H1816" s="44" t="s">
        <v>735</v>
      </c>
      <c r="I1816" s="45">
        <v>1</v>
      </c>
      <c r="J1816" s="12">
        <f>VLOOKUP(G1816,'Default Parameters'!$A$10:$C$12,3,FALSE)</f>
        <v>5</v>
      </c>
      <c r="K1816" s="63">
        <f t="shared" si="532"/>
        <v>42420</v>
      </c>
      <c r="L1816" s="64">
        <f t="shared" si="533"/>
        <v>2016</v>
      </c>
      <c r="M1816" s="64">
        <f t="shared" si="534"/>
        <v>2</v>
      </c>
      <c r="N1816" s="63">
        <f t="shared" si="535"/>
        <v>44246</v>
      </c>
      <c r="O1816" s="154">
        <f t="shared" si="536"/>
        <v>42948</v>
      </c>
      <c r="P1816" s="155">
        <f t="shared" si="537"/>
        <v>43312</v>
      </c>
      <c r="Q1816" s="155" t="str">
        <f t="shared" si="538"/>
        <v>Yes</v>
      </c>
      <c r="R1816" s="156">
        <f t="shared" si="539"/>
        <v>0.41917808219178082</v>
      </c>
      <c r="S1816" s="156">
        <f t="shared" si="540"/>
        <v>0.58082191780821912</v>
      </c>
      <c r="T1816" s="157">
        <f t="shared" si="541"/>
        <v>43313</v>
      </c>
      <c r="U1816" s="158">
        <f t="shared" si="542"/>
        <v>43677</v>
      </c>
      <c r="V1816" s="158" t="str">
        <f t="shared" si="543"/>
        <v>Yes</v>
      </c>
      <c r="W1816" s="159">
        <f t="shared" si="544"/>
        <v>0.41917808219178082</v>
      </c>
      <c r="X1816" s="159">
        <f t="shared" si="545"/>
        <v>0.58082191780821912</v>
      </c>
      <c r="Y1816" s="160">
        <f t="shared" si="546"/>
        <v>43678</v>
      </c>
      <c r="Z1816" s="161">
        <f t="shared" si="547"/>
        <v>44043</v>
      </c>
      <c r="AA1816" s="161" t="str">
        <f t="shared" si="548"/>
        <v>Yes</v>
      </c>
      <c r="AB1816" s="162">
        <f t="shared" si="549"/>
        <v>0.41917808219178082</v>
      </c>
      <c r="AC1816" s="162">
        <f t="shared" si="550"/>
        <v>0.58196721311475408</v>
      </c>
    </row>
    <row r="1817" spans="1:29" ht="15">
      <c r="A1817" s="62">
        <v>1815</v>
      </c>
      <c r="B1817" s="10">
        <v>11</v>
      </c>
      <c r="C1817" s="43">
        <v>42297</v>
      </c>
      <c r="D1817" s="44" t="s">
        <v>736</v>
      </c>
      <c r="E1817" s="44" t="s">
        <v>11</v>
      </c>
      <c r="F1817" s="15" t="s">
        <v>11</v>
      </c>
      <c r="G1817" s="44" t="s">
        <v>229</v>
      </c>
      <c r="H1817" s="44" t="s">
        <v>737</v>
      </c>
      <c r="I1817" s="45">
        <v>1</v>
      </c>
      <c r="J1817" s="12">
        <f>VLOOKUP(G1817,'Default Parameters'!$A$10:$C$12,3,FALSE)</f>
        <v>5</v>
      </c>
      <c r="K1817" s="63">
        <f t="shared" si="532"/>
        <v>42420</v>
      </c>
      <c r="L1817" s="64">
        <f t="shared" si="533"/>
        <v>2016</v>
      </c>
      <c r="M1817" s="64">
        <f t="shared" si="534"/>
        <v>2</v>
      </c>
      <c r="N1817" s="63">
        <f t="shared" si="535"/>
        <v>44246</v>
      </c>
      <c r="O1817" s="154">
        <f t="shared" si="536"/>
        <v>42948</v>
      </c>
      <c r="P1817" s="155">
        <f t="shared" si="537"/>
        <v>43312</v>
      </c>
      <c r="Q1817" s="155" t="str">
        <f t="shared" si="538"/>
        <v>Yes</v>
      </c>
      <c r="R1817" s="156">
        <f t="shared" si="539"/>
        <v>0.41917808219178082</v>
      </c>
      <c r="S1817" s="156">
        <f t="shared" si="540"/>
        <v>0.58082191780821912</v>
      </c>
      <c r="T1817" s="157">
        <f t="shared" si="541"/>
        <v>43313</v>
      </c>
      <c r="U1817" s="158">
        <f t="shared" si="542"/>
        <v>43677</v>
      </c>
      <c r="V1817" s="158" t="str">
        <f t="shared" si="543"/>
        <v>Yes</v>
      </c>
      <c r="W1817" s="159">
        <f t="shared" si="544"/>
        <v>0.41917808219178082</v>
      </c>
      <c r="X1817" s="159">
        <f t="shared" si="545"/>
        <v>0.58082191780821912</v>
      </c>
      <c r="Y1817" s="160">
        <f t="shared" si="546"/>
        <v>43678</v>
      </c>
      <c r="Z1817" s="161">
        <f t="shared" si="547"/>
        <v>44043</v>
      </c>
      <c r="AA1817" s="161" t="str">
        <f t="shared" si="548"/>
        <v>Yes</v>
      </c>
      <c r="AB1817" s="162">
        <f t="shared" si="549"/>
        <v>0.41917808219178082</v>
      </c>
      <c r="AC1817" s="162">
        <f t="shared" si="550"/>
        <v>0.58196721311475408</v>
      </c>
    </row>
    <row r="1818" spans="1:29" ht="15">
      <c r="A1818" s="62">
        <v>1816</v>
      </c>
      <c r="B1818" s="10">
        <v>11</v>
      </c>
      <c r="C1818" s="43">
        <v>42306</v>
      </c>
      <c r="D1818" s="44" t="s">
        <v>534</v>
      </c>
      <c r="E1818" s="44" t="s">
        <v>375</v>
      </c>
      <c r="F1818" s="15" t="s">
        <v>375</v>
      </c>
      <c r="G1818" s="44" t="s">
        <v>229</v>
      </c>
      <c r="H1818" s="44" t="s">
        <v>745</v>
      </c>
      <c r="I1818" s="45">
        <v>3000</v>
      </c>
      <c r="J1818" s="12">
        <f>VLOOKUP(G1818,'Default Parameters'!$A$10:$C$12,3,FALSE)</f>
        <v>5</v>
      </c>
      <c r="K1818" s="63">
        <f t="shared" si="532"/>
        <v>42429</v>
      </c>
      <c r="L1818" s="64">
        <f t="shared" si="533"/>
        <v>2016</v>
      </c>
      <c r="M1818" s="64">
        <f t="shared" si="534"/>
        <v>2</v>
      </c>
      <c r="N1818" s="63">
        <f t="shared" si="535"/>
        <v>44254</v>
      </c>
      <c r="O1818" s="154">
        <f t="shared" si="536"/>
        <v>42948</v>
      </c>
      <c r="P1818" s="155">
        <f t="shared" si="537"/>
        <v>43312</v>
      </c>
      <c r="Q1818" s="155" t="str">
        <f t="shared" si="538"/>
        <v>Yes</v>
      </c>
      <c r="R1818" s="156">
        <f t="shared" si="539"/>
        <v>1257.5342465753424</v>
      </c>
      <c r="S1818" s="156">
        <f t="shared" si="540"/>
        <v>1742.4657534246576</v>
      </c>
      <c r="T1818" s="157">
        <f t="shared" si="541"/>
        <v>43313</v>
      </c>
      <c r="U1818" s="158">
        <f t="shared" si="542"/>
        <v>43677</v>
      </c>
      <c r="V1818" s="158" t="str">
        <f t="shared" si="543"/>
        <v>Yes</v>
      </c>
      <c r="W1818" s="159">
        <f t="shared" si="544"/>
        <v>1257.5342465753424</v>
      </c>
      <c r="X1818" s="159">
        <f t="shared" si="545"/>
        <v>1742.4657534246576</v>
      </c>
      <c r="Y1818" s="160">
        <f t="shared" si="546"/>
        <v>43678</v>
      </c>
      <c r="Z1818" s="161">
        <f t="shared" si="547"/>
        <v>44043</v>
      </c>
      <c r="AA1818" s="161" t="str">
        <f t="shared" si="548"/>
        <v>Yes</v>
      </c>
      <c r="AB1818" s="162">
        <f t="shared" si="549"/>
        <v>1257.5342465753424</v>
      </c>
      <c r="AC1818" s="162">
        <f t="shared" si="550"/>
        <v>1745.9016393442623</v>
      </c>
    </row>
    <row r="1819" spans="1:29" ht="15">
      <c r="A1819" s="62">
        <v>1817</v>
      </c>
      <c r="B1819" s="10">
        <v>11</v>
      </c>
      <c r="C1819" s="43">
        <v>42306</v>
      </c>
      <c r="D1819" s="44" t="s">
        <v>739</v>
      </c>
      <c r="E1819" s="44" t="s">
        <v>740</v>
      </c>
      <c r="F1819" s="44" t="s">
        <v>1317</v>
      </c>
      <c r="G1819" s="163" t="s">
        <v>229</v>
      </c>
      <c r="H1819" s="44" t="s">
        <v>741</v>
      </c>
      <c r="I1819" s="45">
        <v>1</v>
      </c>
      <c r="J1819" s="12">
        <f>VLOOKUP(G1819,'Default Parameters'!$A$10:$C$12,3,FALSE)</f>
        <v>5</v>
      </c>
      <c r="K1819" s="63">
        <f t="shared" si="532"/>
        <v>42429</v>
      </c>
      <c r="L1819" s="64">
        <f t="shared" si="533"/>
        <v>2016</v>
      </c>
      <c r="M1819" s="64">
        <f t="shared" si="534"/>
        <v>2</v>
      </c>
      <c r="N1819" s="63">
        <f t="shared" si="535"/>
        <v>44254</v>
      </c>
      <c r="O1819" s="154">
        <f t="shared" si="536"/>
        <v>42948</v>
      </c>
      <c r="P1819" s="155">
        <f t="shared" si="537"/>
        <v>43312</v>
      </c>
      <c r="Q1819" s="155" t="str">
        <f t="shared" si="538"/>
        <v>Yes</v>
      </c>
      <c r="R1819" s="156">
        <f t="shared" si="539"/>
        <v>0.41917808219178082</v>
      </c>
      <c r="S1819" s="156">
        <f t="shared" si="540"/>
        <v>0.58082191780821912</v>
      </c>
      <c r="T1819" s="157">
        <f t="shared" si="541"/>
        <v>43313</v>
      </c>
      <c r="U1819" s="158">
        <f t="shared" si="542"/>
        <v>43677</v>
      </c>
      <c r="V1819" s="158" t="str">
        <f t="shared" si="543"/>
        <v>Yes</v>
      </c>
      <c r="W1819" s="159">
        <f t="shared" si="544"/>
        <v>0.41917808219178082</v>
      </c>
      <c r="X1819" s="159">
        <f t="shared" si="545"/>
        <v>0.58082191780821912</v>
      </c>
      <c r="Y1819" s="160">
        <f t="shared" si="546"/>
        <v>43678</v>
      </c>
      <c r="Z1819" s="161">
        <f t="shared" si="547"/>
        <v>44043</v>
      </c>
      <c r="AA1819" s="161" t="str">
        <f t="shared" si="548"/>
        <v>Yes</v>
      </c>
      <c r="AB1819" s="162">
        <f t="shared" si="549"/>
        <v>0.41917808219178082</v>
      </c>
      <c r="AC1819" s="162">
        <f t="shared" si="550"/>
        <v>0.58196721311475408</v>
      </c>
    </row>
    <row r="1820" spans="1:29" ht="15">
      <c r="A1820" s="62">
        <v>1818</v>
      </c>
      <c r="B1820" s="10">
        <v>11</v>
      </c>
      <c r="C1820" s="43">
        <v>42306</v>
      </c>
      <c r="D1820" s="44" t="s">
        <v>648</v>
      </c>
      <c r="E1820" s="44" t="s">
        <v>11</v>
      </c>
      <c r="F1820" s="15" t="s">
        <v>11</v>
      </c>
      <c r="G1820" s="44" t="s">
        <v>229</v>
      </c>
      <c r="H1820" s="44" t="s">
        <v>742</v>
      </c>
      <c r="I1820" s="45">
        <v>1</v>
      </c>
      <c r="J1820" s="12">
        <f>VLOOKUP(G1820,'Default Parameters'!$A$10:$C$12,3,FALSE)</f>
        <v>5</v>
      </c>
      <c r="K1820" s="63">
        <f t="shared" si="532"/>
        <v>42429</v>
      </c>
      <c r="L1820" s="64">
        <f t="shared" si="533"/>
        <v>2016</v>
      </c>
      <c r="M1820" s="64">
        <f t="shared" si="534"/>
        <v>2</v>
      </c>
      <c r="N1820" s="63">
        <f t="shared" si="535"/>
        <v>44254</v>
      </c>
      <c r="O1820" s="154">
        <f t="shared" si="536"/>
        <v>42948</v>
      </c>
      <c r="P1820" s="155">
        <f t="shared" si="537"/>
        <v>43312</v>
      </c>
      <c r="Q1820" s="155" t="str">
        <f t="shared" si="538"/>
        <v>Yes</v>
      </c>
      <c r="R1820" s="156">
        <f t="shared" si="539"/>
        <v>0.41917808219178082</v>
      </c>
      <c r="S1820" s="156">
        <f t="shared" si="540"/>
        <v>0.58082191780821912</v>
      </c>
      <c r="T1820" s="157">
        <f t="shared" si="541"/>
        <v>43313</v>
      </c>
      <c r="U1820" s="158">
        <f t="shared" si="542"/>
        <v>43677</v>
      </c>
      <c r="V1820" s="158" t="str">
        <f t="shared" si="543"/>
        <v>Yes</v>
      </c>
      <c r="W1820" s="159">
        <f t="shared" si="544"/>
        <v>0.41917808219178082</v>
      </c>
      <c r="X1820" s="159">
        <f t="shared" si="545"/>
        <v>0.58082191780821912</v>
      </c>
      <c r="Y1820" s="160">
        <f t="shared" si="546"/>
        <v>43678</v>
      </c>
      <c r="Z1820" s="161">
        <f t="shared" si="547"/>
        <v>44043</v>
      </c>
      <c r="AA1820" s="161" t="str">
        <f t="shared" si="548"/>
        <v>Yes</v>
      </c>
      <c r="AB1820" s="162">
        <f t="shared" si="549"/>
        <v>0.41917808219178082</v>
      </c>
      <c r="AC1820" s="162">
        <f t="shared" si="550"/>
        <v>0.58196721311475408</v>
      </c>
    </row>
    <row r="1821" spans="1:29" ht="15">
      <c r="A1821" s="62">
        <v>1819</v>
      </c>
      <c r="B1821" s="10">
        <v>11</v>
      </c>
      <c r="C1821" s="43">
        <v>42306</v>
      </c>
      <c r="D1821" s="44" t="s">
        <v>743</v>
      </c>
      <c r="E1821" s="44" t="s">
        <v>11</v>
      </c>
      <c r="F1821" s="15" t="s">
        <v>11</v>
      </c>
      <c r="G1821" s="44" t="s">
        <v>229</v>
      </c>
      <c r="H1821" s="44" t="s">
        <v>744</v>
      </c>
      <c r="I1821" s="45">
        <v>2</v>
      </c>
      <c r="J1821" s="12">
        <f>VLOOKUP(G1821,'Default Parameters'!$A$10:$C$12,3,FALSE)</f>
        <v>5</v>
      </c>
      <c r="K1821" s="63">
        <f t="shared" si="532"/>
        <v>42429</v>
      </c>
      <c r="L1821" s="64">
        <f t="shared" si="533"/>
        <v>2016</v>
      </c>
      <c r="M1821" s="64">
        <f t="shared" si="534"/>
        <v>2</v>
      </c>
      <c r="N1821" s="63">
        <f t="shared" si="535"/>
        <v>44254</v>
      </c>
      <c r="O1821" s="154">
        <f t="shared" si="536"/>
        <v>42948</v>
      </c>
      <c r="P1821" s="155">
        <f t="shared" si="537"/>
        <v>43312</v>
      </c>
      <c r="Q1821" s="155" t="str">
        <f t="shared" si="538"/>
        <v>Yes</v>
      </c>
      <c r="R1821" s="156">
        <f t="shared" si="539"/>
        <v>0.83835616438356164</v>
      </c>
      <c r="S1821" s="156">
        <f t="shared" si="540"/>
        <v>1.1616438356164382</v>
      </c>
      <c r="T1821" s="157">
        <f t="shared" si="541"/>
        <v>43313</v>
      </c>
      <c r="U1821" s="158">
        <f t="shared" si="542"/>
        <v>43677</v>
      </c>
      <c r="V1821" s="158" t="str">
        <f t="shared" si="543"/>
        <v>Yes</v>
      </c>
      <c r="W1821" s="159">
        <f t="shared" si="544"/>
        <v>0.83835616438356164</v>
      </c>
      <c r="X1821" s="159">
        <f t="shared" si="545"/>
        <v>1.1616438356164382</v>
      </c>
      <c r="Y1821" s="160">
        <f t="shared" si="546"/>
        <v>43678</v>
      </c>
      <c r="Z1821" s="161">
        <f t="shared" si="547"/>
        <v>44043</v>
      </c>
      <c r="AA1821" s="161" t="str">
        <f t="shared" si="548"/>
        <v>Yes</v>
      </c>
      <c r="AB1821" s="162">
        <f t="shared" si="549"/>
        <v>0.83835616438356164</v>
      </c>
      <c r="AC1821" s="162">
        <f t="shared" si="550"/>
        <v>1.1639344262295082</v>
      </c>
    </row>
    <row r="1822" spans="1:29" ht="15">
      <c r="A1822" s="62">
        <v>1820</v>
      </c>
      <c r="B1822" s="10">
        <v>11</v>
      </c>
      <c r="C1822" s="43">
        <v>42306</v>
      </c>
      <c r="D1822" s="44" t="s">
        <v>534</v>
      </c>
      <c r="E1822" s="44" t="s">
        <v>11</v>
      </c>
      <c r="F1822" s="15" t="s">
        <v>11</v>
      </c>
      <c r="G1822" s="44" t="s">
        <v>229</v>
      </c>
      <c r="H1822" s="44" t="s">
        <v>746</v>
      </c>
      <c r="I1822" s="45">
        <v>2000</v>
      </c>
      <c r="J1822" s="12">
        <f>VLOOKUP(G1822,'Default Parameters'!$A$10:$C$12,3,FALSE)</f>
        <v>5</v>
      </c>
      <c r="K1822" s="63">
        <f t="shared" si="532"/>
        <v>42429</v>
      </c>
      <c r="L1822" s="64">
        <f t="shared" si="533"/>
        <v>2016</v>
      </c>
      <c r="M1822" s="64">
        <f t="shared" si="534"/>
        <v>2</v>
      </c>
      <c r="N1822" s="63">
        <f t="shared" si="535"/>
        <v>44254</v>
      </c>
      <c r="O1822" s="154">
        <f t="shared" si="536"/>
        <v>42948</v>
      </c>
      <c r="P1822" s="155">
        <f t="shared" si="537"/>
        <v>43312</v>
      </c>
      <c r="Q1822" s="155" t="str">
        <f t="shared" si="538"/>
        <v>Yes</v>
      </c>
      <c r="R1822" s="156">
        <f t="shared" si="539"/>
        <v>838.35616438356169</v>
      </c>
      <c r="S1822" s="156">
        <f t="shared" si="540"/>
        <v>1161.6438356164383</v>
      </c>
      <c r="T1822" s="157">
        <f t="shared" si="541"/>
        <v>43313</v>
      </c>
      <c r="U1822" s="158">
        <f t="shared" si="542"/>
        <v>43677</v>
      </c>
      <c r="V1822" s="158" t="str">
        <f t="shared" si="543"/>
        <v>Yes</v>
      </c>
      <c r="W1822" s="159">
        <f t="shared" si="544"/>
        <v>838.35616438356169</v>
      </c>
      <c r="X1822" s="159">
        <f t="shared" si="545"/>
        <v>1161.6438356164383</v>
      </c>
      <c r="Y1822" s="160">
        <f t="shared" si="546"/>
        <v>43678</v>
      </c>
      <c r="Z1822" s="161">
        <f t="shared" si="547"/>
        <v>44043</v>
      </c>
      <c r="AA1822" s="161" t="str">
        <f t="shared" si="548"/>
        <v>Yes</v>
      </c>
      <c r="AB1822" s="162">
        <f t="shared" si="549"/>
        <v>838.35616438356169</v>
      </c>
      <c r="AC1822" s="162">
        <f t="shared" si="550"/>
        <v>1163.9344262295083</v>
      </c>
    </row>
    <row r="1823" spans="1:29" ht="15">
      <c r="A1823" s="62">
        <v>1821</v>
      </c>
      <c r="B1823" s="10">
        <v>11</v>
      </c>
      <c r="C1823" s="43">
        <v>42307</v>
      </c>
      <c r="D1823" s="44" t="s">
        <v>727</v>
      </c>
      <c r="E1823" s="44" t="s">
        <v>10</v>
      </c>
      <c r="F1823" s="15" t="s">
        <v>10</v>
      </c>
      <c r="G1823" s="44" t="s">
        <v>229</v>
      </c>
      <c r="H1823" s="44" t="s">
        <v>747</v>
      </c>
      <c r="I1823" s="45">
        <v>8</v>
      </c>
      <c r="J1823" s="12">
        <f>VLOOKUP(G1823,'Default Parameters'!$A$10:$C$12,3,FALSE)</f>
        <v>5</v>
      </c>
      <c r="K1823" s="63">
        <f t="shared" si="532"/>
        <v>42429</v>
      </c>
      <c r="L1823" s="64">
        <f t="shared" si="533"/>
        <v>2016</v>
      </c>
      <c r="M1823" s="64">
        <f t="shared" si="534"/>
        <v>2</v>
      </c>
      <c r="N1823" s="63">
        <f t="shared" si="535"/>
        <v>44254</v>
      </c>
      <c r="O1823" s="154">
        <f t="shared" si="536"/>
        <v>42948</v>
      </c>
      <c r="P1823" s="155">
        <f t="shared" si="537"/>
        <v>43312</v>
      </c>
      <c r="Q1823" s="155" t="str">
        <f t="shared" si="538"/>
        <v>Yes</v>
      </c>
      <c r="R1823" s="156">
        <f t="shared" si="539"/>
        <v>3.3534246575342466</v>
      </c>
      <c r="S1823" s="156">
        <f t="shared" si="540"/>
        <v>4.646575342465753</v>
      </c>
      <c r="T1823" s="157">
        <f t="shared" si="541"/>
        <v>43313</v>
      </c>
      <c r="U1823" s="158">
        <f t="shared" si="542"/>
        <v>43677</v>
      </c>
      <c r="V1823" s="158" t="str">
        <f t="shared" si="543"/>
        <v>Yes</v>
      </c>
      <c r="W1823" s="159">
        <f t="shared" si="544"/>
        <v>3.3534246575342466</v>
      </c>
      <c r="X1823" s="159">
        <f t="shared" si="545"/>
        <v>4.646575342465753</v>
      </c>
      <c r="Y1823" s="160">
        <f t="shared" si="546"/>
        <v>43678</v>
      </c>
      <c r="Z1823" s="161">
        <f t="shared" si="547"/>
        <v>44043</v>
      </c>
      <c r="AA1823" s="161" t="str">
        <f t="shared" si="548"/>
        <v>Yes</v>
      </c>
      <c r="AB1823" s="162">
        <f t="shared" si="549"/>
        <v>3.3534246575342466</v>
      </c>
      <c r="AC1823" s="162">
        <f t="shared" si="550"/>
        <v>4.6557377049180326</v>
      </c>
    </row>
    <row r="1824" spans="1:29" ht="15">
      <c r="A1824" s="62">
        <v>1822</v>
      </c>
      <c r="B1824" s="10">
        <v>11</v>
      </c>
      <c r="C1824" s="43">
        <v>42318</v>
      </c>
      <c r="D1824" s="44" t="s">
        <v>748</v>
      </c>
      <c r="E1824" s="44" t="s">
        <v>11</v>
      </c>
      <c r="F1824" s="15" t="s">
        <v>11</v>
      </c>
      <c r="G1824" s="44" t="s">
        <v>229</v>
      </c>
      <c r="H1824" s="44" t="s">
        <v>749</v>
      </c>
      <c r="I1824" s="45">
        <v>1</v>
      </c>
      <c r="J1824" s="12">
        <f>VLOOKUP(G1824,'Default Parameters'!$A$10:$C$12,3,FALSE)</f>
        <v>5</v>
      </c>
      <c r="K1824" s="63">
        <f t="shared" si="532"/>
        <v>42439</v>
      </c>
      <c r="L1824" s="64">
        <f t="shared" si="533"/>
        <v>2016</v>
      </c>
      <c r="M1824" s="64">
        <f t="shared" si="534"/>
        <v>3</v>
      </c>
      <c r="N1824" s="63">
        <f t="shared" si="535"/>
        <v>44264</v>
      </c>
      <c r="O1824" s="154">
        <f t="shared" si="536"/>
        <v>42948</v>
      </c>
      <c r="P1824" s="155">
        <f t="shared" si="537"/>
        <v>43312</v>
      </c>
      <c r="Q1824" s="155" t="str">
        <f t="shared" si="538"/>
        <v>Yes</v>
      </c>
      <c r="R1824" s="156">
        <f t="shared" si="539"/>
        <v>0.41917808219178082</v>
      </c>
      <c r="S1824" s="156">
        <f t="shared" si="540"/>
        <v>0.58082191780821912</v>
      </c>
      <c r="T1824" s="157">
        <f t="shared" si="541"/>
        <v>43313</v>
      </c>
      <c r="U1824" s="158">
        <f t="shared" si="542"/>
        <v>43677</v>
      </c>
      <c r="V1824" s="158" t="str">
        <f t="shared" si="543"/>
        <v>Yes</v>
      </c>
      <c r="W1824" s="159">
        <f t="shared" si="544"/>
        <v>0.41917808219178082</v>
      </c>
      <c r="X1824" s="159">
        <f t="shared" si="545"/>
        <v>0.58082191780821912</v>
      </c>
      <c r="Y1824" s="160">
        <f t="shared" si="546"/>
        <v>43678</v>
      </c>
      <c r="Z1824" s="161">
        <f t="shared" si="547"/>
        <v>44043</v>
      </c>
      <c r="AA1824" s="161" t="str">
        <f t="shared" si="548"/>
        <v>Yes</v>
      </c>
      <c r="AB1824" s="162">
        <f t="shared" si="549"/>
        <v>0.41917808219178082</v>
      </c>
      <c r="AC1824" s="162">
        <f t="shared" si="550"/>
        <v>0.58196721311475408</v>
      </c>
    </row>
    <row r="1825" spans="1:52" ht="15">
      <c r="A1825" s="62">
        <v>1823</v>
      </c>
      <c r="B1825" s="10">
        <v>11</v>
      </c>
      <c r="C1825" s="43">
        <v>42318</v>
      </c>
      <c r="D1825" s="44" t="s">
        <v>750</v>
      </c>
      <c r="E1825" s="44" t="s">
        <v>11</v>
      </c>
      <c r="F1825" s="15" t="s">
        <v>11</v>
      </c>
      <c r="G1825" s="44" t="s">
        <v>229</v>
      </c>
      <c r="H1825" s="44" t="s">
        <v>751</v>
      </c>
      <c r="I1825" s="45">
        <v>1</v>
      </c>
      <c r="J1825" s="12">
        <f>VLOOKUP(G1825,'Default Parameters'!$A$10:$C$12,3,FALSE)</f>
        <v>5</v>
      </c>
      <c r="K1825" s="63">
        <f t="shared" si="532"/>
        <v>42439</v>
      </c>
      <c r="L1825" s="64">
        <f t="shared" si="533"/>
        <v>2016</v>
      </c>
      <c r="M1825" s="64">
        <f t="shared" si="534"/>
        <v>3</v>
      </c>
      <c r="N1825" s="63">
        <f t="shared" si="535"/>
        <v>44264</v>
      </c>
      <c r="O1825" s="154">
        <f t="shared" si="536"/>
        <v>42948</v>
      </c>
      <c r="P1825" s="155">
        <f t="shared" si="537"/>
        <v>43312</v>
      </c>
      <c r="Q1825" s="155" t="str">
        <f t="shared" si="538"/>
        <v>Yes</v>
      </c>
      <c r="R1825" s="156">
        <f t="shared" si="539"/>
        <v>0.41917808219178082</v>
      </c>
      <c r="S1825" s="156">
        <f t="shared" si="540"/>
        <v>0.58082191780821912</v>
      </c>
      <c r="T1825" s="157">
        <f t="shared" si="541"/>
        <v>43313</v>
      </c>
      <c r="U1825" s="158">
        <f t="shared" si="542"/>
        <v>43677</v>
      </c>
      <c r="V1825" s="158" t="str">
        <f t="shared" si="543"/>
        <v>Yes</v>
      </c>
      <c r="W1825" s="159">
        <f t="shared" si="544"/>
        <v>0.41917808219178082</v>
      </c>
      <c r="X1825" s="159">
        <f t="shared" si="545"/>
        <v>0.58082191780821912</v>
      </c>
      <c r="Y1825" s="160">
        <f t="shared" si="546"/>
        <v>43678</v>
      </c>
      <c r="Z1825" s="161">
        <f t="shared" si="547"/>
        <v>44043</v>
      </c>
      <c r="AA1825" s="161" t="str">
        <f t="shared" si="548"/>
        <v>Yes</v>
      </c>
      <c r="AB1825" s="162">
        <f t="shared" si="549"/>
        <v>0.41917808219178082</v>
      </c>
      <c r="AC1825" s="162">
        <f t="shared" si="550"/>
        <v>0.58196721311475408</v>
      </c>
    </row>
    <row r="1826" spans="1:52" ht="15">
      <c r="A1826" s="62">
        <v>1824</v>
      </c>
      <c r="B1826" s="10">
        <v>11</v>
      </c>
      <c r="C1826" s="43">
        <v>42338</v>
      </c>
      <c r="D1826" s="44" t="s">
        <v>43</v>
      </c>
      <c r="E1826" s="44" t="s">
        <v>12</v>
      </c>
      <c r="F1826" s="15" t="s">
        <v>12</v>
      </c>
      <c r="G1826" s="44" t="s">
        <v>229</v>
      </c>
      <c r="H1826" s="44"/>
      <c r="I1826" s="45">
        <v>1</v>
      </c>
      <c r="J1826" s="12">
        <f>VLOOKUP(G1826,'Default Parameters'!$A$10:$C$12,3,FALSE)</f>
        <v>5</v>
      </c>
      <c r="K1826" s="63">
        <f t="shared" si="532"/>
        <v>42459</v>
      </c>
      <c r="L1826" s="64">
        <f t="shared" si="533"/>
        <v>2016</v>
      </c>
      <c r="M1826" s="64">
        <f t="shared" si="534"/>
        <v>3</v>
      </c>
      <c r="N1826" s="63">
        <f t="shared" si="535"/>
        <v>44284</v>
      </c>
      <c r="O1826" s="154">
        <f t="shared" si="536"/>
        <v>42948</v>
      </c>
      <c r="P1826" s="155">
        <f t="shared" si="537"/>
        <v>43312</v>
      </c>
      <c r="Q1826" s="155" t="str">
        <f t="shared" si="538"/>
        <v>Yes</v>
      </c>
      <c r="R1826" s="156">
        <f t="shared" si="539"/>
        <v>0.41917808219178082</v>
      </c>
      <c r="S1826" s="156">
        <f t="shared" si="540"/>
        <v>0.58082191780821912</v>
      </c>
      <c r="T1826" s="157">
        <f t="shared" si="541"/>
        <v>43313</v>
      </c>
      <c r="U1826" s="158">
        <f t="shared" si="542"/>
        <v>43677</v>
      </c>
      <c r="V1826" s="158" t="str">
        <f t="shared" si="543"/>
        <v>Yes</v>
      </c>
      <c r="W1826" s="159">
        <f t="shared" si="544"/>
        <v>0.41917808219178082</v>
      </c>
      <c r="X1826" s="159">
        <f t="shared" si="545"/>
        <v>0.58082191780821912</v>
      </c>
      <c r="Y1826" s="160">
        <f t="shared" si="546"/>
        <v>43678</v>
      </c>
      <c r="Z1826" s="161">
        <f t="shared" si="547"/>
        <v>44043</v>
      </c>
      <c r="AA1826" s="161" t="str">
        <f t="shared" si="548"/>
        <v>Yes</v>
      </c>
      <c r="AB1826" s="162">
        <f t="shared" si="549"/>
        <v>0.41917808219178082</v>
      </c>
      <c r="AC1826" s="162">
        <f t="shared" si="550"/>
        <v>0.58196721311475408</v>
      </c>
    </row>
    <row r="1827" spans="1:52" ht="15">
      <c r="A1827" s="62">
        <v>1825</v>
      </c>
      <c r="B1827" s="10">
        <v>11</v>
      </c>
      <c r="C1827" s="43">
        <v>42338</v>
      </c>
      <c r="D1827" s="44" t="s">
        <v>760</v>
      </c>
      <c r="E1827" s="44" t="s">
        <v>368</v>
      </c>
      <c r="F1827" s="15" t="s">
        <v>368</v>
      </c>
      <c r="G1827" s="163" t="s">
        <v>229</v>
      </c>
      <c r="H1827" s="44"/>
      <c r="I1827" s="45">
        <v>150</v>
      </c>
      <c r="J1827" s="12">
        <f>VLOOKUP(G1827,'Default Parameters'!$A$10:$C$12,3,FALSE)</f>
        <v>5</v>
      </c>
      <c r="K1827" s="63">
        <f t="shared" si="532"/>
        <v>42459</v>
      </c>
      <c r="L1827" s="64">
        <f t="shared" si="533"/>
        <v>2016</v>
      </c>
      <c r="M1827" s="64">
        <f t="shared" si="534"/>
        <v>3</v>
      </c>
      <c r="N1827" s="63">
        <f t="shared" si="535"/>
        <v>44284</v>
      </c>
      <c r="O1827" s="154">
        <f t="shared" si="536"/>
        <v>42948</v>
      </c>
      <c r="P1827" s="155">
        <f t="shared" si="537"/>
        <v>43312</v>
      </c>
      <c r="Q1827" s="155" t="str">
        <f t="shared" si="538"/>
        <v>Yes</v>
      </c>
      <c r="R1827" s="156">
        <f t="shared" si="539"/>
        <v>62.876712328767127</v>
      </c>
      <c r="S1827" s="156">
        <f t="shared" si="540"/>
        <v>87.123287671232873</v>
      </c>
      <c r="T1827" s="157">
        <f t="shared" si="541"/>
        <v>43313</v>
      </c>
      <c r="U1827" s="158">
        <f t="shared" si="542"/>
        <v>43677</v>
      </c>
      <c r="V1827" s="158" t="str">
        <f t="shared" si="543"/>
        <v>Yes</v>
      </c>
      <c r="W1827" s="159">
        <f t="shared" si="544"/>
        <v>62.876712328767127</v>
      </c>
      <c r="X1827" s="159">
        <f t="shared" si="545"/>
        <v>87.123287671232873</v>
      </c>
      <c r="Y1827" s="160">
        <f t="shared" si="546"/>
        <v>43678</v>
      </c>
      <c r="Z1827" s="161">
        <f t="shared" si="547"/>
        <v>44043</v>
      </c>
      <c r="AA1827" s="161" t="str">
        <f t="shared" si="548"/>
        <v>Yes</v>
      </c>
      <c r="AB1827" s="162">
        <f t="shared" si="549"/>
        <v>62.876712328767127</v>
      </c>
      <c r="AC1827" s="162">
        <f t="shared" si="550"/>
        <v>87.295081967213122</v>
      </c>
    </row>
    <row r="1828" spans="1:52" ht="15">
      <c r="A1828" s="62">
        <v>1826</v>
      </c>
      <c r="B1828" s="10">
        <v>11</v>
      </c>
      <c r="C1828" s="43">
        <v>42338</v>
      </c>
      <c r="D1828" s="44" t="s">
        <v>752</v>
      </c>
      <c r="E1828" s="44" t="s">
        <v>367</v>
      </c>
      <c r="F1828" s="15" t="s">
        <v>367</v>
      </c>
      <c r="G1828" s="44" t="s">
        <v>229</v>
      </c>
      <c r="H1828" s="44"/>
      <c r="I1828" s="45">
        <v>1</v>
      </c>
      <c r="J1828" s="12">
        <f>VLOOKUP(G1828,'Default Parameters'!$A$10:$C$12,3,FALSE)</f>
        <v>5</v>
      </c>
      <c r="K1828" s="63">
        <f t="shared" si="532"/>
        <v>42459</v>
      </c>
      <c r="L1828" s="64">
        <f t="shared" si="533"/>
        <v>2016</v>
      </c>
      <c r="M1828" s="64">
        <f t="shared" si="534"/>
        <v>3</v>
      </c>
      <c r="N1828" s="63">
        <f t="shared" si="535"/>
        <v>44284</v>
      </c>
      <c r="O1828" s="154">
        <f t="shared" si="536"/>
        <v>42948</v>
      </c>
      <c r="P1828" s="155">
        <f t="shared" si="537"/>
        <v>43312</v>
      </c>
      <c r="Q1828" s="155" t="str">
        <f t="shared" si="538"/>
        <v>Yes</v>
      </c>
      <c r="R1828" s="156">
        <f t="shared" si="539"/>
        <v>0.41917808219178082</v>
      </c>
      <c r="S1828" s="156">
        <f t="shared" si="540"/>
        <v>0.58082191780821912</v>
      </c>
      <c r="T1828" s="157">
        <f t="shared" si="541"/>
        <v>43313</v>
      </c>
      <c r="U1828" s="158">
        <f t="shared" si="542"/>
        <v>43677</v>
      </c>
      <c r="V1828" s="158" t="str">
        <f t="shared" si="543"/>
        <v>Yes</v>
      </c>
      <c r="W1828" s="159">
        <f t="shared" si="544"/>
        <v>0.41917808219178082</v>
      </c>
      <c r="X1828" s="159">
        <f t="shared" si="545"/>
        <v>0.58082191780821912</v>
      </c>
      <c r="Y1828" s="160">
        <f t="shared" si="546"/>
        <v>43678</v>
      </c>
      <c r="Z1828" s="161">
        <f t="shared" si="547"/>
        <v>44043</v>
      </c>
      <c r="AA1828" s="161" t="str">
        <f t="shared" si="548"/>
        <v>Yes</v>
      </c>
      <c r="AB1828" s="162">
        <f t="shared" si="549"/>
        <v>0.41917808219178082</v>
      </c>
      <c r="AC1828" s="162">
        <f t="shared" si="550"/>
        <v>0.58196721311475408</v>
      </c>
    </row>
    <row r="1829" spans="1:52" ht="15">
      <c r="A1829" s="62">
        <v>1827</v>
      </c>
      <c r="B1829" s="10">
        <v>11</v>
      </c>
      <c r="C1829" s="43">
        <v>42338</v>
      </c>
      <c r="D1829" s="44" t="s">
        <v>753</v>
      </c>
      <c r="E1829" s="44" t="s">
        <v>11</v>
      </c>
      <c r="F1829" s="15" t="s">
        <v>11</v>
      </c>
      <c r="G1829" s="44" t="s">
        <v>229</v>
      </c>
      <c r="H1829" s="44"/>
      <c r="I1829" s="45">
        <v>3</v>
      </c>
      <c r="J1829" s="12">
        <f>VLOOKUP(G1829,'Default Parameters'!$A$10:$C$12,3,FALSE)</f>
        <v>5</v>
      </c>
      <c r="K1829" s="63">
        <f t="shared" si="532"/>
        <v>42459</v>
      </c>
      <c r="L1829" s="64">
        <f t="shared" si="533"/>
        <v>2016</v>
      </c>
      <c r="M1829" s="64">
        <f t="shared" si="534"/>
        <v>3</v>
      </c>
      <c r="N1829" s="63">
        <f t="shared" si="535"/>
        <v>44284</v>
      </c>
      <c r="O1829" s="154">
        <f t="shared" si="536"/>
        <v>42948</v>
      </c>
      <c r="P1829" s="155">
        <f t="shared" si="537"/>
        <v>43312</v>
      </c>
      <c r="Q1829" s="155" t="str">
        <f t="shared" si="538"/>
        <v>Yes</v>
      </c>
      <c r="R1829" s="156">
        <f t="shared" si="539"/>
        <v>1.2575342465753425</v>
      </c>
      <c r="S1829" s="156">
        <f t="shared" si="540"/>
        <v>1.7424657534246575</v>
      </c>
      <c r="T1829" s="157">
        <f t="shared" si="541"/>
        <v>43313</v>
      </c>
      <c r="U1829" s="158">
        <f t="shared" si="542"/>
        <v>43677</v>
      </c>
      <c r="V1829" s="158" t="str">
        <f t="shared" si="543"/>
        <v>Yes</v>
      </c>
      <c r="W1829" s="159">
        <f t="shared" si="544"/>
        <v>1.2575342465753425</v>
      </c>
      <c r="X1829" s="159">
        <f t="shared" si="545"/>
        <v>1.7424657534246575</v>
      </c>
      <c r="Y1829" s="160">
        <f t="shared" si="546"/>
        <v>43678</v>
      </c>
      <c r="Z1829" s="161">
        <f t="shared" si="547"/>
        <v>44043</v>
      </c>
      <c r="AA1829" s="161" t="str">
        <f t="shared" si="548"/>
        <v>Yes</v>
      </c>
      <c r="AB1829" s="162">
        <f t="shared" si="549"/>
        <v>1.2575342465753425</v>
      </c>
      <c r="AC1829" s="162">
        <f t="shared" si="550"/>
        <v>1.7459016393442623</v>
      </c>
    </row>
    <row r="1830" spans="1:52" ht="15">
      <c r="A1830" s="62">
        <v>1828</v>
      </c>
      <c r="B1830" s="10">
        <v>11</v>
      </c>
      <c r="C1830" s="43">
        <v>42338</v>
      </c>
      <c r="D1830" s="44" t="s">
        <v>754</v>
      </c>
      <c r="E1830" s="44" t="s">
        <v>11</v>
      </c>
      <c r="F1830" s="15" t="s">
        <v>11</v>
      </c>
      <c r="G1830" s="44" t="s">
        <v>229</v>
      </c>
      <c r="H1830" s="44"/>
      <c r="I1830" s="45">
        <v>50</v>
      </c>
      <c r="J1830" s="12">
        <f>VLOOKUP(G1830,'Default Parameters'!$A$10:$C$12,3,FALSE)</f>
        <v>5</v>
      </c>
      <c r="K1830" s="63">
        <f t="shared" si="532"/>
        <v>42459</v>
      </c>
      <c r="L1830" s="64">
        <f t="shared" si="533"/>
        <v>2016</v>
      </c>
      <c r="M1830" s="64">
        <f t="shared" si="534"/>
        <v>3</v>
      </c>
      <c r="N1830" s="63">
        <f t="shared" si="535"/>
        <v>44284</v>
      </c>
      <c r="O1830" s="154">
        <f t="shared" si="536"/>
        <v>42948</v>
      </c>
      <c r="P1830" s="155">
        <f t="shared" si="537"/>
        <v>43312</v>
      </c>
      <c r="Q1830" s="155" t="str">
        <f t="shared" si="538"/>
        <v>Yes</v>
      </c>
      <c r="R1830" s="156">
        <f t="shared" si="539"/>
        <v>20.958904109589042</v>
      </c>
      <c r="S1830" s="156">
        <f t="shared" si="540"/>
        <v>29.041095890410958</v>
      </c>
      <c r="T1830" s="157">
        <f t="shared" si="541"/>
        <v>43313</v>
      </c>
      <c r="U1830" s="158">
        <f t="shared" si="542"/>
        <v>43677</v>
      </c>
      <c r="V1830" s="158" t="str">
        <f t="shared" si="543"/>
        <v>Yes</v>
      </c>
      <c r="W1830" s="159">
        <f t="shared" si="544"/>
        <v>20.958904109589042</v>
      </c>
      <c r="X1830" s="159">
        <f t="shared" si="545"/>
        <v>29.041095890410958</v>
      </c>
      <c r="Y1830" s="160">
        <f t="shared" si="546"/>
        <v>43678</v>
      </c>
      <c r="Z1830" s="161">
        <f t="shared" si="547"/>
        <v>44043</v>
      </c>
      <c r="AA1830" s="161" t="str">
        <f t="shared" si="548"/>
        <v>Yes</v>
      </c>
      <c r="AB1830" s="162">
        <f t="shared" si="549"/>
        <v>20.958904109589042</v>
      </c>
      <c r="AC1830" s="162">
        <f t="shared" si="550"/>
        <v>29.098360655737704</v>
      </c>
    </row>
    <row r="1831" spans="1:52" ht="15">
      <c r="A1831" s="62">
        <v>1829</v>
      </c>
      <c r="B1831" s="10">
        <v>11</v>
      </c>
      <c r="C1831" s="43">
        <v>42338</v>
      </c>
      <c r="D1831" s="44" t="s">
        <v>755</v>
      </c>
      <c r="E1831" s="44" t="s">
        <v>11</v>
      </c>
      <c r="F1831" s="15" t="s">
        <v>11</v>
      </c>
      <c r="G1831" s="44" t="s">
        <v>229</v>
      </c>
      <c r="H1831" s="44"/>
      <c r="I1831" s="45">
        <v>50</v>
      </c>
      <c r="J1831" s="12">
        <f>VLOOKUP(G1831,'Default Parameters'!$A$10:$C$12,3,FALSE)</f>
        <v>5</v>
      </c>
      <c r="K1831" s="63">
        <f t="shared" si="532"/>
        <v>42459</v>
      </c>
      <c r="L1831" s="64">
        <f t="shared" si="533"/>
        <v>2016</v>
      </c>
      <c r="M1831" s="64">
        <f t="shared" si="534"/>
        <v>3</v>
      </c>
      <c r="N1831" s="63">
        <f t="shared" si="535"/>
        <v>44284</v>
      </c>
      <c r="O1831" s="154">
        <f t="shared" si="536"/>
        <v>42948</v>
      </c>
      <c r="P1831" s="155">
        <f t="shared" si="537"/>
        <v>43312</v>
      </c>
      <c r="Q1831" s="155" t="str">
        <f t="shared" si="538"/>
        <v>Yes</v>
      </c>
      <c r="R1831" s="156">
        <f t="shared" si="539"/>
        <v>20.958904109589042</v>
      </c>
      <c r="S1831" s="156">
        <f t="shared" si="540"/>
        <v>29.041095890410958</v>
      </c>
      <c r="T1831" s="157">
        <f t="shared" si="541"/>
        <v>43313</v>
      </c>
      <c r="U1831" s="158">
        <f t="shared" si="542"/>
        <v>43677</v>
      </c>
      <c r="V1831" s="158" t="str">
        <f t="shared" si="543"/>
        <v>Yes</v>
      </c>
      <c r="W1831" s="159">
        <f t="shared" si="544"/>
        <v>20.958904109589042</v>
      </c>
      <c r="X1831" s="159">
        <f t="shared" si="545"/>
        <v>29.041095890410958</v>
      </c>
      <c r="Y1831" s="160">
        <f t="shared" si="546"/>
        <v>43678</v>
      </c>
      <c r="Z1831" s="161">
        <f t="shared" si="547"/>
        <v>44043</v>
      </c>
      <c r="AA1831" s="161" t="str">
        <f t="shared" si="548"/>
        <v>Yes</v>
      </c>
      <c r="AB1831" s="162">
        <f t="shared" si="549"/>
        <v>20.958904109589042</v>
      </c>
      <c r="AC1831" s="162">
        <f t="shared" si="550"/>
        <v>29.098360655737704</v>
      </c>
    </row>
    <row r="1832" spans="1:52" ht="15">
      <c r="A1832" s="62">
        <v>1830</v>
      </c>
      <c r="B1832" s="10">
        <v>11</v>
      </c>
      <c r="C1832" s="43">
        <v>42338</v>
      </c>
      <c r="D1832" s="44" t="s">
        <v>756</v>
      </c>
      <c r="E1832" s="44" t="s">
        <v>11</v>
      </c>
      <c r="F1832" s="15" t="s">
        <v>11</v>
      </c>
      <c r="G1832" s="44" t="s">
        <v>229</v>
      </c>
      <c r="H1832" s="44"/>
      <c r="I1832" s="45">
        <v>50</v>
      </c>
      <c r="J1832" s="12">
        <f>VLOOKUP(G1832,'Default Parameters'!$A$10:$C$12,3,FALSE)</f>
        <v>5</v>
      </c>
      <c r="K1832" s="63">
        <f t="shared" si="532"/>
        <v>42459</v>
      </c>
      <c r="L1832" s="64">
        <f t="shared" si="533"/>
        <v>2016</v>
      </c>
      <c r="M1832" s="64">
        <f t="shared" si="534"/>
        <v>3</v>
      </c>
      <c r="N1832" s="63">
        <f t="shared" si="535"/>
        <v>44284</v>
      </c>
      <c r="O1832" s="154">
        <f t="shared" si="536"/>
        <v>42948</v>
      </c>
      <c r="P1832" s="155">
        <f t="shared" si="537"/>
        <v>43312</v>
      </c>
      <c r="Q1832" s="155" t="str">
        <f t="shared" si="538"/>
        <v>Yes</v>
      </c>
      <c r="R1832" s="156">
        <f t="shared" si="539"/>
        <v>20.958904109589042</v>
      </c>
      <c r="S1832" s="156">
        <f t="shared" si="540"/>
        <v>29.041095890410958</v>
      </c>
      <c r="T1832" s="157">
        <f t="shared" si="541"/>
        <v>43313</v>
      </c>
      <c r="U1832" s="158">
        <f t="shared" si="542"/>
        <v>43677</v>
      </c>
      <c r="V1832" s="158" t="str">
        <f t="shared" si="543"/>
        <v>Yes</v>
      </c>
      <c r="W1832" s="159">
        <f t="shared" si="544"/>
        <v>20.958904109589042</v>
      </c>
      <c r="X1832" s="159">
        <f t="shared" si="545"/>
        <v>29.041095890410958</v>
      </c>
      <c r="Y1832" s="160">
        <f t="shared" si="546"/>
        <v>43678</v>
      </c>
      <c r="Z1832" s="161">
        <f t="shared" si="547"/>
        <v>44043</v>
      </c>
      <c r="AA1832" s="161" t="str">
        <f t="shared" si="548"/>
        <v>Yes</v>
      </c>
      <c r="AB1832" s="162">
        <f t="shared" si="549"/>
        <v>20.958904109589042</v>
      </c>
      <c r="AC1832" s="162">
        <f t="shared" si="550"/>
        <v>29.098360655737704</v>
      </c>
    </row>
    <row r="1833" spans="1:52" ht="15">
      <c r="A1833" s="62">
        <v>1831</v>
      </c>
      <c r="B1833" s="10">
        <v>11</v>
      </c>
      <c r="C1833" s="43">
        <v>42338</v>
      </c>
      <c r="D1833" s="44" t="s">
        <v>757</v>
      </c>
      <c r="E1833" s="44" t="s">
        <v>11</v>
      </c>
      <c r="F1833" s="15" t="s">
        <v>11</v>
      </c>
      <c r="G1833" s="44" t="s">
        <v>229</v>
      </c>
      <c r="H1833" s="44"/>
      <c r="I1833" s="45">
        <v>50</v>
      </c>
      <c r="J1833" s="12">
        <f>VLOOKUP(G1833,'Default Parameters'!$A$10:$C$12,3,FALSE)</f>
        <v>5</v>
      </c>
      <c r="K1833" s="63">
        <f t="shared" si="532"/>
        <v>42459</v>
      </c>
      <c r="L1833" s="64">
        <f t="shared" si="533"/>
        <v>2016</v>
      </c>
      <c r="M1833" s="64">
        <f t="shared" si="534"/>
        <v>3</v>
      </c>
      <c r="N1833" s="63">
        <f t="shared" si="535"/>
        <v>44284</v>
      </c>
      <c r="O1833" s="154">
        <f t="shared" si="536"/>
        <v>42948</v>
      </c>
      <c r="P1833" s="155">
        <f t="shared" si="537"/>
        <v>43312</v>
      </c>
      <c r="Q1833" s="155" t="str">
        <f t="shared" si="538"/>
        <v>Yes</v>
      </c>
      <c r="R1833" s="156">
        <f t="shared" si="539"/>
        <v>20.958904109589042</v>
      </c>
      <c r="S1833" s="156">
        <f t="shared" si="540"/>
        <v>29.041095890410958</v>
      </c>
      <c r="T1833" s="157">
        <f t="shared" si="541"/>
        <v>43313</v>
      </c>
      <c r="U1833" s="158">
        <f t="shared" si="542"/>
        <v>43677</v>
      </c>
      <c r="V1833" s="158" t="str">
        <f t="shared" si="543"/>
        <v>Yes</v>
      </c>
      <c r="W1833" s="159">
        <f t="shared" si="544"/>
        <v>20.958904109589042</v>
      </c>
      <c r="X1833" s="159">
        <f t="shared" si="545"/>
        <v>29.041095890410958</v>
      </c>
      <c r="Y1833" s="160">
        <f t="shared" si="546"/>
        <v>43678</v>
      </c>
      <c r="Z1833" s="161">
        <f t="shared" si="547"/>
        <v>44043</v>
      </c>
      <c r="AA1833" s="161" t="str">
        <f t="shared" si="548"/>
        <v>Yes</v>
      </c>
      <c r="AB1833" s="162">
        <f t="shared" si="549"/>
        <v>20.958904109589042</v>
      </c>
      <c r="AC1833" s="162">
        <f t="shared" si="550"/>
        <v>29.098360655737704</v>
      </c>
    </row>
    <row r="1834" spans="1:52" ht="15">
      <c r="A1834" s="62">
        <v>1832</v>
      </c>
      <c r="B1834" s="10">
        <v>11</v>
      </c>
      <c r="C1834" s="43">
        <v>42338</v>
      </c>
      <c r="D1834" s="44" t="s">
        <v>758</v>
      </c>
      <c r="E1834" s="44" t="s">
        <v>11</v>
      </c>
      <c r="F1834" s="15" t="s">
        <v>11</v>
      </c>
      <c r="G1834" s="44" t="s">
        <v>229</v>
      </c>
      <c r="H1834" s="44"/>
      <c r="I1834" s="45">
        <v>20</v>
      </c>
      <c r="J1834" s="12">
        <f>VLOOKUP(G1834,'Default Parameters'!$A$10:$C$12,3,FALSE)</f>
        <v>5</v>
      </c>
      <c r="K1834" s="63">
        <f t="shared" si="532"/>
        <v>42459</v>
      </c>
      <c r="L1834" s="64">
        <f t="shared" si="533"/>
        <v>2016</v>
      </c>
      <c r="M1834" s="64">
        <f t="shared" si="534"/>
        <v>3</v>
      </c>
      <c r="N1834" s="63">
        <f t="shared" si="535"/>
        <v>44284</v>
      </c>
      <c r="O1834" s="154">
        <f t="shared" si="536"/>
        <v>42948</v>
      </c>
      <c r="P1834" s="155">
        <f t="shared" si="537"/>
        <v>43312</v>
      </c>
      <c r="Q1834" s="155" t="str">
        <f t="shared" si="538"/>
        <v>Yes</v>
      </c>
      <c r="R1834" s="156">
        <f t="shared" si="539"/>
        <v>8.3835616438356162</v>
      </c>
      <c r="S1834" s="156">
        <f t="shared" si="540"/>
        <v>11.616438356164384</v>
      </c>
      <c r="T1834" s="157">
        <f t="shared" si="541"/>
        <v>43313</v>
      </c>
      <c r="U1834" s="158">
        <f t="shared" si="542"/>
        <v>43677</v>
      </c>
      <c r="V1834" s="158" t="str">
        <f t="shared" si="543"/>
        <v>Yes</v>
      </c>
      <c r="W1834" s="159">
        <f t="shared" si="544"/>
        <v>8.3835616438356162</v>
      </c>
      <c r="X1834" s="159">
        <f t="shared" si="545"/>
        <v>11.616438356164384</v>
      </c>
      <c r="Y1834" s="160">
        <f t="shared" si="546"/>
        <v>43678</v>
      </c>
      <c r="Z1834" s="161">
        <f t="shared" si="547"/>
        <v>44043</v>
      </c>
      <c r="AA1834" s="161" t="str">
        <f t="shared" si="548"/>
        <v>Yes</v>
      </c>
      <c r="AB1834" s="162">
        <f t="shared" si="549"/>
        <v>8.3835616438356162</v>
      </c>
      <c r="AC1834" s="162">
        <f t="shared" si="550"/>
        <v>11.639344262295081</v>
      </c>
    </row>
    <row r="1835" spans="1:52" ht="15">
      <c r="A1835" s="62">
        <v>1833</v>
      </c>
      <c r="B1835" s="10">
        <v>11</v>
      </c>
      <c r="C1835" s="43">
        <v>42338</v>
      </c>
      <c r="D1835" s="44" t="s">
        <v>759</v>
      </c>
      <c r="E1835" s="44" t="s">
        <v>11</v>
      </c>
      <c r="F1835" s="15" t="s">
        <v>11</v>
      </c>
      <c r="G1835" s="44" t="s">
        <v>229</v>
      </c>
      <c r="H1835" s="44"/>
      <c r="I1835" s="45">
        <v>50</v>
      </c>
      <c r="J1835" s="12">
        <f>VLOOKUP(G1835,'Default Parameters'!$A$10:$C$12,3,FALSE)</f>
        <v>5</v>
      </c>
      <c r="K1835" s="63">
        <f t="shared" si="532"/>
        <v>42459</v>
      </c>
      <c r="L1835" s="64">
        <f t="shared" si="533"/>
        <v>2016</v>
      </c>
      <c r="M1835" s="64">
        <f t="shared" si="534"/>
        <v>3</v>
      </c>
      <c r="N1835" s="63">
        <f t="shared" si="535"/>
        <v>44284</v>
      </c>
      <c r="O1835" s="154">
        <f t="shared" si="536"/>
        <v>42948</v>
      </c>
      <c r="P1835" s="155">
        <f t="shared" si="537"/>
        <v>43312</v>
      </c>
      <c r="Q1835" s="155" t="str">
        <f t="shared" si="538"/>
        <v>Yes</v>
      </c>
      <c r="R1835" s="156">
        <f t="shared" si="539"/>
        <v>20.958904109589042</v>
      </c>
      <c r="S1835" s="156">
        <f t="shared" si="540"/>
        <v>29.041095890410958</v>
      </c>
      <c r="T1835" s="157">
        <f t="shared" si="541"/>
        <v>43313</v>
      </c>
      <c r="U1835" s="158">
        <f t="shared" si="542"/>
        <v>43677</v>
      </c>
      <c r="V1835" s="158" t="str">
        <f t="shared" si="543"/>
        <v>Yes</v>
      </c>
      <c r="W1835" s="159">
        <f t="shared" si="544"/>
        <v>20.958904109589042</v>
      </c>
      <c r="X1835" s="159">
        <f t="shared" si="545"/>
        <v>29.041095890410958</v>
      </c>
      <c r="Y1835" s="160">
        <f t="shared" si="546"/>
        <v>43678</v>
      </c>
      <c r="Z1835" s="161">
        <f t="shared" si="547"/>
        <v>44043</v>
      </c>
      <c r="AA1835" s="161" t="str">
        <f t="shared" si="548"/>
        <v>Yes</v>
      </c>
      <c r="AB1835" s="162">
        <f t="shared" si="549"/>
        <v>20.958904109589042</v>
      </c>
      <c r="AC1835" s="162">
        <f t="shared" si="550"/>
        <v>29.098360655737704</v>
      </c>
    </row>
    <row r="1836" spans="1:52" ht="15">
      <c r="A1836" s="62">
        <v>1834</v>
      </c>
      <c r="B1836" s="10">
        <v>11</v>
      </c>
      <c r="C1836" s="43">
        <v>42338</v>
      </c>
      <c r="D1836" s="44" t="s">
        <v>551</v>
      </c>
      <c r="E1836" s="44" t="s">
        <v>30</v>
      </c>
      <c r="F1836" s="15" t="s">
        <v>30</v>
      </c>
      <c r="G1836" s="44" t="s">
        <v>229</v>
      </c>
      <c r="H1836" s="44"/>
      <c r="I1836" s="45">
        <v>100</v>
      </c>
      <c r="J1836" s="12">
        <f>VLOOKUP(G1836,'Default Parameters'!$A$10:$C$12,3,FALSE)</f>
        <v>5</v>
      </c>
      <c r="K1836" s="63">
        <f t="shared" si="532"/>
        <v>42459</v>
      </c>
      <c r="L1836" s="64">
        <f t="shared" si="533"/>
        <v>2016</v>
      </c>
      <c r="M1836" s="64">
        <f t="shared" si="534"/>
        <v>3</v>
      </c>
      <c r="N1836" s="63">
        <f t="shared" si="535"/>
        <v>44284</v>
      </c>
      <c r="O1836" s="154">
        <f t="shared" si="536"/>
        <v>42948</v>
      </c>
      <c r="P1836" s="155">
        <f t="shared" si="537"/>
        <v>43312</v>
      </c>
      <c r="Q1836" s="155" t="str">
        <f t="shared" si="538"/>
        <v>Yes</v>
      </c>
      <c r="R1836" s="156">
        <f t="shared" si="539"/>
        <v>41.917808219178085</v>
      </c>
      <c r="S1836" s="156">
        <f t="shared" si="540"/>
        <v>58.082191780821915</v>
      </c>
      <c r="T1836" s="157">
        <f t="shared" si="541"/>
        <v>43313</v>
      </c>
      <c r="U1836" s="158">
        <f t="shared" si="542"/>
        <v>43677</v>
      </c>
      <c r="V1836" s="158" t="str">
        <f t="shared" si="543"/>
        <v>Yes</v>
      </c>
      <c r="W1836" s="159">
        <f t="shared" si="544"/>
        <v>41.917808219178085</v>
      </c>
      <c r="X1836" s="159">
        <f t="shared" si="545"/>
        <v>58.082191780821915</v>
      </c>
      <c r="Y1836" s="160">
        <f t="shared" si="546"/>
        <v>43678</v>
      </c>
      <c r="Z1836" s="161">
        <f t="shared" si="547"/>
        <v>44043</v>
      </c>
      <c r="AA1836" s="161" t="str">
        <f t="shared" si="548"/>
        <v>Yes</v>
      </c>
      <c r="AB1836" s="162">
        <f t="shared" si="549"/>
        <v>41.917808219178085</v>
      </c>
      <c r="AC1836" s="162">
        <f t="shared" si="550"/>
        <v>58.196721311475407</v>
      </c>
      <c r="AX1836"/>
      <c r="AY1836"/>
      <c r="AZ1836"/>
    </row>
    <row r="1837" spans="1:52" ht="15">
      <c r="A1837" s="62">
        <v>1835</v>
      </c>
      <c r="B1837" s="10">
        <v>11</v>
      </c>
      <c r="C1837" s="43">
        <v>42338</v>
      </c>
      <c r="D1837" s="44" t="s">
        <v>264</v>
      </c>
      <c r="E1837" s="44" t="s">
        <v>374</v>
      </c>
      <c r="F1837" s="15" t="s">
        <v>374</v>
      </c>
      <c r="G1837" s="44" t="s">
        <v>229</v>
      </c>
      <c r="H1837" s="44"/>
      <c r="I1837" s="45">
        <v>2</v>
      </c>
      <c r="J1837" s="12">
        <f>VLOOKUP(G1837,'Default Parameters'!$A$10:$C$12,3,FALSE)</f>
        <v>5</v>
      </c>
      <c r="K1837" s="63">
        <f t="shared" si="532"/>
        <v>42459</v>
      </c>
      <c r="L1837" s="64">
        <f t="shared" si="533"/>
        <v>2016</v>
      </c>
      <c r="M1837" s="64">
        <f t="shared" si="534"/>
        <v>3</v>
      </c>
      <c r="N1837" s="63">
        <f t="shared" si="535"/>
        <v>44284</v>
      </c>
      <c r="O1837" s="154">
        <f t="shared" si="536"/>
        <v>42948</v>
      </c>
      <c r="P1837" s="155">
        <f t="shared" si="537"/>
        <v>43312</v>
      </c>
      <c r="Q1837" s="155" t="str">
        <f t="shared" si="538"/>
        <v>Yes</v>
      </c>
      <c r="R1837" s="156">
        <f t="shared" si="539"/>
        <v>0.83835616438356164</v>
      </c>
      <c r="S1837" s="156">
        <f t="shared" si="540"/>
        <v>1.1616438356164382</v>
      </c>
      <c r="T1837" s="157">
        <f t="shared" si="541"/>
        <v>43313</v>
      </c>
      <c r="U1837" s="158">
        <f t="shared" si="542"/>
        <v>43677</v>
      </c>
      <c r="V1837" s="158" t="str">
        <f t="shared" si="543"/>
        <v>Yes</v>
      </c>
      <c r="W1837" s="159">
        <f t="shared" si="544"/>
        <v>0.83835616438356164</v>
      </c>
      <c r="X1837" s="159">
        <f t="shared" si="545"/>
        <v>1.1616438356164382</v>
      </c>
      <c r="Y1837" s="160">
        <f t="shared" si="546"/>
        <v>43678</v>
      </c>
      <c r="Z1837" s="161">
        <f t="shared" si="547"/>
        <v>44043</v>
      </c>
      <c r="AA1837" s="161" t="str">
        <f t="shared" si="548"/>
        <v>Yes</v>
      </c>
      <c r="AB1837" s="162">
        <f t="shared" si="549"/>
        <v>0.83835616438356164</v>
      </c>
      <c r="AC1837" s="162">
        <f t="shared" si="550"/>
        <v>1.1639344262295082</v>
      </c>
      <c r="AX1837"/>
      <c r="AY1837"/>
      <c r="AZ1837"/>
    </row>
    <row r="1838" spans="1:52" ht="15">
      <c r="A1838" s="62">
        <v>1836</v>
      </c>
      <c r="B1838" s="10">
        <v>11</v>
      </c>
      <c r="C1838" s="43">
        <v>42352</v>
      </c>
      <c r="D1838" s="44" t="s">
        <v>20</v>
      </c>
      <c r="E1838" s="44" t="s">
        <v>367</v>
      </c>
      <c r="F1838" s="15" t="s">
        <v>367</v>
      </c>
      <c r="G1838" s="44" t="s">
        <v>229</v>
      </c>
      <c r="H1838" s="44"/>
      <c r="I1838" s="45">
        <v>25</v>
      </c>
      <c r="J1838" s="12">
        <f>VLOOKUP(G1838,'Default Parameters'!$A$10:$C$12,3,FALSE)</f>
        <v>5</v>
      </c>
      <c r="K1838" s="63">
        <f t="shared" si="532"/>
        <v>42474</v>
      </c>
      <c r="L1838" s="64">
        <f t="shared" si="533"/>
        <v>2016</v>
      </c>
      <c r="M1838" s="64">
        <f t="shared" si="534"/>
        <v>4</v>
      </c>
      <c r="N1838" s="63">
        <f t="shared" si="535"/>
        <v>44299</v>
      </c>
      <c r="O1838" s="154">
        <f t="shared" si="536"/>
        <v>42948</v>
      </c>
      <c r="P1838" s="155">
        <f t="shared" si="537"/>
        <v>43312</v>
      </c>
      <c r="Q1838" s="155" t="str">
        <f t="shared" si="538"/>
        <v>Yes</v>
      </c>
      <c r="R1838" s="156">
        <f t="shared" si="539"/>
        <v>10.479452054794521</v>
      </c>
      <c r="S1838" s="156">
        <f t="shared" si="540"/>
        <v>14.520547945205479</v>
      </c>
      <c r="T1838" s="157">
        <f t="shared" si="541"/>
        <v>43313</v>
      </c>
      <c r="U1838" s="158">
        <f t="shared" si="542"/>
        <v>43677</v>
      </c>
      <c r="V1838" s="158" t="str">
        <f t="shared" si="543"/>
        <v>Yes</v>
      </c>
      <c r="W1838" s="159">
        <f t="shared" si="544"/>
        <v>10.479452054794521</v>
      </c>
      <c r="X1838" s="159">
        <f t="shared" si="545"/>
        <v>14.520547945205479</v>
      </c>
      <c r="Y1838" s="160">
        <f t="shared" si="546"/>
        <v>43678</v>
      </c>
      <c r="Z1838" s="161">
        <f t="shared" si="547"/>
        <v>44043</v>
      </c>
      <c r="AA1838" s="161" t="str">
        <f t="shared" si="548"/>
        <v>Yes</v>
      </c>
      <c r="AB1838" s="162">
        <f t="shared" si="549"/>
        <v>10.479452054794521</v>
      </c>
      <c r="AC1838" s="162">
        <f t="shared" si="550"/>
        <v>14.549180327868852</v>
      </c>
      <c r="AX1838"/>
      <c r="AY1838"/>
      <c r="AZ1838"/>
    </row>
    <row r="1839" spans="1:52" ht="15">
      <c r="A1839" s="62">
        <v>1837</v>
      </c>
      <c r="B1839" s="10">
        <v>11</v>
      </c>
      <c r="C1839" s="43">
        <v>42352</v>
      </c>
      <c r="D1839" s="44" t="s">
        <v>484</v>
      </c>
      <c r="E1839" s="65" t="s">
        <v>9</v>
      </c>
      <c r="F1839" s="15" t="s">
        <v>9</v>
      </c>
      <c r="G1839" s="44" t="s">
        <v>229</v>
      </c>
      <c r="H1839" s="44"/>
      <c r="I1839" s="45">
        <v>200</v>
      </c>
      <c r="J1839" s="12">
        <f>VLOOKUP(G1839,'Default Parameters'!$A$10:$C$12,3,FALSE)</f>
        <v>5</v>
      </c>
      <c r="K1839" s="63">
        <f t="shared" si="532"/>
        <v>42474</v>
      </c>
      <c r="L1839" s="64">
        <f t="shared" si="533"/>
        <v>2016</v>
      </c>
      <c r="M1839" s="64">
        <f t="shared" si="534"/>
        <v>4</v>
      </c>
      <c r="N1839" s="63">
        <f t="shared" si="535"/>
        <v>44299</v>
      </c>
      <c r="O1839" s="154">
        <f t="shared" si="536"/>
        <v>42948</v>
      </c>
      <c r="P1839" s="155">
        <f t="shared" si="537"/>
        <v>43312</v>
      </c>
      <c r="Q1839" s="155" t="str">
        <f t="shared" si="538"/>
        <v>Yes</v>
      </c>
      <c r="R1839" s="156">
        <f t="shared" si="539"/>
        <v>83.835616438356169</v>
      </c>
      <c r="S1839" s="156">
        <f t="shared" si="540"/>
        <v>116.16438356164383</v>
      </c>
      <c r="T1839" s="157">
        <f t="shared" si="541"/>
        <v>43313</v>
      </c>
      <c r="U1839" s="158">
        <f t="shared" si="542"/>
        <v>43677</v>
      </c>
      <c r="V1839" s="158" t="str">
        <f t="shared" si="543"/>
        <v>Yes</v>
      </c>
      <c r="W1839" s="159">
        <f t="shared" si="544"/>
        <v>83.835616438356169</v>
      </c>
      <c r="X1839" s="159">
        <f t="shared" si="545"/>
        <v>116.16438356164383</v>
      </c>
      <c r="Y1839" s="160">
        <f t="shared" si="546"/>
        <v>43678</v>
      </c>
      <c r="Z1839" s="161">
        <f t="shared" si="547"/>
        <v>44043</v>
      </c>
      <c r="AA1839" s="161" t="str">
        <f t="shared" si="548"/>
        <v>Yes</v>
      </c>
      <c r="AB1839" s="162">
        <f t="shared" si="549"/>
        <v>83.835616438356169</v>
      </c>
      <c r="AC1839" s="162">
        <f t="shared" si="550"/>
        <v>116.39344262295081</v>
      </c>
      <c r="AX1839"/>
      <c r="AY1839"/>
      <c r="AZ1839"/>
    </row>
    <row r="1840" spans="1:52" ht="15">
      <c r="A1840" s="62">
        <v>1838</v>
      </c>
      <c r="B1840" s="10">
        <v>11</v>
      </c>
      <c r="C1840" s="43">
        <v>42352</v>
      </c>
      <c r="D1840" s="44" t="s">
        <v>761</v>
      </c>
      <c r="E1840" s="65" t="s">
        <v>9</v>
      </c>
      <c r="F1840" s="15" t="s">
        <v>9</v>
      </c>
      <c r="G1840" s="44" t="s">
        <v>229</v>
      </c>
      <c r="H1840" s="44"/>
      <c r="I1840" s="45">
        <v>1100</v>
      </c>
      <c r="J1840" s="12">
        <f>VLOOKUP(G1840,'Default Parameters'!$A$10:$C$12,3,FALSE)</f>
        <v>5</v>
      </c>
      <c r="K1840" s="63">
        <f t="shared" si="532"/>
        <v>42474</v>
      </c>
      <c r="L1840" s="64">
        <f t="shared" si="533"/>
        <v>2016</v>
      </c>
      <c r="M1840" s="64">
        <f t="shared" si="534"/>
        <v>4</v>
      </c>
      <c r="N1840" s="63">
        <f t="shared" si="535"/>
        <v>44299</v>
      </c>
      <c r="O1840" s="154">
        <f t="shared" si="536"/>
        <v>42948</v>
      </c>
      <c r="P1840" s="155">
        <f t="shared" si="537"/>
        <v>43312</v>
      </c>
      <c r="Q1840" s="155" t="str">
        <f t="shared" si="538"/>
        <v>Yes</v>
      </c>
      <c r="R1840" s="156">
        <f t="shared" si="539"/>
        <v>461.09589041095893</v>
      </c>
      <c r="S1840" s="156">
        <f t="shared" si="540"/>
        <v>638.90410958904113</v>
      </c>
      <c r="T1840" s="157">
        <f t="shared" si="541"/>
        <v>43313</v>
      </c>
      <c r="U1840" s="158">
        <f t="shared" si="542"/>
        <v>43677</v>
      </c>
      <c r="V1840" s="158" t="str">
        <f t="shared" si="543"/>
        <v>Yes</v>
      </c>
      <c r="W1840" s="159">
        <f t="shared" si="544"/>
        <v>461.09589041095893</v>
      </c>
      <c r="X1840" s="159">
        <f t="shared" si="545"/>
        <v>638.90410958904113</v>
      </c>
      <c r="Y1840" s="160">
        <f t="shared" si="546"/>
        <v>43678</v>
      </c>
      <c r="Z1840" s="161">
        <f t="shared" si="547"/>
        <v>44043</v>
      </c>
      <c r="AA1840" s="161" t="str">
        <f t="shared" si="548"/>
        <v>Yes</v>
      </c>
      <c r="AB1840" s="162">
        <f t="shared" si="549"/>
        <v>461.09589041095893</v>
      </c>
      <c r="AC1840" s="162">
        <f t="shared" si="550"/>
        <v>640.1639344262295</v>
      </c>
      <c r="AX1840"/>
      <c r="AY1840"/>
      <c r="AZ1840"/>
    </row>
    <row r="1841" spans="22:22" customFormat="1" ht="15">
      <c r="V1841" s="135"/>
    </row>
    <row r="1842" spans="22:22" customFormat="1" ht="15"/>
    <row r="1843" spans="22:22" customFormat="1" ht="15"/>
    <row r="1844" spans="22:22" customFormat="1" ht="15"/>
    <row r="1845" spans="22:22" customFormat="1" ht="15"/>
    <row r="1846" spans="22:22" customFormat="1" ht="15"/>
    <row r="1847" spans="22:22" customFormat="1" ht="15"/>
    <row r="1848" spans="22:22" customFormat="1" ht="15"/>
    <row r="1849" spans="22:22" customFormat="1" ht="15"/>
    <row r="1850" spans="22:22" customFormat="1" ht="15"/>
    <row r="1851" spans="22:22" customFormat="1" ht="15"/>
    <row r="1852" spans="22:22" customFormat="1" ht="15"/>
    <row r="1853" spans="22:22" customFormat="1" ht="15"/>
    <row r="1854" spans="22:22" customFormat="1" ht="15"/>
    <row r="1855" spans="22:22" customFormat="1" ht="15"/>
    <row r="1856" spans="22:22" customFormat="1" ht="15"/>
    <row r="1857" customFormat="1" ht="15"/>
    <row r="1858" customFormat="1" ht="15"/>
    <row r="1859" customFormat="1" ht="15"/>
    <row r="1860" customFormat="1" ht="15"/>
    <row r="1861" customFormat="1" ht="15"/>
    <row r="1862" customFormat="1" ht="15"/>
    <row r="1863" customFormat="1" ht="15"/>
    <row r="1864" customFormat="1" ht="15"/>
    <row r="1865" customFormat="1" ht="15"/>
    <row r="1866" customFormat="1" ht="15"/>
    <row r="1867" customFormat="1" ht="15"/>
    <row r="1868" customFormat="1" ht="15"/>
    <row r="1869" customFormat="1" ht="15"/>
    <row r="1870" customFormat="1" ht="15"/>
    <row r="1871" customFormat="1" ht="15"/>
    <row r="1872" customFormat="1" ht="15"/>
    <row r="1873" customFormat="1" ht="15"/>
    <row r="1874" customFormat="1" ht="15"/>
    <row r="1875" customFormat="1" ht="15"/>
    <row r="1876" customFormat="1" ht="15"/>
    <row r="1877" customFormat="1" ht="15"/>
    <row r="1878" customFormat="1" ht="15"/>
    <row r="1879" customFormat="1" ht="15"/>
    <row r="1880" customFormat="1" ht="15"/>
    <row r="1881" customFormat="1" ht="15"/>
    <row r="1882" customFormat="1" ht="15"/>
    <row r="1883" customFormat="1" ht="15"/>
    <row r="1884" customFormat="1" ht="15"/>
    <row r="1885" customFormat="1" ht="15"/>
    <row r="1886" customFormat="1" ht="15"/>
    <row r="1887" customFormat="1" ht="15"/>
    <row r="1888" customFormat="1" ht="15"/>
    <row r="1889" customFormat="1" ht="15"/>
    <row r="1890" customFormat="1" ht="15"/>
    <row r="1891" customFormat="1" ht="15"/>
    <row r="1892" customFormat="1" ht="15"/>
    <row r="1893" customFormat="1" ht="15"/>
    <row r="1894" customFormat="1" ht="15"/>
    <row r="1895" customFormat="1" ht="15"/>
    <row r="1896" customFormat="1" ht="15"/>
    <row r="1897" customFormat="1" ht="15"/>
    <row r="1898" customFormat="1" ht="15"/>
    <row r="1899" customFormat="1" ht="15"/>
    <row r="1900" customFormat="1" ht="15"/>
    <row r="1901" customFormat="1" ht="15"/>
    <row r="1902" customFormat="1" ht="15"/>
    <row r="1903" customFormat="1" ht="15"/>
    <row r="1904" customFormat="1" ht="15"/>
    <row r="1905" customFormat="1" ht="15"/>
    <row r="1906" customFormat="1" ht="15"/>
    <row r="1907" customFormat="1" ht="15"/>
    <row r="1908" customFormat="1" ht="15"/>
    <row r="1909" customFormat="1" ht="15"/>
    <row r="1910" customFormat="1" ht="15"/>
    <row r="1911" customFormat="1" ht="15"/>
    <row r="1912" customFormat="1" ht="15"/>
    <row r="1913" customFormat="1" ht="15"/>
    <row r="1914" customFormat="1" ht="15"/>
    <row r="1915" customFormat="1" ht="15"/>
    <row r="1916" customFormat="1" ht="15"/>
    <row r="1917" customFormat="1" ht="15"/>
    <row r="1918" customFormat="1" ht="15"/>
    <row r="1919" customFormat="1" ht="15"/>
    <row r="1920" customFormat="1" ht="15"/>
    <row r="1921" customFormat="1" ht="15"/>
    <row r="1922" customFormat="1" ht="15"/>
    <row r="1923" customFormat="1" ht="15"/>
    <row r="1924" customFormat="1" ht="15"/>
    <row r="1925" customFormat="1" ht="15"/>
    <row r="1926" customFormat="1" ht="15"/>
    <row r="1927" customFormat="1" ht="15"/>
    <row r="1928" customFormat="1" ht="15"/>
    <row r="1929" customFormat="1" ht="15"/>
    <row r="1930" customFormat="1" ht="15"/>
    <row r="1931" customFormat="1" ht="15"/>
    <row r="1932" customFormat="1" ht="15"/>
    <row r="1933" customFormat="1" ht="15"/>
    <row r="1934" customFormat="1" ht="15"/>
    <row r="1935" customFormat="1" ht="15"/>
    <row r="1936" customFormat="1" ht="15"/>
    <row r="1937" customFormat="1" ht="15"/>
    <row r="1938" customFormat="1" ht="15"/>
    <row r="1939" customFormat="1" ht="15"/>
    <row r="1940" customFormat="1" ht="15"/>
    <row r="1941" customFormat="1" ht="15"/>
    <row r="1942" customFormat="1" ht="15"/>
    <row r="1943" customFormat="1" ht="15"/>
    <row r="1944" customFormat="1" ht="15"/>
    <row r="1945" customFormat="1" ht="15"/>
    <row r="1946" customFormat="1" ht="15"/>
    <row r="1947" customFormat="1" ht="15"/>
    <row r="1948" customFormat="1" ht="15"/>
    <row r="1949" customFormat="1" ht="15"/>
    <row r="1950" customFormat="1" ht="15"/>
    <row r="1951" customFormat="1" ht="15"/>
    <row r="1952" customFormat="1" ht="15"/>
    <row r="1953" customFormat="1" ht="15"/>
    <row r="1954" customFormat="1" ht="15"/>
    <row r="1955" customFormat="1" ht="15"/>
    <row r="1956" customFormat="1" ht="15"/>
    <row r="1957" customFormat="1" ht="15"/>
    <row r="1958" customFormat="1" ht="15"/>
    <row r="1959" customFormat="1" ht="15"/>
    <row r="1960" customFormat="1" ht="15"/>
    <row r="1961" customFormat="1" ht="15"/>
    <row r="1962" customFormat="1" ht="15"/>
    <row r="1963" customFormat="1" ht="15"/>
    <row r="1964" customFormat="1" ht="15"/>
    <row r="1965" customFormat="1" ht="15"/>
    <row r="1966" customFormat="1" ht="15"/>
    <row r="1967" customFormat="1" ht="15"/>
    <row r="1968" customFormat="1" ht="15"/>
    <row r="1969" customFormat="1" ht="15"/>
    <row r="1970" customFormat="1" ht="15"/>
    <row r="1971" customFormat="1" ht="15"/>
    <row r="1972" customFormat="1" ht="15"/>
    <row r="1973" customFormat="1" ht="15"/>
    <row r="1974" customFormat="1" ht="15"/>
    <row r="1975" customFormat="1" ht="15"/>
    <row r="1976" customFormat="1" ht="15"/>
    <row r="1977" customFormat="1" ht="15"/>
    <row r="1978" customFormat="1" ht="15"/>
    <row r="1979" customFormat="1" ht="15"/>
    <row r="1980" customFormat="1" ht="15"/>
    <row r="1981" customFormat="1" ht="15"/>
    <row r="1982" customFormat="1" ht="15"/>
    <row r="1983" customFormat="1" ht="15"/>
    <row r="1984" customFormat="1" ht="15"/>
    <row r="1985" customFormat="1" ht="15"/>
    <row r="1986" customFormat="1" ht="15"/>
    <row r="1987" customFormat="1" ht="15"/>
    <row r="1988" customFormat="1" ht="15"/>
    <row r="1989" customFormat="1" ht="15"/>
    <row r="1990" customFormat="1" ht="15"/>
    <row r="1991" customFormat="1" ht="15"/>
    <row r="1992" customFormat="1" ht="15"/>
    <row r="1993" customFormat="1" ht="15"/>
    <row r="1994" customFormat="1" ht="15"/>
    <row r="1995" customFormat="1" ht="15"/>
    <row r="1996" customFormat="1" ht="15"/>
    <row r="1997" customFormat="1" ht="15"/>
    <row r="1998" customFormat="1" ht="15"/>
    <row r="1999" customFormat="1" ht="15"/>
    <row r="2000" customFormat="1" ht="15"/>
    <row r="2001" customFormat="1" ht="15"/>
    <row r="2002" customFormat="1" ht="15"/>
    <row r="2003" customFormat="1" ht="15"/>
    <row r="2004" customFormat="1" ht="15"/>
    <row r="2005" customFormat="1" ht="15"/>
    <row r="2006" customFormat="1" ht="15"/>
    <row r="2007" customFormat="1" ht="15"/>
    <row r="2008" customFormat="1" ht="15"/>
    <row r="2009" customFormat="1" ht="15"/>
    <row r="2010" customFormat="1" ht="15"/>
    <row r="2011" customFormat="1" ht="15"/>
    <row r="2012" customFormat="1" ht="15"/>
    <row r="2013" customFormat="1" ht="15"/>
    <row r="2014" customFormat="1" ht="15"/>
    <row r="2015" customFormat="1" ht="15"/>
    <row r="2016" customFormat="1" ht="15"/>
    <row r="2017" customFormat="1" ht="15"/>
    <row r="2018" customFormat="1" ht="15"/>
    <row r="2019" customFormat="1" ht="15"/>
    <row r="2020" customFormat="1" ht="15"/>
    <row r="2021" customFormat="1" ht="15"/>
    <row r="2022" customFormat="1" ht="15"/>
    <row r="2023" customFormat="1" ht="15"/>
    <row r="2024" customFormat="1" ht="15"/>
    <row r="2025" customFormat="1" ht="15"/>
    <row r="2026" customFormat="1" ht="15"/>
    <row r="2027" customFormat="1" ht="15"/>
    <row r="2028" customFormat="1" ht="15"/>
    <row r="2029" customFormat="1" ht="15"/>
    <row r="2030" customFormat="1" ht="15"/>
    <row r="2031" customFormat="1" ht="15"/>
    <row r="2032" customFormat="1" ht="15"/>
    <row r="2033" customFormat="1" ht="15"/>
    <row r="2034" customFormat="1" ht="15"/>
    <row r="2035" customFormat="1" ht="15"/>
    <row r="2036" customFormat="1" ht="15"/>
    <row r="2037" customFormat="1" ht="15"/>
    <row r="2038" customFormat="1" ht="15"/>
    <row r="2039" customFormat="1" ht="15"/>
    <row r="2040" customFormat="1" ht="15"/>
    <row r="2041" customFormat="1" ht="15"/>
    <row r="2042" customFormat="1" ht="15"/>
    <row r="2043" customFormat="1" ht="15"/>
    <row r="2044" customFormat="1" ht="15"/>
    <row r="2045" customFormat="1" ht="15"/>
    <row r="2046" customFormat="1" ht="15"/>
    <row r="2047" customFormat="1" ht="15"/>
    <row r="2048" customFormat="1" ht="15"/>
    <row r="2049" customFormat="1" ht="15"/>
    <row r="2050" customFormat="1" ht="15"/>
    <row r="2051" customFormat="1" ht="15"/>
    <row r="2052" customFormat="1" ht="15"/>
    <row r="2053" customFormat="1" ht="15"/>
    <row r="2054" customFormat="1" ht="15"/>
    <row r="2055" customFormat="1" ht="15"/>
    <row r="2056" customFormat="1" ht="15"/>
    <row r="2057" customFormat="1" ht="15"/>
    <row r="2058" customFormat="1" ht="15"/>
    <row r="2059" customFormat="1" ht="15"/>
    <row r="2060" customFormat="1" ht="15"/>
    <row r="2061" customFormat="1" ht="15"/>
    <row r="2062" customFormat="1" ht="15"/>
    <row r="2063" customFormat="1" ht="15"/>
    <row r="2064" customFormat="1" ht="15"/>
    <row r="2065" customFormat="1" ht="15"/>
    <row r="2066" customFormat="1" ht="15"/>
    <row r="2067" customFormat="1" ht="15"/>
    <row r="2068" customFormat="1" ht="15"/>
    <row r="2069" customFormat="1" ht="15"/>
    <row r="2070" customFormat="1" ht="15"/>
    <row r="2071" customFormat="1" ht="15"/>
    <row r="2072" customFormat="1" ht="15"/>
    <row r="2073" customFormat="1" ht="15"/>
    <row r="2074" customFormat="1" ht="15"/>
    <row r="2075" customFormat="1" ht="15"/>
    <row r="2076" customFormat="1" ht="15"/>
    <row r="2077" customFormat="1" ht="15"/>
    <row r="2078" customFormat="1" ht="15"/>
    <row r="2079" customFormat="1" ht="15"/>
    <row r="2080" customFormat="1" ht="15"/>
    <row r="2081" customFormat="1" ht="15"/>
    <row r="2082" customFormat="1" ht="15"/>
    <row r="2083" customFormat="1" ht="15"/>
    <row r="2084" customFormat="1" ht="15"/>
    <row r="2085" customFormat="1" ht="15"/>
    <row r="2086" customFormat="1" ht="15"/>
    <row r="2087" customFormat="1" ht="15"/>
    <row r="2088" customFormat="1" ht="15"/>
    <row r="2089" customFormat="1" ht="15"/>
    <row r="2090" customFormat="1" ht="15"/>
    <row r="2091" customFormat="1" ht="15"/>
    <row r="2092" customFormat="1" ht="15"/>
    <row r="2093" customFormat="1" ht="15"/>
    <row r="2094" customFormat="1" ht="15"/>
    <row r="2095" customFormat="1" ht="15"/>
    <row r="2096" customFormat="1" ht="15"/>
    <row r="2097" customFormat="1" ht="15"/>
    <row r="2098" customFormat="1" ht="15"/>
    <row r="2099" customFormat="1" ht="15"/>
    <row r="2100" customFormat="1" ht="15"/>
    <row r="2101" customFormat="1" ht="15"/>
    <row r="2102" customFormat="1" ht="15"/>
    <row r="2103" customFormat="1" ht="15"/>
    <row r="2104" customFormat="1" ht="15"/>
    <row r="2105" customFormat="1" ht="15"/>
    <row r="2106" customFormat="1" ht="15"/>
    <row r="2107" customFormat="1" ht="15"/>
    <row r="2108" customFormat="1" ht="15"/>
    <row r="2109" customFormat="1" ht="15"/>
    <row r="2110" customFormat="1" ht="15"/>
    <row r="2111" customFormat="1" ht="15"/>
    <row r="2112" customFormat="1" ht="15"/>
    <row r="2113" customFormat="1" ht="15"/>
    <row r="2114" customFormat="1" ht="15"/>
    <row r="2115" customFormat="1" ht="15"/>
    <row r="2116" customFormat="1" ht="15"/>
    <row r="2117" customFormat="1" ht="15"/>
    <row r="2118" customFormat="1" ht="15"/>
    <row r="2119" customFormat="1" ht="15"/>
    <row r="2120" customFormat="1" ht="15"/>
    <row r="2121" customFormat="1" ht="15"/>
    <row r="2122" customFormat="1" ht="15"/>
    <row r="2123" customFormat="1" ht="15"/>
    <row r="2124" customFormat="1" ht="15"/>
    <row r="2125" customFormat="1" ht="15"/>
    <row r="2126" customFormat="1" ht="15"/>
    <row r="2127" customFormat="1" ht="15"/>
    <row r="2128" customFormat="1" ht="15"/>
    <row r="2129" customFormat="1" ht="15"/>
    <row r="2130" customFormat="1" ht="15"/>
    <row r="2131" customFormat="1" ht="15"/>
    <row r="2132" customFormat="1" ht="15"/>
    <row r="2133" customFormat="1" ht="15"/>
    <row r="2134" customFormat="1" ht="15"/>
    <row r="2135" customFormat="1" ht="15"/>
    <row r="2136" customFormat="1" ht="15"/>
    <row r="2137" customFormat="1" ht="15"/>
    <row r="2138" customFormat="1" ht="15"/>
    <row r="2139" customFormat="1" ht="15"/>
    <row r="2140" customFormat="1" ht="15"/>
    <row r="2141" customFormat="1" ht="15"/>
    <row r="2142" customFormat="1" ht="15"/>
    <row r="2143" customFormat="1" ht="15"/>
    <row r="2144" customFormat="1" ht="15"/>
    <row r="2145" customFormat="1" ht="15"/>
    <row r="2146" customFormat="1" ht="15"/>
    <row r="2147" customFormat="1" ht="15"/>
    <row r="2148" customFormat="1" ht="15"/>
    <row r="2149" customFormat="1" ht="15"/>
    <row r="2150" customFormat="1" ht="15"/>
    <row r="2151" customFormat="1" ht="15"/>
    <row r="2152" customFormat="1" ht="15"/>
    <row r="2153" customFormat="1" ht="15"/>
    <row r="2154" customFormat="1" ht="15"/>
    <row r="2155" customFormat="1" ht="15"/>
    <row r="2156" customFormat="1" ht="15"/>
    <row r="2157" customFormat="1" ht="15"/>
    <row r="2158" customFormat="1" ht="15"/>
    <row r="2159" customFormat="1" ht="15"/>
    <row r="2160" customFormat="1" ht="15"/>
    <row r="2161" customFormat="1" ht="15"/>
    <row r="2162" customFormat="1" ht="15"/>
    <row r="2163" customFormat="1" ht="15"/>
    <row r="2164" customFormat="1" ht="15"/>
    <row r="2165" customFormat="1" ht="15"/>
    <row r="2166" customFormat="1" ht="15"/>
    <row r="2167" customFormat="1" ht="15"/>
    <row r="2168" customFormat="1" ht="15"/>
    <row r="2169" customFormat="1" ht="15"/>
    <row r="2170" customFormat="1" ht="15"/>
    <row r="2171" customFormat="1" ht="15"/>
    <row r="2172" customFormat="1" ht="15"/>
    <row r="2173" customFormat="1" ht="15"/>
    <row r="2174" customFormat="1" ht="15"/>
    <row r="2175" customFormat="1" ht="15"/>
    <row r="2176" customFormat="1" ht="15"/>
    <row r="2177" customFormat="1" ht="15"/>
    <row r="2178" customFormat="1" ht="15"/>
    <row r="2179" customFormat="1" ht="15"/>
    <row r="2180" customFormat="1" ht="15"/>
    <row r="2181" customFormat="1" ht="15"/>
    <row r="2182" customFormat="1" ht="15"/>
    <row r="2183" customFormat="1" ht="15"/>
    <row r="2184" customFormat="1" ht="15"/>
    <row r="2185" customFormat="1" ht="15"/>
    <row r="2186" customFormat="1" ht="15"/>
    <row r="2187" customFormat="1" ht="15"/>
    <row r="2188" customFormat="1" ht="15"/>
    <row r="2189" customFormat="1" ht="15"/>
    <row r="2190" customFormat="1" ht="15"/>
    <row r="2191" customFormat="1" ht="15"/>
    <row r="2192" customFormat="1" ht="15"/>
    <row r="2193" customFormat="1" ht="15"/>
    <row r="2194" customFormat="1" ht="15"/>
    <row r="2195" customFormat="1" ht="15"/>
    <row r="2196" customFormat="1" ht="15"/>
    <row r="2197" customFormat="1" ht="15"/>
    <row r="2198" customFormat="1" ht="15"/>
    <row r="2199" customFormat="1" ht="15"/>
    <row r="2200" customFormat="1" ht="15"/>
    <row r="2201" customFormat="1" ht="15"/>
    <row r="2202" customFormat="1" ht="15"/>
    <row r="2203" customFormat="1" ht="15"/>
    <row r="2204" customFormat="1" ht="15"/>
    <row r="2205" customFormat="1" ht="15"/>
    <row r="2206" customFormat="1" ht="15"/>
    <row r="2207" customFormat="1" ht="15"/>
    <row r="2208" customFormat="1" ht="15"/>
    <row r="2209" customFormat="1" ht="15"/>
    <row r="2210" customFormat="1" ht="15"/>
    <row r="2211" customFormat="1" ht="15"/>
    <row r="2212" customFormat="1" ht="15"/>
    <row r="2213" customFormat="1" ht="15"/>
    <row r="2214" customFormat="1" ht="15"/>
    <row r="2215" customFormat="1" ht="15"/>
    <row r="2216" customFormat="1" ht="15"/>
    <row r="2217" customFormat="1" ht="15"/>
    <row r="2218" customFormat="1" ht="15"/>
    <row r="2219" customFormat="1" ht="15"/>
    <row r="2220" customFormat="1" ht="15"/>
    <row r="2221" customFormat="1" ht="15"/>
    <row r="2222" customFormat="1" ht="15"/>
    <row r="2223" customFormat="1" ht="15"/>
    <row r="2224" customFormat="1" ht="15"/>
    <row r="2225" customFormat="1" ht="15"/>
    <row r="2226" customFormat="1" ht="15"/>
    <row r="2227" customFormat="1" ht="15"/>
    <row r="2228" customFormat="1" ht="15"/>
    <row r="2229" customFormat="1" ht="15"/>
    <row r="2230" customFormat="1" ht="15"/>
    <row r="2231" customFormat="1" ht="15"/>
    <row r="2232" customFormat="1" ht="15"/>
    <row r="2233" customFormat="1" ht="15"/>
    <row r="2234" customFormat="1" ht="15"/>
    <row r="2235" customFormat="1" ht="15"/>
    <row r="2236" customFormat="1" ht="15"/>
    <row r="2237" customFormat="1" ht="15"/>
    <row r="2238" customFormat="1" ht="15"/>
    <row r="2239" customFormat="1" ht="15"/>
    <row r="2240" customFormat="1" ht="15"/>
    <row r="2241" customFormat="1" ht="15"/>
    <row r="2242" customFormat="1" ht="15"/>
    <row r="2243" customFormat="1" ht="15"/>
    <row r="2244" customFormat="1" ht="15"/>
    <row r="2245" customFormat="1" ht="15"/>
    <row r="2246" customFormat="1" ht="15"/>
    <row r="2247" customFormat="1" ht="15"/>
    <row r="2248" customFormat="1" ht="15"/>
    <row r="2249" customFormat="1" ht="15"/>
    <row r="2250" customFormat="1" ht="15"/>
    <row r="2251" customFormat="1" ht="15"/>
    <row r="2252" customFormat="1" ht="15"/>
    <row r="2253" customFormat="1" ht="15"/>
    <row r="2254" customFormat="1" ht="15"/>
    <row r="2255" customFormat="1" ht="15"/>
    <row r="2256" customFormat="1" ht="15"/>
    <row r="2257" customFormat="1" ht="15"/>
    <row r="2258" customFormat="1" ht="15"/>
    <row r="2259" customFormat="1" ht="15"/>
    <row r="2260" customFormat="1" ht="15"/>
    <row r="2261" customFormat="1" ht="15"/>
    <row r="2262" customFormat="1" ht="15"/>
    <row r="2263" customFormat="1" ht="15"/>
    <row r="2264" customFormat="1" ht="15"/>
    <row r="2265" customFormat="1" ht="15"/>
    <row r="2266" customFormat="1" ht="15"/>
    <row r="2267" customFormat="1" ht="15"/>
    <row r="2268" customFormat="1" ht="15"/>
    <row r="2269" customFormat="1" ht="15"/>
    <row r="2270" customFormat="1" ht="15"/>
    <row r="2271" customFormat="1" ht="15"/>
    <row r="2272" customFormat="1" ht="15"/>
    <row r="2273" customFormat="1" ht="15"/>
    <row r="2274" customFormat="1" ht="15"/>
    <row r="2275" customFormat="1" ht="15"/>
    <row r="2276" customFormat="1" ht="15"/>
    <row r="2277" customFormat="1" ht="15"/>
    <row r="2278" customFormat="1" ht="15"/>
    <row r="2279" customFormat="1" ht="15"/>
    <row r="2280" customFormat="1" ht="15"/>
    <row r="2281" customFormat="1" ht="15"/>
    <row r="2282" customFormat="1" ht="15"/>
    <row r="2283" customFormat="1" ht="15"/>
    <row r="2284" customFormat="1" ht="15"/>
    <row r="2285" customFormat="1" ht="15"/>
    <row r="2286" customFormat="1" ht="15"/>
    <row r="2287" customFormat="1" ht="15"/>
    <row r="2288" customFormat="1" ht="15"/>
    <row r="2289" customFormat="1" ht="15"/>
    <row r="2290" customFormat="1" ht="15"/>
    <row r="2291" customFormat="1" ht="15"/>
    <row r="2292" customFormat="1" ht="15"/>
    <row r="2293" customFormat="1" ht="15"/>
    <row r="2294" customFormat="1" ht="15"/>
    <row r="2295" customFormat="1" ht="15"/>
    <row r="2296" customFormat="1" ht="15"/>
    <row r="2297" customFormat="1" ht="15"/>
    <row r="2298" customFormat="1" ht="15"/>
    <row r="2299" customFormat="1" ht="15"/>
    <row r="2300" customFormat="1" ht="15"/>
    <row r="2301" customFormat="1" ht="15"/>
    <row r="2302" customFormat="1" ht="15"/>
    <row r="2303" customFormat="1" ht="15"/>
    <row r="2304" customFormat="1" ht="15"/>
    <row r="2305" customFormat="1" ht="15"/>
    <row r="2306" customFormat="1" ht="15"/>
    <row r="2307" customFormat="1" ht="15"/>
    <row r="2308" customFormat="1" ht="15"/>
    <row r="2309" customFormat="1" ht="15"/>
    <row r="2310" customFormat="1" ht="15"/>
    <row r="2311" customFormat="1" ht="15"/>
    <row r="2312" customFormat="1" ht="15"/>
    <row r="2313" customFormat="1" ht="15"/>
    <row r="2314" customFormat="1" ht="15"/>
    <row r="2315" customFormat="1" ht="15"/>
    <row r="2316" customFormat="1" ht="15"/>
    <row r="2317" customFormat="1" ht="15"/>
    <row r="2318" customFormat="1" ht="15"/>
    <row r="2319" customFormat="1" ht="15"/>
    <row r="2320" customFormat="1" ht="15"/>
    <row r="2321" customFormat="1" ht="15"/>
    <row r="2322" customFormat="1" ht="15"/>
    <row r="2323" customFormat="1" ht="15"/>
    <row r="2324" customFormat="1" ht="15"/>
    <row r="2325" customFormat="1" ht="15"/>
    <row r="2326" customFormat="1" ht="15"/>
    <row r="2327" customFormat="1" ht="15"/>
    <row r="2328" customFormat="1" ht="15"/>
    <row r="2329" customFormat="1" ht="15"/>
    <row r="2330" customFormat="1" ht="15"/>
    <row r="2331" customFormat="1" ht="15"/>
    <row r="2332" customFormat="1" ht="15"/>
    <row r="2333" customFormat="1" ht="15"/>
    <row r="2334" customFormat="1" ht="15"/>
    <row r="2335" customFormat="1" ht="15"/>
    <row r="2336" customFormat="1" ht="15"/>
    <row r="2337" customFormat="1" ht="15"/>
    <row r="2338" customFormat="1" ht="15"/>
    <row r="2339" customFormat="1" ht="15"/>
    <row r="2340" customFormat="1" ht="15"/>
    <row r="2341" customFormat="1" ht="15"/>
    <row r="2342" customFormat="1" ht="15"/>
    <row r="2343" customFormat="1" ht="15"/>
    <row r="2344" customFormat="1" ht="15"/>
    <row r="2345" customFormat="1" ht="15"/>
    <row r="2346" customFormat="1" ht="15"/>
    <row r="2347" customFormat="1" ht="15"/>
    <row r="2348" customFormat="1" ht="15"/>
    <row r="2349" customFormat="1" ht="15"/>
    <row r="2350" customFormat="1" ht="15"/>
    <row r="2351" customFormat="1" ht="15"/>
    <row r="2352" customFormat="1" ht="15"/>
    <row r="2353" customFormat="1" ht="15"/>
    <row r="2354" customFormat="1" ht="15"/>
    <row r="2355" customFormat="1" ht="15"/>
    <row r="2356" customFormat="1" ht="15"/>
    <row r="2357" customFormat="1" ht="15"/>
    <row r="2358" customFormat="1" ht="15"/>
    <row r="2359" customFormat="1" ht="15"/>
    <row r="2360" customFormat="1" ht="15"/>
    <row r="2361" customFormat="1" ht="15"/>
    <row r="2362" customFormat="1" ht="15"/>
    <row r="2363" customFormat="1" ht="15"/>
    <row r="2364" customFormat="1" ht="15"/>
    <row r="2365" customFormat="1" ht="15"/>
    <row r="2366" customFormat="1" ht="15"/>
    <row r="2367" customFormat="1" ht="15"/>
    <row r="2368" customFormat="1" ht="15"/>
    <row r="2369" customFormat="1" ht="15"/>
    <row r="2370" customFormat="1" ht="15"/>
    <row r="2371" customFormat="1" ht="15"/>
    <row r="2372" customFormat="1" ht="15"/>
    <row r="2373" customFormat="1" ht="15"/>
    <row r="2374" customFormat="1" ht="15"/>
    <row r="2375" customFormat="1" ht="15"/>
    <row r="2376" customFormat="1" ht="15"/>
    <row r="2377" customFormat="1" ht="15"/>
    <row r="2378" customFormat="1" ht="15"/>
    <row r="2379" customFormat="1" ht="15"/>
    <row r="2380" customFormat="1" ht="15"/>
    <row r="2381" customFormat="1" ht="15"/>
    <row r="2382" customFormat="1" ht="15"/>
    <row r="2383" customFormat="1" ht="15"/>
    <row r="2384" customFormat="1" ht="15"/>
    <row r="2385" customFormat="1" ht="15"/>
    <row r="2386" customFormat="1" ht="15"/>
    <row r="2387" customFormat="1" ht="15"/>
    <row r="2388" customFormat="1" ht="15"/>
    <row r="2389" customFormat="1" ht="15"/>
    <row r="2390" customFormat="1" ht="15"/>
    <row r="2391" customFormat="1" ht="15"/>
    <row r="2392" customFormat="1" ht="15"/>
    <row r="2393" customFormat="1" ht="15"/>
    <row r="2394" customFormat="1" ht="15"/>
    <row r="2395" customFormat="1" ht="15"/>
    <row r="2396" customFormat="1" ht="15"/>
    <row r="2397" customFormat="1" ht="15"/>
    <row r="2398" customFormat="1" ht="15"/>
    <row r="2399" customFormat="1" ht="15"/>
    <row r="2400" customFormat="1" ht="15"/>
    <row r="2401" customFormat="1" ht="15"/>
    <row r="2402" customFormat="1" ht="15"/>
    <row r="2403" customFormat="1" ht="15"/>
    <row r="2404" customFormat="1" ht="15"/>
    <row r="2405" customFormat="1" ht="15"/>
    <row r="2406" customFormat="1" ht="15"/>
    <row r="2407" customFormat="1" ht="15"/>
    <row r="2408" customFormat="1" ht="15"/>
    <row r="2409" customFormat="1" ht="15"/>
    <row r="2410" customFormat="1" ht="15"/>
    <row r="2411" customFormat="1" ht="15"/>
    <row r="2412" customFormat="1" ht="15"/>
    <row r="2413" customFormat="1" ht="15"/>
    <row r="2414" customFormat="1" ht="15"/>
    <row r="2415" customFormat="1" ht="15"/>
    <row r="2416" customFormat="1" ht="15"/>
    <row r="2417" customFormat="1" ht="15"/>
    <row r="2418" customFormat="1" ht="15"/>
    <row r="2419" customFormat="1" ht="15"/>
    <row r="2420" customFormat="1" ht="15"/>
    <row r="2421" customFormat="1" ht="15"/>
    <row r="2422" customFormat="1" ht="15"/>
    <row r="2423" customFormat="1" ht="15"/>
    <row r="2424" customFormat="1" ht="15"/>
    <row r="2425" customFormat="1" ht="15"/>
    <row r="2426" customFormat="1" ht="15"/>
    <row r="2427" customFormat="1" ht="15"/>
    <row r="2428" customFormat="1" ht="15"/>
    <row r="2429" customFormat="1" ht="15"/>
    <row r="2430" customFormat="1" ht="15"/>
    <row r="2431" customFormat="1" ht="15"/>
    <row r="2432" customFormat="1" ht="15"/>
    <row r="2433" customFormat="1" ht="15"/>
    <row r="2434" customFormat="1" ht="15"/>
    <row r="2435" customFormat="1" ht="15"/>
    <row r="2436" customFormat="1" ht="15"/>
    <row r="2437" customFormat="1" ht="15"/>
    <row r="2438" customFormat="1" ht="15"/>
    <row r="2439" customFormat="1" ht="15"/>
    <row r="2440" customFormat="1" ht="15"/>
    <row r="2441" customFormat="1" ht="15"/>
    <row r="2442" customFormat="1" ht="15"/>
    <row r="2443" customFormat="1" ht="15"/>
    <row r="2444" customFormat="1" ht="15"/>
    <row r="2445" customFormat="1" ht="15"/>
    <row r="2446" customFormat="1" ht="15"/>
    <row r="2447" customFormat="1" ht="15"/>
    <row r="2448" customFormat="1" ht="15"/>
    <row r="2449" customFormat="1" ht="15"/>
    <row r="2450" customFormat="1" ht="15"/>
    <row r="2451" customFormat="1" ht="15"/>
    <row r="2452" customFormat="1" ht="15"/>
    <row r="2453" customFormat="1" ht="15"/>
    <row r="2454" customFormat="1" ht="15"/>
    <row r="2455" customFormat="1" ht="15"/>
    <row r="2456" customFormat="1" ht="15"/>
    <row r="2457" customFormat="1" ht="15"/>
    <row r="2458" customFormat="1" ht="15"/>
    <row r="2459" customFormat="1" ht="15"/>
    <row r="2460" customFormat="1" ht="15"/>
    <row r="2461" customFormat="1" ht="15"/>
    <row r="2462" customFormat="1" ht="15"/>
    <row r="2463" customFormat="1" ht="15"/>
    <row r="2464" customFormat="1" ht="15"/>
    <row r="2465" customFormat="1" ht="15"/>
    <row r="2466" customFormat="1" ht="15"/>
    <row r="2467" customFormat="1" ht="15"/>
    <row r="2468" customFormat="1" ht="15"/>
    <row r="2469" customFormat="1" ht="15"/>
    <row r="2470" customFormat="1" ht="15"/>
    <row r="2471" customFormat="1" ht="15"/>
    <row r="2472" customFormat="1" ht="15"/>
    <row r="2473" customFormat="1" ht="15"/>
    <row r="2474" customFormat="1" ht="15"/>
    <row r="2475" customFormat="1" ht="15"/>
    <row r="2476" customFormat="1" ht="15"/>
    <row r="2477" customFormat="1" ht="15"/>
    <row r="2478" customFormat="1" ht="15"/>
    <row r="2479" customFormat="1" ht="15"/>
    <row r="2480" customFormat="1" ht="15"/>
    <row r="2481" customFormat="1" ht="15"/>
    <row r="2482" customFormat="1" ht="15"/>
    <row r="2483" customFormat="1" ht="15"/>
    <row r="2484" customFormat="1" ht="15"/>
    <row r="2485" customFormat="1" ht="15"/>
    <row r="2486" customFormat="1" ht="15"/>
    <row r="2487" customFormat="1" ht="15"/>
    <row r="2488" customFormat="1" ht="15"/>
    <row r="2489" customFormat="1" ht="15"/>
    <row r="2490" customFormat="1" ht="15"/>
    <row r="2491" customFormat="1" ht="15"/>
    <row r="2492" customFormat="1" ht="15"/>
    <row r="2493" customFormat="1" ht="15"/>
    <row r="2494" customFormat="1" ht="15"/>
    <row r="2495" customFormat="1" ht="15"/>
    <row r="2496" customFormat="1" ht="15"/>
    <row r="2497" customFormat="1" ht="15"/>
    <row r="2498" customFormat="1" ht="15"/>
    <row r="2499" customFormat="1" ht="15"/>
    <row r="2500" customFormat="1" ht="15"/>
    <row r="2501" customFormat="1" ht="15"/>
    <row r="2502" customFormat="1" ht="15"/>
    <row r="2503" customFormat="1" ht="15"/>
    <row r="2504" customFormat="1" ht="15"/>
    <row r="2505" customFormat="1" ht="15"/>
    <row r="2506" customFormat="1" ht="15"/>
    <row r="2507" customFormat="1" ht="15"/>
    <row r="2508" customFormat="1" ht="15"/>
    <row r="2509" customFormat="1" ht="15"/>
    <row r="2510" customFormat="1" ht="15"/>
    <row r="2511" customFormat="1" ht="15"/>
    <row r="2512" customFormat="1" ht="15"/>
    <row r="2513" customFormat="1" ht="15"/>
    <row r="2514" customFormat="1" ht="15"/>
    <row r="2515" customFormat="1" ht="15"/>
    <row r="2516" customFormat="1" ht="15"/>
    <row r="2517" customFormat="1" ht="15"/>
    <row r="2518" customFormat="1" ht="15"/>
    <row r="2519" customFormat="1" ht="15"/>
    <row r="2520" customFormat="1" ht="15"/>
    <row r="2521" customFormat="1" ht="15"/>
    <row r="2522" customFormat="1" ht="15"/>
    <row r="2523" customFormat="1" ht="15"/>
    <row r="2524" customFormat="1" ht="15"/>
    <row r="2525" customFormat="1" ht="15"/>
    <row r="2526" customFormat="1" ht="15"/>
    <row r="2527" customFormat="1" ht="15"/>
    <row r="2528" customFormat="1" ht="15"/>
    <row r="2529" customFormat="1" ht="15"/>
    <row r="2530" customFormat="1" ht="15"/>
    <row r="2531" customFormat="1" ht="15"/>
    <row r="2532" customFormat="1" ht="15"/>
    <row r="2533" customFormat="1" ht="15"/>
    <row r="2534" customFormat="1" ht="15"/>
    <row r="2535" customFormat="1" ht="15"/>
    <row r="2536" customFormat="1" ht="15"/>
    <row r="2537" customFormat="1" ht="15"/>
    <row r="2538" customFormat="1" ht="15"/>
    <row r="2539" customFormat="1" ht="15"/>
    <row r="2540" customFormat="1" ht="15"/>
    <row r="2541" customFormat="1" ht="15"/>
    <row r="2542" customFormat="1" ht="15"/>
    <row r="2543" customFormat="1" ht="15"/>
    <row r="2544" customFormat="1" ht="15"/>
    <row r="2545" customFormat="1" ht="15"/>
    <row r="2546" customFormat="1" ht="15"/>
    <row r="2547" customFormat="1" ht="15"/>
    <row r="2548" customFormat="1" ht="15"/>
    <row r="2549" customFormat="1" ht="15"/>
    <row r="2550" customFormat="1" ht="15"/>
    <row r="2551" customFormat="1" ht="15"/>
    <row r="2552" customFormat="1" ht="15"/>
    <row r="2553" customFormat="1" ht="15"/>
    <row r="2554" customFormat="1" ht="15"/>
    <row r="2555" customFormat="1" ht="15"/>
    <row r="2556" customFormat="1" ht="15"/>
    <row r="2557" customFormat="1" ht="15"/>
    <row r="2558" customFormat="1" ht="15"/>
    <row r="2559" customFormat="1" ht="15"/>
    <row r="2560" customFormat="1" ht="15"/>
    <row r="2561" customFormat="1" ht="15"/>
    <row r="2562" customFormat="1" ht="15"/>
    <row r="2563" customFormat="1" ht="15"/>
    <row r="2564" customFormat="1" ht="15"/>
    <row r="2565" customFormat="1" ht="15"/>
    <row r="2566" customFormat="1" ht="15"/>
    <row r="2567" customFormat="1" ht="15"/>
    <row r="2568" customFormat="1" ht="15"/>
    <row r="2569" customFormat="1" ht="15"/>
    <row r="2570" customFormat="1" ht="15"/>
    <row r="2571" customFormat="1" ht="15"/>
    <row r="2572" customFormat="1" ht="15"/>
    <row r="2573" customFormat="1" ht="15"/>
    <row r="2574" customFormat="1" ht="15"/>
    <row r="2575" customFormat="1" ht="15"/>
    <row r="2576" customFormat="1" ht="15"/>
    <row r="2577" customFormat="1" ht="15"/>
    <row r="2578" customFormat="1" ht="15"/>
    <row r="2579" customFormat="1" ht="15"/>
    <row r="2580" customFormat="1" ht="15"/>
    <row r="2581" customFormat="1" ht="15"/>
    <row r="2582" customFormat="1" ht="15"/>
    <row r="2583" customFormat="1" ht="15"/>
    <row r="2584" customFormat="1" ht="15"/>
    <row r="2585" customFormat="1" ht="15"/>
    <row r="2586" customFormat="1" ht="15"/>
    <row r="2587" customFormat="1" ht="15"/>
    <row r="2588" customFormat="1" ht="15"/>
    <row r="2589" customFormat="1" ht="15"/>
    <row r="2590" customFormat="1" ht="15"/>
    <row r="2591" customFormat="1" ht="15"/>
    <row r="2592" customFormat="1" ht="15"/>
    <row r="2593" customFormat="1" ht="15"/>
    <row r="2594" customFormat="1" ht="15"/>
    <row r="2595" customFormat="1" ht="15"/>
    <row r="2596" customFormat="1" ht="15"/>
    <row r="2597" customFormat="1" ht="15"/>
    <row r="2598" customFormat="1" ht="15"/>
    <row r="2599" customFormat="1" ht="15"/>
    <row r="2600" customFormat="1" ht="15"/>
    <row r="2601" customFormat="1" ht="15"/>
    <row r="2602" customFormat="1" ht="15"/>
    <row r="2603" customFormat="1" ht="15"/>
    <row r="2604" customFormat="1" ht="15"/>
    <row r="2605" customFormat="1" ht="15"/>
    <row r="2606" customFormat="1" ht="15"/>
    <row r="2607" customFormat="1" ht="15"/>
    <row r="2608" customFormat="1" ht="15"/>
    <row r="2609" customFormat="1" ht="15"/>
    <row r="2610" customFormat="1" ht="15"/>
    <row r="2611" customFormat="1" ht="15"/>
    <row r="2612" customFormat="1" ht="15"/>
    <row r="2613" customFormat="1" ht="15"/>
    <row r="2614" customFormat="1" ht="15"/>
    <row r="2615" customFormat="1" ht="15"/>
    <row r="2616" customFormat="1" ht="15"/>
    <row r="2617" customFormat="1" ht="15"/>
    <row r="2618" customFormat="1" ht="15"/>
    <row r="2619" customFormat="1" ht="15"/>
    <row r="2620" customFormat="1" ht="15"/>
    <row r="2621" customFormat="1" ht="15"/>
    <row r="2622" customFormat="1" ht="15"/>
    <row r="2623" customFormat="1" ht="15"/>
    <row r="2624" customFormat="1" ht="15"/>
    <row r="2625" customFormat="1" ht="15"/>
    <row r="2626" customFormat="1" ht="15"/>
    <row r="2627" customFormat="1" ht="15"/>
    <row r="2628" customFormat="1" ht="15"/>
    <row r="2629" customFormat="1" ht="15"/>
    <row r="2630" customFormat="1" ht="15"/>
    <row r="2631" customFormat="1" ht="15"/>
    <row r="2632" customFormat="1" ht="15"/>
    <row r="2633" customFormat="1" ht="15"/>
    <row r="2634" customFormat="1" ht="15"/>
    <row r="2635" customFormat="1" ht="15"/>
    <row r="2636" customFormat="1" ht="15"/>
    <row r="2637" customFormat="1" ht="15"/>
    <row r="2638" customFormat="1" ht="15"/>
    <row r="2639" customFormat="1" ht="15"/>
    <row r="2640" customFormat="1" ht="15"/>
    <row r="2641" customFormat="1" ht="15"/>
    <row r="2642" customFormat="1" ht="15"/>
    <row r="2643" customFormat="1" ht="15"/>
    <row r="2644" customFormat="1" ht="15"/>
    <row r="2645" customFormat="1" ht="15"/>
    <row r="2646" customFormat="1" ht="15"/>
    <row r="2647" customFormat="1" ht="15"/>
    <row r="2648" customFormat="1" ht="15"/>
    <row r="2649" customFormat="1" ht="15"/>
    <row r="2650" customFormat="1" ht="15"/>
    <row r="2651" customFormat="1" ht="15"/>
    <row r="2652" customFormat="1" ht="15"/>
    <row r="2653" customFormat="1" ht="15"/>
    <row r="2654" customFormat="1" ht="15"/>
    <row r="2655" customFormat="1" ht="15"/>
    <row r="2656" customFormat="1" ht="15"/>
    <row r="2657" customFormat="1" ht="15"/>
    <row r="2658" customFormat="1" ht="15"/>
    <row r="2659" customFormat="1" ht="15"/>
    <row r="2660" customFormat="1" ht="15"/>
    <row r="2661" customFormat="1" ht="15"/>
    <row r="2662" customFormat="1" ht="15"/>
    <row r="2663" customFormat="1" ht="15"/>
    <row r="2664" customFormat="1" ht="15"/>
    <row r="2665" customFormat="1" ht="15"/>
    <row r="2666" customFormat="1" ht="15"/>
    <row r="2667" customFormat="1" ht="15"/>
    <row r="2668" customFormat="1" ht="15"/>
    <row r="2669" customFormat="1" ht="15"/>
    <row r="2670" customFormat="1" ht="15"/>
    <row r="2671" customFormat="1" ht="15"/>
    <row r="2672" customFormat="1" ht="15"/>
    <row r="2673" customFormat="1" ht="15"/>
    <row r="2674" customFormat="1" ht="15"/>
    <row r="2675" customFormat="1" ht="15"/>
    <row r="2676" customFormat="1" ht="15"/>
    <row r="2677" customFormat="1" ht="15"/>
    <row r="2678" customFormat="1" ht="15"/>
    <row r="2679" customFormat="1" ht="15"/>
    <row r="2680" customFormat="1" ht="15"/>
    <row r="2681" customFormat="1" ht="15"/>
    <row r="2682" customFormat="1" ht="15"/>
    <row r="2683" customFormat="1" ht="15"/>
    <row r="2684" customFormat="1" ht="15"/>
    <row r="2685" customFormat="1" ht="15"/>
    <row r="2686" customFormat="1" ht="15"/>
    <row r="2687" customFormat="1" ht="15"/>
    <row r="2688" customFormat="1" ht="15"/>
    <row r="2689" customFormat="1" ht="15"/>
    <row r="2690" customFormat="1" ht="15"/>
    <row r="2691" customFormat="1" ht="15"/>
    <row r="2692" customFormat="1" ht="15"/>
    <row r="2693" customFormat="1" ht="15"/>
    <row r="2694" customFormat="1" ht="15"/>
    <row r="2695" customFormat="1" ht="15"/>
    <row r="2696" customFormat="1" ht="15"/>
    <row r="2697" customFormat="1" ht="15"/>
    <row r="2698" customFormat="1" ht="15"/>
    <row r="2699" customFormat="1" ht="15"/>
    <row r="2700" customFormat="1" ht="15"/>
    <row r="2701" customFormat="1" ht="15"/>
    <row r="2702" customFormat="1" ht="15"/>
    <row r="2703" customFormat="1" ht="15"/>
    <row r="2704" customFormat="1" ht="15"/>
    <row r="2705" customFormat="1" ht="15"/>
    <row r="2706" customFormat="1" ht="15"/>
    <row r="2707" customFormat="1" ht="15"/>
    <row r="2708" customFormat="1" ht="15"/>
    <row r="2709" customFormat="1" ht="15"/>
    <row r="2710" customFormat="1" ht="15"/>
    <row r="2711" customFormat="1" ht="15"/>
    <row r="2712" customFormat="1" ht="15"/>
    <row r="2713" customFormat="1" ht="15"/>
    <row r="2714" customFormat="1" ht="15"/>
    <row r="2715" customFormat="1" ht="15"/>
    <row r="2716" customFormat="1" ht="15"/>
    <row r="2717" customFormat="1" ht="15"/>
    <row r="2718" customFormat="1" ht="15"/>
    <row r="2719" customFormat="1" ht="15"/>
    <row r="2720" customFormat="1" ht="15"/>
    <row r="2721" customFormat="1" ht="15"/>
    <row r="2722" customFormat="1" ht="15"/>
    <row r="2723" customFormat="1" ht="15"/>
    <row r="2724" customFormat="1" ht="15"/>
    <row r="2725" customFormat="1" ht="15"/>
    <row r="2726" customFormat="1" ht="15"/>
    <row r="2727" customFormat="1" ht="15"/>
    <row r="2728" customFormat="1" ht="15"/>
    <row r="2729" customFormat="1" ht="15"/>
    <row r="2730" customFormat="1" ht="15"/>
    <row r="2731" customFormat="1" ht="15"/>
    <row r="2732" customFormat="1" ht="15"/>
    <row r="2733" customFormat="1" ht="15"/>
    <row r="2734" customFormat="1" ht="15"/>
    <row r="2735" customFormat="1" ht="15"/>
    <row r="2736" customFormat="1" ht="15"/>
    <row r="2737" customFormat="1" ht="15"/>
    <row r="2738" customFormat="1" ht="15"/>
    <row r="2739" customFormat="1" ht="15"/>
    <row r="2740" customFormat="1" ht="15"/>
    <row r="2741" customFormat="1" ht="15"/>
    <row r="2742" customFormat="1" ht="15"/>
    <row r="2743" customFormat="1" ht="15"/>
    <row r="2744" customFormat="1" ht="15"/>
    <row r="2745" customFormat="1" ht="15"/>
    <row r="2746" customFormat="1" ht="15"/>
    <row r="2747" customFormat="1" ht="15"/>
    <row r="2748" customFormat="1" ht="15"/>
    <row r="2749" customFormat="1" ht="15"/>
    <row r="2750" customFormat="1" ht="15"/>
    <row r="2751" customFormat="1" ht="15"/>
    <row r="2752" customFormat="1" ht="15"/>
    <row r="2753" customFormat="1" ht="15"/>
    <row r="2754" customFormat="1" ht="15"/>
    <row r="2755" customFormat="1" ht="15"/>
    <row r="2756" customFormat="1" ht="15"/>
    <row r="2757" customFormat="1" ht="15"/>
    <row r="2758" customFormat="1" ht="15"/>
    <row r="2759" customFormat="1" ht="15"/>
    <row r="2760" customFormat="1" ht="15"/>
    <row r="2761" customFormat="1" ht="15"/>
    <row r="2762" customFormat="1" ht="15"/>
    <row r="2763" customFormat="1" ht="15"/>
    <row r="2764" customFormat="1" ht="15"/>
    <row r="2765" customFormat="1" ht="15"/>
    <row r="2766" customFormat="1" ht="15"/>
    <row r="2767" customFormat="1" ht="15"/>
    <row r="2768" customFormat="1" ht="15"/>
    <row r="2769" customFormat="1" ht="15"/>
    <row r="2770" customFormat="1" ht="15"/>
    <row r="2771" customFormat="1" ht="15"/>
    <row r="2772" customFormat="1" ht="15"/>
    <row r="2773" customFormat="1" ht="15"/>
    <row r="2774" customFormat="1" ht="15"/>
    <row r="2775" customFormat="1" ht="15"/>
    <row r="2776" customFormat="1" ht="15"/>
    <row r="2777" customFormat="1" ht="15"/>
    <row r="2778" customFormat="1" ht="15"/>
    <row r="2779" customFormat="1" ht="15"/>
    <row r="2780" customFormat="1" ht="15"/>
    <row r="2781" customFormat="1" ht="15"/>
    <row r="2782" customFormat="1" ht="15"/>
    <row r="2783" customFormat="1" ht="15"/>
    <row r="2784" customFormat="1" ht="15"/>
    <row r="2785" customFormat="1" ht="15"/>
    <row r="2786" customFormat="1" ht="15"/>
    <row r="2787" customFormat="1" ht="15"/>
    <row r="2788" customFormat="1" ht="15"/>
    <row r="2789" customFormat="1" ht="15"/>
    <row r="2790" customFormat="1" ht="15"/>
    <row r="2791" customFormat="1" ht="15"/>
    <row r="2792" customFormat="1" ht="15"/>
    <row r="2793" customFormat="1" ht="15"/>
    <row r="2794" customFormat="1" ht="15"/>
    <row r="2795" customFormat="1" ht="15"/>
    <row r="2796" customFormat="1" ht="15"/>
    <row r="2797" customFormat="1" ht="15"/>
    <row r="2798" customFormat="1" ht="15"/>
    <row r="2799" customFormat="1" ht="15"/>
    <row r="2800" customFormat="1" ht="15"/>
    <row r="2801" customFormat="1" ht="15"/>
    <row r="2802" customFormat="1" ht="15"/>
    <row r="2803" customFormat="1" ht="15"/>
    <row r="2804" customFormat="1" ht="15"/>
    <row r="2805" customFormat="1" ht="15"/>
    <row r="2806" customFormat="1" ht="15"/>
    <row r="2807" customFormat="1" ht="15"/>
    <row r="2808" customFormat="1" ht="15"/>
    <row r="2809" customFormat="1" ht="15"/>
    <row r="2810" customFormat="1" ht="15"/>
    <row r="2811" customFormat="1" ht="15"/>
    <row r="2812" customFormat="1" ht="15"/>
    <row r="2813" customFormat="1" ht="15"/>
    <row r="2814" customFormat="1" ht="15"/>
    <row r="2815" customFormat="1" ht="15"/>
    <row r="2816" customFormat="1" ht="15"/>
    <row r="2817" customFormat="1" ht="15"/>
    <row r="2818" customFormat="1" ht="15"/>
    <row r="2819" customFormat="1" ht="15"/>
    <row r="2820" customFormat="1" ht="15"/>
    <row r="2821" customFormat="1" ht="15"/>
    <row r="2822" customFormat="1" ht="15"/>
    <row r="2823" customFormat="1" ht="15"/>
    <row r="2824" customFormat="1" ht="15"/>
    <row r="2825" customFormat="1" ht="15"/>
    <row r="2826" customFormat="1" ht="15"/>
    <row r="2827" customFormat="1" ht="15"/>
    <row r="2828" customFormat="1" ht="15"/>
    <row r="2829" customFormat="1" ht="15"/>
    <row r="2830" customFormat="1" ht="15"/>
    <row r="2831" customFormat="1" ht="15"/>
    <row r="2832" customFormat="1" ht="15"/>
    <row r="2833" customFormat="1" ht="15"/>
    <row r="2834" customFormat="1" ht="15"/>
    <row r="2835" customFormat="1" ht="15"/>
    <row r="2836" customFormat="1" ht="15"/>
    <row r="2837" customFormat="1" ht="15"/>
    <row r="2838" customFormat="1" ht="15"/>
    <row r="2839" customFormat="1" ht="15"/>
    <row r="2840" customFormat="1" ht="15"/>
    <row r="2841" customFormat="1" ht="15"/>
    <row r="2842" customFormat="1" ht="15"/>
    <row r="2843" customFormat="1" ht="15"/>
    <row r="2844" customFormat="1" ht="15"/>
    <row r="2845" customFormat="1" ht="15"/>
    <row r="2846" customFormat="1" ht="15"/>
    <row r="2847" customFormat="1" ht="15"/>
    <row r="2848" customFormat="1" ht="15"/>
    <row r="2849" customFormat="1" ht="15"/>
    <row r="2850" customFormat="1" ht="15"/>
    <row r="2851" customFormat="1" ht="15"/>
    <row r="2852" customFormat="1" ht="15"/>
    <row r="2853" customFormat="1" ht="15"/>
    <row r="2854" customFormat="1" ht="15"/>
    <row r="2855" customFormat="1" ht="15"/>
    <row r="2856" customFormat="1" ht="15"/>
    <row r="2857" customFormat="1" ht="15"/>
    <row r="2858" customFormat="1" ht="15"/>
    <row r="2859" customFormat="1" ht="15"/>
    <row r="2860" customFormat="1" ht="15"/>
    <row r="2861" customFormat="1" ht="15"/>
    <row r="2862" customFormat="1" ht="15"/>
    <row r="2863" customFormat="1" ht="15"/>
    <row r="2864" customFormat="1" ht="15"/>
    <row r="2865" customFormat="1" ht="15"/>
    <row r="2866" customFormat="1" ht="15"/>
    <row r="2867" customFormat="1" ht="15"/>
    <row r="2868" customFormat="1" ht="15"/>
    <row r="2869" customFormat="1" ht="15"/>
    <row r="2870" customFormat="1" ht="15"/>
    <row r="2871" customFormat="1" ht="15"/>
    <row r="2872" customFormat="1" ht="15"/>
    <row r="2873" customFormat="1" ht="15"/>
    <row r="2874" customFormat="1" ht="15"/>
    <row r="2875" customFormat="1" ht="15"/>
    <row r="2876" customFormat="1" ht="15"/>
    <row r="2877" customFormat="1" ht="15"/>
    <row r="2878" customFormat="1" ht="15"/>
    <row r="2879" customFormat="1" ht="15"/>
    <row r="2880" customFormat="1" ht="15"/>
    <row r="2881" customFormat="1" ht="15"/>
    <row r="2882" customFormat="1" ht="15"/>
    <row r="2883" customFormat="1" ht="15"/>
    <row r="2884" customFormat="1" ht="15"/>
    <row r="2885" customFormat="1" ht="15"/>
    <row r="2886" customFormat="1" ht="15"/>
    <row r="2887" customFormat="1" ht="15"/>
    <row r="2888" customFormat="1" ht="15"/>
    <row r="2889" customFormat="1" ht="15"/>
    <row r="2890" customFormat="1" ht="15"/>
    <row r="2891" customFormat="1" ht="15"/>
    <row r="2892" customFormat="1" ht="15"/>
    <row r="2893" customFormat="1" ht="15"/>
    <row r="2894" customFormat="1" ht="15"/>
    <row r="2895" customFormat="1" ht="15"/>
    <row r="2896" customFormat="1" ht="15"/>
    <row r="2897" customFormat="1" ht="15"/>
    <row r="2898" customFormat="1" ht="15"/>
    <row r="2899" customFormat="1" ht="15"/>
    <row r="2900" customFormat="1" ht="15"/>
    <row r="2901" customFormat="1" ht="15"/>
    <row r="2902" customFormat="1" ht="15"/>
    <row r="2903" customFormat="1" ht="15"/>
    <row r="2904" customFormat="1" ht="15"/>
    <row r="2905" customFormat="1" ht="15"/>
    <row r="2906" customFormat="1" ht="15"/>
    <row r="2907" customFormat="1" ht="15"/>
    <row r="2908" customFormat="1" ht="15"/>
    <row r="2909" customFormat="1" ht="15"/>
    <row r="2910" customFormat="1" ht="15"/>
    <row r="2911" customFormat="1" ht="15"/>
    <row r="2912" customFormat="1" ht="15"/>
    <row r="2913" customFormat="1" ht="15"/>
    <row r="2914" customFormat="1" ht="15"/>
    <row r="2915" customFormat="1" ht="15"/>
    <row r="2916" customFormat="1" ht="15"/>
    <row r="2917" customFormat="1" ht="15"/>
    <row r="2918" customFormat="1" ht="15"/>
    <row r="2919" customFormat="1" ht="15"/>
    <row r="2920" customFormat="1" ht="15"/>
    <row r="2921" customFormat="1" ht="15"/>
    <row r="2922" customFormat="1" ht="15"/>
    <row r="2923" customFormat="1" ht="15"/>
    <row r="2924" customFormat="1" ht="15"/>
    <row r="2925" customFormat="1" ht="15"/>
    <row r="2926" customFormat="1" ht="15"/>
    <row r="2927" customFormat="1" ht="15"/>
    <row r="2928" customFormat="1" ht="15"/>
    <row r="2929" customFormat="1" ht="15"/>
    <row r="2930" customFormat="1" ht="15"/>
    <row r="2931" customFormat="1" ht="15"/>
    <row r="2932" customFormat="1" ht="15"/>
    <row r="2933" customFormat="1" ht="15"/>
    <row r="2934" customFormat="1" ht="15"/>
    <row r="2935" customFormat="1" ht="15"/>
    <row r="2936" customFormat="1" ht="15"/>
    <row r="2937" customFormat="1" ht="15"/>
    <row r="2938" customFormat="1" ht="15"/>
    <row r="2939" customFormat="1" ht="15"/>
    <row r="2940" customFormat="1" ht="15"/>
    <row r="2941" customFormat="1" ht="15"/>
    <row r="2942" customFormat="1" ht="15"/>
    <row r="2943" customFormat="1" ht="15"/>
    <row r="2944" customFormat="1" ht="15"/>
    <row r="2945" customFormat="1" ht="15"/>
    <row r="2946" customFormat="1" ht="15"/>
    <row r="2947" customFormat="1" ht="15"/>
    <row r="2948" customFormat="1" ht="15"/>
    <row r="2949" customFormat="1" ht="15"/>
    <row r="2950" customFormat="1" ht="15"/>
    <row r="2951" customFormat="1" ht="15"/>
    <row r="2952" customFormat="1" ht="15"/>
    <row r="2953" customFormat="1" ht="15"/>
    <row r="2954" customFormat="1" ht="15"/>
    <row r="2955" customFormat="1" ht="15"/>
    <row r="2956" customFormat="1" ht="15"/>
    <row r="2957" customFormat="1" ht="15"/>
    <row r="2958" customFormat="1" ht="15"/>
    <row r="2959" customFormat="1" ht="15"/>
    <row r="2960" customFormat="1" ht="15"/>
    <row r="2961" customFormat="1" ht="15"/>
    <row r="2962" customFormat="1" ht="15"/>
    <row r="2963" customFormat="1" ht="15"/>
    <row r="2964" customFormat="1" ht="15"/>
    <row r="2965" customFormat="1" ht="15"/>
    <row r="2966" customFormat="1" ht="15"/>
    <row r="2967" customFormat="1" ht="15"/>
    <row r="2968" customFormat="1" ht="15"/>
    <row r="2969" customFormat="1" ht="15"/>
    <row r="2970" customFormat="1" ht="15"/>
    <row r="2971" customFormat="1" ht="15"/>
    <row r="2972" customFormat="1" ht="15"/>
    <row r="2973" customFormat="1" ht="15"/>
    <row r="2974" customFormat="1" ht="15"/>
    <row r="2975" customFormat="1" ht="15"/>
    <row r="2976" customFormat="1" ht="15"/>
    <row r="2977" customFormat="1" ht="15"/>
    <row r="2978" customFormat="1" ht="15"/>
    <row r="2979" customFormat="1" ht="15"/>
    <row r="2980" customFormat="1" ht="15"/>
    <row r="2981" customFormat="1" ht="15"/>
    <row r="2982" customFormat="1" ht="15"/>
    <row r="2983" customFormat="1" ht="15"/>
    <row r="2984" customFormat="1" ht="15"/>
    <row r="2985" customFormat="1" ht="15"/>
    <row r="2986" customFormat="1" ht="15"/>
    <row r="2987" customFormat="1" ht="15"/>
    <row r="2988" customFormat="1" ht="15"/>
    <row r="2989" customFormat="1" ht="15"/>
    <row r="2990" customFormat="1" ht="15"/>
    <row r="2991" customFormat="1" ht="15"/>
    <row r="2992" customFormat="1" ht="15"/>
    <row r="2993" customFormat="1" ht="15"/>
    <row r="2994" customFormat="1" ht="15"/>
    <row r="2995" customFormat="1" ht="15"/>
    <row r="2996" customFormat="1" ht="15"/>
    <row r="2997" customFormat="1" ht="15"/>
    <row r="2998" customFormat="1" ht="15"/>
    <row r="2999" customFormat="1" ht="15"/>
    <row r="3000" customFormat="1" ht="15"/>
    <row r="3001" customFormat="1" ht="15"/>
    <row r="3002" customFormat="1" ht="15"/>
    <row r="3003" customFormat="1" ht="15"/>
    <row r="3004" customFormat="1" ht="15"/>
    <row r="3005" customFormat="1" ht="15"/>
    <row r="3006" customFormat="1" ht="15"/>
    <row r="3007" customFormat="1" ht="15"/>
    <row r="3008" customFormat="1" ht="15"/>
    <row r="3009" customFormat="1" ht="15"/>
    <row r="3010" customFormat="1" ht="15"/>
    <row r="3011" customFormat="1" ht="15"/>
    <row r="3012" customFormat="1" ht="15"/>
    <row r="3013" customFormat="1" ht="15"/>
    <row r="3014" customFormat="1" ht="15"/>
    <row r="3015" customFormat="1" ht="15"/>
    <row r="3016" customFormat="1" ht="15"/>
    <row r="3017" customFormat="1" ht="15"/>
    <row r="3018" customFormat="1" ht="15"/>
    <row r="3019" customFormat="1" ht="15"/>
    <row r="3020" customFormat="1" ht="15"/>
    <row r="3021" customFormat="1" ht="15"/>
    <row r="3022" customFormat="1" ht="15"/>
    <row r="3023" customFormat="1" ht="15"/>
    <row r="3024" customFormat="1" ht="15"/>
    <row r="3025" customFormat="1" ht="15"/>
    <row r="3026" customFormat="1" ht="15"/>
    <row r="3027" customFormat="1" ht="15"/>
    <row r="3028" customFormat="1" ht="15"/>
    <row r="3029" customFormat="1" ht="15"/>
    <row r="3030" customFormat="1" ht="15"/>
    <row r="3031" customFormat="1" ht="15"/>
    <row r="3032" customFormat="1" ht="15"/>
    <row r="3033" customFormat="1" ht="15"/>
    <row r="3034" customFormat="1" ht="15"/>
    <row r="3035" customFormat="1" ht="15"/>
    <row r="3036" customFormat="1" ht="15"/>
    <row r="3037" customFormat="1" ht="15"/>
    <row r="3038" customFormat="1" ht="15"/>
    <row r="3039" customFormat="1" ht="15"/>
    <row r="3040" customFormat="1" ht="15"/>
    <row r="3041" customFormat="1" ht="15"/>
    <row r="3042" customFormat="1" ht="15"/>
    <row r="3043" customFormat="1" ht="15"/>
    <row r="3044" customFormat="1" ht="15"/>
    <row r="3045" customFormat="1" ht="15"/>
    <row r="3046" customFormat="1" ht="15"/>
    <row r="3047" customFormat="1" ht="15"/>
    <row r="3048" customFormat="1" ht="15"/>
    <row r="3049" customFormat="1" ht="15"/>
    <row r="3050" customFormat="1" ht="15"/>
    <row r="3051" customFormat="1" ht="15"/>
    <row r="3052" customFormat="1" ht="15"/>
    <row r="3053" customFormat="1" ht="15"/>
    <row r="3054" customFormat="1" ht="15"/>
    <row r="3055" customFormat="1" ht="15"/>
    <row r="3056" customFormat="1" ht="15"/>
    <row r="3057" customFormat="1" ht="15"/>
    <row r="3058" customFormat="1" ht="15"/>
    <row r="3059" customFormat="1" ht="15"/>
    <row r="3060" customFormat="1" ht="15"/>
    <row r="3061" customFormat="1" ht="15"/>
    <row r="3062" customFormat="1" ht="15"/>
    <row r="3063" customFormat="1" ht="15"/>
    <row r="3064" customFormat="1" ht="15"/>
    <row r="3065" customFormat="1" ht="15"/>
    <row r="3066" customFormat="1" ht="15"/>
    <row r="3067" customFormat="1" ht="15"/>
    <row r="3068" customFormat="1" ht="15"/>
    <row r="3069" customFormat="1" ht="15"/>
    <row r="3070" customFormat="1" ht="15"/>
    <row r="3071" customFormat="1" ht="15"/>
    <row r="3072" customFormat="1" ht="15"/>
    <row r="3073" customFormat="1" ht="15"/>
    <row r="3074" customFormat="1" ht="15"/>
    <row r="3075" customFormat="1" ht="15"/>
    <row r="3076" customFormat="1" ht="15"/>
    <row r="3077" customFormat="1" ht="15"/>
    <row r="3078" customFormat="1" ht="15"/>
    <row r="3079" customFormat="1" ht="15"/>
    <row r="3080" customFormat="1" ht="15"/>
    <row r="3081" customFormat="1" ht="15"/>
    <row r="3082" customFormat="1" ht="15"/>
    <row r="3083" customFormat="1" ht="15"/>
    <row r="3084" customFormat="1" ht="15"/>
    <row r="3085" customFormat="1" ht="15"/>
    <row r="3086" customFormat="1" ht="15"/>
    <row r="3087" customFormat="1" ht="15"/>
    <row r="3088" customFormat="1" ht="15"/>
    <row r="3089" customFormat="1" ht="15"/>
    <row r="3090" customFormat="1" ht="15"/>
    <row r="3091" customFormat="1" ht="15"/>
    <row r="3092" customFormat="1" ht="15"/>
    <row r="3093" customFormat="1" ht="15"/>
    <row r="3094" customFormat="1" ht="15"/>
    <row r="3095" customFormat="1" ht="15"/>
    <row r="3096" customFormat="1" ht="15"/>
    <row r="3097" customFormat="1" ht="15"/>
    <row r="3098" customFormat="1" ht="15"/>
    <row r="3099" customFormat="1" ht="15"/>
    <row r="3100" customFormat="1" ht="15"/>
    <row r="3101" customFormat="1" ht="15"/>
    <row r="3102" customFormat="1" ht="15"/>
    <row r="3103" customFormat="1" ht="15"/>
    <row r="3104" customFormat="1" ht="15"/>
    <row r="3105" customFormat="1" ht="15"/>
    <row r="3106" customFormat="1" ht="15"/>
    <row r="3107" customFormat="1" ht="15"/>
    <row r="3108" customFormat="1" ht="15"/>
    <row r="3109" customFormat="1" ht="15"/>
    <row r="3110" customFormat="1" ht="15"/>
    <row r="3111" customFormat="1" ht="15"/>
    <row r="3112" customFormat="1" ht="15"/>
    <row r="3113" customFormat="1" ht="15"/>
    <row r="3114" customFormat="1" ht="15"/>
    <row r="3115" customFormat="1" ht="15"/>
    <row r="3116" customFormat="1" ht="15"/>
    <row r="3117" customFormat="1" ht="15"/>
    <row r="3118" customFormat="1" ht="15"/>
    <row r="3119" customFormat="1" ht="15"/>
    <row r="3120" customFormat="1" ht="15"/>
    <row r="3121" customFormat="1" ht="15"/>
    <row r="3122" customFormat="1" ht="15"/>
    <row r="3123" customFormat="1" ht="15"/>
    <row r="3124" customFormat="1" ht="15"/>
    <row r="3125" customFormat="1" ht="15"/>
    <row r="3126" customFormat="1" ht="15"/>
    <row r="3127" customFormat="1" ht="15"/>
    <row r="3128" customFormat="1" ht="15"/>
    <row r="3129" customFormat="1" ht="15"/>
    <row r="3130" customFormat="1" ht="15"/>
    <row r="3131" customFormat="1" ht="15"/>
    <row r="3132" customFormat="1" ht="15"/>
    <row r="3133" customFormat="1" ht="15"/>
    <row r="3134" customFormat="1" ht="15"/>
    <row r="3135" customFormat="1" ht="15"/>
    <row r="3136" customFormat="1" ht="15"/>
    <row r="3137" customFormat="1" ht="15"/>
    <row r="3138" customFormat="1" ht="15"/>
    <row r="3139" customFormat="1" ht="15"/>
    <row r="3140" customFormat="1" ht="15"/>
    <row r="3141" customFormat="1" ht="15"/>
    <row r="3142" customFormat="1" ht="15"/>
    <row r="3143" customFormat="1" ht="15"/>
    <row r="3144" customFormat="1" ht="15"/>
    <row r="3145" customFormat="1" ht="15"/>
    <row r="3146" customFormat="1" ht="15"/>
    <row r="3147" customFormat="1" ht="15"/>
    <row r="3148" customFormat="1" ht="15"/>
    <row r="3149" customFormat="1" ht="15"/>
    <row r="3150" customFormat="1" ht="15"/>
    <row r="3151" customFormat="1" ht="15"/>
    <row r="3152" customFormat="1" ht="15"/>
    <row r="3153" customFormat="1" ht="15"/>
    <row r="3154" customFormat="1" ht="15"/>
    <row r="3155" customFormat="1" ht="15"/>
    <row r="3156" customFormat="1" ht="15"/>
    <row r="3157" customFormat="1" ht="15"/>
    <row r="3158" customFormat="1" ht="15"/>
    <row r="3159" customFormat="1" ht="15"/>
    <row r="3160" customFormat="1" ht="15"/>
    <row r="3161" customFormat="1" ht="15"/>
    <row r="3162" customFormat="1" ht="15"/>
    <row r="3163" customFormat="1" ht="15"/>
    <row r="3164" customFormat="1" ht="15"/>
    <row r="3165" customFormat="1" ht="15"/>
    <row r="3166" customFormat="1" ht="15"/>
    <row r="3167" customFormat="1" ht="15"/>
    <row r="3168" customFormat="1" ht="15"/>
    <row r="3169" customFormat="1" ht="15"/>
    <row r="3170" customFormat="1" ht="15"/>
    <row r="3171" customFormat="1" ht="15"/>
    <row r="3172" customFormat="1" ht="15"/>
    <row r="3173" customFormat="1" ht="15"/>
    <row r="3174" customFormat="1" ht="15"/>
    <row r="3175" customFormat="1" ht="15"/>
    <row r="3176" customFormat="1" ht="15"/>
    <row r="3177" customFormat="1" ht="15"/>
    <row r="3178" customFormat="1" ht="15"/>
    <row r="3179" customFormat="1" ht="15"/>
    <row r="3180" customFormat="1" ht="15"/>
    <row r="3181" customFormat="1" ht="15"/>
    <row r="3182" customFormat="1" ht="15"/>
    <row r="3183" customFormat="1" ht="15"/>
    <row r="3184" customFormat="1" ht="15"/>
    <row r="3185" customFormat="1" ht="15"/>
    <row r="3186" customFormat="1" ht="15"/>
    <row r="3187" customFormat="1" ht="15"/>
    <row r="3188" customFormat="1" ht="15"/>
    <row r="3189" customFormat="1" ht="15"/>
    <row r="3190" customFormat="1" ht="15"/>
    <row r="3191" customFormat="1" ht="15"/>
    <row r="3192" customFormat="1" ht="15"/>
    <row r="3193" customFormat="1" ht="15"/>
    <row r="3194" customFormat="1" ht="15"/>
    <row r="3195" customFormat="1" ht="15"/>
    <row r="3196" customFormat="1" ht="15"/>
    <row r="3197" customFormat="1" ht="15"/>
    <row r="3198" customFormat="1" ht="15"/>
    <row r="3199" customFormat="1" ht="15"/>
    <row r="3200" customFormat="1" ht="15"/>
    <row r="3201" customFormat="1" ht="15"/>
    <row r="3202" customFormat="1" ht="15"/>
    <row r="3203" customFormat="1" ht="15"/>
    <row r="3204" customFormat="1" ht="15"/>
    <row r="3205" customFormat="1" ht="15"/>
    <row r="3206" customFormat="1" ht="15"/>
    <row r="3207" customFormat="1" ht="15"/>
    <row r="3208" customFormat="1" ht="15"/>
    <row r="3209" customFormat="1" ht="15"/>
    <row r="3210" customFormat="1" ht="15"/>
    <row r="3211" customFormat="1" ht="15"/>
    <row r="3212" customFormat="1" ht="15"/>
    <row r="3213" customFormat="1" ht="15"/>
    <row r="3214" customFormat="1" ht="15"/>
    <row r="3215" customFormat="1" ht="15"/>
    <row r="3216" customFormat="1" ht="15"/>
    <row r="3217" customFormat="1" ht="15"/>
    <row r="3218" customFormat="1" ht="15"/>
    <row r="3219" customFormat="1" ht="15"/>
    <row r="3220" customFormat="1" ht="15"/>
    <row r="3221" customFormat="1" ht="15"/>
    <row r="3222" customFormat="1" ht="15"/>
    <row r="3223" customFormat="1" ht="15"/>
    <row r="3224" customFormat="1" ht="15"/>
    <row r="3225" customFormat="1" ht="15"/>
    <row r="3226" customFormat="1" ht="15"/>
    <row r="3227" customFormat="1" ht="15"/>
    <row r="3228" customFormat="1" ht="15"/>
    <row r="3229" customFormat="1" ht="15"/>
    <row r="3230" customFormat="1" ht="15"/>
    <row r="3231" customFormat="1" ht="15"/>
    <row r="3232" customFormat="1" ht="15"/>
    <row r="3233" customFormat="1" ht="15"/>
    <row r="3234" customFormat="1" ht="15"/>
    <row r="3235" customFormat="1" ht="15"/>
    <row r="3236" customFormat="1" ht="15"/>
    <row r="3237" customFormat="1" ht="15"/>
    <row r="3238" customFormat="1" ht="15"/>
    <row r="3239" customFormat="1" ht="15"/>
    <row r="3240" customFormat="1" ht="15"/>
    <row r="3241" customFormat="1" ht="15"/>
    <row r="3242" customFormat="1" ht="15"/>
    <row r="3243" customFormat="1" ht="15"/>
    <row r="3244" customFormat="1" ht="15"/>
    <row r="3245" customFormat="1" ht="15"/>
    <row r="3246" customFormat="1" ht="15"/>
    <row r="3247" customFormat="1" ht="15"/>
    <row r="3248" customFormat="1" ht="15"/>
    <row r="3249" customFormat="1" ht="15"/>
    <row r="3250" customFormat="1" ht="15"/>
    <row r="3251" customFormat="1" ht="15"/>
    <row r="3252" customFormat="1" ht="15"/>
    <row r="3253" customFormat="1" ht="15"/>
    <row r="3254" customFormat="1" ht="15"/>
    <row r="3255" customFormat="1" ht="15"/>
    <row r="3256" customFormat="1" ht="15"/>
    <row r="3257" customFormat="1" ht="15"/>
    <row r="3258" customFormat="1" ht="15"/>
    <row r="3259" customFormat="1" ht="15"/>
    <row r="3260" customFormat="1" ht="15"/>
    <row r="3261" customFormat="1" ht="15"/>
    <row r="3262" customFormat="1" ht="15"/>
    <row r="3263" customFormat="1" ht="15"/>
    <row r="3264" customFormat="1" ht="15"/>
    <row r="3265" customFormat="1" ht="15"/>
    <row r="3266" customFormat="1" ht="15"/>
    <row r="3267" customFormat="1" ht="15"/>
    <row r="3268" customFormat="1" ht="15"/>
    <row r="3269" customFormat="1" ht="15"/>
    <row r="3270" customFormat="1" ht="15"/>
    <row r="3271" customFormat="1" ht="15"/>
    <row r="3272" customFormat="1" ht="15"/>
    <row r="3273" customFormat="1" ht="15"/>
    <row r="3274" customFormat="1" ht="15"/>
    <row r="3275" customFormat="1" ht="15"/>
    <row r="3276" customFormat="1" ht="15"/>
    <row r="3277" customFormat="1" ht="15"/>
    <row r="3278" customFormat="1" ht="15"/>
    <row r="3279" customFormat="1" ht="15"/>
    <row r="3280" customFormat="1" ht="15"/>
    <row r="3281" spans="50:52" customFormat="1" ht="15"/>
    <row r="3282" spans="50:52" customFormat="1" ht="15"/>
    <row r="3283" spans="50:52" customFormat="1" ht="15"/>
    <row r="3284" spans="50:52" customFormat="1" ht="15"/>
    <row r="3285" spans="50:52" customFormat="1" ht="15"/>
    <row r="3286" spans="50:52" customFormat="1" ht="15">
      <c r="AX3286" s="4"/>
      <c r="AY3286" s="4"/>
      <c r="AZ3286" s="4"/>
    </row>
    <row r="3287" spans="50:52" customFormat="1" ht="15">
      <c r="AX3287" s="4"/>
      <c r="AY3287" s="4"/>
      <c r="AZ3287" s="4"/>
    </row>
    <row r="3288" spans="50:52" customFormat="1" ht="15">
      <c r="AX3288" s="4"/>
      <c r="AY3288" s="4"/>
      <c r="AZ3288" s="4"/>
    </row>
    <row r="3289" spans="50:52" customFormat="1" ht="15">
      <c r="AX3289" s="4"/>
      <c r="AY3289" s="4"/>
      <c r="AZ3289" s="4"/>
    </row>
    <row r="3290" spans="50:52" customFormat="1" ht="15">
      <c r="AX3290" s="4"/>
      <c r="AY3290" s="4"/>
      <c r="AZ3290" s="4"/>
    </row>
  </sheetData>
  <autoFilter ref="A2:AC2" xr:uid="{76094087-BDC4-C348-9B60-E1E38BEFFEF3}"/>
  <sortState xmlns:xlrd2="http://schemas.microsoft.com/office/spreadsheetml/2017/richdata2" ref="AN4:AV29">
    <sortCondition ref="AN6"/>
  </sortState>
  <customSheetViews>
    <customSheetView guid="{F13369AE-8343-4381-A0C9-CB7476C7E94F}" scale="80" topLeftCell="R1">
      <selection activeCell="Z20" sqref="Z20"/>
      <pageMargins left="0.7" right="0.7" top="0.75" bottom="0.75" header="0.3" footer="0.3"/>
    </customSheetView>
  </customSheetViews>
  <mergeCells count="4">
    <mergeCell ref="Y1:AC1"/>
    <mergeCell ref="T1:X1"/>
    <mergeCell ref="O1:S1"/>
    <mergeCell ref="A1:N1"/>
  </mergeCell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71"/>
  <sheetViews>
    <sheetView zoomScaleNormal="100" zoomScalePageLayoutView="80" workbookViewId="0">
      <selection activeCell="P116" sqref="P116"/>
    </sheetView>
  </sheetViews>
  <sheetFormatPr baseColWidth="10" defaultColWidth="10.6640625" defaultRowHeight="15"/>
  <cols>
    <col min="1" max="1" width="23.6640625" style="47" bestFit="1" customWidth="1"/>
    <col min="2" max="2" width="10.33203125" style="47" customWidth="1"/>
    <col min="3" max="3" width="18.6640625" style="47" customWidth="1"/>
    <col min="4" max="4" width="12.33203125" style="47" customWidth="1"/>
    <col min="5" max="5" width="12" style="47" customWidth="1"/>
    <col min="6" max="6" width="15.6640625" style="47" customWidth="1"/>
    <col min="7" max="7" width="13" style="47" customWidth="1"/>
    <col min="8" max="8" width="13.6640625" style="47" customWidth="1"/>
    <col min="9" max="9" width="15.1640625" customWidth="1"/>
  </cols>
  <sheetData>
    <row r="1" spans="1:9">
      <c r="A1" s="277" t="s">
        <v>828</v>
      </c>
      <c r="B1" s="277"/>
    </row>
    <row r="2" spans="1:9">
      <c r="A2" s="278"/>
      <c r="B2" s="278"/>
    </row>
    <row r="3" spans="1:9" ht="16">
      <c r="A3" s="174" t="s">
        <v>1696</v>
      </c>
      <c r="B3" s="174" t="s">
        <v>762</v>
      </c>
    </row>
    <row r="4" spans="1:9" ht="16">
      <c r="A4" s="48" t="s">
        <v>824</v>
      </c>
      <c r="B4" s="90">
        <v>42948</v>
      </c>
    </row>
    <row r="5" spans="1:9" ht="16">
      <c r="A5" s="48" t="s">
        <v>825</v>
      </c>
      <c r="B5" s="90">
        <v>43312</v>
      </c>
    </row>
    <row r="6" spans="1:9" ht="16">
      <c r="A6" s="49" t="s">
        <v>810</v>
      </c>
      <c r="B6" s="91">
        <v>1</v>
      </c>
    </row>
    <row r="7" spans="1:9" ht="16">
      <c r="A7" s="76" t="s">
        <v>813</v>
      </c>
      <c r="B7" s="92" t="s">
        <v>820</v>
      </c>
    </row>
    <row r="8" spans="1:9" ht="16">
      <c r="A8" s="49" t="s">
        <v>811</v>
      </c>
      <c r="B8" s="93">
        <f>IF(B7="PoA",0.95,IF(B6=1,0.9,0.95))</f>
        <v>0.95</v>
      </c>
    </row>
    <row r="9" spans="1:9" ht="16">
      <c r="A9" s="49" t="s">
        <v>812</v>
      </c>
      <c r="B9" s="94">
        <f>IF(B6=1,0.1,0.05)</f>
        <v>0.1</v>
      </c>
    </row>
    <row r="10" spans="1:9" ht="16">
      <c r="A10" s="49" t="s">
        <v>763</v>
      </c>
      <c r="B10" s="95">
        <f>NORMSINV($B$8+(1-$B$8)/2)</f>
        <v>1.9599639845400536</v>
      </c>
    </row>
    <row r="12" spans="1:9" ht="42">
      <c r="A12" s="164" t="s">
        <v>311</v>
      </c>
      <c r="B12" s="164" t="s">
        <v>309</v>
      </c>
      <c r="C12" s="164" t="s">
        <v>816</v>
      </c>
      <c r="D12" s="165" t="s">
        <v>817</v>
      </c>
      <c r="E12" s="164" t="s">
        <v>1324</v>
      </c>
      <c r="F12" s="164" t="s">
        <v>814</v>
      </c>
      <c r="G12" s="165" t="s">
        <v>818</v>
      </c>
      <c r="H12" s="166" t="s">
        <v>815</v>
      </c>
      <c r="I12" s="166" t="s">
        <v>819</v>
      </c>
    </row>
    <row r="13" spans="1:9">
      <c r="A13" s="51">
        <v>2012</v>
      </c>
      <c r="B13" s="70" t="s">
        <v>16</v>
      </c>
      <c r="C13" s="52">
        <f>SUMIFS('VPA06 - VPA11 Stove data'!$I$3:$I$1840,'VPA06 - VPA11 Stove data'!$Q$3:$Q$1840,"yes",'VPA06 - VPA11 Stove data'!$L$3:$L$1840,A13,'VPA06 - VPA11 Stove data'!$G$3:$G$1840,B13)</f>
        <v>8608</v>
      </c>
      <c r="D13" s="79">
        <v>689</v>
      </c>
      <c r="E13" s="129">
        <v>0.22500000000000001</v>
      </c>
      <c r="F13" s="50">
        <f t="shared" ref="F13:F19" si="0">E13*0.1</f>
        <v>2.2500000000000003E-2</v>
      </c>
      <c r="G13" s="53">
        <f>ROUNDUP($D$31*C13/$C$20,0)</f>
        <v>1</v>
      </c>
      <c r="H13" s="114">
        <v>0.75</v>
      </c>
      <c r="I13" s="50">
        <f t="shared" ref="I13:I19" si="1">ROUNDUP($D$36*C13/$C$20,0)</f>
        <v>3</v>
      </c>
    </row>
    <row r="14" spans="1:9">
      <c r="A14" s="51">
        <v>2013</v>
      </c>
      <c r="B14" s="70" t="s">
        <v>16</v>
      </c>
      <c r="C14" s="52">
        <f>SUMIFS('VPA06 - VPA11 Stove data'!$I$3:$I$1840,'VPA06 - VPA11 Stove data'!$Q$3:$Q$1840,"yes",'VPA06 - VPA11 Stove data'!$L$3:$L$1840,A14,'VPA06 - VPA11 Stove data'!$G$3:$G$1840,B14)</f>
        <v>39571</v>
      </c>
      <c r="D14" s="79">
        <v>743</v>
      </c>
      <c r="E14" s="129">
        <v>0.23</v>
      </c>
      <c r="F14" s="50">
        <f t="shared" si="0"/>
        <v>2.3000000000000003E-2</v>
      </c>
      <c r="G14" s="53">
        <f t="shared" ref="G14:G19" si="2">ROUNDUP($D$31*C14/$C$20,0)</f>
        <v>2</v>
      </c>
      <c r="H14" s="114">
        <v>0.8</v>
      </c>
      <c r="I14" s="50">
        <f t="shared" si="1"/>
        <v>14</v>
      </c>
    </row>
    <row r="15" spans="1:9">
      <c r="A15" s="51">
        <v>2014</v>
      </c>
      <c r="B15" s="70" t="s">
        <v>16</v>
      </c>
      <c r="C15" s="52">
        <f>SUMIFS('VPA06 - VPA11 Stove data'!$I$3:$I$1840,'VPA06 - VPA11 Stove data'!$Q$3:$Q$1840,"yes",'VPA06 - VPA11 Stove data'!$L$3:$L$1840,A15,'VPA06 - VPA11 Stove data'!$G$3:$G$1840,B15)</f>
        <v>3244</v>
      </c>
      <c r="D15" s="79">
        <v>64</v>
      </c>
      <c r="E15" s="129">
        <v>0.23499999999999999</v>
      </c>
      <c r="F15" s="50">
        <f t="shared" si="0"/>
        <v>2.35E-2</v>
      </c>
      <c r="G15" s="53">
        <f t="shared" si="2"/>
        <v>1</v>
      </c>
      <c r="H15" s="114">
        <v>0.85</v>
      </c>
      <c r="I15" s="50">
        <f t="shared" si="1"/>
        <v>2</v>
      </c>
    </row>
    <row r="16" spans="1:9">
      <c r="A16" s="51">
        <v>2013</v>
      </c>
      <c r="B16" s="70" t="s">
        <v>229</v>
      </c>
      <c r="C16" s="52">
        <f>SUMIFS('VPA06 - VPA11 Stove data'!$I$3:$I$1840,'VPA06 - VPA11 Stove data'!$Q$3:$Q$1840,"yes",'VPA06 - VPA11 Stove data'!$L$3:$L$1840,A16,'VPA06 - VPA11 Stove data'!$G$3:$G$1840,B16)</f>
        <v>22340</v>
      </c>
      <c r="D16" s="79">
        <v>958</v>
      </c>
      <c r="E16" s="129">
        <v>0.23</v>
      </c>
      <c r="F16" s="50">
        <f t="shared" si="0"/>
        <v>2.3000000000000003E-2</v>
      </c>
      <c r="G16" s="53">
        <f t="shared" si="2"/>
        <v>1</v>
      </c>
      <c r="H16" s="114">
        <v>0.8</v>
      </c>
      <c r="I16" s="50">
        <f t="shared" si="1"/>
        <v>8</v>
      </c>
    </row>
    <row r="17" spans="1:9">
      <c r="A17" s="51">
        <v>2014</v>
      </c>
      <c r="B17" s="70" t="s">
        <v>229</v>
      </c>
      <c r="C17" s="52">
        <f>SUMIFS('VPA06 - VPA11 Stove data'!$I$3:$I$1840,'VPA06 - VPA11 Stove data'!$Q$3:$Q$1840,"yes",'VPA06 - VPA11 Stove data'!$L$3:$L$1840,A17,'VPA06 - VPA11 Stove data'!$G$3:$G$1840,B17)</f>
        <v>43478</v>
      </c>
      <c r="D17" s="79">
        <v>3715</v>
      </c>
      <c r="E17" s="129">
        <v>0.23499999999999999</v>
      </c>
      <c r="F17" s="50">
        <f t="shared" si="0"/>
        <v>2.35E-2</v>
      </c>
      <c r="G17" s="53">
        <f t="shared" si="2"/>
        <v>2</v>
      </c>
      <c r="H17" s="114">
        <v>0.85</v>
      </c>
      <c r="I17" s="50">
        <f t="shared" si="1"/>
        <v>15</v>
      </c>
    </row>
    <row r="18" spans="1:9">
      <c r="A18" s="51">
        <v>2015</v>
      </c>
      <c r="B18" s="70" t="s">
        <v>229</v>
      </c>
      <c r="C18" s="52">
        <f>SUMIFS('VPA06 - VPA11 Stove data'!$I$3:$I$1840,'VPA06 - VPA11 Stove data'!$Q$3:$Q$1840,"yes",'VPA06 - VPA11 Stove data'!$L$3:$L$1840,A18,'VPA06 - VPA11 Stove data'!$G$3:$G$1840,B18)</f>
        <v>61496</v>
      </c>
      <c r="D18" s="79">
        <v>20858</v>
      </c>
      <c r="E18" s="129">
        <v>0.24</v>
      </c>
      <c r="F18" s="50">
        <f t="shared" si="0"/>
        <v>2.4E-2</v>
      </c>
      <c r="G18" s="53">
        <f t="shared" si="2"/>
        <v>3</v>
      </c>
      <c r="H18" s="114">
        <v>0.9</v>
      </c>
      <c r="I18" s="50">
        <f t="shared" si="1"/>
        <v>21</v>
      </c>
    </row>
    <row r="19" spans="1:9">
      <c r="A19" s="51">
        <v>2016</v>
      </c>
      <c r="B19" s="70" t="s">
        <v>229</v>
      </c>
      <c r="C19" s="52">
        <f>SUMIFS('VPA06 - VPA11 Stove data'!$I$3:$I$1840,'VPA06 - VPA11 Stove data'!$Q$3:$Q$1840,"yes",'VPA06 - VPA11 Stove data'!$L$3:$L$1840,A19,'VPA06 - VPA11 Stove data'!$G$3:$G$1840,B19)</f>
        <v>13813</v>
      </c>
      <c r="D19" s="79">
        <v>150</v>
      </c>
      <c r="E19" s="129">
        <v>0.245</v>
      </c>
      <c r="F19" s="50">
        <f t="shared" si="0"/>
        <v>2.4500000000000001E-2</v>
      </c>
      <c r="G19" s="53">
        <f t="shared" si="2"/>
        <v>1</v>
      </c>
      <c r="H19" s="114">
        <v>0.95</v>
      </c>
      <c r="I19" s="50">
        <f t="shared" si="1"/>
        <v>5</v>
      </c>
    </row>
    <row r="20" spans="1:9">
      <c r="A20" s="167"/>
      <c r="B20" s="168" t="s">
        <v>764</v>
      </c>
      <c r="C20" s="168">
        <f>SUM(C13:C19)</f>
        <v>192550</v>
      </c>
      <c r="D20" s="169">
        <f>SUM(D13:D15,D16:D19)</f>
        <v>27177</v>
      </c>
      <c r="E20" s="170">
        <f>SUMPRODUCT(E13:E19,C13:C19)/C20</f>
        <v>0.23525954297585042</v>
      </c>
      <c r="F20" s="171"/>
      <c r="G20" s="169">
        <f>SUM(G13:G19)</f>
        <v>11</v>
      </c>
      <c r="H20" s="172">
        <f>SUMPRODUCT(H13:H19,$C$13:$C$19)/$C$20</f>
        <v>0.85259542975850433</v>
      </c>
      <c r="I20" s="171">
        <f>SUM(I13:I19)</f>
        <v>68</v>
      </c>
    </row>
    <row r="21" spans="1:9" ht="16" thickBot="1"/>
    <row r="22" spans="1:9" ht="16" thickBot="1">
      <c r="A22" s="293" t="s">
        <v>765</v>
      </c>
      <c r="B22" s="294"/>
      <c r="C22" s="294"/>
      <c r="D22" s="295"/>
      <c r="F22"/>
    </row>
    <row r="23" spans="1:9">
      <c r="A23" s="288" t="s">
        <v>766</v>
      </c>
      <c r="B23" s="289"/>
      <c r="C23" s="290"/>
      <c r="D23" s="130">
        <f>E20</f>
        <v>0.23525954297585042</v>
      </c>
      <c r="F23"/>
      <c r="H23"/>
    </row>
    <row r="24" spans="1:9">
      <c r="A24" s="269" t="s">
        <v>767</v>
      </c>
      <c r="B24" s="270"/>
      <c r="C24" s="271"/>
      <c r="D24" s="55">
        <f>SQRT(SUMPRODUCT((F13:F19)^2,C13:C19)/SUM(C13:C19))</f>
        <v>2.3531819344935482E-2</v>
      </c>
      <c r="F24"/>
      <c r="H24"/>
      <c r="I24" s="77"/>
    </row>
    <row r="25" spans="1:9">
      <c r="A25" s="269" t="s">
        <v>768</v>
      </c>
      <c r="B25" s="270"/>
      <c r="C25" s="271"/>
      <c r="D25" s="55">
        <f>(D24/D23)^2</f>
        <v>1.000498664441642E-2</v>
      </c>
      <c r="F25"/>
      <c r="H25"/>
    </row>
    <row r="26" spans="1:9">
      <c r="A26" s="269" t="s">
        <v>769</v>
      </c>
      <c r="B26" s="270"/>
      <c r="C26" s="271"/>
      <c r="D26" s="56">
        <f>ROUNDUP(($B$10^2*SUM(C13:C19)*D25)/(((SUM(C13:C19)-1)*$B$9^2)+($B$10^2*D25)),0)</f>
        <v>4</v>
      </c>
      <c r="F26"/>
      <c r="H26"/>
    </row>
    <row r="27" spans="1:9">
      <c r="A27" s="279" t="s">
        <v>770</v>
      </c>
      <c r="B27" s="280"/>
      <c r="C27" s="57" t="s">
        <v>771</v>
      </c>
      <c r="D27" s="56">
        <f t="shared" ref="D27:D32" si="3">ROUNDUP(((TINV(1-$B$8,D26-1)^2)*SUM($C$13:$C$19)*(($D$24/$D$23)^2))/((((SUM($C$13:$C$19)-1)*($B$9^2))+((TINV(1-$B$8,D26-1)^2)*(($D$24/$D$23)^2)))),0)</f>
        <v>11</v>
      </c>
      <c r="F27"/>
      <c r="H27"/>
    </row>
    <row r="28" spans="1:9">
      <c r="A28" s="281"/>
      <c r="B28" s="282"/>
      <c r="C28" s="57" t="s">
        <v>772</v>
      </c>
      <c r="D28" s="56">
        <f t="shared" si="3"/>
        <v>5</v>
      </c>
      <c r="F28"/>
      <c r="H28"/>
    </row>
    <row r="29" spans="1:9">
      <c r="A29" s="281"/>
      <c r="B29" s="282"/>
      <c r="C29" s="57" t="s">
        <v>773</v>
      </c>
      <c r="D29" s="56">
        <f t="shared" si="3"/>
        <v>8</v>
      </c>
      <c r="F29" s="69"/>
      <c r="H29"/>
    </row>
    <row r="30" spans="1:9">
      <c r="A30" s="281"/>
      <c r="B30" s="282"/>
      <c r="C30" s="57" t="s">
        <v>774</v>
      </c>
      <c r="D30" s="56">
        <f t="shared" si="3"/>
        <v>6</v>
      </c>
      <c r="F30" s="69"/>
      <c r="H30"/>
    </row>
    <row r="31" spans="1:9">
      <c r="A31" s="281"/>
      <c r="B31" s="282"/>
      <c r="C31" s="57" t="s">
        <v>829</v>
      </c>
      <c r="D31" s="56">
        <f t="shared" si="3"/>
        <v>7</v>
      </c>
      <c r="F31" s="69"/>
      <c r="H31"/>
    </row>
    <row r="32" spans="1:9">
      <c r="A32" s="281"/>
      <c r="B32" s="282"/>
      <c r="C32" s="57" t="s">
        <v>830</v>
      </c>
      <c r="D32" s="56">
        <f t="shared" si="3"/>
        <v>6</v>
      </c>
      <c r="F32" s="69"/>
      <c r="H32"/>
    </row>
    <row r="33" spans="1:14">
      <c r="A33" s="269" t="s">
        <v>775</v>
      </c>
      <c r="B33" s="270"/>
      <c r="C33" s="271"/>
      <c r="D33" s="58">
        <f>SUMPRODUCT(C13:C19,H13:H19)/C20</f>
        <v>0.85259542975850433</v>
      </c>
      <c r="F33" s="69"/>
      <c r="H33"/>
    </row>
    <row r="34" spans="1:14">
      <c r="A34" s="269" t="s">
        <v>776</v>
      </c>
      <c r="B34" s="270"/>
      <c r="C34" s="271"/>
      <c r="D34" s="59">
        <f>SQRT(SUMPRODUCT(C13:C19,H13:H19,(1-H13:H19)/C20))</f>
        <v>0.35059449825577543</v>
      </c>
      <c r="F34" s="71"/>
      <c r="G34"/>
      <c r="H34"/>
    </row>
    <row r="35" spans="1:14">
      <c r="A35" s="269" t="s">
        <v>777</v>
      </c>
      <c r="B35" s="270"/>
      <c r="C35" s="271"/>
      <c r="D35" s="59">
        <f>(D34/D33)^2</f>
        <v>0.16909244057929945</v>
      </c>
      <c r="F35" s="69"/>
      <c r="G35"/>
      <c r="H35"/>
    </row>
    <row r="36" spans="1:14" ht="16" thickBot="1">
      <c r="A36" s="272" t="s">
        <v>778</v>
      </c>
      <c r="B36" s="273"/>
      <c r="C36" s="274"/>
      <c r="D36" s="60">
        <f>MAX(30,($B$10^2*SUM(C13:C19)*D35)/(((SUM(C13:C19)-1)*$B$9^2)+($B$10^2*D35)))</f>
        <v>64.934596481309015</v>
      </c>
      <c r="F36" s="69"/>
      <c r="G36"/>
      <c r="H36"/>
    </row>
    <row r="37" spans="1:14">
      <c r="F37" s="69"/>
      <c r="G37"/>
      <c r="H37"/>
    </row>
    <row r="38" spans="1:14" ht="42">
      <c r="A38" s="164" t="s">
        <v>311</v>
      </c>
      <c r="B38" s="164" t="s">
        <v>309</v>
      </c>
      <c r="C38" s="164" t="s">
        <v>816</v>
      </c>
      <c r="D38" s="164" t="s">
        <v>817</v>
      </c>
      <c r="E38" s="165" t="s">
        <v>841</v>
      </c>
      <c r="F38" s="164" t="s">
        <v>1325</v>
      </c>
      <c r="G38" s="164" t="s">
        <v>832</v>
      </c>
      <c r="H38" s="165" t="s">
        <v>842</v>
      </c>
      <c r="I38" s="166" t="s">
        <v>831</v>
      </c>
    </row>
    <row r="39" spans="1:14">
      <c r="A39" s="51">
        <v>2012</v>
      </c>
      <c r="B39" s="70" t="s">
        <v>16</v>
      </c>
      <c r="C39" s="52">
        <f>C13</f>
        <v>8608</v>
      </c>
      <c r="D39" s="79">
        <f>D13</f>
        <v>689</v>
      </c>
      <c r="E39" s="79">
        <v>2</v>
      </c>
      <c r="F39" s="139">
        <f>AVERAGEIFS('WBT Summary'!$D$4:$D$18,'WBT Summary'!$C$4:$C$18,A39,'WBT Summary'!$B$4:$B$18,B39)</f>
        <v>0.21424753954442738</v>
      </c>
      <c r="G39" s="99">
        <f t="array" ref="G39">_xlfn.STDEV.S(IF('WBT Summary'!$C$4:$C$18=A39,IF('WBT Summary'!$B$4:$B$18=B39,'WBT Summary'!$D$4:$D$18)))</f>
        <v>1.3759134408625987E-3</v>
      </c>
      <c r="H39" s="53">
        <f>COUNTIFS('Usage Summary MS#1'!$P$3:$P$91,B39,'Usage Summary MS#1'!$Q$3:$Q$91,A39)</f>
        <v>3</v>
      </c>
      <c r="I39" s="96">
        <f>COUNTIFS('Usage Summary MS#1'!$P$3:$P$91,B39,'Usage Summary MS#1'!$Q$3:$Q$91,A39,'Usage Summary MS#1'!$U$3:$U$91,"Yes")/H39</f>
        <v>0.66666666666666663</v>
      </c>
      <c r="J39" s="77"/>
      <c r="L39" s="135"/>
      <c r="M39" s="143"/>
      <c r="N39" s="135"/>
    </row>
    <row r="40" spans="1:14">
      <c r="A40" s="51">
        <v>2013</v>
      </c>
      <c r="B40" s="70" t="s">
        <v>16</v>
      </c>
      <c r="C40" s="52">
        <f t="shared" ref="C40:D45" si="4">C14</f>
        <v>39571</v>
      </c>
      <c r="D40" s="79">
        <f t="shared" si="4"/>
        <v>743</v>
      </c>
      <c r="E40" s="79">
        <v>2</v>
      </c>
      <c r="F40" s="139">
        <f>AVERAGEIFS('WBT Summary'!$D$4:$D$18,'WBT Summary'!$C$4:$C$18,A40,'WBT Summary'!$B$4:$B$18,B40)</f>
        <v>0.2200153064103354</v>
      </c>
      <c r="G40" s="99">
        <f t="array" ref="G40">_xlfn.STDEV.S(IF('WBT Summary'!$C$4:$C$18=A40,IF('WBT Summary'!$B$4:$B$18=B40,'WBT Summary'!$D$4:$D$18)))</f>
        <v>6.2926643140241495E-4</v>
      </c>
      <c r="H40" s="53">
        <f>COUNTIFS('Usage Summary MS#1'!$P$3:$P$91,B40,'Usage Summary MS#1'!$Q$3:$Q$91,A40)</f>
        <v>17</v>
      </c>
      <c r="I40" s="96">
        <f>COUNTIFS('Usage Summary MS#1'!$P$3:$P$91,B40,'Usage Summary MS#1'!$Q$3:$Q$91,A40,'Usage Summary MS#1'!$U$3:$U$91,"Yes")/H40</f>
        <v>0.70588235294117652</v>
      </c>
      <c r="J40" s="77"/>
      <c r="L40" s="135"/>
      <c r="M40" s="143"/>
      <c r="N40" s="135"/>
    </row>
    <row r="41" spans="1:14">
      <c r="A41" s="51">
        <v>2014</v>
      </c>
      <c r="B41" s="70" t="s">
        <v>16</v>
      </c>
      <c r="C41" s="52">
        <f t="shared" si="4"/>
        <v>3244</v>
      </c>
      <c r="D41" s="79">
        <f t="shared" si="4"/>
        <v>64</v>
      </c>
      <c r="E41" s="79">
        <v>2</v>
      </c>
      <c r="F41" s="139">
        <f>AVERAGEIFS('WBT Summary'!$D$4:$D$18,'WBT Summary'!$C$4:$C$18,A41,'WBT Summary'!$B$4:$B$18,B41)</f>
        <v>0.22389559855603816</v>
      </c>
      <c r="G41" s="99">
        <f t="array" ref="G41">_xlfn.STDEV.S(IF('WBT Summary'!$C$4:$C$18=A41,IF('WBT Summary'!$B$4:$B$18=B41,'WBT Summary'!$D$4:$D$18)))</f>
        <v>5.9266493571507846E-4</v>
      </c>
      <c r="H41" s="53">
        <f>COUNTIFS('Usage Summary MS#1'!$P$3:$P$91,B41,'Usage Summary MS#1'!$Q$3:$Q$91,A41)</f>
        <v>4</v>
      </c>
      <c r="I41" s="96">
        <f>COUNTIFS('Usage Summary MS#1'!$P$3:$P$91,B41,'Usage Summary MS#1'!$Q$3:$Q$91,A41,'Usage Summary MS#1'!$U$3:$U$91,"Yes")/H41</f>
        <v>0.75</v>
      </c>
      <c r="J41" s="77"/>
      <c r="L41" s="135"/>
      <c r="M41" s="143"/>
      <c r="N41" s="135"/>
    </row>
    <row r="42" spans="1:14">
      <c r="A42" s="51">
        <v>2013</v>
      </c>
      <c r="B42" s="70" t="s">
        <v>229</v>
      </c>
      <c r="C42" s="52">
        <f t="shared" si="4"/>
        <v>22340</v>
      </c>
      <c r="D42" s="79">
        <f t="shared" si="4"/>
        <v>958</v>
      </c>
      <c r="E42" s="79">
        <v>2</v>
      </c>
      <c r="F42" s="139">
        <f>AVERAGEIFS('WBT Summary'!$D$4:$D$18,'WBT Summary'!$C$4:$C$18,A42,'WBT Summary'!$B$4:$B$18,B42)</f>
        <v>0.22320824429243397</v>
      </c>
      <c r="G42" s="99">
        <f t="array" ref="G42">_xlfn.STDEV.S(IF('WBT Summary'!$C$4:$C$18=A42,IF('WBT Summary'!$B$4:$B$18=B42,'WBT Summary'!$D$4:$D$18)))</f>
        <v>2.7397224238151507E-4</v>
      </c>
      <c r="H42" s="53">
        <f>COUNTIFS('Usage Summary MS#1'!$P$3:$P$91,B42,'Usage Summary MS#1'!$Q$3:$Q$91,A42)</f>
        <v>12</v>
      </c>
      <c r="I42" s="96">
        <f>COUNTIFS('Usage Summary MS#1'!$P$3:$P$91,B42,'Usage Summary MS#1'!$Q$3:$Q$91,A42,'Usage Summary MS#1'!$U$3:$U$91,"Yes")/H42</f>
        <v>0.75</v>
      </c>
      <c r="J42" s="77"/>
      <c r="L42" s="135"/>
      <c r="M42" s="143"/>
      <c r="N42" s="135"/>
    </row>
    <row r="43" spans="1:14">
      <c r="A43" s="51">
        <v>2014</v>
      </c>
      <c r="B43" s="70" t="s">
        <v>229</v>
      </c>
      <c r="C43" s="52">
        <f t="shared" si="4"/>
        <v>43478</v>
      </c>
      <c r="D43" s="79">
        <f t="shared" si="4"/>
        <v>3715</v>
      </c>
      <c r="E43" s="79">
        <v>2</v>
      </c>
      <c r="F43" s="139">
        <f>AVERAGEIFS('WBT Summary'!$D$4:$D$18,'WBT Summary'!$C$4:$C$18,A43,'WBT Summary'!$B$4:$B$18,B43)</f>
        <v>0.22879186079420358</v>
      </c>
      <c r="G43" s="99">
        <f t="array" ref="G43">_xlfn.STDEV.S(IF('WBT Summary'!$C$4:$C$18=A43,IF('WBT Summary'!$B$4:$B$18=B43,'WBT Summary'!$D$4:$D$18)))</f>
        <v>9.6130230225875506E-4</v>
      </c>
      <c r="H43" s="53">
        <f>COUNTIFS('Usage Summary MS#1'!$P$3:$P$91,B43,'Usage Summary MS#1'!$Q$3:$Q$91,A43)</f>
        <v>20</v>
      </c>
      <c r="I43" s="96">
        <f>COUNTIFS('Usage Summary MS#1'!$P$3:$P$91,B43,'Usage Summary MS#1'!$Q$3:$Q$91,A43,'Usage Summary MS#1'!$U$3:$U$91,"Yes")/H43</f>
        <v>0.85</v>
      </c>
      <c r="J43" s="77"/>
      <c r="L43" s="135"/>
      <c r="M43" s="143"/>
      <c r="N43" s="135"/>
    </row>
    <row r="44" spans="1:14">
      <c r="A44" s="51">
        <v>2015</v>
      </c>
      <c r="B44" s="70" t="s">
        <v>229</v>
      </c>
      <c r="C44" s="52">
        <f t="shared" si="4"/>
        <v>61496</v>
      </c>
      <c r="D44" s="79">
        <f t="shared" si="4"/>
        <v>20858</v>
      </c>
      <c r="E44" s="79">
        <v>3</v>
      </c>
      <c r="F44" s="139">
        <f>AVERAGEIFS('WBT Summary'!$D$4:$D$18,'WBT Summary'!$C$4:$C$18,A44,'WBT Summary'!$B$4:$B$18,B44)</f>
        <v>0.23435588024878587</v>
      </c>
      <c r="G44" s="99">
        <f t="array" ref="G44">_xlfn.STDEV.S(IF('WBT Summary'!$C$4:$C$18=A44,IF('WBT Summary'!$B$4:$B$18=B44,'WBT Summary'!$D$4:$D$18)))</f>
        <v>8.0020209919228543E-4</v>
      </c>
      <c r="H44" s="53">
        <f>COUNTIFS('Usage Summary MS#1'!$P$3:$P$91,B44,'Usage Summary MS#1'!$Q$3:$Q$91,A44)</f>
        <v>24</v>
      </c>
      <c r="I44" s="96">
        <f>COUNTIFS('Usage Summary MS#1'!$P$3:$P$91,B44,'Usage Summary MS#1'!$Q$3:$Q$91,A44,'Usage Summary MS#1'!$U$3:$U$91,"Yes")/H44</f>
        <v>0.875</v>
      </c>
      <c r="J44" s="77"/>
      <c r="L44" s="135"/>
      <c r="M44" s="143"/>
      <c r="N44" s="135"/>
    </row>
    <row r="45" spans="1:14">
      <c r="A45" s="51">
        <v>2016</v>
      </c>
      <c r="B45" s="70" t="s">
        <v>229</v>
      </c>
      <c r="C45" s="52">
        <f t="shared" si="4"/>
        <v>13813</v>
      </c>
      <c r="D45" s="79">
        <f t="shared" si="4"/>
        <v>150</v>
      </c>
      <c r="E45" s="79">
        <v>2</v>
      </c>
      <c r="F45" s="139">
        <f>AVERAGEIFS('WBT Summary'!$D$4:$D$18,'WBT Summary'!$C$4:$C$18,A45,'WBT Summary'!$B$4:$B$18,B45)</f>
        <v>0.23990085260538846</v>
      </c>
      <c r="G45" s="99">
        <f t="array" ref="G45">_xlfn.STDEV.S(IF('WBT Summary'!$C$4:$C$18=A45,IF('WBT Summary'!$B$4:$B$18=B45,'WBT Summary'!$D$4:$D$18)))</f>
        <v>1.0191115105373813E-3</v>
      </c>
      <c r="H45" s="53">
        <f>COUNTIFS('Usage Summary MS#1'!$P$3:$P$91,B45,'Usage Summary MS#1'!$Q$3:$Q$91,A45)</f>
        <v>9</v>
      </c>
      <c r="I45" s="96">
        <f>COUNTIFS('Usage Summary MS#1'!$P$3:$P$91,B45,'Usage Summary MS#1'!$Q$3:$Q$91,A45,'Usage Summary MS#1'!$U$3:$U$91,"Yes")/H45</f>
        <v>1</v>
      </c>
      <c r="J45" s="77"/>
      <c r="L45" s="135"/>
      <c r="M45" s="143"/>
      <c r="N45" s="135"/>
    </row>
    <row r="46" spans="1:14">
      <c r="A46" s="167"/>
      <c r="B46" s="168" t="s">
        <v>764</v>
      </c>
      <c r="C46" s="168">
        <f>SUM(C39:C45)</f>
        <v>192550</v>
      </c>
      <c r="D46" s="168">
        <f>SUM(D39:D45)</f>
        <v>27177</v>
      </c>
      <c r="E46" s="169">
        <f>SUM(E39:E41,E42:E45)</f>
        <v>15</v>
      </c>
      <c r="F46" s="173">
        <f>SUMPRODUCT(F39:F45,C39:C45)/C46</f>
        <v>0.22818161631783185</v>
      </c>
      <c r="G46" s="171"/>
      <c r="H46" s="169">
        <f>SUM(H39:H45)</f>
        <v>89</v>
      </c>
      <c r="I46" s="172">
        <f>SUMPRODUCT(I39:I45,$C$39:$C$45)/$C$46</f>
        <v>0.81764444172891182</v>
      </c>
    </row>
    <row r="47" spans="1:14">
      <c r="F47"/>
    </row>
    <row r="48" spans="1:14">
      <c r="A48" s="276" t="s">
        <v>843</v>
      </c>
      <c r="B48" s="276"/>
      <c r="C48" s="276"/>
      <c r="D48" s="276"/>
      <c r="E48" s="276"/>
      <c r="F48" s="276"/>
    </row>
    <row r="49" spans="1:8">
      <c r="A49" s="268" t="s">
        <v>833</v>
      </c>
      <c r="B49" s="268"/>
      <c r="C49" s="268"/>
      <c r="D49" s="268"/>
      <c r="E49" s="268"/>
      <c r="F49" s="97">
        <f>E46</f>
        <v>15</v>
      </c>
    </row>
    <row r="50" spans="1:8">
      <c r="A50" s="268" t="s">
        <v>834</v>
      </c>
      <c r="B50" s="268"/>
      <c r="C50" s="268"/>
      <c r="D50" s="268"/>
      <c r="E50" s="268"/>
      <c r="F50" s="131">
        <f>SUMPRODUCT(C39:C45,F39:F45)/SUM(C39:C45)</f>
        <v>0.22818161631783185</v>
      </c>
    </row>
    <row r="51" spans="1:8">
      <c r="A51" s="268" t="s">
        <v>835</v>
      </c>
      <c r="B51" s="268"/>
      <c r="C51" s="268"/>
      <c r="D51" s="268"/>
      <c r="E51" s="268"/>
      <c r="F51" s="98">
        <f>SQRT(SUMPRODUCT((C39:C45)^2,(1-(E39:E45/C39:C45)),(G39:G45)^2/E39:E45))/SUM(C39:C45)</f>
        <v>2.4250196062274482E-4</v>
      </c>
    </row>
    <row r="52" spans="1:8">
      <c r="A52" s="268" t="s">
        <v>836</v>
      </c>
      <c r="B52" s="268"/>
      <c r="C52" s="268"/>
      <c r="D52" s="268"/>
      <c r="E52" s="268"/>
      <c r="F52" s="148">
        <f>TINV(1-$B$8,(F49-1))*F51/F50</f>
        <v>2.2793903616370546E-3</v>
      </c>
    </row>
    <row r="53" spans="1:8">
      <c r="A53" s="268" t="s">
        <v>837</v>
      </c>
      <c r="B53" s="268"/>
      <c r="C53" s="268"/>
      <c r="D53" s="268"/>
      <c r="E53" s="268"/>
      <c r="F53" s="128" t="str">
        <f>IF(F52&lt;=$B$9,"Ok, acceptable","Use Lower Bound Value")</f>
        <v>Ok, acceptable</v>
      </c>
    </row>
    <row r="54" spans="1:8">
      <c r="A54" s="268" t="s">
        <v>838</v>
      </c>
      <c r="B54" s="268"/>
      <c r="C54" s="268"/>
      <c r="D54" s="268"/>
      <c r="E54" s="268"/>
      <c r="F54" s="128" t="str">
        <f>IF(F53="Ok, acceptable", "Not applicable",F50+TINV(1-$B$8,F49-1)*F51)</f>
        <v>Not applicable</v>
      </c>
    </row>
    <row r="55" spans="1:8">
      <c r="A55"/>
      <c r="B55"/>
      <c r="C55"/>
      <c r="D55"/>
      <c r="E55"/>
      <c r="F55"/>
    </row>
    <row r="56" spans="1:8">
      <c r="A56" s="276" t="s">
        <v>839</v>
      </c>
      <c r="B56" s="276"/>
      <c r="C56" s="276"/>
      <c r="D56" s="276"/>
      <c r="E56" s="276"/>
      <c r="F56" s="276"/>
    </row>
    <row r="57" spans="1:8">
      <c r="A57" s="254" t="s">
        <v>844</v>
      </c>
      <c r="B57" s="254"/>
      <c r="C57" s="254"/>
      <c r="D57" s="254"/>
      <c r="E57" s="254"/>
      <c r="F57" s="100">
        <f>H46</f>
        <v>89</v>
      </c>
    </row>
    <row r="58" spans="1:8">
      <c r="A58" s="254" t="s">
        <v>840</v>
      </c>
      <c r="B58" s="254"/>
      <c r="C58" s="254"/>
      <c r="D58" s="254"/>
      <c r="E58" s="254"/>
      <c r="F58" s="101">
        <f>I46</f>
        <v>0.81764444172891182</v>
      </c>
      <c r="H58" s="134"/>
    </row>
    <row r="59" spans="1:8">
      <c r="A59" s="254" t="s">
        <v>845</v>
      </c>
      <c r="B59" s="254"/>
      <c r="C59" s="254"/>
      <c r="D59" s="254"/>
      <c r="E59" s="254"/>
      <c r="F59" s="103">
        <f>SQRT(SUMPRODUCT((C39:C45)^2,(1-(H39:H45/C39:C45)),I39:I45,(1-I39:I45)/H39:H45))/SUM(C39:C45)</f>
        <v>4.0946523832866483E-2</v>
      </c>
    </row>
    <row r="60" spans="1:8">
      <c r="A60" s="254" t="s">
        <v>846</v>
      </c>
      <c r="B60" s="254"/>
      <c r="C60" s="254"/>
      <c r="D60" s="254"/>
      <c r="E60" s="254"/>
      <c r="F60" s="102">
        <f>F59*$B$10/F58</f>
        <v>9.8152336038428295E-2</v>
      </c>
    </row>
    <row r="61" spans="1:8">
      <c r="A61" s="254" t="s">
        <v>837</v>
      </c>
      <c r="B61" s="254"/>
      <c r="C61" s="254"/>
      <c r="D61" s="254"/>
      <c r="E61" s="254"/>
      <c r="F61" s="150" t="str">
        <f>IF(F60&lt;$B$9,"Ok, acceptable", "Use 
lower bound value")</f>
        <v>Ok, acceptable</v>
      </c>
    </row>
    <row r="62" spans="1:8">
      <c r="A62" s="268" t="s">
        <v>838</v>
      </c>
      <c r="B62" s="268"/>
      <c r="C62" s="268"/>
      <c r="D62" s="268"/>
      <c r="E62" s="268"/>
      <c r="F62" s="142" t="str">
        <f>IF(F61="Ok, acceptable","Not applicable",F58-TINV(1-$B$8,F57-1)*F59)</f>
        <v>Not applicable</v>
      </c>
      <c r="G62"/>
      <c r="H62"/>
    </row>
    <row r="63" spans="1:8">
      <c r="F63" s="69"/>
      <c r="G63"/>
      <c r="H63"/>
    </row>
    <row r="64" spans="1:8">
      <c r="A64" s="291" t="s">
        <v>827</v>
      </c>
      <c r="B64" s="291"/>
      <c r="C64"/>
      <c r="D64"/>
      <c r="E64"/>
      <c r="F64"/>
      <c r="G64"/>
      <c r="H64"/>
    </row>
    <row r="65" spans="1:9">
      <c r="A65" s="292"/>
      <c r="B65" s="292"/>
      <c r="C65"/>
      <c r="D65"/>
      <c r="E65"/>
      <c r="F65"/>
      <c r="G65"/>
      <c r="H65"/>
    </row>
    <row r="66" spans="1:9" ht="16">
      <c r="A66" s="175" t="s">
        <v>1696</v>
      </c>
      <c r="B66" s="175" t="s">
        <v>762</v>
      </c>
    </row>
    <row r="67" spans="1:9" ht="16">
      <c r="A67" s="48" t="s">
        <v>824</v>
      </c>
      <c r="B67" s="90">
        <v>43313</v>
      </c>
    </row>
    <row r="68" spans="1:9" ht="16">
      <c r="A68" s="48" t="s">
        <v>825</v>
      </c>
      <c r="B68" s="90">
        <v>43677</v>
      </c>
    </row>
    <row r="69" spans="1:9" ht="16">
      <c r="A69" s="49" t="s">
        <v>810</v>
      </c>
      <c r="B69" s="91">
        <v>1</v>
      </c>
    </row>
    <row r="70" spans="1:9" ht="16">
      <c r="A70" s="76" t="s">
        <v>813</v>
      </c>
      <c r="B70" s="92" t="s">
        <v>820</v>
      </c>
    </row>
    <row r="71" spans="1:9" ht="16">
      <c r="A71" s="49" t="s">
        <v>811</v>
      </c>
      <c r="B71" s="93">
        <f>IF(B70="PoA",0.95,IF(B69=1,0.9,0.95))</f>
        <v>0.95</v>
      </c>
    </row>
    <row r="72" spans="1:9" ht="16">
      <c r="A72" s="49" t="s">
        <v>812</v>
      </c>
      <c r="B72" s="94">
        <f>IF(B69=1,0.1,0.05)</f>
        <v>0.1</v>
      </c>
    </row>
    <row r="73" spans="1:9" ht="16">
      <c r="A73" s="49" t="s">
        <v>763</v>
      </c>
      <c r="B73" s="95">
        <f>NORMSINV($B$8+(1-$B$8)/2)</f>
        <v>1.9599639845400536</v>
      </c>
    </row>
    <row r="75" spans="1:9" ht="42">
      <c r="A75" s="176" t="s">
        <v>311</v>
      </c>
      <c r="B75" s="176" t="s">
        <v>309</v>
      </c>
      <c r="C75" s="176" t="s">
        <v>816</v>
      </c>
      <c r="D75" s="177" t="s">
        <v>817</v>
      </c>
      <c r="E75" s="176" t="s">
        <v>1324</v>
      </c>
      <c r="F75" s="176" t="s">
        <v>814</v>
      </c>
      <c r="G75" s="177" t="s">
        <v>818</v>
      </c>
      <c r="H75" s="178" t="s">
        <v>815</v>
      </c>
      <c r="I75" s="178" t="s">
        <v>819</v>
      </c>
    </row>
    <row r="76" spans="1:9">
      <c r="A76" s="51">
        <v>2013</v>
      </c>
      <c r="B76" s="70" t="s">
        <v>16</v>
      </c>
      <c r="C76" s="52">
        <f>SUMIFS('VPA06 - VPA11 Stove data'!$I$3:$I$1840,'VPA06 - VPA11 Stove data'!$V$3:$V$1840,"yes",'VPA06 - VPA11 Stove data'!$L$3:$L$1840,A76,'VPA06 - VPA11 Stove data'!$G$3:$G$1840,B76)</f>
        <v>4797</v>
      </c>
      <c r="D76" s="79">
        <v>743</v>
      </c>
      <c r="E76" s="50">
        <v>22.5</v>
      </c>
      <c r="F76" s="50">
        <f t="shared" ref="F76:F81" si="5">E76*0.1</f>
        <v>2.25</v>
      </c>
      <c r="G76" s="53">
        <f t="shared" ref="G76:G81" si="6">ROUNDUP($D$93*C76/$C$82,0)</f>
        <v>1</v>
      </c>
      <c r="H76" s="114">
        <v>0.75</v>
      </c>
      <c r="I76" s="50">
        <f t="shared" ref="I76:I81" si="7">ROUNDUP($D$98*C76/$C$82,0)</f>
        <v>3</v>
      </c>
    </row>
    <row r="77" spans="1:9">
      <c r="A77" s="51">
        <v>2014</v>
      </c>
      <c r="B77" s="70" t="s">
        <v>16</v>
      </c>
      <c r="C77" s="52">
        <f>SUMIFS('VPA06 - VPA11 Stove data'!$I$3:$I$1840,'VPA06 - VPA11 Stove data'!$V$3:$V$1840,"yes",'VPA06 - VPA11 Stove data'!$L$3:$L$1840,A77,'VPA06 - VPA11 Stove data'!$G$3:$G$1840,B77)</f>
        <v>3244</v>
      </c>
      <c r="D77" s="79">
        <v>64</v>
      </c>
      <c r="E77" s="50">
        <v>23</v>
      </c>
      <c r="F77" s="50">
        <f t="shared" si="5"/>
        <v>2.3000000000000003</v>
      </c>
      <c r="G77" s="53">
        <f t="shared" si="6"/>
        <v>1</v>
      </c>
      <c r="H77" s="114">
        <v>0.8</v>
      </c>
      <c r="I77" s="50">
        <f t="shared" si="7"/>
        <v>2</v>
      </c>
    </row>
    <row r="78" spans="1:9">
      <c r="A78" s="51">
        <v>2013</v>
      </c>
      <c r="B78" s="70" t="s">
        <v>229</v>
      </c>
      <c r="C78" s="52">
        <f>SUMIFS('VPA06 - VPA11 Stove data'!$I$3:$I$1840,'VPA06 - VPA11 Stove data'!$V$3:$V$1840,"yes",'VPA06 - VPA11 Stove data'!$L$3:$L$1840,A78,'VPA06 - VPA11 Stove data'!$G$3:$G$1840,B78)</f>
        <v>22340</v>
      </c>
      <c r="D78" s="79">
        <v>958</v>
      </c>
      <c r="E78" s="50">
        <v>22.5</v>
      </c>
      <c r="F78" s="50">
        <f t="shared" si="5"/>
        <v>2.25</v>
      </c>
      <c r="G78" s="53">
        <f t="shared" si="6"/>
        <v>2</v>
      </c>
      <c r="H78" s="114">
        <v>0.75</v>
      </c>
      <c r="I78" s="50">
        <f t="shared" si="7"/>
        <v>13</v>
      </c>
    </row>
    <row r="79" spans="1:9">
      <c r="A79" s="51">
        <v>2014</v>
      </c>
      <c r="B79" s="70" t="s">
        <v>229</v>
      </c>
      <c r="C79" s="52">
        <f>SUMIFS('VPA06 - VPA11 Stove data'!$I$3:$I$1840,'VPA06 - VPA11 Stove data'!$V$3:$V$1840,"yes",'VPA06 - VPA11 Stove data'!$L$3:$L$1840,A79,'VPA06 - VPA11 Stove data'!$G$3:$G$1840,B79)</f>
        <v>43478</v>
      </c>
      <c r="D79" s="79">
        <v>3715</v>
      </c>
      <c r="E79" s="50">
        <v>23</v>
      </c>
      <c r="F79" s="50">
        <f t="shared" si="5"/>
        <v>2.3000000000000003</v>
      </c>
      <c r="G79" s="53">
        <f t="shared" si="6"/>
        <v>3</v>
      </c>
      <c r="H79" s="114">
        <v>0.8</v>
      </c>
      <c r="I79" s="50">
        <f t="shared" si="7"/>
        <v>25</v>
      </c>
    </row>
    <row r="80" spans="1:9">
      <c r="A80" s="51">
        <v>2015</v>
      </c>
      <c r="B80" s="70" t="s">
        <v>229</v>
      </c>
      <c r="C80" s="52">
        <f>SUMIFS('VPA06 - VPA11 Stove data'!$I$3:$I$1840,'VPA06 - VPA11 Stove data'!$V$3:$V$1840,"yes",'VPA06 - VPA11 Stove data'!$L$3:$L$1840,A80,'VPA06 - VPA11 Stove data'!$G$3:$G$1840,B80)</f>
        <v>61496</v>
      </c>
      <c r="D80" s="79">
        <v>20858</v>
      </c>
      <c r="E80" s="50">
        <v>23.5</v>
      </c>
      <c r="F80" s="50">
        <f t="shared" si="5"/>
        <v>2.35</v>
      </c>
      <c r="G80" s="53">
        <f t="shared" si="6"/>
        <v>3</v>
      </c>
      <c r="H80" s="114">
        <v>0.85</v>
      </c>
      <c r="I80" s="50">
        <f t="shared" si="7"/>
        <v>35</v>
      </c>
    </row>
    <row r="81" spans="1:9">
      <c r="A81" s="51">
        <v>2016</v>
      </c>
      <c r="B81" s="70" t="s">
        <v>229</v>
      </c>
      <c r="C81" s="52">
        <f>SUMIFS('VPA06 - VPA11 Stove data'!$I$3:$I$1840,'VPA06 - VPA11 Stove data'!$V$3:$V$1840,"yes",'VPA06 - VPA11 Stove data'!$L$3:$L$1840,A81,'VPA06 - VPA11 Stove data'!$G$3:$G$1840,B81)</f>
        <v>13813</v>
      </c>
      <c r="D81" s="79">
        <v>150</v>
      </c>
      <c r="E81" s="50">
        <v>24</v>
      </c>
      <c r="F81" s="50">
        <f t="shared" si="5"/>
        <v>2.4000000000000004</v>
      </c>
      <c r="G81" s="53">
        <f t="shared" si="6"/>
        <v>1</v>
      </c>
      <c r="H81" s="114">
        <v>0.9</v>
      </c>
      <c r="I81" s="50">
        <f t="shared" si="7"/>
        <v>8</v>
      </c>
    </row>
    <row r="82" spans="1:9">
      <c r="A82" s="179"/>
      <c r="B82" s="180" t="s">
        <v>764</v>
      </c>
      <c r="C82" s="180">
        <f>SUM(C76:C81)</f>
        <v>149168</v>
      </c>
      <c r="D82" s="181">
        <f>SUM(D76:D77,D78:D81)</f>
        <v>26488</v>
      </c>
      <c r="E82" s="182">
        <f>SUMPRODUCT(E76:E81,C76:C81)/C82</f>
        <v>23.207769092566771</v>
      </c>
      <c r="F82" s="182"/>
      <c r="G82" s="181">
        <f>SUM(G76:G81)</f>
        <v>11</v>
      </c>
      <c r="H82" s="183">
        <f>SUMPRODUCT(H76:H81,$C$76:$C$81)/$C$82</f>
        <v>0.82077690925667712</v>
      </c>
      <c r="I82" s="182">
        <f>SUM(I76:I81)</f>
        <v>86</v>
      </c>
    </row>
    <row r="83" spans="1:9" ht="16" thickBot="1"/>
    <row r="84" spans="1:9" ht="16" thickBot="1">
      <c r="A84" s="285" t="s">
        <v>765</v>
      </c>
      <c r="B84" s="286"/>
      <c r="C84" s="286"/>
      <c r="D84" s="287"/>
      <c r="F84"/>
    </row>
    <row r="85" spans="1:9">
      <c r="A85" s="288" t="s">
        <v>766</v>
      </c>
      <c r="B85" s="289"/>
      <c r="C85" s="290"/>
      <c r="D85" s="54">
        <f>E82</f>
        <v>23.207769092566771</v>
      </c>
      <c r="F85"/>
      <c r="H85"/>
    </row>
    <row r="86" spans="1:9">
      <c r="A86" s="269" t="s">
        <v>767</v>
      </c>
      <c r="B86" s="270"/>
      <c r="C86" s="271"/>
      <c r="D86" s="55">
        <f>SQRT(SUMPRODUCT((F76:F81)^2,C76:C81)/SUM(C76:C81))</f>
        <v>2.3212034037267615</v>
      </c>
      <c r="F86"/>
      <c r="H86"/>
      <c r="I86" s="77"/>
    </row>
    <row r="87" spans="1:9">
      <c r="A87" s="269" t="s">
        <v>768</v>
      </c>
      <c r="B87" s="270"/>
      <c r="C87" s="271"/>
      <c r="D87" s="55">
        <f>(D86/D85)^2</f>
        <v>1.0003675783375078E-2</v>
      </c>
      <c r="F87"/>
      <c r="H87"/>
    </row>
    <row r="88" spans="1:9">
      <c r="A88" s="269" t="s">
        <v>769</v>
      </c>
      <c r="B88" s="270"/>
      <c r="C88" s="271"/>
      <c r="D88" s="56">
        <f>ROUNDUP(($B$10^2*SUM(C76:C81)*D87)/(((SUM(C76:C81)-1)*$B$9^2)+($B$10^2*D87)),0)</f>
        <v>4</v>
      </c>
      <c r="F88"/>
      <c r="H88"/>
    </row>
    <row r="89" spans="1:9">
      <c r="A89" s="279" t="s">
        <v>770</v>
      </c>
      <c r="B89" s="280"/>
      <c r="C89" s="57" t="s">
        <v>771</v>
      </c>
      <c r="D89" s="56">
        <f t="shared" ref="D89:D94" si="8">ROUNDUP(((TINV(1-$B$8,D88-1)^2)*SUM($C$13:$C$19)*(($D$24/$D$23)^2))/((((SUM($C$13:$C$19)-1)*($B$9^2))+((TINV(1-$B$8,D88-1)^2)*(($D$24/$D$23)^2)))),0)</f>
        <v>11</v>
      </c>
      <c r="F89"/>
      <c r="H89"/>
    </row>
    <row r="90" spans="1:9">
      <c r="A90" s="281"/>
      <c r="B90" s="282"/>
      <c r="C90" s="57" t="s">
        <v>772</v>
      </c>
      <c r="D90" s="56">
        <f t="shared" si="8"/>
        <v>5</v>
      </c>
      <c r="F90"/>
      <c r="H90"/>
    </row>
    <row r="91" spans="1:9">
      <c r="A91" s="281"/>
      <c r="B91" s="282"/>
      <c r="C91" s="57" t="s">
        <v>773</v>
      </c>
      <c r="D91" s="56">
        <f t="shared" si="8"/>
        <v>8</v>
      </c>
      <c r="F91" s="69"/>
      <c r="H91"/>
    </row>
    <row r="92" spans="1:9">
      <c r="A92" s="281"/>
      <c r="B92" s="282"/>
      <c r="C92" s="57" t="s">
        <v>774</v>
      </c>
      <c r="D92" s="56">
        <f t="shared" si="8"/>
        <v>6</v>
      </c>
      <c r="F92" s="69"/>
      <c r="H92"/>
    </row>
    <row r="93" spans="1:9">
      <c r="A93" s="281"/>
      <c r="B93" s="282"/>
      <c r="C93" s="57" t="s">
        <v>829</v>
      </c>
      <c r="D93" s="56">
        <f t="shared" si="8"/>
        <v>7</v>
      </c>
      <c r="F93" s="69"/>
      <c r="H93"/>
    </row>
    <row r="94" spans="1:9">
      <c r="A94" s="283"/>
      <c r="B94" s="284"/>
      <c r="C94" s="57" t="s">
        <v>830</v>
      </c>
      <c r="D94" s="56">
        <f t="shared" si="8"/>
        <v>6</v>
      </c>
      <c r="F94" s="69"/>
      <c r="H94"/>
    </row>
    <row r="95" spans="1:9">
      <c r="A95" s="269" t="s">
        <v>775</v>
      </c>
      <c r="B95" s="270"/>
      <c r="C95" s="271"/>
      <c r="D95" s="58">
        <f>SUMPRODUCT(C76:C81,H76:H81)/C82</f>
        <v>0.82077690925667712</v>
      </c>
      <c r="F95" s="69"/>
      <c r="H95"/>
    </row>
    <row r="96" spans="1:9">
      <c r="A96" s="269" t="s">
        <v>776</v>
      </c>
      <c r="B96" s="270"/>
      <c r="C96" s="271"/>
      <c r="D96" s="59">
        <f>SQRT(SUMPRODUCT(C76:C81,H76:H81,(1-H76:H81)/C82))</f>
        <v>0.3809493346286435</v>
      </c>
      <c r="F96" s="71"/>
      <c r="G96"/>
      <c r="H96"/>
    </row>
    <row r="97" spans="1:11">
      <c r="A97" s="269" t="s">
        <v>777</v>
      </c>
      <c r="B97" s="270"/>
      <c r="C97" s="271"/>
      <c r="D97" s="59">
        <f>(D96/D95)^2</f>
        <v>0.21541908589429315</v>
      </c>
      <c r="F97" s="69"/>
      <c r="G97"/>
      <c r="H97"/>
    </row>
    <row r="98" spans="1:11" ht="16" thickBot="1">
      <c r="A98" s="272" t="s">
        <v>778</v>
      </c>
      <c r="B98" s="273"/>
      <c r="C98" s="274"/>
      <c r="D98" s="60">
        <f>MAX(30,($B$10^2*SUM(C76:C81)*D97)/(((SUM(C76:C81)-1)*$B$9^2)+($B$10^2*D97)))</f>
        <v>82.707026717947315</v>
      </c>
      <c r="F98" s="69"/>
      <c r="G98"/>
      <c r="H98"/>
    </row>
    <row r="99" spans="1:11">
      <c r="F99"/>
    </row>
    <row r="100" spans="1:11">
      <c r="F100"/>
    </row>
    <row r="101" spans="1:11" ht="42">
      <c r="A101" s="176" t="s">
        <v>311</v>
      </c>
      <c r="B101" s="176" t="s">
        <v>309</v>
      </c>
      <c r="C101" s="176" t="s">
        <v>816</v>
      </c>
      <c r="D101" s="176" t="s">
        <v>817</v>
      </c>
      <c r="E101" s="177" t="s">
        <v>841</v>
      </c>
      <c r="F101" s="176" t="s">
        <v>1325</v>
      </c>
      <c r="G101" s="176" t="s">
        <v>832</v>
      </c>
      <c r="H101" s="177" t="s">
        <v>842</v>
      </c>
      <c r="I101" s="178" t="s">
        <v>831</v>
      </c>
      <c r="K101" s="143"/>
    </row>
    <row r="102" spans="1:11">
      <c r="A102" s="51">
        <v>2013</v>
      </c>
      <c r="B102" s="70" t="s">
        <v>16</v>
      </c>
      <c r="C102" s="52">
        <f>C76</f>
        <v>4797</v>
      </c>
      <c r="D102" s="79">
        <f>D76</f>
        <v>743</v>
      </c>
      <c r="E102" s="79">
        <v>2</v>
      </c>
      <c r="F102" s="139">
        <f>AVERAGEIFS('WBT Summary'!$D$23:$D$36,'WBT Summary'!$C$23:$C$36,A102,'WBT Summary'!$B$23:$B$36,B102)</f>
        <v>0.21496745456472657</v>
      </c>
      <c r="G102" s="99">
        <f t="array" ref="G102">_xlfn.STDEV.S(IF('WBT Summary'!$C$23:$C$36=A102,IF('WBT Summary'!$B$23:$B$36=B102,'WBT Summary'!$D$23:$D$36)))</f>
        <v>7.3717156007545347E-4</v>
      </c>
      <c r="H102" s="53">
        <f>COUNTIFS('Usage Summary MS#2'!$P$3:$P$96,B102,'Usage Summary MS#2'!$Q$3:$Q$96,A102)</f>
        <v>3</v>
      </c>
      <c r="I102" s="96">
        <f>COUNTIFS('Usage Summary MS#2'!$P$3:$P$96,B102,'Usage Summary MS#2'!$Q$3:$Q$96,A102,'Usage Summary MS#2'!$U$3:$U$96,"Yes")/H102</f>
        <v>0.66666666666666663</v>
      </c>
      <c r="J102" s="77"/>
      <c r="K102" s="143"/>
    </row>
    <row r="103" spans="1:11">
      <c r="A103" s="51">
        <v>2014</v>
      </c>
      <c r="B103" s="70" t="s">
        <v>16</v>
      </c>
      <c r="C103" s="52">
        <f t="shared" ref="C103:D107" si="9">C77</f>
        <v>3244</v>
      </c>
      <c r="D103" s="79">
        <f t="shared" si="9"/>
        <v>64</v>
      </c>
      <c r="E103" s="79">
        <v>2</v>
      </c>
      <c r="F103" s="139">
        <f>AVERAGEIFS('WBT Summary'!$D$23:$D$36,'WBT Summary'!$C$23:$C$36,A103,'WBT Summary'!$B$23:$B$36,B103)</f>
        <v>0.218493822761817</v>
      </c>
      <c r="G103" s="99">
        <f t="array" ref="G103">_xlfn.STDEV.S(IF('WBT Summary'!$C$23:$C$36=A103,IF('WBT Summary'!$B$23:$B$36=B103,'WBT Summary'!$D$23:$D$36)))</f>
        <v>6.2617141207068564E-4</v>
      </c>
      <c r="H103" s="53">
        <f>COUNTIFS('Usage Summary MS#2'!$P$3:$P$96,B103,'Usage Summary MS#2'!$Q$3:$Q$96,A103)</f>
        <v>3</v>
      </c>
      <c r="I103" s="96">
        <f>COUNTIFS('Usage Summary MS#2'!$P$3:$P$96,B103,'Usage Summary MS#2'!$Q$3:$Q$96,A103,'Usage Summary MS#2'!$U$3:$U$96,"Yes")/H103</f>
        <v>0.66666666666666663</v>
      </c>
      <c r="J103" s="77"/>
      <c r="K103" s="143"/>
    </row>
    <row r="104" spans="1:11">
      <c r="A104" s="51">
        <v>2013</v>
      </c>
      <c r="B104" s="70" t="s">
        <v>229</v>
      </c>
      <c r="C104" s="52">
        <f t="shared" si="9"/>
        <v>22340</v>
      </c>
      <c r="D104" s="79">
        <f t="shared" si="9"/>
        <v>958</v>
      </c>
      <c r="E104" s="79">
        <v>2</v>
      </c>
      <c r="F104" s="139">
        <f>AVERAGEIFS('WBT Summary'!$D$23:$D$36,'WBT Summary'!$C$23:$C$36,A104,'WBT Summary'!$B$23:$B$36,B104)</f>
        <v>0.21757096266214443</v>
      </c>
      <c r="G104" s="99">
        <f t="array" ref="G104">_xlfn.STDEV.S(IF('WBT Summary'!$C$23:$C$36=A104,IF('WBT Summary'!$B$23:$B$36=B104,'WBT Summary'!$D$23:$D$36)))</f>
        <v>8.8348425050259797E-4</v>
      </c>
      <c r="H104" s="53">
        <f>COUNTIFS('Usage Summary MS#2'!$P$3:$P$96,B104,'Usage Summary MS#2'!$Q$3:$Q$96,A104)</f>
        <v>14</v>
      </c>
      <c r="I104" s="96">
        <f>COUNTIFS('Usage Summary MS#2'!$P$3:$P$96,B104,'Usage Summary MS#2'!$Q$3:$Q$96,A104,'Usage Summary MS#2'!$U$3:$U$96,"Yes")/H104</f>
        <v>0.7142857142857143</v>
      </c>
      <c r="J104" s="77"/>
      <c r="K104" s="143"/>
    </row>
    <row r="105" spans="1:11">
      <c r="A105" s="51">
        <v>2014</v>
      </c>
      <c r="B105" s="70" t="s">
        <v>229</v>
      </c>
      <c r="C105" s="52">
        <f t="shared" si="9"/>
        <v>43478</v>
      </c>
      <c r="D105" s="79">
        <f t="shared" si="9"/>
        <v>3715</v>
      </c>
      <c r="E105" s="79">
        <v>3</v>
      </c>
      <c r="F105" s="139">
        <f>AVERAGEIFS('WBT Summary'!$D$23:$D$36,'WBT Summary'!$C$23:$C$36,A105,'WBT Summary'!$B$23:$B$36,B105)</f>
        <v>0.22341486317268422</v>
      </c>
      <c r="G105" s="99">
        <f t="array" ref="G105">_xlfn.STDEV.S(IF('WBT Summary'!$C$23:$C$36=A105,IF('WBT Summary'!$B$23:$B$36=B105,'WBT Summary'!$D$23:$D$36)))</f>
        <v>1.2583686586183252E-3</v>
      </c>
      <c r="H105" s="53">
        <f>COUNTIFS('Usage Summary MS#2'!$P$3:$P$96,B105,'Usage Summary MS#2'!$Q$3:$Q$96,A105)</f>
        <v>30</v>
      </c>
      <c r="I105" s="96">
        <f>COUNTIFS('Usage Summary MS#2'!$P$3:$P$96,B105,'Usage Summary MS#2'!$Q$3:$Q$96,A105,'Usage Summary MS#2'!$U$3:$U$96,"Yes")/H105</f>
        <v>0.76666666666666672</v>
      </c>
      <c r="J105" s="77"/>
      <c r="K105" s="143"/>
    </row>
    <row r="106" spans="1:11">
      <c r="A106" s="51">
        <v>2015</v>
      </c>
      <c r="B106" s="70" t="s">
        <v>229</v>
      </c>
      <c r="C106" s="52">
        <f t="shared" si="9"/>
        <v>61496</v>
      </c>
      <c r="D106" s="79">
        <f t="shared" si="9"/>
        <v>20858</v>
      </c>
      <c r="E106" s="79">
        <v>3</v>
      </c>
      <c r="F106" s="139">
        <f>AVERAGEIFS('WBT Summary'!$D$23:$D$36,'WBT Summary'!$C$23:$C$36,A106,'WBT Summary'!$B$23:$B$36,B106)</f>
        <v>0.22851830013977259</v>
      </c>
      <c r="G106" s="99">
        <f t="array" ref="G106">_xlfn.STDEV.S(IF('WBT Summary'!$C$23:$C$36=A106,IF('WBT Summary'!$B$23:$B$36=B106,'WBT Summary'!$D$23:$D$36)))</f>
        <v>8.6089003149887827E-4</v>
      </c>
      <c r="H106" s="53">
        <f>COUNTIFS('Usage Summary MS#2'!$P$3:$P$96,B106,'Usage Summary MS#2'!$Q$3:$Q$96,A106)</f>
        <v>36</v>
      </c>
      <c r="I106" s="96">
        <f>COUNTIFS('Usage Summary MS#2'!$P$3:$P$96,B106,'Usage Summary MS#2'!$Q$3:$Q$96,A106,'Usage Summary MS#2'!$U$3:$U$96,"Yes")/H106</f>
        <v>0.86111111111111116</v>
      </c>
      <c r="J106" s="77"/>
      <c r="K106" s="143"/>
    </row>
    <row r="107" spans="1:11">
      <c r="A107" s="51">
        <v>2016</v>
      </c>
      <c r="B107" s="70" t="s">
        <v>229</v>
      </c>
      <c r="C107" s="52">
        <f t="shared" si="9"/>
        <v>13813</v>
      </c>
      <c r="D107" s="79">
        <f t="shared" si="9"/>
        <v>150</v>
      </c>
      <c r="E107" s="79">
        <v>2</v>
      </c>
      <c r="F107" s="139">
        <f>AVERAGEIFS('WBT Summary'!$D$23:$D$36,'WBT Summary'!$C$23:$C$36,A107,'WBT Summary'!$B$23:$B$36,B107)</f>
        <v>0.23483302114054055</v>
      </c>
      <c r="G107" s="99">
        <f t="array" ref="G107">_xlfn.STDEV.S(IF('WBT Summary'!$C$23:$C$36=A107,IF('WBT Summary'!$B$23:$B$36=B107,'WBT Summary'!$D$23:$D$36)))</f>
        <v>6.8944116989998509E-4</v>
      </c>
      <c r="H107" s="53">
        <f>COUNTIFS('Usage Summary MS#2'!$P$3:$P$96,B107,'Usage Summary MS#2'!$Q$3:$Q$96,A107)</f>
        <v>8</v>
      </c>
      <c r="I107" s="96">
        <f>COUNTIFS('Usage Summary MS#2'!$P$3:$P$96,B107,'Usage Summary MS#2'!$Q$3:$Q$96,A107,'Usage Summary MS#2'!$U$3:$U$96,"Yes")/H107</f>
        <v>0.875</v>
      </c>
      <c r="J107" s="77"/>
      <c r="K107" s="143"/>
    </row>
    <row r="108" spans="1:11">
      <c r="A108" s="179"/>
      <c r="B108" s="180" t="s">
        <v>764</v>
      </c>
      <c r="C108" s="180">
        <f>SUM(C102:C107)</f>
        <v>149168</v>
      </c>
      <c r="D108" s="180">
        <f>SUM(D102:D107)</f>
        <v>26488</v>
      </c>
      <c r="E108" s="181">
        <f>SUM(E102:E103,E104:E107)</f>
        <v>14</v>
      </c>
      <c r="F108" s="184">
        <f>SUMPRODUCT(F102:F107,C102:C107)/C108</f>
        <v>0.225322250575796</v>
      </c>
      <c r="G108" s="182"/>
      <c r="H108" s="181">
        <f>SUM(H102:H107)</f>
        <v>94</v>
      </c>
      <c r="I108" s="183">
        <f>SUMPRODUCT(I102:I107,$C$102:$C$107)/$C$108</f>
        <v>0.80239868300192907</v>
      </c>
    </row>
    <row r="109" spans="1:11">
      <c r="F109"/>
    </row>
    <row r="110" spans="1:11">
      <c r="A110" s="275" t="s">
        <v>843</v>
      </c>
      <c r="B110" s="275"/>
      <c r="C110" s="275"/>
      <c r="D110" s="275"/>
      <c r="E110" s="275"/>
      <c r="F110" s="275"/>
    </row>
    <row r="111" spans="1:11">
      <c r="A111" s="268" t="s">
        <v>833</v>
      </c>
      <c r="B111" s="268"/>
      <c r="C111" s="268"/>
      <c r="D111" s="268"/>
      <c r="E111" s="268"/>
      <c r="F111" s="97">
        <f>E108</f>
        <v>14</v>
      </c>
    </row>
    <row r="112" spans="1:11">
      <c r="A112" s="268" t="s">
        <v>834</v>
      </c>
      <c r="B112" s="268"/>
      <c r="C112" s="268"/>
      <c r="D112" s="268"/>
      <c r="E112" s="268"/>
      <c r="F112" s="131">
        <f>SUMPRODUCT(C102:C107,F102:F107)/SUM(C102:C107)</f>
        <v>0.225322250575796</v>
      </c>
    </row>
    <row r="113" spans="1:6">
      <c r="A113" s="268" t="s">
        <v>835</v>
      </c>
      <c r="B113" s="268"/>
      <c r="C113" s="268"/>
      <c r="D113" s="268"/>
      <c r="E113" s="268"/>
      <c r="F113" s="98">
        <f>SQRT(SUMPRODUCT((C102:C107)^2,(1-(E102:E107/C102:C107)),(G102:G107)^2/E102:E107))/SUM(C102:C107)</f>
        <v>3.1302978971973491E-4</v>
      </c>
    </row>
    <row r="114" spans="1:6">
      <c r="A114" s="268" t="s">
        <v>836</v>
      </c>
      <c r="B114" s="268"/>
      <c r="C114" s="268"/>
      <c r="D114" s="268"/>
      <c r="E114" s="268"/>
      <c r="F114" s="98">
        <f>TINV(1-$B$71,(F111-1))*F113/F112</f>
        <v>3.0013003355040045E-3</v>
      </c>
    </row>
    <row r="115" spans="1:6">
      <c r="A115" s="268" t="s">
        <v>837</v>
      </c>
      <c r="B115" s="268"/>
      <c r="C115" s="268"/>
      <c r="D115" s="268"/>
      <c r="E115" s="268"/>
      <c r="F115" s="128" t="str">
        <f>IF(F114&lt;=$B$9,"Ok, acceptable","Use Lower Bound Value")</f>
        <v>Ok, acceptable</v>
      </c>
    </row>
    <row r="116" spans="1:6">
      <c r="A116" s="268" t="s">
        <v>838</v>
      </c>
      <c r="B116" s="268"/>
      <c r="C116" s="268"/>
      <c r="D116" s="268"/>
      <c r="E116" s="268"/>
      <c r="F116" s="128" t="str">
        <f>IF(F115="Ok, acceptable", "Not applicable",F112+TINV(1-$B$71,F111-1)*F113)</f>
        <v>Not applicable</v>
      </c>
    </row>
    <row r="117" spans="1:6">
      <c r="A117"/>
      <c r="B117"/>
      <c r="C117"/>
      <c r="D117"/>
      <c r="E117"/>
      <c r="F117"/>
    </row>
    <row r="118" spans="1:6">
      <c r="A118" s="275" t="s">
        <v>839</v>
      </c>
      <c r="B118" s="275"/>
      <c r="C118" s="275"/>
      <c r="D118" s="275"/>
      <c r="E118" s="275"/>
      <c r="F118" s="275"/>
    </row>
    <row r="119" spans="1:6">
      <c r="A119" s="254" t="s">
        <v>844</v>
      </c>
      <c r="B119" s="254"/>
      <c r="C119" s="254"/>
      <c r="D119" s="254"/>
      <c r="E119" s="254"/>
      <c r="F119" s="100">
        <f>H108</f>
        <v>94</v>
      </c>
    </row>
    <row r="120" spans="1:6">
      <c r="A120" s="254" t="s">
        <v>840</v>
      </c>
      <c r="B120" s="254"/>
      <c r="C120" s="254"/>
      <c r="D120" s="254"/>
      <c r="E120" s="254"/>
      <c r="F120" s="101">
        <f>I108</f>
        <v>0.80239868300192907</v>
      </c>
    </row>
    <row r="121" spans="1:6">
      <c r="A121" s="254" t="s">
        <v>845</v>
      </c>
      <c r="B121" s="254"/>
      <c r="C121" s="254"/>
      <c r="D121" s="254"/>
      <c r="E121" s="254"/>
      <c r="F121" s="103">
        <f>SQRT(SUMPRODUCT((C102:C107)^2,(1-(H102:H107/C102:C107)),I102:I107,(1-I102:I107)/H102:H107))/SUM(C102:C107)</f>
        <v>4.032382473369648E-2</v>
      </c>
    </row>
    <row r="122" spans="1:6">
      <c r="A122" s="254" t="s">
        <v>846</v>
      </c>
      <c r="B122" s="254"/>
      <c r="C122" s="254"/>
      <c r="D122" s="254"/>
      <c r="E122" s="254"/>
      <c r="F122" s="102">
        <f>F121*$B$73/F120</f>
        <v>9.8496228709239422E-2</v>
      </c>
    </row>
    <row r="123" spans="1:6">
      <c r="A123" s="254" t="s">
        <v>837</v>
      </c>
      <c r="B123" s="254"/>
      <c r="C123" s="254"/>
      <c r="D123" s="254"/>
      <c r="E123" s="254"/>
      <c r="F123" s="150" t="str">
        <f>IF(F122&lt;$B$72,"Ok, acceptable", "Use 
lower bound value")</f>
        <v>Ok, acceptable</v>
      </c>
    </row>
    <row r="124" spans="1:6">
      <c r="A124" s="268" t="s">
        <v>838</v>
      </c>
      <c r="B124" s="268"/>
      <c r="C124" s="268"/>
      <c r="D124" s="268"/>
      <c r="E124" s="268"/>
      <c r="F124" s="142" t="str">
        <f>IF(F123="Ok, acceptable","Not applicable",F120-TINV(1-$B$71,F119-1)*F121)</f>
        <v>Not applicable</v>
      </c>
    </row>
    <row r="125" spans="1:6">
      <c r="A125" s="104"/>
      <c r="B125" s="104"/>
      <c r="C125" s="104"/>
      <c r="D125" s="104"/>
      <c r="E125" s="104"/>
      <c r="F125" s="105"/>
    </row>
    <row r="126" spans="1:6">
      <c r="A126" s="266" t="s">
        <v>826</v>
      </c>
      <c r="B126" s="266"/>
      <c r="F126"/>
    </row>
    <row r="127" spans="1:6">
      <c r="A127" s="267"/>
      <c r="B127" s="267"/>
      <c r="F127"/>
    </row>
    <row r="128" spans="1:6" ht="16">
      <c r="A128" s="185" t="s">
        <v>1696</v>
      </c>
      <c r="B128" s="185" t="s">
        <v>762</v>
      </c>
    </row>
    <row r="129" spans="1:8" ht="16">
      <c r="A129" s="48" t="s">
        <v>824</v>
      </c>
      <c r="B129" s="90">
        <v>43678</v>
      </c>
    </row>
    <row r="130" spans="1:8" ht="16">
      <c r="A130" s="48" t="s">
        <v>825</v>
      </c>
      <c r="B130" s="90">
        <v>44043</v>
      </c>
    </row>
    <row r="131" spans="1:8" ht="16">
      <c r="A131" s="49" t="s">
        <v>810</v>
      </c>
      <c r="B131" s="91">
        <v>1</v>
      </c>
    </row>
    <row r="132" spans="1:8" ht="16">
      <c r="A132" s="76" t="s">
        <v>813</v>
      </c>
      <c r="B132" s="92" t="s">
        <v>820</v>
      </c>
    </row>
    <row r="133" spans="1:8" ht="16">
      <c r="A133" s="49" t="s">
        <v>811</v>
      </c>
      <c r="B133" s="93">
        <f>IF(B132="PoA",0.95,IF(B131=1,0.9,0.95))</f>
        <v>0.95</v>
      </c>
    </row>
    <row r="134" spans="1:8" ht="16">
      <c r="A134" s="49" t="s">
        <v>812</v>
      </c>
      <c r="B134" s="94">
        <f>IF(B131=1,0.1,0.05)</f>
        <v>0.1</v>
      </c>
    </row>
    <row r="135" spans="1:8" ht="16">
      <c r="A135" s="49" t="s">
        <v>763</v>
      </c>
      <c r="B135" s="95">
        <f>NORMSINV($B$8+(1-$B$8)/2)</f>
        <v>1.9599639845400536</v>
      </c>
    </row>
    <row r="137" spans="1:8" ht="28">
      <c r="A137" s="186" t="s">
        <v>311</v>
      </c>
      <c r="B137" s="186" t="s">
        <v>309</v>
      </c>
      <c r="C137" s="186" t="s">
        <v>816</v>
      </c>
      <c r="D137" s="187" t="s">
        <v>817</v>
      </c>
      <c r="E137" s="188" t="s">
        <v>815</v>
      </c>
      <c r="F137" s="188" t="s">
        <v>819</v>
      </c>
      <c r="G137"/>
      <c r="H137"/>
    </row>
    <row r="138" spans="1:8">
      <c r="A138" s="51">
        <v>2014</v>
      </c>
      <c r="B138" s="70" t="s">
        <v>16</v>
      </c>
      <c r="C138" s="52">
        <f>SUMIFS('VPA06 - VPA11 Stove data'!$I$3:$I$1840,'VPA06 - VPA11 Stove data'!$AA$3:$AA$1840,"yes",'VPA06 - VPA11 Stove data'!$L$3:$L$1840,A138,'VPA06 - VPA11 Stove data'!$G$3:$G$1840,B138)</f>
        <v>2067</v>
      </c>
      <c r="D138" s="79">
        <v>64</v>
      </c>
      <c r="E138" s="114">
        <v>0.75</v>
      </c>
      <c r="F138" s="50">
        <f>ROUNDUP($D$148*C138/$C$142,0)</f>
        <v>3</v>
      </c>
      <c r="G138"/>
      <c r="H138"/>
    </row>
    <row r="139" spans="1:8">
      <c r="A139" s="51">
        <v>2014</v>
      </c>
      <c r="B139" s="70" t="s">
        <v>229</v>
      </c>
      <c r="C139" s="52">
        <f>SUMIFS('VPA06 - VPA11 Stove data'!$I$3:$I$1840,'VPA06 - VPA11 Stove data'!$AA$3:$AA$1840,"yes",'VPA06 - VPA11 Stove data'!$L$3:$L$1840,A139,'VPA06 - VPA11 Stove data'!$G$3:$G$1840,B139)</f>
        <v>9904</v>
      </c>
      <c r="D139" s="79">
        <v>3715</v>
      </c>
      <c r="E139" s="114">
        <v>0.75</v>
      </c>
      <c r="F139" s="50">
        <f>ROUNDUP($D$148*C139/$C$142,0)</f>
        <v>12</v>
      </c>
      <c r="G139"/>
      <c r="H139"/>
    </row>
    <row r="140" spans="1:8">
      <c r="A140" s="51">
        <v>2015</v>
      </c>
      <c r="B140" s="70" t="s">
        <v>229</v>
      </c>
      <c r="C140" s="52">
        <f>SUMIFS('VPA06 - VPA11 Stove data'!$I$3:$I$1840,'VPA06 - VPA11 Stove data'!$AA$3:$AA$1840,"yes",'VPA06 - VPA11 Stove data'!$L$3:$L$1840,A140,'VPA06 - VPA11 Stove data'!$G$3:$G$1840,B140)</f>
        <v>61496</v>
      </c>
      <c r="D140" s="79">
        <v>20858</v>
      </c>
      <c r="E140" s="114">
        <v>0.8</v>
      </c>
      <c r="F140" s="50">
        <f>ROUNDUP($D$148*C140/$C$142,0)</f>
        <v>74</v>
      </c>
      <c r="G140"/>
      <c r="H140"/>
    </row>
    <row r="141" spans="1:8">
      <c r="A141" s="51">
        <v>2016</v>
      </c>
      <c r="B141" s="70" t="s">
        <v>229</v>
      </c>
      <c r="C141" s="52">
        <f>SUMIFS('VPA06 - VPA11 Stove data'!$I$3:$I$1840,'VPA06 - VPA11 Stove data'!$AA$3:$AA$1840,"yes",'VPA06 - VPA11 Stove data'!$L$3:$L$1840,A141,'VPA06 - VPA11 Stove data'!$G$3:$G$1840,B141)</f>
        <v>13813</v>
      </c>
      <c r="D141" s="79">
        <v>150</v>
      </c>
      <c r="E141" s="114">
        <v>0.85</v>
      </c>
      <c r="F141" s="50">
        <f>ROUNDUP($D$148*C141/$C$142,0)</f>
        <v>17</v>
      </c>
      <c r="G141"/>
      <c r="H141"/>
    </row>
    <row r="142" spans="1:8">
      <c r="A142" s="189"/>
      <c r="B142" s="190" t="s">
        <v>764</v>
      </c>
      <c r="C142" s="190">
        <f>SUM(C138:C141)</f>
        <v>87280</v>
      </c>
      <c r="D142" s="191">
        <f>SUM(D138:D138,D139:D141)</f>
        <v>24787</v>
      </c>
      <c r="E142" s="192">
        <f>SUMPRODUCT(E138:E141,$C$138:$C$141)/$C$142</f>
        <v>0.80105522456461964</v>
      </c>
      <c r="F142" s="193">
        <f>SUM(F138:F141)</f>
        <v>106</v>
      </c>
      <c r="G142"/>
      <c r="H142"/>
    </row>
    <row r="143" spans="1:8" ht="16" thickBot="1"/>
    <row r="144" spans="1:8" ht="16" thickBot="1">
      <c r="A144" s="296" t="s">
        <v>765</v>
      </c>
      <c r="B144" s="297"/>
      <c r="C144" s="297"/>
      <c r="D144" s="298"/>
      <c r="F144"/>
    </row>
    <row r="145" spans="1:8">
      <c r="A145" s="269" t="s">
        <v>775</v>
      </c>
      <c r="B145" s="270"/>
      <c r="C145" s="271"/>
      <c r="D145" s="58">
        <f>SUMPRODUCT(C138:C141,E138:E141)/C142</f>
        <v>0.80105522456461964</v>
      </c>
      <c r="F145" s="69"/>
      <c r="H145"/>
    </row>
    <row r="146" spans="1:8">
      <c r="A146" s="269" t="s">
        <v>776</v>
      </c>
      <c r="B146" s="270"/>
      <c r="C146" s="271"/>
      <c r="D146" s="59">
        <f>SQRT(SUMPRODUCT(C138:C141,E138:E141,(1-E138:E141)/C142))</f>
        <v>0.39828171266049861</v>
      </c>
      <c r="F146" s="71"/>
      <c r="G146"/>
      <c r="H146"/>
    </row>
    <row r="147" spans="1:8">
      <c r="A147" s="269" t="s">
        <v>777</v>
      </c>
      <c r="B147" s="270"/>
      <c r="C147" s="271"/>
      <c r="D147" s="59">
        <f>(D146/D145)^2</f>
        <v>0.24720418420929724</v>
      </c>
      <c r="F147" s="69"/>
      <c r="G147"/>
      <c r="H147"/>
    </row>
    <row r="148" spans="1:8" ht="16" thickBot="1">
      <c r="A148" s="272" t="s">
        <v>778</v>
      </c>
      <c r="B148" s="273"/>
      <c r="C148" s="274"/>
      <c r="D148" s="60">
        <f>MAX(30,($B$10^2*SUM(C138:C141)*D147)/(((SUM(C138:C141)-1)*$B$9^2)+($B$10^2*D147)))*1.1</f>
        <v>104.34638082030929</v>
      </c>
      <c r="F148" s="69"/>
      <c r="G148"/>
      <c r="H148"/>
    </row>
    <row r="150" spans="1:8" ht="28">
      <c r="A150" s="186" t="s">
        <v>311</v>
      </c>
      <c r="B150" s="186" t="s">
        <v>309</v>
      </c>
      <c r="C150" s="186" t="s">
        <v>816</v>
      </c>
      <c r="D150" s="186" t="s">
        <v>817</v>
      </c>
      <c r="E150" s="187" t="s">
        <v>842</v>
      </c>
      <c r="F150" s="188" t="s">
        <v>831</v>
      </c>
      <c r="G150"/>
      <c r="H150"/>
    </row>
    <row r="151" spans="1:8">
      <c r="A151" s="51">
        <v>2014</v>
      </c>
      <c r="B151" s="70" t="s">
        <v>16</v>
      </c>
      <c r="C151" s="52">
        <f>C138</f>
        <v>2067</v>
      </c>
      <c r="D151" s="79">
        <v>64</v>
      </c>
      <c r="E151" s="53">
        <f>COUNTIFS('Usage Summary MS#3'!$P$3:$P$112,B151,'Usage Summary MS#3'!$Q$3:$Q$112,A151)</f>
        <v>5</v>
      </c>
      <c r="F151" s="96">
        <f>COUNTIFS('Usage Summary MS#3'!$P$3:$P$112,B151,'Usage Summary MS#3'!$Q$3:$Q$112,A151,'Usage Summary MS#3'!$U$3:$U$112,"Yes")/E151</f>
        <v>0.6</v>
      </c>
      <c r="G151" s="141"/>
      <c r="H151" s="77"/>
    </row>
    <row r="152" spans="1:8">
      <c r="A152" s="51">
        <v>2014</v>
      </c>
      <c r="B152" s="70" t="s">
        <v>229</v>
      </c>
      <c r="C152" s="52">
        <f>C139</f>
        <v>9904</v>
      </c>
      <c r="D152" s="79">
        <v>3715</v>
      </c>
      <c r="E152" s="53">
        <f>COUNTIFS('Usage Summary MS#3'!$P$3:$P$112,B152,'Usage Summary MS#3'!$Q$3:$Q$112,A152)</f>
        <v>13</v>
      </c>
      <c r="F152" s="96">
        <f>COUNTIFS('Usage Summary MS#3'!$P$3:$P$112,B152,'Usage Summary MS#3'!$Q$3:$Q$112,A152,'Usage Summary MS#3'!$U$3:$U$112,"Yes")/E152</f>
        <v>0.69230769230769229</v>
      </c>
      <c r="G152" s="143"/>
      <c r="H152" s="77"/>
    </row>
    <row r="153" spans="1:8">
      <c r="A153" s="51">
        <v>2015</v>
      </c>
      <c r="B153" s="70" t="s">
        <v>229</v>
      </c>
      <c r="C153" s="52">
        <f>C140</f>
        <v>61496</v>
      </c>
      <c r="D153" s="79">
        <v>20858</v>
      </c>
      <c r="E153" s="53">
        <f>COUNTIFS('Usage Summary MS#3'!$P$3:$P$112,B153,'Usage Summary MS#3'!$Q$3:$Q$112,A153)</f>
        <v>75</v>
      </c>
      <c r="F153" s="96">
        <f>COUNTIFS('Usage Summary MS#3'!$P$3:$P$112,B153,'Usage Summary MS#3'!$Q$3:$Q$112,A153,'Usage Summary MS#3'!$U$3:$U$112,"Yes")/E153</f>
        <v>0.81333333333333335</v>
      </c>
      <c r="G153" s="143"/>
      <c r="H153" s="77"/>
    </row>
    <row r="154" spans="1:8">
      <c r="A154" s="51">
        <v>2016</v>
      </c>
      <c r="B154" s="70" t="s">
        <v>229</v>
      </c>
      <c r="C154" s="52">
        <f>C141</f>
        <v>13813</v>
      </c>
      <c r="D154" s="79">
        <v>150</v>
      </c>
      <c r="E154" s="53">
        <f>COUNTIFS('Usage Summary MS#3'!$P$3:$P$112,B154,'Usage Summary MS#3'!$Q$3:$Q$112,A154)</f>
        <v>17</v>
      </c>
      <c r="F154" s="96">
        <f>COUNTIFS('Usage Summary MS#3'!$P$3:$P$112,B154,'Usage Summary MS#3'!$Q$3:$Q$112,A154,'Usage Summary MS#3'!$U$3:$U$112,"Yes")/E154</f>
        <v>0.82352941176470584</v>
      </c>
      <c r="G154" s="143"/>
      <c r="H154" s="77"/>
    </row>
    <row r="155" spans="1:8">
      <c r="A155" s="189"/>
      <c r="B155" s="190" t="s">
        <v>764</v>
      </c>
      <c r="C155" s="190">
        <f>SUM(C151:C154)</f>
        <v>87280</v>
      </c>
      <c r="D155" s="190"/>
      <c r="E155" s="191">
        <f>SUM(E151:E154)</f>
        <v>110</v>
      </c>
      <c r="F155" s="192">
        <f>SUMPRODUCT(F151:F154,$C$151:$C$154)/$C$155</f>
        <v>0.79616147818501304</v>
      </c>
      <c r="G155"/>
      <c r="H155"/>
    </row>
    <row r="156" spans="1:8">
      <c r="A156"/>
      <c r="B156"/>
      <c r="C156"/>
      <c r="D156"/>
      <c r="E156"/>
      <c r="F156"/>
    </row>
    <row r="157" spans="1:8">
      <c r="A157" s="299" t="s">
        <v>839</v>
      </c>
      <c r="B157" s="299"/>
      <c r="C157" s="299"/>
      <c r="D157" s="299"/>
      <c r="E157" s="299"/>
      <c r="F157" s="299"/>
    </row>
    <row r="158" spans="1:8">
      <c r="A158" s="254" t="s">
        <v>844</v>
      </c>
      <c r="B158" s="254"/>
      <c r="C158" s="254"/>
      <c r="D158" s="254"/>
      <c r="E158" s="254"/>
      <c r="F158" s="100">
        <f>E155</f>
        <v>110</v>
      </c>
    </row>
    <row r="159" spans="1:8">
      <c r="A159" s="254" t="s">
        <v>840</v>
      </c>
      <c r="B159" s="254"/>
      <c r="C159" s="254"/>
      <c r="D159" s="254"/>
      <c r="E159" s="254"/>
      <c r="F159" s="101">
        <f>F155</f>
        <v>0.79616147818501304</v>
      </c>
    </row>
    <row r="160" spans="1:8">
      <c r="A160" s="254" t="s">
        <v>845</v>
      </c>
      <c r="B160" s="254"/>
      <c r="C160" s="254"/>
      <c r="D160" s="254"/>
      <c r="E160" s="254"/>
      <c r="F160" s="103">
        <f>SQRT(SUMPRODUCT((C151:C154)^2,(1-(E151:E154/C151:C154)),F151:F154,(1-F151:F154)/E151:E154))/SUM(C151:C154)</f>
        <v>3.8146203943288888E-2</v>
      </c>
    </row>
    <row r="161" spans="1:6">
      <c r="A161" s="254" t="s">
        <v>846</v>
      </c>
      <c r="B161" s="254"/>
      <c r="C161" s="254"/>
      <c r="D161" s="254"/>
      <c r="E161" s="254"/>
      <c r="F161" s="102">
        <f>F160*$B$135/F159</f>
        <v>9.3907062730799407E-2</v>
      </c>
    </row>
    <row r="162" spans="1:6">
      <c r="A162" s="254" t="s">
        <v>837</v>
      </c>
      <c r="B162" s="254"/>
      <c r="C162" s="254"/>
      <c r="D162" s="254"/>
      <c r="E162" s="254"/>
      <c r="F162" s="150" t="str">
        <f>IF(F161&lt;$B$134,"Ok, acceptable", "Use 
lower bound value")</f>
        <v>Ok, acceptable</v>
      </c>
    </row>
    <row r="163" spans="1:6">
      <c r="A163" s="268" t="s">
        <v>838</v>
      </c>
      <c r="B163" s="268"/>
      <c r="C163" s="268"/>
      <c r="D163" s="268"/>
      <c r="E163" s="268"/>
      <c r="F163" s="142" t="str">
        <f>IF(F162="Ok, acceptable","Not applicable",F159-TINV(1-$B$133,F158-1)*F160)</f>
        <v>Not applicable</v>
      </c>
    </row>
    <row r="166" spans="1:6" ht="28">
      <c r="A166" s="186" t="s">
        <v>311</v>
      </c>
      <c r="B166" s="186" t="s">
        <v>309</v>
      </c>
      <c r="C166" s="186" t="s">
        <v>816</v>
      </c>
      <c r="D166" s="164" t="s">
        <v>1697</v>
      </c>
      <c r="E166" s="176" t="s">
        <v>1698</v>
      </c>
      <c r="F166" s="186" t="s">
        <v>1699</v>
      </c>
    </row>
    <row r="167" spans="1:6">
      <c r="A167" s="51">
        <v>2014</v>
      </c>
      <c r="B167" s="70" t="s">
        <v>16</v>
      </c>
      <c r="C167" s="52">
        <f>C151</f>
        <v>2067</v>
      </c>
      <c r="D167" s="194">
        <f>F41</f>
        <v>0.22389559855603816</v>
      </c>
      <c r="E167" s="195">
        <f>F103</f>
        <v>0.218493822761817</v>
      </c>
      <c r="F167" s="196">
        <f>E167*(1-(D167-E167)/E167)</f>
        <v>0.21309204696759584</v>
      </c>
    </row>
    <row r="168" spans="1:6">
      <c r="A168" s="51">
        <v>2014</v>
      </c>
      <c r="B168" s="70" t="s">
        <v>229</v>
      </c>
      <c r="C168" s="52">
        <f t="shared" ref="C168:C170" si="10">C152</f>
        <v>9904</v>
      </c>
      <c r="D168" s="194">
        <f>F43</f>
        <v>0.22879186079420358</v>
      </c>
      <c r="E168" s="195">
        <f>F105</f>
        <v>0.22341486317268422</v>
      </c>
      <c r="F168" s="196">
        <f t="shared" ref="F168:F170" si="11">E168*(1-(D168-E168)/E168)</f>
        <v>0.21803786555116486</v>
      </c>
    </row>
    <row r="169" spans="1:6">
      <c r="A169" s="51">
        <v>2015</v>
      </c>
      <c r="B169" s="70" t="s">
        <v>229</v>
      </c>
      <c r="C169" s="52">
        <f t="shared" si="10"/>
        <v>61496</v>
      </c>
      <c r="D169" s="194">
        <f t="shared" ref="D169:D170" si="12">F44</f>
        <v>0.23435588024878587</v>
      </c>
      <c r="E169" s="195">
        <f t="shared" ref="E169:E170" si="13">F106</f>
        <v>0.22851830013977259</v>
      </c>
      <c r="F169" s="196">
        <f t="shared" si="11"/>
        <v>0.22268072003075931</v>
      </c>
    </row>
    <row r="170" spans="1:6">
      <c r="A170" s="51">
        <v>2016</v>
      </c>
      <c r="B170" s="70" t="s">
        <v>229</v>
      </c>
      <c r="C170" s="52">
        <f t="shared" si="10"/>
        <v>13813</v>
      </c>
      <c r="D170" s="194">
        <f t="shared" si="12"/>
        <v>0.23990085260538846</v>
      </c>
      <c r="E170" s="195">
        <f t="shared" si="13"/>
        <v>0.23483302114054055</v>
      </c>
      <c r="F170" s="196">
        <f t="shared" si="11"/>
        <v>0.22976518967569265</v>
      </c>
    </row>
    <row r="171" spans="1:6">
      <c r="A171" s="189"/>
      <c r="B171" s="190" t="s">
        <v>764</v>
      </c>
      <c r="C171" s="190">
        <f>SUM(C167:C170)</f>
        <v>87280</v>
      </c>
      <c r="F171" s="197">
        <f>SUMPRODUCT(F167:F170,C167:C170)/C171</f>
        <v>0.22304798814737253</v>
      </c>
    </row>
  </sheetData>
  <mergeCells count="63">
    <mergeCell ref="A163:E163"/>
    <mergeCell ref="A124:E124"/>
    <mergeCell ref="A113:E113"/>
    <mergeCell ref="A114:E114"/>
    <mergeCell ref="A145:C145"/>
    <mergeCell ref="A146:C146"/>
    <mergeCell ref="A147:C147"/>
    <mergeCell ref="A148:C148"/>
    <mergeCell ref="A144:D144"/>
    <mergeCell ref="A157:F157"/>
    <mergeCell ref="A123:E123"/>
    <mergeCell ref="A160:E160"/>
    <mergeCell ref="A161:E161"/>
    <mergeCell ref="A162:E162"/>
    <mergeCell ref="A159:E159"/>
    <mergeCell ref="A158:E158"/>
    <mergeCell ref="A36:C36"/>
    <mergeCell ref="A22:D22"/>
    <mergeCell ref="A23:C23"/>
    <mergeCell ref="A24:C24"/>
    <mergeCell ref="A25:C25"/>
    <mergeCell ref="A26:C26"/>
    <mergeCell ref="A1:B2"/>
    <mergeCell ref="A27:B32"/>
    <mergeCell ref="A89:B94"/>
    <mergeCell ref="A95:C95"/>
    <mergeCell ref="A84:D84"/>
    <mergeCell ref="A85:C85"/>
    <mergeCell ref="A86:C86"/>
    <mergeCell ref="A87:C87"/>
    <mergeCell ref="A88:C88"/>
    <mergeCell ref="A33:C33"/>
    <mergeCell ref="A34:C34"/>
    <mergeCell ref="A59:E59"/>
    <mergeCell ref="A60:E60"/>
    <mergeCell ref="A64:B65"/>
    <mergeCell ref="A53:E53"/>
    <mergeCell ref="A35:C35"/>
    <mergeCell ref="A56:F56"/>
    <mergeCell ref="A57:E57"/>
    <mergeCell ref="A58:E58"/>
    <mergeCell ref="A48:F48"/>
    <mergeCell ref="A49:E49"/>
    <mergeCell ref="A50:E50"/>
    <mergeCell ref="A51:E51"/>
    <mergeCell ref="A52:E52"/>
    <mergeCell ref="A54:E54"/>
    <mergeCell ref="A61:E61"/>
    <mergeCell ref="A119:E119"/>
    <mergeCell ref="A120:E120"/>
    <mergeCell ref="A121:E121"/>
    <mergeCell ref="A126:B127"/>
    <mergeCell ref="A62:E62"/>
    <mergeCell ref="A111:E111"/>
    <mergeCell ref="A112:E112"/>
    <mergeCell ref="A97:C97"/>
    <mergeCell ref="A98:C98"/>
    <mergeCell ref="A96:C96"/>
    <mergeCell ref="A110:F110"/>
    <mergeCell ref="A116:E116"/>
    <mergeCell ref="A115:E115"/>
    <mergeCell ref="A122:E122"/>
    <mergeCell ref="A118:F118"/>
  </mergeCells>
  <phoneticPr fontId="47" type="noConversion"/>
  <pageMargins left="0.7" right="0.7" top="0.75" bottom="0.75" header="0.3" footer="0.3"/>
  <pageSetup paperSize="9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94"/>
  <sheetViews>
    <sheetView zoomScale="110" zoomScaleNormal="110" workbookViewId="0">
      <selection activeCell="D7" sqref="D7"/>
    </sheetView>
  </sheetViews>
  <sheetFormatPr baseColWidth="10" defaultColWidth="8.83203125" defaultRowHeight="15"/>
  <cols>
    <col min="1" max="1" width="14.6640625" bestFit="1" customWidth="1"/>
    <col min="2" max="2" width="69.83203125" customWidth="1"/>
    <col min="3" max="3" width="11.33203125" bestFit="1" customWidth="1"/>
    <col min="4" max="6" width="11.33203125" customWidth="1"/>
    <col min="7" max="7" width="11.83203125" customWidth="1"/>
    <col min="8" max="11" width="11.33203125" customWidth="1"/>
    <col min="12" max="12" width="13.83203125" customWidth="1"/>
    <col min="13" max="13" width="11.1640625" customWidth="1"/>
    <col min="14" max="14" width="10.6640625" customWidth="1"/>
    <col min="15" max="15" width="11.1640625" customWidth="1"/>
    <col min="16" max="16" width="12.5" customWidth="1"/>
  </cols>
  <sheetData>
    <row r="1" spans="1:15">
      <c r="A1" s="341" t="s">
        <v>886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</row>
    <row r="2" spans="1:15">
      <c r="A2" s="349" t="s">
        <v>847</v>
      </c>
      <c r="B2" s="350"/>
      <c r="C2" s="342" t="s">
        <v>898</v>
      </c>
      <c r="D2" s="353" t="s">
        <v>762</v>
      </c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</row>
    <row r="3" spans="1:15">
      <c r="A3" s="351"/>
      <c r="B3" s="352"/>
      <c r="C3" s="343"/>
      <c r="D3" s="347" t="s">
        <v>887</v>
      </c>
      <c r="E3" s="348"/>
      <c r="F3" s="347" t="s">
        <v>888</v>
      </c>
      <c r="G3" s="348"/>
      <c r="H3" s="347" t="s">
        <v>889</v>
      </c>
      <c r="I3" s="348"/>
      <c r="J3" s="347" t="s">
        <v>890</v>
      </c>
      <c r="K3" s="348"/>
      <c r="L3" s="347" t="s">
        <v>891</v>
      </c>
      <c r="M3" s="348"/>
      <c r="N3" s="347" t="s">
        <v>892</v>
      </c>
      <c r="O3" s="348"/>
    </row>
    <row r="4" spans="1:15">
      <c r="A4" s="198" t="s">
        <v>848</v>
      </c>
      <c r="B4" s="199" t="s">
        <v>290</v>
      </c>
      <c r="C4" s="344"/>
      <c r="D4" s="199">
        <v>2017</v>
      </c>
      <c r="E4" s="199">
        <v>2018</v>
      </c>
      <c r="F4" s="199">
        <v>2017</v>
      </c>
      <c r="G4" s="199">
        <v>2018</v>
      </c>
      <c r="H4" s="199">
        <v>2017</v>
      </c>
      <c r="I4" s="199">
        <v>2018</v>
      </c>
      <c r="J4" s="199">
        <v>2017</v>
      </c>
      <c r="K4" s="199">
        <v>2018</v>
      </c>
      <c r="L4" s="199">
        <v>2017</v>
      </c>
      <c r="M4" s="199">
        <v>2018</v>
      </c>
      <c r="N4" s="199">
        <v>2017</v>
      </c>
      <c r="O4" s="199">
        <v>2018</v>
      </c>
    </row>
    <row r="5" spans="1:15" ht="16">
      <c r="A5" s="106" t="s">
        <v>849</v>
      </c>
      <c r="B5" s="107" t="s">
        <v>850</v>
      </c>
      <c r="C5" s="108" t="s">
        <v>851</v>
      </c>
      <c r="D5" s="132">
        <f>AVERAGE('Usage Summary MS#1'!$AQ$3:$AQ$91)</f>
        <v>1.8467945205479468</v>
      </c>
      <c r="E5" s="132">
        <f>AVERAGE('Usage Summary MS#1'!$AQ$3:$AQ$91)</f>
        <v>1.8467945205479468</v>
      </c>
      <c r="F5" s="132">
        <f>AVERAGE('Usage Summary MS#1'!$AQ$3:$AQ$91)</f>
        <v>1.8467945205479468</v>
      </c>
      <c r="G5" s="132">
        <f>AVERAGE('Usage Summary MS#1'!$AQ$3:$AQ$91)</f>
        <v>1.8467945205479468</v>
      </c>
      <c r="H5" s="132">
        <f>AVERAGE('Usage Summary MS#1'!$AQ$3:$AQ$91)</f>
        <v>1.8467945205479468</v>
      </c>
      <c r="I5" s="132">
        <f>AVERAGE('Usage Summary MS#1'!$AQ$3:$AQ$91)</f>
        <v>1.8467945205479468</v>
      </c>
      <c r="J5" s="132">
        <f>AVERAGE('Usage Summary MS#1'!$AQ$3:$AQ$91)</f>
        <v>1.8467945205479468</v>
      </c>
      <c r="K5" s="132">
        <f>AVERAGE('Usage Summary MS#1'!$AQ$3:$AQ$91)</f>
        <v>1.8467945205479468</v>
      </c>
      <c r="L5" s="132">
        <f>AVERAGE('Usage Summary MS#1'!$AQ$3:$AQ$91)</f>
        <v>1.8467945205479468</v>
      </c>
      <c r="M5" s="132">
        <f>AVERAGE('Usage Summary MS#1'!$AQ$3:$AQ$91)</f>
        <v>1.8467945205479468</v>
      </c>
      <c r="N5" s="132">
        <f>AVERAGE('Usage Summary MS#1'!$AQ$3:$AQ$91)</f>
        <v>1.8467945205479468</v>
      </c>
      <c r="O5" s="132">
        <f>AVERAGE('Usage Summary MS#1'!$AQ$3:$AQ$91)</f>
        <v>1.8467945205479468</v>
      </c>
    </row>
    <row r="6" spans="1:15">
      <c r="A6" s="106" t="s">
        <v>852</v>
      </c>
      <c r="B6" s="107" t="s">
        <v>853</v>
      </c>
      <c r="C6" s="108" t="s">
        <v>860</v>
      </c>
      <c r="D6" s="132">
        <f>IF('Sampling Size Cal &amp; Results'!$F$61="Ok, acceptable",'Sampling Size Cal &amp; Results'!$F$58,'Sampling Size Cal &amp; Results'!$F$62)</f>
        <v>0.81764444172891182</v>
      </c>
      <c r="E6" s="132">
        <f>IF('Sampling Size Cal &amp; Results'!$F$61="Ok, acceptable",'Sampling Size Cal &amp; Results'!$F$58,'Sampling Size Cal &amp; Results'!$F$62)</f>
        <v>0.81764444172891182</v>
      </c>
      <c r="F6" s="132">
        <f>IF('Sampling Size Cal &amp; Results'!$F$61="Ok, acceptable",'Sampling Size Cal &amp; Results'!$F$58,'Sampling Size Cal &amp; Results'!$F$62)</f>
        <v>0.81764444172891182</v>
      </c>
      <c r="G6" s="132">
        <f>IF('Sampling Size Cal &amp; Results'!$F$61="Ok, acceptable",'Sampling Size Cal &amp; Results'!$F$58,'Sampling Size Cal &amp; Results'!$F$62)</f>
        <v>0.81764444172891182</v>
      </c>
      <c r="H6" s="132">
        <f>IF('Sampling Size Cal &amp; Results'!$F$61="Ok, acceptable",'Sampling Size Cal &amp; Results'!$F$58,'Sampling Size Cal &amp; Results'!$F$62)</f>
        <v>0.81764444172891182</v>
      </c>
      <c r="I6" s="132">
        <f>IF('Sampling Size Cal &amp; Results'!$F$61="Ok, acceptable",'Sampling Size Cal &amp; Results'!$F$58,'Sampling Size Cal &amp; Results'!$F$62)</f>
        <v>0.81764444172891182</v>
      </c>
      <c r="J6" s="132">
        <f>IF('Sampling Size Cal &amp; Results'!$F$61="Ok, acceptable",'Sampling Size Cal &amp; Results'!$F$58,'Sampling Size Cal &amp; Results'!$F$62)</f>
        <v>0.81764444172891182</v>
      </c>
      <c r="K6" s="132">
        <f>IF('Sampling Size Cal &amp; Results'!$F$61="Ok, acceptable",'Sampling Size Cal &amp; Results'!$F$58,'Sampling Size Cal &amp; Results'!$F$62)</f>
        <v>0.81764444172891182</v>
      </c>
      <c r="L6" s="132">
        <f>IF('Sampling Size Cal &amp; Results'!$F$61="Ok, acceptable",'Sampling Size Cal &amp; Results'!$F$58,'Sampling Size Cal &amp; Results'!$F$62)</f>
        <v>0.81764444172891182</v>
      </c>
      <c r="M6" s="132">
        <f>IF('Sampling Size Cal &amp; Results'!$F$61="Ok, acceptable",'Sampling Size Cal &amp; Results'!$F$58,'Sampling Size Cal &amp; Results'!$F$62)</f>
        <v>0.81764444172891182</v>
      </c>
      <c r="N6" s="132">
        <f>IF('Sampling Size Cal &amp; Results'!$F$61="Ok, acceptable",'Sampling Size Cal &amp; Results'!$F$58,'Sampling Size Cal &amp; Results'!$F$62)</f>
        <v>0.81764444172891182</v>
      </c>
      <c r="O6" s="132">
        <f>IF('Sampling Size Cal &amp; Results'!$F$61="Ok, acceptable",'Sampling Size Cal &amp; Results'!$F$58,'Sampling Size Cal &amp; Results'!$F$62)</f>
        <v>0.81764444172891182</v>
      </c>
    </row>
    <row r="7" spans="1:15" ht="16">
      <c r="A7" s="106" t="s">
        <v>854</v>
      </c>
      <c r="B7" s="107" t="s">
        <v>793</v>
      </c>
      <c r="C7" s="108" t="s">
        <v>855</v>
      </c>
      <c r="D7" s="113">
        <f>SUMIFS('VPA06 - VPA11 Stove data'!$R$3:$R$1840,'VPA06 - VPA11 Stove data'!$B$3:$B$1840,6,'VPA06 - VPA11 Stove data'!$Q$3:$Q$1840,"Yes")</f>
        <v>1392.2219178082182</v>
      </c>
      <c r="E7" s="113">
        <f>SUMIFS('VPA06 - VPA11 Stove data'!$S$3:$S$1840,'VPA06 - VPA11 Stove data'!$B$3:$B$1840,6,'VPA06 - VPA11 Stove data'!$Q$3:$Q$1840,"Yes")</f>
        <v>0</v>
      </c>
      <c r="F7" s="113">
        <f>SUMIFS('VPA06 - VPA11 Stove data'!$R$3:$R$1840,'VPA06 - VPA11 Stove data'!$B$3:$B$1840,7,'VPA06 - VPA11 Stove data'!$Q$3:$Q$1840,"Yes")</f>
        <v>13994.054794520538</v>
      </c>
      <c r="G7" s="113">
        <f>SUMIFS('VPA06 - VPA11 Stove data'!$S$3:$S$1840,'VPA06 - VPA11 Stove data'!$B$3:$B$1840,7,'VPA06 - VPA11 Stove data'!$Q$3:$Q$1840,"Yes")</f>
        <v>6955.6712328767217</v>
      </c>
      <c r="H7" s="113">
        <f>SUMIFS('VPA06 - VPA11 Stove data'!$R$3:$R$1840,'VPA06 - VPA11 Stove data'!$B$3:$B$1840,8,'VPA06 - VPA11 Stove data'!$Q$3:$Q$1840,"Yes")</f>
        <v>14305.709589041113</v>
      </c>
      <c r="I7" s="113">
        <f>SUMIFS('VPA06 - VPA11 Stove data'!$S$3:$S$1840,'VPA06 - VPA11 Stove data'!$B$3:$B$1840,8,'VPA06 - VPA11 Stove data'!$Q$3:$Q$1840,"Yes")</f>
        <v>19759.131506849335</v>
      </c>
      <c r="J7" s="113">
        <f>SUMIFS('VPA06 - VPA11 Stove data'!$R$3:$R$1840,'VPA06 - VPA11 Stove data'!$B$3:$B$1840,9,'VPA06 - VPA11 Stove data'!$Q$3:$Q$1840,"Yes")</f>
        <v>15462.641095890409</v>
      </c>
      <c r="K7" s="113">
        <f>SUMIFS('VPA06 - VPA11 Stove data'!$S$3:$S$1840,'VPA06 - VPA11 Stove data'!$B$3:$B$1840,9,'VPA06 - VPA11 Stove data'!$Q$3:$Q$1840,"Yes")</f>
        <v>21425.358904109584</v>
      </c>
      <c r="L7" s="113">
        <f>SUMIFS('VPA06 - VPA11 Stove data'!$R$3:$R$1840,'VPA06 - VPA11 Stove data'!$B$3:$B$1840,10,'VPA06 - VPA11 Stove data'!$Q$3:$Q$1840,"Yes")</f>
        <v>18149.991780821922</v>
      </c>
      <c r="M7" s="113">
        <f>SUMIFS('VPA06 - VPA11 Stove data'!$S$3:$S$1840,'VPA06 - VPA11 Stove data'!$B$3:$B$1840,10,'VPA06 - VPA11 Stove data'!$Q$3:$Q$1840,"Yes")</f>
        <v>25149.008219178064</v>
      </c>
      <c r="N7" s="113">
        <f>SUMIFS('VPA06 - VPA11 Stove data'!$R$3:$R$1840,'VPA06 - VPA11 Stove data'!$B$3:$B$1840,11,'VPA06 - VPA11 Stove data'!$Q$3:$Q$1840,"Yes")</f>
        <v>18143.704109589042</v>
      </c>
      <c r="O7" s="113">
        <f>SUMIFS('VPA06 - VPA11 Stove data'!$S$3:$S$1840,'VPA06 - VPA11 Stove data'!$B$3:$B$1840,11,'VPA06 - VPA11 Stove data'!$Q$3:$Q$1840,"Yes")</f>
        <v>25140.295890410944</v>
      </c>
    </row>
    <row r="8" spans="1:15" ht="16">
      <c r="A8" s="106" t="s">
        <v>856</v>
      </c>
      <c r="B8" s="107" t="s">
        <v>857</v>
      </c>
      <c r="C8" s="108" t="s">
        <v>858</v>
      </c>
      <c r="D8" s="113">
        <f t="shared" ref="D8:O8" si="0">D$5*D$6*D7</f>
        <v>2102.2847150517373</v>
      </c>
      <c r="E8" s="113">
        <f t="shared" si="0"/>
        <v>0</v>
      </c>
      <c r="F8" s="113">
        <f t="shared" si="0"/>
        <v>21131.320459623454</v>
      </c>
      <c r="G8" s="113">
        <f t="shared" si="0"/>
        <v>10503.211541750867</v>
      </c>
      <c r="H8" s="113">
        <f t="shared" si="0"/>
        <v>21601.925829724696</v>
      </c>
      <c r="I8" s="113">
        <f t="shared" si="0"/>
        <v>29836.708945756371</v>
      </c>
      <c r="J8" s="113">
        <f t="shared" si="0"/>
        <v>23348.917018485805</v>
      </c>
      <c r="K8" s="113">
        <f t="shared" si="0"/>
        <v>32352.747764176405</v>
      </c>
      <c r="L8" s="113">
        <f t="shared" si="0"/>
        <v>27406.873725423367</v>
      </c>
      <c r="M8" s="113">
        <f t="shared" si="0"/>
        <v>37975.5374496062</v>
      </c>
      <c r="N8" s="113">
        <f t="shared" si="0"/>
        <v>27397.379208093138</v>
      </c>
      <c r="O8" s="113">
        <f t="shared" si="0"/>
        <v>37962.381647815302</v>
      </c>
    </row>
    <row r="9" spans="1:15" ht="16">
      <c r="A9" s="106" t="s">
        <v>859</v>
      </c>
      <c r="B9" s="107" t="s">
        <v>298</v>
      </c>
      <c r="C9" s="108" t="s">
        <v>860</v>
      </c>
      <c r="D9" s="149">
        <f>'Default Parameters'!$C$3</f>
        <v>0.1</v>
      </c>
      <c r="E9" s="149">
        <f>'Default Parameters'!$C$3</f>
        <v>0.1</v>
      </c>
      <c r="F9" s="149">
        <f>'Default Parameters'!$C$3</f>
        <v>0.1</v>
      </c>
      <c r="G9" s="149">
        <f>'Default Parameters'!$C$3</f>
        <v>0.1</v>
      </c>
      <c r="H9" s="149">
        <f>'Default Parameters'!$C$3</f>
        <v>0.1</v>
      </c>
      <c r="I9" s="149">
        <f>'Default Parameters'!$C$3</f>
        <v>0.1</v>
      </c>
      <c r="J9" s="149">
        <f>'Default Parameters'!$C$3</f>
        <v>0.1</v>
      </c>
      <c r="K9" s="149">
        <f>'Default Parameters'!$C$3</f>
        <v>0.1</v>
      </c>
      <c r="L9" s="149">
        <f>'Default Parameters'!$C$3</f>
        <v>0.1</v>
      </c>
      <c r="M9" s="149">
        <f>'Default Parameters'!$C$3</f>
        <v>0.1</v>
      </c>
      <c r="N9" s="149">
        <f>'Default Parameters'!$C$3</f>
        <v>0.1</v>
      </c>
      <c r="O9" s="149">
        <f>'Default Parameters'!$C$3</f>
        <v>0.1</v>
      </c>
    </row>
    <row r="10" spans="1:15" ht="16">
      <c r="A10" s="106" t="s">
        <v>861</v>
      </c>
      <c r="B10" s="107" t="s">
        <v>862</v>
      </c>
      <c r="C10" s="108" t="s">
        <v>860</v>
      </c>
      <c r="D10" s="132">
        <f>'Sampling Size Cal &amp; Results'!$F$50</f>
        <v>0.22818161631783185</v>
      </c>
      <c r="E10" s="132">
        <f>'Sampling Size Cal &amp; Results'!$F$50</f>
        <v>0.22818161631783185</v>
      </c>
      <c r="F10" s="132">
        <f>'Sampling Size Cal &amp; Results'!$F$50</f>
        <v>0.22818161631783185</v>
      </c>
      <c r="G10" s="132">
        <f>'Sampling Size Cal &amp; Results'!$F$50</f>
        <v>0.22818161631783185</v>
      </c>
      <c r="H10" s="132">
        <f>'Sampling Size Cal &amp; Results'!$F$50</f>
        <v>0.22818161631783185</v>
      </c>
      <c r="I10" s="132">
        <f>'Sampling Size Cal &amp; Results'!$F$50</f>
        <v>0.22818161631783185</v>
      </c>
      <c r="J10" s="132">
        <f>'Sampling Size Cal &amp; Results'!$F$50</f>
        <v>0.22818161631783185</v>
      </c>
      <c r="K10" s="132">
        <f>'Sampling Size Cal &amp; Results'!$F$50</f>
        <v>0.22818161631783185</v>
      </c>
      <c r="L10" s="132">
        <f>'Sampling Size Cal &amp; Results'!$F$50</f>
        <v>0.22818161631783185</v>
      </c>
      <c r="M10" s="132">
        <f>'Sampling Size Cal &amp; Results'!$F$50</f>
        <v>0.22818161631783185</v>
      </c>
      <c r="N10" s="132">
        <f>'Sampling Size Cal &amp; Results'!$F$50</f>
        <v>0.22818161631783185</v>
      </c>
      <c r="O10" s="132">
        <f>'Sampling Size Cal &amp; Results'!$F$50</f>
        <v>0.22818161631783185</v>
      </c>
    </row>
    <row r="11" spans="1:15" ht="16">
      <c r="A11" s="106" t="s">
        <v>863</v>
      </c>
      <c r="B11" s="107" t="s">
        <v>864</v>
      </c>
      <c r="C11" s="108" t="s">
        <v>858</v>
      </c>
      <c r="D11" s="111">
        <f t="shared" ref="D11:O11" si="1">D8*(1-D$9/D$10)</f>
        <v>1180.963905349221</v>
      </c>
      <c r="E11" s="111">
        <f t="shared" si="1"/>
        <v>0</v>
      </c>
      <c r="F11" s="111">
        <f t="shared" si="1"/>
        <v>11870.57421695075</v>
      </c>
      <c r="G11" s="111">
        <f t="shared" si="1"/>
        <v>5900.2063955689537</v>
      </c>
      <c r="H11" s="111">
        <f t="shared" si="1"/>
        <v>12134.938007342198</v>
      </c>
      <c r="I11" s="111">
        <f t="shared" si="1"/>
        <v>16760.848836063255</v>
      </c>
      <c r="J11" s="111">
        <f t="shared" si="1"/>
        <v>13116.314850411345</v>
      </c>
      <c r="K11" s="111">
        <f t="shared" si="1"/>
        <v>18174.240184883693</v>
      </c>
      <c r="L11" s="111">
        <f t="shared" si="1"/>
        <v>15395.882582627441</v>
      </c>
      <c r="M11" s="111">
        <f t="shared" si="1"/>
        <v>21332.856911875911</v>
      </c>
      <c r="N11" s="111">
        <f t="shared" si="1"/>
        <v>15390.549012828147</v>
      </c>
      <c r="O11" s="111">
        <f t="shared" si="1"/>
        <v>21325.466606010228</v>
      </c>
    </row>
    <row r="12" spans="1:15" ht="36" customHeight="1">
      <c r="A12" s="106" t="s">
        <v>865</v>
      </c>
      <c r="B12" s="107" t="s">
        <v>866</v>
      </c>
      <c r="C12" s="108" t="s">
        <v>867</v>
      </c>
      <c r="D12" s="113">
        <f t="shared" ref="D12:O12" si="2">D11*D16*D14*0.2777777777</f>
        <v>4.6746487906984315</v>
      </c>
      <c r="E12" s="113">
        <f t="shared" si="2"/>
        <v>0</v>
      </c>
      <c r="F12" s="113">
        <f t="shared" si="2"/>
        <v>46.987689595606824</v>
      </c>
      <c r="G12" s="113">
        <f t="shared" si="2"/>
        <v>23.354983642587708</v>
      </c>
      <c r="H12" s="113">
        <f t="shared" si="2"/>
        <v>48.034129598946642</v>
      </c>
      <c r="I12" s="113">
        <f t="shared" si="2"/>
        <v>66.345026624173769</v>
      </c>
      <c r="J12" s="113">
        <f t="shared" si="2"/>
        <v>51.918746268340989</v>
      </c>
      <c r="K12" s="113">
        <f t="shared" si="2"/>
        <v>71.939700711688175</v>
      </c>
      <c r="L12" s="113">
        <f t="shared" si="2"/>
        <v>60.942035205836511</v>
      </c>
      <c r="M12" s="113">
        <f t="shared" si="2"/>
        <v>84.442558585864901</v>
      </c>
      <c r="N12" s="113">
        <f t="shared" si="2"/>
        <v>60.920923158720221</v>
      </c>
      <c r="O12" s="113">
        <f t="shared" si="2"/>
        <v>84.41330529182143</v>
      </c>
    </row>
    <row r="13" spans="1:15" ht="30" customHeight="1">
      <c r="A13" s="106" t="s">
        <v>868</v>
      </c>
      <c r="B13" s="109" t="s">
        <v>869</v>
      </c>
      <c r="C13" s="108" t="s">
        <v>362</v>
      </c>
      <c r="D13" s="132">
        <f>'NRB Fraction-registered PoA-DD'!$G$25</f>
        <v>0.89050941089381808</v>
      </c>
      <c r="E13" s="132">
        <f>'NRB Fraction-registered PoA-DD'!$G$25</f>
        <v>0.89050941089381808</v>
      </c>
      <c r="F13" s="132">
        <f>'NRB Fraction-registered PoA-DD'!$G$25</f>
        <v>0.89050941089381808</v>
      </c>
      <c r="G13" s="132">
        <f>'NRB Fraction-registered PoA-DD'!$G$25</f>
        <v>0.89050941089381808</v>
      </c>
      <c r="H13" s="132">
        <f>'NRB Fraction-registered PoA-DD'!$G$25</f>
        <v>0.89050941089381808</v>
      </c>
      <c r="I13" s="132">
        <f>'NRB Fraction-registered PoA-DD'!$G$25</f>
        <v>0.89050941089381808</v>
      </c>
      <c r="J13" s="132">
        <f>'NRB Fraction-registered PoA-DD'!$G$25</f>
        <v>0.89050941089381808</v>
      </c>
      <c r="K13" s="132">
        <f>'NRB Fraction-registered PoA-DD'!$G$25</f>
        <v>0.89050941089381808</v>
      </c>
      <c r="L13" s="132">
        <f>'NRB Fraction-registered PoA-DD'!$G$25</f>
        <v>0.89050941089381808</v>
      </c>
      <c r="M13" s="132">
        <f>'NRB Fraction-registered PoA-DD'!$G$25</f>
        <v>0.89050941089381808</v>
      </c>
      <c r="N13" s="132">
        <f>'NRB Fraction-registered PoA-DD'!$G$25</f>
        <v>0.89050941089381808</v>
      </c>
      <c r="O13" s="132">
        <f>'NRB Fraction-registered PoA-DD'!$G$25</f>
        <v>0.89050941089381808</v>
      </c>
    </row>
    <row r="14" spans="1:15" ht="30" customHeight="1">
      <c r="A14" s="106" t="s">
        <v>870</v>
      </c>
      <c r="B14" s="109" t="s">
        <v>301</v>
      </c>
      <c r="C14" s="108" t="s">
        <v>302</v>
      </c>
      <c r="D14" s="110">
        <f>'Default Parameters'!$C$4</f>
        <v>1.4999999999999999E-2</v>
      </c>
      <c r="E14" s="110">
        <f>'Default Parameters'!$C$4</f>
        <v>1.4999999999999999E-2</v>
      </c>
      <c r="F14" s="110">
        <f>'Default Parameters'!$C$4</f>
        <v>1.4999999999999999E-2</v>
      </c>
      <c r="G14" s="110">
        <f>'Default Parameters'!$C$4</f>
        <v>1.4999999999999999E-2</v>
      </c>
      <c r="H14" s="110">
        <f>'Default Parameters'!$C$4</f>
        <v>1.4999999999999999E-2</v>
      </c>
      <c r="I14" s="110">
        <f>'Default Parameters'!$C$4</f>
        <v>1.4999999999999999E-2</v>
      </c>
      <c r="J14" s="110">
        <f>'Default Parameters'!$C$4</f>
        <v>1.4999999999999999E-2</v>
      </c>
      <c r="K14" s="110">
        <f>'Default Parameters'!$C$4</f>
        <v>1.4999999999999999E-2</v>
      </c>
      <c r="L14" s="110">
        <f>'Default Parameters'!$C$4</f>
        <v>1.4999999999999999E-2</v>
      </c>
      <c r="M14" s="110">
        <f>'Default Parameters'!$C$4</f>
        <v>1.4999999999999999E-2</v>
      </c>
      <c r="N14" s="110">
        <f>'Default Parameters'!$C$4</f>
        <v>1.4999999999999999E-2</v>
      </c>
      <c r="O14" s="110">
        <f>'Default Parameters'!$C$4</f>
        <v>1.4999999999999999E-2</v>
      </c>
    </row>
    <row r="15" spans="1:15">
      <c r="A15" s="108" t="s">
        <v>871</v>
      </c>
      <c r="B15" s="109" t="s">
        <v>872</v>
      </c>
      <c r="C15" s="108" t="s">
        <v>873</v>
      </c>
      <c r="D15" s="111">
        <f>'Default Parameters'!$C$7</f>
        <v>81.599999999999994</v>
      </c>
      <c r="E15" s="111">
        <f>'Default Parameters'!$C$7</f>
        <v>81.599999999999994</v>
      </c>
      <c r="F15" s="111">
        <f>'Default Parameters'!$C$7</f>
        <v>81.599999999999994</v>
      </c>
      <c r="G15" s="111">
        <f>'Default Parameters'!$C$7</f>
        <v>81.599999999999994</v>
      </c>
      <c r="H15" s="111">
        <f>'Default Parameters'!$C$7</f>
        <v>81.599999999999994</v>
      </c>
      <c r="I15" s="111">
        <f>'Default Parameters'!$C$7</f>
        <v>81.599999999999994</v>
      </c>
      <c r="J15" s="111">
        <f>'Default Parameters'!$C$7</f>
        <v>81.599999999999994</v>
      </c>
      <c r="K15" s="111">
        <f>'Default Parameters'!$C$7</f>
        <v>81.599999999999994</v>
      </c>
      <c r="L15" s="111">
        <f>'Default Parameters'!$C$7</f>
        <v>81.599999999999994</v>
      </c>
      <c r="M15" s="111">
        <f>'Default Parameters'!$C$7</f>
        <v>81.599999999999994</v>
      </c>
      <c r="N15" s="111">
        <f>'Default Parameters'!$C$7</f>
        <v>81.599999999999994</v>
      </c>
      <c r="O15" s="111">
        <f>'Default Parameters'!$C$7</f>
        <v>81.599999999999994</v>
      </c>
    </row>
    <row r="16" spans="1:15">
      <c r="A16" s="106" t="s">
        <v>365</v>
      </c>
      <c r="B16" s="107" t="s">
        <v>874</v>
      </c>
      <c r="C16" s="108" t="s">
        <v>875</v>
      </c>
      <c r="D16" s="111">
        <f>'Default Parameters'!$C$8</f>
        <v>0.95</v>
      </c>
      <c r="E16" s="111">
        <f>'Default Parameters'!$C$8</f>
        <v>0.95</v>
      </c>
      <c r="F16" s="111">
        <f>'Default Parameters'!$C$8</f>
        <v>0.95</v>
      </c>
      <c r="G16" s="111">
        <f>'Default Parameters'!$C$8</f>
        <v>0.95</v>
      </c>
      <c r="H16" s="111">
        <f>'Default Parameters'!$C$8</f>
        <v>0.95</v>
      </c>
      <c r="I16" s="111">
        <f>'Default Parameters'!$C$8</f>
        <v>0.95</v>
      </c>
      <c r="J16" s="111">
        <f>'Default Parameters'!$C$8</f>
        <v>0.95</v>
      </c>
      <c r="K16" s="111">
        <f>'Default Parameters'!$C$8</f>
        <v>0.95</v>
      </c>
      <c r="L16" s="111">
        <f>'Default Parameters'!$C$8</f>
        <v>0.95</v>
      </c>
      <c r="M16" s="111">
        <f>'Default Parameters'!$C$8</f>
        <v>0.95</v>
      </c>
      <c r="N16" s="111">
        <f>'Default Parameters'!$C$8</f>
        <v>0.95</v>
      </c>
      <c r="O16" s="111">
        <f>'Default Parameters'!$C$8</f>
        <v>0.95</v>
      </c>
    </row>
    <row r="17" spans="1:15" ht="16">
      <c r="A17" s="106" t="s">
        <v>876</v>
      </c>
      <c r="B17" s="107" t="s">
        <v>877</v>
      </c>
      <c r="C17" s="108" t="s">
        <v>878</v>
      </c>
      <c r="D17" s="112">
        <f t="shared" ref="D17:O17" si="3">ROUNDDOWN(D11*D$13*D$14*D$15*D$16,0)</f>
        <v>1222</v>
      </c>
      <c r="E17" s="112">
        <f t="shared" si="3"/>
        <v>0</v>
      </c>
      <c r="F17" s="112">
        <f t="shared" si="3"/>
        <v>12291</v>
      </c>
      <c r="G17" s="112">
        <f t="shared" si="3"/>
        <v>6109</v>
      </c>
      <c r="H17" s="112">
        <f t="shared" si="3"/>
        <v>12565</v>
      </c>
      <c r="I17" s="112">
        <f t="shared" si="3"/>
        <v>17355</v>
      </c>
      <c r="J17" s="112">
        <f t="shared" si="3"/>
        <v>13581</v>
      </c>
      <c r="K17" s="112">
        <f t="shared" si="3"/>
        <v>18819</v>
      </c>
      <c r="L17" s="112">
        <f t="shared" si="3"/>
        <v>15942</v>
      </c>
      <c r="M17" s="112">
        <f t="shared" si="3"/>
        <v>22089</v>
      </c>
      <c r="N17" s="112">
        <f t="shared" si="3"/>
        <v>15936</v>
      </c>
      <c r="O17" s="112">
        <f t="shared" si="3"/>
        <v>22082</v>
      </c>
    </row>
    <row r="18" spans="1:15" ht="16">
      <c r="A18" s="106" t="s">
        <v>879</v>
      </c>
      <c r="B18" s="107" t="s">
        <v>880</v>
      </c>
      <c r="C18" s="108" t="s">
        <v>878</v>
      </c>
      <c r="D18" s="113">
        <v>0</v>
      </c>
      <c r="E18" s="113">
        <v>0</v>
      </c>
      <c r="F18" s="113">
        <v>0</v>
      </c>
      <c r="G18" s="113">
        <v>0</v>
      </c>
      <c r="H18" s="113">
        <v>0</v>
      </c>
      <c r="I18" s="113">
        <v>0</v>
      </c>
      <c r="J18" s="113">
        <v>0</v>
      </c>
      <c r="K18" s="113">
        <v>0</v>
      </c>
      <c r="L18" s="113">
        <v>0</v>
      </c>
      <c r="M18" s="113">
        <v>0</v>
      </c>
      <c r="N18" s="113">
        <v>0</v>
      </c>
      <c r="O18" s="113">
        <v>0</v>
      </c>
    </row>
    <row r="19" spans="1:15" ht="16">
      <c r="A19" s="106" t="s">
        <v>881</v>
      </c>
      <c r="B19" s="107" t="s">
        <v>882</v>
      </c>
      <c r="C19" s="108" t="s">
        <v>878</v>
      </c>
      <c r="D19" s="113">
        <v>0</v>
      </c>
      <c r="E19" s="113">
        <v>0</v>
      </c>
      <c r="F19" s="113">
        <v>0</v>
      </c>
      <c r="G19" s="113">
        <v>0</v>
      </c>
      <c r="H19" s="113">
        <v>0</v>
      </c>
      <c r="I19" s="113">
        <v>0</v>
      </c>
      <c r="J19" s="113">
        <v>0</v>
      </c>
      <c r="K19" s="113">
        <v>0</v>
      </c>
      <c r="L19" s="113">
        <v>0</v>
      </c>
      <c r="M19" s="113">
        <v>0</v>
      </c>
      <c r="N19" s="113">
        <v>0</v>
      </c>
      <c r="O19" s="113">
        <v>0</v>
      </c>
    </row>
    <row r="20" spans="1:15">
      <c r="A20" s="106" t="s">
        <v>362</v>
      </c>
      <c r="B20" s="107" t="s">
        <v>883</v>
      </c>
      <c r="C20" s="108" t="s">
        <v>860</v>
      </c>
      <c r="D20" s="132">
        <f>D5/'Default Parameters'!$C$2</f>
        <v>0.96438356164383643</v>
      </c>
      <c r="E20" s="132">
        <f>E5/'Default Parameters'!$C$2</f>
        <v>0.96438356164383643</v>
      </c>
      <c r="F20" s="132">
        <f>F5/'Default Parameters'!$C$2</f>
        <v>0.96438356164383643</v>
      </c>
      <c r="G20" s="132">
        <f>G5/'Default Parameters'!$C$2</f>
        <v>0.96438356164383643</v>
      </c>
      <c r="H20" s="132">
        <f>H5/'Default Parameters'!$C$2</f>
        <v>0.96438356164383643</v>
      </c>
      <c r="I20" s="132">
        <f>I5/'Default Parameters'!$C$2</f>
        <v>0.96438356164383643</v>
      </c>
      <c r="J20" s="132">
        <f>J5/'Default Parameters'!$C$2</f>
        <v>0.96438356164383643</v>
      </c>
      <c r="K20" s="132">
        <f>K5/'Default Parameters'!$C$2</f>
        <v>0.96438356164383643</v>
      </c>
      <c r="L20" s="132">
        <f>L5/'Default Parameters'!$C$2</f>
        <v>0.96438356164383643</v>
      </c>
      <c r="M20" s="132">
        <f>M5/'Default Parameters'!$C$2</f>
        <v>0.96438356164383643</v>
      </c>
      <c r="N20" s="132">
        <f>N5/'Default Parameters'!$C$2</f>
        <v>0.96438356164383643</v>
      </c>
      <c r="O20" s="132">
        <f>O5/'Default Parameters'!$C$2</f>
        <v>0.96438356164383643</v>
      </c>
    </row>
    <row r="21" spans="1:15" ht="16">
      <c r="A21" s="198" t="s">
        <v>1700</v>
      </c>
      <c r="B21" s="200" t="s">
        <v>884</v>
      </c>
      <c r="C21" s="199" t="s">
        <v>1701</v>
      </c>
      <c r="D21" s="201">
        <f t="shared" ref="D21:O21" si="4">D17-D$18-D$19</f>
        <v>1222</v>
      </c>
      <c r="E21" s="201">
        <f t="shared" si="4"/>
        <v>0</v>
      </c>
      <c r="F21" s="201">
        <f t="shared" si="4"/>
        <v>12291</v>
      </c>
      <c r="G21" s="201">
        <f t="shared" si="4"/>
        <v>6109</v>
      </c>
      <c r="H21" s="201">
        <f t="shared" si="4"/>
        <v>12565</v>
      </c>
      <c r="I21" s="201">
        <f t="shared" si="4"/>
        <v>17355</v>
      </c>
      <c r="J21" s="201">
        <f t="shared" si="4"/>
        <v>13581</v>
      </c>
      <c r="K21" s="201">
        <f t="shared" si="4"/>
        <v>18819</v>
      </c>
      <c r="L21" s="201">
        <f t="shared" si="4"/>
        <v>15942</v>
      </c>
      <c r="M21" s="201">
        <f t="shared" si="4"/>
        <v>22089</v>
      </c>
      <c r="N21" s="201">
        <f t="shared" si="4"/>
        <v>15936</v>
      </c>
      <c r="O21" s="201">
        <f t="shared" si="4"/>
        <v>22082</v>
      </c>
    </row>
    <row r="22" spans="1:15">
      <c r="A22" s="345" t="s">
        <v>895</v>
      </c>
      <c r="B22" s="346"/>
      <c r="C22" s="199" t="s">
        <v>1701</v>
      </c>
      <c r="D22" s="308">
        <f>SUM(D21:E21)</f>
        <v>1222</v>
      </c>
      <c r="E22" s="309"/>
      <c r="F22" s="308">
        <f>SUM(F21:G21)</f>
        <v>18400</v>
      </c>
      <c r="G22" s="309"/>
      <c r="H22" s="308">
        <f>SUM(H21:I21)</f>
        <v>29920</v>
      </c>
      <c r="I22" s="309"/>
      <c r="J22" s="308">
        <f>SUM(J21:K21)</f>
        <v>32400</v>
      </c>
      <c r="K22" s="309"/>
      <c r="L22" s="308">
        <f>SUM(L21:M21)</f>
        <v>38031</v>
      </c>
      <c r="M22" s="309"/>
      <c r="N22" s="308">
        <f>SUM(N21:O21)</f>
        <v>38018</v>
      </c>
      <c r="O22" s="309"/>
    </row>
    <row r="24" spans="1:15">
      <c r="A24" s="337" t="s">
        <v>893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</row>
    <row r="25" spans="1:15">
      <c r="A25" s="329" t="s">
        <v>847</v>
      </c>
      <c r="B25" s="330"/>
      <c r="C25" s="333" t="s">
        <v>898</v>
      </c>
      <c r="D25" s="336" t="s">
        <v>762</v>
      </c>
      <c r="E25" s="336"/>
      <c r="F25" s="336"/>
      <c r="G25" s="336"/>
      <c r="H25" s="336"/>
      <c r="I25" s="336"/>
      <c r="J25" s="336"/>
      <c r="K25" s="336"/>
      <c r="L25" s="336"/>
      <c r="M25" s="336"/>
      <c r="N25" s="336"/>
      <c r="O25" s="336"/>
    </row>
    <row r="26" spans="1:15">
      <c r="A26" s="331"/>
      <c r="B26" s="332"/>
      <c r="C26" s="334"/>
      <c r="D26" s="310" t="s">
        <v>887</v>
      </c>
      <c r="E26" s="311"/>
      <c r="F26" s="310" t="s">
        <v>888</v>
      </c>
      <c r="G26" s="311"/>
      <c r="H26" s="310" t="s">
        <v>889</v>
      </c>
      <c r="I26" s="311"/>
      <c r="J26" s="310" t="s">
        <v>890</v>
      </c>
      <c r="K26" s="311"/>
      <c r="L26" s="310" t="s">
        <v>891</v>
      </c>
      <c r="M26" s="311"/>
      <c r="N26" s="310" t="s">
        <v>892</v>
      </c>
      <c r="O26" s="311"/>
    </row>
    <row r="27" spans="1:15">
      <c r="A27" s="202" t="s">
        <v>848</v>
      </c>
      <c r="B27" s="203" t="s">
        <v>290</v>
      </c>
      <c r="C27" s="335"/>
      <c r="D27" s="203">
        <v>2018</v>
      </c>
      <c r="E27" s="203">
        <v>2019</v>
      </c>
      <c r="F27" s="203">
        <v>2018</v>
      </c>
      <c r="G27" s="203">
        <v>2019</v>
      </c>
      <c r="H27" s="203">
        <v>2018</v>
      </c>
      <c r="I27" s="203">
        <v>2019</v>
      </c>
      <c r="J27" s="203">
        <v>2018</v>
      </c>
      <c r="K27" s="203">
        <v>2019</v>
      </c>
      <c r="L27" s="203">
        <v>2018</v>
      </c>
      <c r="M27" s="203">
        <v>2019</v>
      </c>
      <c r="N27" s="203">
        <v>2018</v>
      </c>
      <c r="O27" s="203">
        <v>2019</v>
      </c>
    </row>
    <row r="28" spans="1:15" ht="16">
      <c r="A28" s="106" t="s">
        <v>849</v>
      </c>
      <c r="B28" s="107" t="s">
        <v>850</v>
      </c>
      <c r="C28" s="108" t="s">
        <v>851</v>
      </c>
      <c r="D28" s="132">
        <f>AVERAGE('Usage Summary MS#2'!$AQ$3:$AQ$96)</f>
        <v>1.8092798412698434</v>
      </c>
      <c r="E28" s="132">
        <f>AVERAGE('Usage Summary MS#2'!$AQ$3:$AQ$96)</f>
        <v>1.8092798412698434</v>
      </c>
      <c r="F28" s="132">
        <f>AVERAGE('Usage Summary MS#2'!$AQ$3:$AQ$96)</f>
        <v>1.8092798412698434</v>
      </c>
      <c r="G28" s="132">
        <f>AVERAGE('Usage Summary MS#2'!$AQ$3:$AQ$96)</f>
        <v>1.8092798412698434</v>
      </c>
      <c r="H28" s="132">
        <f>AVERAGE('Usage Summary MS#2'!$AQ$3:$AQ$96)</f>
        <v>1.8092798412698434</v>
      </c>
      <c r="I28" s="132">
        <f>AVERAGE('Usage Summary MS#2'!$AQ$3:$AQ$96)</f>
        <v>1.8092798412698434</v>
      </c>
      <c r="J28" s="132">
        <f>AVERAGE('Usage Summary MS#2'!$AQ$3:$AQ$96)</f>
        <v>1.8092798412698434</v>
      </c>
      <c r="K28" s="132">
        <f>AVERAGE('Usage Summary MS#2'!$AQ$3:$AQ$96)</f>
        <v>1.8092798412698434</v>
      </c>
      <c r="L28" s="132">
        <f>AVERAGE('Usage Summary MS#2'!$AQ$3:$AQ$96)</f>
        <v>1.8092798412698434</v>
      </c>
      <c r="M28" s="132">
        <f>AVERAGE('Usage Summary MS#2'!$AQ$3:$AQ$96)</f>
        <v>1.8092798412698434</v>
      </c>
      <c r="N28" s="132">
        <f>AVERAGE('Usage Summary MS#2'!$AQ$3:$AQ$96)</f>
        <v>1.8092798412698434</v>
      </c>
      <c r="O28" s="132">
        <f>AVERAGE('Usage Summary MS#2'!$AQ$3:$AQ$96)</f>
        <v>1.8092798412698434</v>
      </c>
    </row>
    <row r="29" spans="1:15">
      <c r="A29" s="106" t="s">
        <v>852</v>
      </c>
      <c r="B29" s="107" t="s">
        <v>853</v>
      </c>
      <c r="C29" s="108" t="s">
        <v>860</v>
      </c>
      <c r="D29" s="132">
        <f>IF('Sampling Size Cal &amp; Results'!$F$123="Ok, acceptable",'Sampling Size Cal &amp; Results'!$F$120,'Sampling Size Cal &amp; Results'!$F$124)</f>
        <v>0.80239868300192907</v>
      </c>
      <c r="E29" s="132">
        <f>IF('Sampling Size Cal &amp; Results'!$F$123="Ok, acceptable",'Sampling Size Cal &amp; Results'!$F$120,'Sampling Size Cal &amp; Results'!$F$124)</f>
        <v>0.80239868300192907</v>
      </c>
      <c r="F29" s="132">
        <f>IF('Sampling Size Cal &amp; Results'!$F$123="Ok, acceptable",'Sampling Size Cal &amp; Results'!$F$120,'Sampling Size Cal &amp; Results'!$F$124)</f>
        <v>0.80239868300192907</v>
      </c>
      <c r="G29" s="132">
        <f>IF('Sampling Size Cal &amp; Results'!$F$123="Ok, acceptable",'Sampling Size Cal &amp; Results'!$F$120,'Sampling Size Cal &amp; Results'!$F$124)</f>
        <v>0.80239868300192907</v>
      </c>
      <c r="H29" s="132">
        <f>IF('Sampling Size Cal &amp; Results'!$F$123="Ok, acceptable",'Sampling Size Cal &amp; Results'!$F$120,'Sampling Size Cal &amp; Results'!$F$124)</f>
        <v>0.80239868300192907</v>
      </c>
      <c r="I29" s="132">
        <f>IF('Sampling Size Cal &amp; Results'!$F$123="Ok, acceptable",'Sampling Size Cal &amp; Results'!$F$120,'Sampling Size Cal &amp; Results'!$F$124)</f>
        <v>0.80239868300192907</v>
      </c>
      <c r="J29" s="132">
        <f>IF('Sampling Size Cal &amp; Results'!$F$123="Ok, acceptable",'Sampling Size Cal &amp; Results'!$F$120,'Sampling Size Cal &amp; Results'!$F$124)</f>
        <v>0.80239868300192907</v>
      </c>
      <c r="K29" s="132">
        <f>IF('Sampling Size Cal &amp; Results'!$F$123="Ok, acceptable",'Sampling Size Cal &amp; Results'!$F$120,'Sampling Size Cal &amp; Results'!$F$124)</f>
        <v>0.80239868300192907</v>
      </c>
      <c r="L29" s="132">
        <f>IF('Sampling Size Cal &amp; Results'!$F$123="Ok, acceptable",'Sampling Size Cal &amp; Results'!$F$120,'Sampling Size Cal &amp; Results'!$F$124)</f>
        <v>0.80239868300192907</v>
      </c>
      <c r="M29" s="132">
        <f>IF('Sampling Size Cal &amp; Results'!$F$123="Ok, acceptable",'Sampling Size Cal &amp; Results'!$F$120,'Sampling Size Cal &amp; Results'!$F$124)</f>
        <v>0.80239868300192907</v>
      </c>
      <c r="N29" s="132">
        <f>IF('Sampling Size Cal &amp; Results'!$F$123="Ok, acceptable",'Sampling Size Cal &amp; Results'!$F$120,'Sampling Size Cal &amp; Results'!$F$124)</f>
        <v>0.80239868300192907</v>
      </c>
      <c r="O29" s="132">
        <f>IF('Sampling Size Cal &amp; Results'!$F$123="Ok, acceptable",'Sampling Size Cal &amp; Results'!$F$120,'Sampling Size Cal &amp; Results'!$F$124)</f>
        <v>0.80239868300192907</v>
      </c>
    </row>
    <row r="30" spans="1:15" ht="16">
      <c r="A30" s="106" t="s">
        <v>854</v>
      </c>
      <c r="B30" s="107" t="s">
        <v>793</v>
      </c>
      <c r="C30" s="108" t="s">
        <v>855</v>
      </c>
      <c r="D30" s="113">
        <f>SUMIFS('VPA06 - VPA11 Stove data'!$W$3:$W$1840,'VPA06 - VPA11 Stove data'!$B$3:$B$1840,6,'VPA06 - VPA11 Stove data'!$V$3:$V$1840,"Yes")</f>
        <v>0</v>
      </c>
      <c r="E30" s="113">
        <f>SUMIFS('VPA06 - VPA11 Stove data'!$X$3:$X$1840,'VPA06 - VPA11 Stove data'!$B$3:$B$1840,6,'VPA06 - VPA11 Stove data'!$V$3:$V$1840,"Yes")</f>
        <v>0</v>
      </c>
      <c r="F30" s="113">
        <f>SUMIFS('VPA06 - VPA11 Stove data'!$W$3:$W$1840,'VPA06 - VPA11 Stove data'!$B$3:$B$1840,7,'VPA06 - VPA11 Stove data'!$V$3:$V$1840,"Yes")</f>
        <v>0</v>
      </c>
      <c r="G30" s="113">
        <f>SUMIFS('VPA06 - VPA11 Stove data'!$X$3:$X$1840,'VPA06 - VPA11 Stove data'!$B$3:$B$1840,7,'VPA06 - VPA11 Stove data'!$V$3:$V$1840,"Yes")</f>
        <v>0</v>
      </c>
      <c r="H30" s="113">
        <f>SUMIFS('VPA06 - VPA11 Stove data'!$W$3:$W$1840,'VPA06 - VPA11 Stove data'!$B$3:$B$1840,8,'VPA06 - VPA11 Stove data'!$V$3:$V$1840,"Yes")</f>
        <v>8545.2465753424731</v>
      </c>
      <c r="I30" s="113">
        <f>SUMIFS('VPA06 - VPA11 Stove data'!$X$3:$X$1840,'VPA06 - VPA11 Stove data'!$B$3:$B$1840,8,'VPA06 - VPA11 Stove data'!$V$3:$V$1840,"Yes")</f>
        <v>52.298630136986304</v>
      </c>
      <c r="J30" s="113">
        <f>SUMIFS('VPA06 - VPA11 Stove data'!$W$3:$W$1840,'VPA06 - VPA11 Stove data'!$B$3:$B$1840,9,'VPA06 - VPA11 Stove data'!$V$3:$V$1840,"Yes")</f>
        <v>15462.641095890409</v>
      </c>
      <c r="K30" s="113">
        <f>SUMIFS('VPA06 - VPA11 Stove data'!$X$3:$X$1840,'VPA06 - VPA11 Stove data'!$B$3:$B$1840,9,'VPA06 - VPA11 Stove data'!$V$3:$V$1840,"Yes")</f>
        <v>11375.531506849315</v>
      </c>
      <c r="L30" s="113">
        <f>SUMIFS('VPA06 - VPA11 Stove data'!$W$3:$W$1840,'VPA06 - VPA11 Stove data'!$B$3:$B$1840,10,'VPA06 - VPA11 Stove data'!$V$3:$V$1840,"Yes")</f>
        <v>18149.991780821922</v>
      </c>
      <c r="M30" s="113">
        <f>SUMIFS('VPA06 - VPA11 Stove data'!$X$3:$X$1840,'VPA06 - VPA11 Stove data'!$B$3:$B$1840,10,'VPA06 - VPA11 Stove data'!$V$3:$V$1840,"Yes")</f>
        <v>25149.008219178064</v>
      </c>
      <c r="N30" s="113">
        <f>SUMIFS('VPA06 - VPA11 Stove data'!$W$3:$W$1840,'VPA06 - VPA11 Stove data'!$B$3:$B$1840,11,'VPA06 - VPA11 Stove data'!$V$3:$V$1840,"Yes")</f>
        <v>18143.704109589042</v>
      </c>
      <c r="O30" s="113">
        <f>SUMIFS('VPA06 - VPA11 Stove data'!$X$3:$X$1840,'VPA06 - VPA11 Stove data'!$B$3:$B$1840,11,'VPA06 - VPA11 Stove data'!$V$3:$V$1840,"Yes")</f>
        <v>25140.295890410944</v>
      </c>
    </row>
    <row r="31" spans="1:15" ht="16">
      <c r="A31" s="106" t="s">
        <v>856</v>
      </c>
      <c r="B31" s="107" t="s">
        <v>857</v>
      </c>
      <c r="C31" s="108" t="s">
        <v>858</v>
      </c>
      <c r="D31" s="113">
        <f>D$28*D$29*D30</f>
        <v>0</v>
      </c>
      <c r="E31" s="113">
        <f t="shared" ref="E31:O31" si="5">E$28*E$29*E30</f>
        <v>0</v>
      </c>
      <c r="F31" s="113">
        <f t="shared" si="5"/>
        <v>0</v>
      </c>
      <c r="G31" s="113">
        <f t="shared" si="5"/>
        <v>0</v>
      </c>
      <c r="H31" s="113">
        <f t="shared" si="5"/>
        <v>12405.679313871844</v>
      </c>
      <c r="I31" s="113">
        <f t="shared" si="5"/>
        <v>75.925256025539937</v>
      </c>
      <c r="J31" s="113">
        <f t="shared" si="5"/>
        <v>22448.10200499386</v>
      </c>
      <c r="K31" s="113">
        <f t="shared" si="5"/>
        <v>16514.584413049794</v>
      </c>
      <c r="L31" s="113">
        <f t="shared" si="5"/>
        <v>26349.500344671153</v>
      </c>
      <c r="M31" s="113">
        <f t="shared" si="5"/>
        <v>36510.418778237123</v>
      </c>
      <c r="N31" s="113">
        <f t="shared" si="5"/>
        <v>26340.372131429041</v>
      </c>
      <c r="O31" s="113">
        <f t="shared" si="5"/>
        <v>36497.770535051983</v>
      </c>
    </row>
    <row r="32" spans="1:15" ht="16">
      <c r="A32" s="106" t="s">
        <v>859</v>
      </c>
      <c r="B32" s="107" t="s">
        <v>298</v>
      </c>
      <c r="C32" s="108" t="s">
        <v>860</v>
      </c>
      <c r="D32" s="149">
        <f>'Default Parameters'!$C$3</f>
        <v>0.1</v>
      </c>
      <c r="E32" s="149">
        <f>'Default Parameters'!$C$3</f>
        <v>0.1</v>
      </c>
      <c r="F32" s="149">
        <f>'Default Parameters'!$C$3</f>
        <v>0.1</v>
      </c>
      <c r="G32" s="149">
        <f>'Default Parameters'!$C$3</f>
        <v>0.1</v>
      </c>
      <c r="H32" s="149">
        <f>'Default Parameters'!$C$3</f>
        <v>0.1</v>
      </c>
      <c r="I32" s="149">
        <f>'Default Parameters'!$C$3</f>
        <v>0.1</v>
      </c>
      <c r="J32" s="149">
        <f>'Default Parameters'!$C$3</f>
        <v>0.1</v>
      </c>
      <c r="K32" s="149">
        <f>'Default Parameters'!$C$3</f>
        <v>0.1</v>
      </c>
      <c r="L32" s="149">
        <f>'Default Parameters'!$C$3</f>
        <v>0.1</v>
      </c>
      <c r="M32" s="149">
        <f>'Default Parameters'!$C$3</f>
        <v>0.1</v>
      </c>
      <c r="N32" s="149">
        <f>'Default Parameters'!$C$3</f>
        <v>0.1</v>
      </c>
      <c r="O32" s="149">
        <f>'Default Parameters'!$C$3</f>
        <v>0.1</v>
      </c>
    </row>
    <row r="33" spans="1:15" ht="16">
      <c r="A33" s="106" t="s">
        <v>861</v>
      </c>
      <c r="B33" s="107" t="s">
        <v>862</v>
      </c>
      <c r="C33" s="108" t="s">
        <v>860</v>
      </c>
      <c r="D33" s="132">
        <f>'Sampling Size Cal &amp; Results'!$F$112</f>
        <v>0.225322250575796</v>
      </c>
      <c r="E33" s="132">
        <f>'Sampling Size Cal &amp; Results'!$F$112</f>
        <v>0.225322250575796</v>
      </c>
      <c r="F33" s="132">
        <f>'Sampling Size Cal &amp; Results'!$F$112</f>
        <v>0.225322250575796</v>
      </c>
      <c r="G33" s="132">
        <f>'Sampling Size Cal &amp; Results'!$F$112</f>
        <v>0.225322250575796</v>
      </c>
      <c r="H33" s="132">
        <f>'Sampling Size Cal &amp; Results'!$F$112</f>
        <v>0.225322250575796</v>
      </c>
      <c r="I33" s="132">
        <f>'Sampling Size Cal &amp; Results'!$F$112</f>
        <v>0.225322250575796</v>
      </c>
      <c r="J33" s="132">
        <f>'Sampling Size Cal &amp; Results'!$F$112</f>
        <v>0.225322250575796</v>
      </c>
      <c r="K33" s="132">
        <f>'Sampling Size Cal &amp; Results'!$F$112</f>
        <v>0.225322250575796</v>
      </c>
      <c r="L33" s="132">
        <f>'Sampling Size Cal &amp; Results'!$F$112</f>
        <v>0.225322250575796</v>
      </c>
      <c r="M33" s="132">
        <f>'Sampling Size Cal &amp; Results'!$F$112</f>
        <v>0.225322250575796</v>
      </c>
      <c r="N33" s="132">
        <f>'Sampling Size Cal &amp; Results'!$F$112</f>
        <v>0.225322250575796</v>
      </c>
      <c r="O33" s="132">
        <f>'Sampling Size Cal &amp; Results'!$F$112</f>
        <v>0.225322250575796</v>
      </c>
    </row>
    <row r="34" spans="1:15" ht="16">
      <c r="A34" s="106" t="s">
        <v>863</v>
      </c>
      <c r="B34" s="107" t="s">
        <v>864</v>
      </c>
      <c r="C34" s="108" t="s">
        <v>858</v>
      </c>
      <c r="D34" s="111">
        <f>D31*(1-D$32/D$33)</f>
        <v>0</v>
      </c>
      <c r="E34" s="111">
        <f t="shared" ref="E34:O34" si="6">E31*(1-E$32/E$33)</f>
        <v>0</v>
      </c>
      <c r="F34" s="111">
        <f t="shared" si="6"/>
        <v>0</v>
      </c>
      <c r="G34" s="111">
        <f t="shared" si="6"/>
        <v>0</v>
      </c>
      <c r="H34" s="111">
        <f t="shared" si="6"/>
        <v>6899.9295345358232</v>
      </c>
      <c r="I34" s="111">
        <f t="shared" si="6"/>
        <v>42.228958464372319</v>
      </c>
      <c r="J34" s="111">
        <f t="shared" si="6"/>
        <v>12485.436556894869</v>
      </c>
      <c r="K34" s="111">
        <f t="shared" si="6"/>
        <v>9185.2663493220116</v>
      </c>
      <c r="L34" s="111">
        <f t="shared" si="6"/>
        <v>14655.35994027844</v>
      </c>
      <c r="M34" s="111">
        <f t="shared" si="6"/>
        <v>20306.773250581875</v>
      </c>
      <c r="N34" s="111">
        <f t="shared" si="6"/>
        <v>14650.282908497007</v>
      </c>
      <c r="O34" s="111">
        <f t="shared" si="6"/>
        <v>20299.738409159239</v>
      </c>
    </row>
    <row r="35" spans="1:15">
      <c r="A35" s="106" t="s">
        <v>865</v>
      </c>
      <c r="B35" s="107" t="s">
        <v>866</v>
      </c>
      <c r="C35" s="108" t="s">
        <v>867</v>
      </c>
      <c r="D35" s="113">
        <f t="shared" ref="D35:O35" si="7">D34*D39*D37*0.2777777777</f>
        <v>0</v>
      </c>
      <c r="E35" s="113">
        <f t="shared" si="7"/>
        <v>0</v>
      </c>
      <c r="F35" s="113">
        <f t="shared" si="7"/>
        <v>0</v>
      </c>
      <c r="G35" s="113">
        <f t="shared" si="7"/>
        <v>0</v>
      </c>
      <c r="H35" s="113">
        <f t="shared" si="7"/>
        <v>27.31222106655688</v>
      </c>
      <c r="I35" s="113">
        <f t="shared" si="7"/>
        <v>0.16715629387466999</v>
      </c>
      <c r="J35" s="113">
        <f t="shared" si="7"/>
        <v>49.421519690537487</v>
      </c>
      <c r="K35" s="113">
        <f t="shared" si="7"/>
        <v>36.358345955885959</v>
      </c>
      <c r="L35" s="113">
        <f t="shared" si="7"/>
        <v>58.01079974735913</v>
      </c>
      <c r="M35" s="113">
        <f t="shared" si="7"/>
        <v>80.380977427713233</v>
      </c>
      <c r="N35" s="113">
        <f t="shared" si="7"/>
        <v>57.990703163229917</v>
      </c>
      <c r="O35" s="113">
        <f t="shared" si="7"/>
        <v>80.353131180423105</v>
      </c>
    </row>
    <row r="36" spans="1:15" ht="28">
      <c r="A36" s="106" t="s">
        <v>868</v>
      </c>
      <c r="B36" s="109" t="s">
        <v>869</v>
      </c>
      <c r="C36" s="108" t="s">
        <v>362</v>
      </c>
      <c r="D36" s="132">
        <f>'NRB Fraction-registered PoA-DD'!$H$25</f>
        <v>0.89582852139448788</v>
      </c>
      <c r="E36" s="132">
        <f>'NRB Fraction-registered PoA-DD'!$H$25</f>
        <v>0.89582852139448788</v>
      </c>
      <c r="F36" s="132">
        <f>'NRB Fraction-registered PoA-DD'!$H$25</f>
        <v>0.89582852139448788</v>
      </c>
      <c r="G36" s="132">
        <f>'NRB Fraction-registered PoA-DD'!$H$25</f>
        <v>0.89582852139448788</v>
      </c>
      <c r="H36" s="132">
        <f>'NRB Fraction-registered PoA-DD'!$H$25</f>
        <v>0.89582852139448788</v>
      </c>
      <c r="I36" s="132">
        <f>'NRB Fraction-registered PoA-DD'!$H$25</f>
        <v>0.89582852139448788</v>
      </c>
      <c r="J36" s="132">
        <f>'NRB Fraction-registered PoA-DD'!$H$25</f>
        <v>0.89582852139448788</v>
      </c>
      <c r="K36" s="132">
        <f>'NRB Fraction-registered PoA-DD'!$H$25</f>
        <v>0.89582852139448788</v>
      </c>
      <c r="L36" s="132">
        <f>'NRB Fraction-registered PoA-DD'!$H$25</f>
        <v>0.89582852139448788</v>
      </c>
      <c r="M36" s="132">
        <f>'NRB Fraction-registered PoA-DD'!$H$25</f>
        <v>0.89582852139448788</v>
      </c>
      <c r="N36" s="132">
        <f>'NRB Fraction-registered PoA-DD'!$H$25</f>
        <v>0.89582852139448788</v>
      </c>
      <c r="O36" s="132">
        <f>'NRB Fraction-registered PoA-DD'!$H$25</f>
        <v>0.89582852139448788</v>
      </c>
    </row>
    <row r="37" spans="1:15" ht="16">
      <c r="A37" s="106" t="s">
        <v>870</v>
      </c>
      <c r="B37" s="109" t="s">
        <v>301</v>
      </c>
      <c r="C37" s="108" t="s">
        <v>302</v>
      </c>
      <c r="D37" s="110">
        <f>'Default Parameters'!$C$4</f>
        <v>1.4999999999999999E-2</v>
      </c>
      <c r="E37" s="110">
        <f>'Default Parameters'!$C$4</f>
        <v>1.4999999999999999E-2</v>
      </c>
      <c r="F37" s="110">
        <f>'Default Parameters'!$C$4</f>
        <v>1.4999999999999999E-2</v>
      </c>
      <c r="G37" s="110">
        <f>'Default Parameters'!$C$4</f>
        <v>1.4999999999999999E-2</v>
      </c>
      <c r="H37" s="110">
        <f>'Default Parameters'!$C$4</f>
        <v>1.4999999999999999E-2</v>
      </c>
      <c r="I37" s="110">
        <f>'Default Parameters'!$C$4</f>
        <v>1.4999999999999999E-2</v>
      </c>
      <c r="J37" s="110">
        <f>'Default Parameters'!$C$4</f>
        <v>1.4999999999999999E-2</v>
      </c>
      <c r="K37" s="110">
        <f>'Default Parameters'!$C$4</f>
        <v>1.4999999999999999E-2</v>
      </c>
      <c r="L37" s="110">
        <f>'Default Parameters'!$C$4</f>
        <v>1.4999999999999999E-2</v>
      </c>
      <c r="M37" s="110">
        <f>'Default Parameters'!$C$4</f>
        <v>1.4999999999999999E-2</v>
      </c>
      <c r="N37" s="110">
        <f>'Default Parameters'!$C$4</f>
        <v>1.4999999999999999E-2</v>
      </c>
      <c r="O37" s="110">
        <f>'Default Parameters'!$C$4</f>
        <v>1.4999999999999999E-2</v>
      </c>
    </row>
    <row r="38" spans="1:15">
      <c r="A38" s="108" t="s">
        <v>871</v>
      </c>
      <c r="B38" s="109" t="s">
        <v>872</v>
      </c>
      <c r="C38" s="108" t="s">
        <v>873</v>
      </c>
      <c r="D38" s="111">
        <f>'Default Parameters'!$C$7</f>
        <v>81.599999999999994</v>
      </c>
      <c r="E38" s="111">
        <f>'Default Parameters'!$C$7</f>
        <v>81.599999999999994</v>
      </c>
      <c r="F38" s="111">
        <f>'Default Parameters'!$C$7</f>
        <v>81.599999999999994</v>
      </c>
      <c r="G38" s="111">
        <f>'Default Parameters'!$C$7</f>
        <v>81.599999999999994</v>
      </c>
      <c r="H38" s="111">
        <f>'Default Parameters'!$C$7</f>
        <v>81.599999999999994</v>
      </c>
      <c r="I38" s="111">
        <f>'Default Parameters'!$C$7</f>
        <v>81.599999999999994</v>
      </c>
      <c r="J38" s="111">
        <f>'Default Parameters'!$C$7</f>
        <v>81.599999999999994</v>
      </c>
      <c r="K38" s="111">
        <f>'Default Parameters'!$C$7</f>
        <v>81.599999999999994</v>
      </c>
      <c r="L38" s="111">
        <f>'Default Parameters'!$C$7</f>
        <v>81.599999999999994</v>
      </c>
      <c r="M38" s="111">
        <f>'Default Parameters'!$C$7</f>
        <v>81.599999999999994</v>
      </c>
      <c r="N38" s="111">
        <f>'Default Parameters'!$C$7</f>
        <v>81.599999999999994</v>
      </c>
      <c r="O38" s="111">
        <f>'Default Parameters'!$C$7</f>
        <v>81.599999999999994</v>
      </c>
    </row>
    <row r="39" spans="1:15">
      <c r="A39" s="106" t="s">
        <v>365</v>
      </c>
      <c r="B39" s="107" t="s">
        <v>874</v>
      </c>
      <c r="C39" s="108" t="s">
        <v>875</v>
      </c>
      <c r="D39" s="111">
        <f>'Default Parameters'!$C$8</f>
        <v>0.95</v>
      </c>
      <c r="E39" s="111">
        <f>'Default Parameters'!$C$8</f>
        <v>0.95</v>
      </c>
      <c r="F39" s="111">
        <f>'Default Parameters'!$C$8</f>
        <v>0.95</v>
      </c>
      <c r="G39" s="111">
        <f>'Default Parameters'!$C$8</f>
        <v>0.95</v>
      </c>
      <c r="H39" s="111">
        <f>'Default Parameters'!$C$8</f>
        <v>0.95</v>
      </c>
      <c r="I39" s="111">
        <f>'Default Parameters'!$C$8</f>
        <v>0.95</v>
      </c>
      <c r="J39" s="111">
        <f>'Default Parameters'!$C$8</f>
        <v>0.95</v>
      </c>
      <c r="K39" s="111">
        <f>'Default Parameters'!$C$8</f>
        <v>0.95</v>
      </c>
      <c r="L39" s="111">
        <f>'Default Parameters'!$C$8</f>
        <v>0.95</v>
      </c>
      <c r="M39" s="111">
        <f>'Default Parameters'!$C$8</f>
        <v>0.95</v>
      </c>
      <c r="N39" s="111">
        <f>'Default Parameters'!$C$8</f>
        <v>0.95</v>
      </c>
      <c r="O39" s="111">
        <f>'Default Parameters'!$C$8</f>
        <v>0.95</v>
      </c>
    </row>
    <row r="40" spans="1:15" ht="16">
      <c r="A40" s="106" t="s">
        <v>876</v>
      </c>
      <c r="B40" s="107" t="s">
        <v>877</v>
      </c>
      <c r="C40" s="108" t="s">
        <v>878</v>
      </c>
      <c r="D40" s="112">
        <f>ROUNDDOWN(D34*D$36*D$37*D$38*D$39,0)</f>
        <v>0</v>
      </c>
      <c r="E40" s="112">
        <f t="shared" ref="E40:O40" si="8">ROUNDDOWN(E34*E$36*E$37*E$38*E$39,0)</f>
        <v>0</v>
      </c>
      <c r="F40" s="112">
        <f t="shared" si="8"/>
        <v>0</v>
      </c>
      <c r="G40" s="112">
        <f t="shared" si="8"/>
        <v>0</v>
      </c>
      <c r="H40" s="112">
        <f t="shared" si="8"/>
        <v>7187</v>
      </c>
      <c r="I40" s="112">
        <f t="shared" si="8"/>
        <v>43</v>
      </c>
      <c r="J40" s="112">
        <f t="shared" si="8"/>
        <v>13005</v>
      </c>
      <c r="K40" s="112">
        <f t="shared" si="8"/>
        <v>9568</v>
      </c>
      <c r="L40" s="112">
        <f t="shared" si="8"/>
        <v>15266</v>
      </c>
      <c r="M40" s="112">
        <f t="shared" si="8"/>
        <v>21152</v>
      </c>
      <c r="N40" s="112">
        <f t="shared" si="8"/>
        <v>15260</v>
      </c>
      <c r="O40" s="112">
        <f t="shared" si="8"/>
        <v>21145</v>
      </c>
    </row>
    <row r="41" spans="1:15" ht="16">
      <c r="A41" s="106" t="s">
        <v>879</v>
      </c>
      <c r="B41" s="107" t="s">
        <v>880</v>
      </c>
      <c r="C41" s="108" t="s">
        <v>878</v>
      </c>
      <c r="D41" s="113">
        <v>0</v>
      </c>
      <c r="E41" s="113">
        <v>0</v>
      </c>
      <c r="F41" s="113">
        <v>0</v>
      </c>
      <c r="G41" s="113">
        <v>0</v>
      </c>
      <c r="H41" s="113">
        <v>0</v>
      </c>
      <c r="I41" s="113">
        <v>0</v>
      </c>
      <c r="J41" s="113">
        <v>0</v>
      </c>
      <c r="K41" s="113">
        <v>0</v>
      </c>
      <c r="L41" s="113">
        <v>0</v>
      </c>
      <c r="M41" s="113">
        <v>0</v>
      </c>
      <c r="N41" s="113">
        <v>0</v>
      </c>
      <c r="O41" s="113">
        <v>0</v>
      </c>
    </row>
    <row r="42" spans="1:15" ht="16">
      <c r="A42" s="106" t="s">
        <v>881</v>
      </c>
      <c r="B42" s="107" t="s">
        <v>882</v>
      </c>
      <c r="C42" s="108" t="s">
        <v>878</v>
      </c>
      <c r="D42" s="113">
        <v>0</v>
      </c>
      <c r="E42" s="113">
        <v>0</v>
      </c>
      <c r="F42" s="113">
        <v>0</v>
      </c>
      <c r="G42" s="113">
        <v>0</v>
      </c>
      <c r="H42" s="113">
        <v>0</v>
      </c>
      <c r="I42" s="113">
        <v>0</v>
      </c>
      <c r="J42" s="113">
        <v>0</v>
      </c>
      <c r="K42" s="113">
        <v>0</v>
      </c>
      <c r="L42" s="113">
        <v>0</v>
      </c>
      <c r="M42" s="113">
        <v>0</v>
      </c>
      <c r="N42" s="113">
        <v>0</v>
      </c>
      <c r="O42" s="113">
        <v>0</v>
      </c>
    </row>
    <row r="43" spans="1:15">
      <c r="A43" s="106" t="s">
        <v>362</v>
      </c>
      <c r="B43" s="107" t="s">
        <v>883</v>
      </c>
      <c r="C43" s="108" t="s">
        <v>860</v>
      </c>
      <c r="D43" s="132">
        <f>D28/'Default Parameters'!$C$2</f>
        <v>0.94479365079365185</v>
      </c>
      <c r="E43" s="132">
        <f>E28/'Default Parameters'!$C$2</f>
        <v>0.94479365079365185</v>
      </c>
      <c r="F43" s="132">
        <f>F28/'Default Parameters'!$C$2</f>
        <v>0.94479365079365185</v>
      </c>
      <c r="G43" s="132">
        <f>G28/'Default Parameters'!$C$2</f>
        <v>0.94479365079365185</v>
      </c>
      <c r="H43" s="132">
        <f>H28/'Default Parameters'!$C$2</f>
        <v>0.94479365079365185</v>
      </c>
      <c r="I43" s="132">
        <f>I28/'Default Parameters'!$C$2</f>
        <v>0.94479365079365185</v>
      </c>
      <c r="J43" s="132">
        <f>J28/'Default Parameters'!$C$2</f>
        <v>0.94479365079365185</v>
      </c>
      <c r="K43" s="132">
        <f>K28/'Default Parameters'!$C$2</f>
        <v>0.94479365079365185</v>
      </c>
      <c r="L43" s="132">
        <f>L28/'Default Parameters'!$C$2</f>
        <v>0.94479365079365185</v>
      </c>
      <c r="M43" s="132">
        <f>M28/'Default Parameters'!$C$2</f>
        <v>0.94479365079365185</v>
      </c>
      <c r="N43" s="132">
        <f>N28/'Default Parameters'!$C$2</f>
        <v>0.94479365079365185</v>
      </c>
      <c r="O43" s="132">
        <f>O28/'Default Parameters'!$C$2</f>
        <v>0.94479365079365185</v>
      </c>
    </row>
    <row r="44" spans="1:15" ht="16">
      <c r="A44" s="202" t="s">
        <v>1700</v>
      </c>
      <c r="B44" s="204" t="s">
        <v>884</v>
      </c>
      <c r="C44" s="203" t="s">
        <v>1701</v>
      </c>
      <c r="D44" s="205">
        <f>D40-D$41-D$42</f>
        <v>0</v>
      </c>
      <c r="E44" s="205">
        <f t="shared" ref="E44:O44" si="9">E40-E$41-E$42</f>
        <v>0</v>
      </c>
      <c r="F44" s="205">
        <f t="shared" si="9"/>
        <v>0</v>
      </c>
      <c r="G44" s="205">
        <f t="shared" si="9"/>
        <v>0</v>
      </c>
      <c r="H44" s="205">
        <f t="shared" si="9"/>
        <v>7187</v>
      </c>
      <c r="I44" s="205">
        <f t="shared" si="9"/>
        <v>43</v>
      </c>
      <c r="J44" s="205">
        <f t="shared" si="9"/>
        <v>13005</v>
      </c>
      <c r="K44" s="205">
        <f t="shared" si="9"/>
        <v>9568</v>
      </c>
      <c r="L44" s="205">
        <f t="shared" si="9"/>
        <v>15266</v>
      </c>
      <c r="M44" s="205">
        <f t="shared" si="9"/>
        <v>21152</v>
      </c>
      <c r="N44" s="205">
        <f t="shared" si="9"/>
        <v>15260</v>
      </c>
      <c r="O44" s="205">
        <f t="shared" si="9"/>
        <v>21145</v>
      </c>
    </row>
    <row r="45" spans="1:15">
      <c r="A45" s="316" t="s">
        <v>895</v>
      </c>
      <c r="B45" s="317"/>
      <c r="C45" s="203" t="s">
        <v>1701</v>
      </c>
      <c r="D45" s="312">
        <f>SUM(D44:E44)</f>
        <v>0</v>
      </c>
      <c r="E45" s="313"/>
      <c r="F45" s="312">
        <f>SUM(F44:G44)</f>
        <v>0</v>
      </c>
      <c r="G45" s="313"/>
      <c r="H45" s="312">
        <f>SUM(H44:I44)</f>
        <v>7230</v>
      </c>
      <c r="I45" s="313"/>
      <c r="J45" s="312">
        <f>SUM(J44:K44)</f>
        <v>22573</v>
      </c>
      <c r="K45" s="313"/>
      <c r="L45" s="312">
        <f>SUM(L44:M44)</f>
        <v>36418</v>
      </c>
      <c r="M45" s="313"/>
      <c r="N45" s="312">
        <f>SUM(N44:O44)</f>
        <v>36405</v>
      </c>
      <c r="O45" s="313"/>
    </row>
    <row r="47" spans="1:15">
      <c r="A47" s="318" t="s">
        <v>894</v>
      </c>
      <c r="B47" s="318"/>
      <c r="C47" s="318"/>
      <c r="D47" s="318"/>
      <c r="E47" s="318"/>
      <c r="F47" s="318"/>
      <c r="G47" s="318"/>
      <c r="H47" s="318"/>
      <c r="I47" s="318"/>
      <c r="J47" s="318"/>
      <c r="K47" s="318"/>
      <c r="L47" s="318"/>
      <c r="M47" s="318"/>
      <c r="N47" s="318"/>
      <c r="O47" s="318"/>
    </row>
    <row r="48" spans="1:15">
      <c r="A48" s="319" t="s">
        <v>847</v>
      </c>
      <c r="B48" s="320"/>
      <c r="C48" s="323" t="s">
        <v>898</v>
      </c>
      <c r="D48" s="326" t="s">
        <v>762</v>
      </c>
      <c r="E48" s="326"/>
      <c r="F48" s="326"/>
      <c r="G48" s="326"/>
      <c r="H48" s="326"/>
      <c r="I48" s="326"/>
      <c r="J48" s="326"/>
      <c r="K48" s="326"/>
      <c r="L48" s="326"/>
      <c r="M48" s="326"/>
      <c r="N48" s="326"/>
      <c r="O48" s="326"/>
    </row>
    <row r="49" spans="1:15">
      <c r="A49" s="321"/>
      <c r="B49" s="322"/>
      <c r="C49" s="324"/>
      <c r="D49" s="327" t="s">
        <v>887</v>
      </c>
      <c r="E49" s="328"/>
      <c r="F49" s="327" t="s">
        <v>888</v>
      </c>
      <c r="G49" s="328"/>
      <c r="H49" s="327" t="s">
        <v>889</v>
      </c>
      <c r="I49" s="328"/>
      <c r="J49" s="327" t="s">
        <v>890</v>
      </c>
      <c r="K49" s="328"/>
      <c r="L49" s="327" t="s">
        <v>891</v>
      </c>
      <c r="M49" s="328"/>
      <c r="N49" s="327" t="s">
        <v>892</v>
      </c>
      <c r="O49" s="328"/>
    </row>
    <row r="50" spans="1:15">
      <c r="A50" s="206" t="s">
        <v>848</v>
      </c>
      <c r="B50" s="207" t="s">
        <v>290</v>
      </c>
      <c r="C50" s="325"/>
      <c r="D50" s="207">
        <v>2019</v>
      </c>
      <c r="E50" s="207">
        <v>2020</v>
      </c>
      <c r="F50" s="207">
        <v>2019</v>
      </c>
      <c r="G50" s="207">
        <v>2020</v>
      </c>
      <c r="H50" s="207">
        <v>2019</v>
      </c>
      <c r="I50" s="207">
        <v>2020</v>
      </c>
      <c r="J50" s="207">
        <v>2019</v>
      </c>
      <c r="K50" s="207">
        <v>2020</v>
      </c>
      <c r="L50" s="207">
        <v>2019</v>
      </c>
      <c r="M50" s="207">
        <v>2020</v>
      </c>
      <c r="N50" s="207">
        <v>2019</v>
      </c>
      <c r="O50" s="207">
        <v>2020</v>
      </c>
    </row>
    <row r="51" spans="1:15" ht="16">
      <c r="A51" s="106" t="s">
        <v>849</v>
      </c>
      <c r="B51" s="107" t="s">
        <v>850</v>
      </c>
      <c r="C51" s="108" t="s">
        <v>851</v>
      </c>
      <c r="D51" s="132">
        <f>AVERAGE('Usage Summary MS#3'!$AN$3:$AN$112)</f>
        <v>1.8077201696770668</v>
      </c>
      <c r="E51" s="132">
        <f>AVERAGE('Usage Summary MS#3'!$AN$3:$AN$112)</f>
        <v>1.8077201696770668</v>
      </c>
      <c r="F51" s="132">
        <f>AVERAGE('Usage Summary MS#3'!$AN$3:$AN$112)</f>
        <v>1.8077201696770668</v>
      </c>
      <c r="G51" s="132">
        <f>AVERAGE('Usage Summary MS#3'!$AN$3:$AN$112)</f>
        <v>1.8077201696770668</v>
      </c>
      <c r="H51" s="132">
        <f>AVERAGE('Usage Summary MS#3'!$AN$3:$AN$112)</f>
        <v>1.8077201696770668</v>
      </c>
      <c r="I51" s="132">
        <f>AVERAGE('Usage Summary MS#3'!$AN$3:$AN$112)</f>
        <v>1.8077201696770668</v>
      </c>
      <c r="J51" s="132">
        <f>AVERAGE('Usage Summary MS#3'!$AN$3:$AN$112)</f>
        <v>1.8077201696770668</v>
      </c>
      <c r="K51" s="132">
        <f>AVERAGE('Usage Summary MS#3'!$AN$3:$AN$112)</f>
        <v>1.8077201696770668</v>
      </c>
      <c r="L51" s="132">
        <f>AVERAGE('Usage Summary MS#3'!$AN$3:$AN$112)</f>
        <v>1.8077201696770668</v>
      </c>
      <c r="M51" s="132">
        <f>AVERAGE('Usage Summary MS#3'!$AN$3:$AN$112)</f>
        <v>1.8077201696770668</v>
      </c>
      <c r="N51" s="132">
        <f>AVERAGE('Usage Summary MS#3'!$AN$3:$AN$112)</f>
        <v>1.8077201696770668</v>
      </c>
      <c r="O51" s="132">
        <f>AVERAGE('Usage Summary MS#3'!$AN$3:$AN$112)</f>
        <v>1.8077201696770668</v>
      </c>
    </row>
    <row r="52" spans="1:15">
      <c r="A52" s="106" t="s">
        <v>852</v>
      </c>
      <c r="B52" s="107" t="s">
        <v>853</v>
      </c>
      <c r="C52" s="108" t="s">
        <v>860</v>
      </c>
      <c r="D52" s="132">
        <f>IF('Sampling Size Cal &amp; Results'!$F$162="Ok, acceptable",'Sampling Size Cal &amp; Results'!$F$159,'Sampling Size Cal &amp; Results'!$F$163)</f>
        <v>0.79616147818501304</v>
      </c>
      <c r="E52" s="132">
        <f>IF('Sampling Size Cal &amp; Results'!$F$162="Ok, acceptable",'Sampling Size Cal &amp; Results'!$F$159,'Sampling Size Cal &amp; Results'!$F$163)</f>
        <v>0.79616147818501304</v>
      </c>
      <c r="F52" s="132">
        <f>IF('Sampling Size Cal &amp; Results'!$F$162="Ok, acceptable",'Sampling Size Cal &amp; Results'!$F$159,'Sampling Size Cal &amp; Results'!$F$163)</f>
        <v>0.79616147818501304</v>
      </c>
      <c r="G52" s="132">
        <f>IF('Sampling Size Cal &amp; Results'!$F$162="Ok, acceptable",'Sampling Size Cal &amp; Results'!$F$159,'Sampling Size Cal &amp; Results'!$F$163)</f>
        <v>0.79616147818501304</v>
      </c>
      <c r="H52" s="132">
        <f>IF('Sampling Size Cal &amp; Results'!$F$162="Ok, acceptable",'Sampling Size Cal &amp; Results'!$F$159,'Sampling Size Cal &amp; Results'!$F$163)</f>
        <v>0.79616147818501304</v>
      </c>
      <c r="I52" s="132">
        <f>IF('Sampling Size Cal &amp; Results'!$F$162="Ok, acceptable",'Sampling Size Cal &amp; Results'!$F$159,'Sampling Size Cal &amp; Results'!$F$163)</f>
        <v>0.79616147818501304</v>
      </c>
      <c r="J52" s="132">
        <f>IF('Sampling Size Cal &amp; Results'!$F$162="Ok, acceptable",'Sampling Size Cal &amp; Results'!$F$159,'Sampling Size Cal &amp; Results'!$F$163)</f>
        <v>0.79616147818501304</v>
      </c>
      <c r="K52" s="132">
        <f>IF('Sampling Size Cal &amp; Results'!$F$162="Ok, acceptable",'Sampling Size Cal &amp; Results'!$F$159,'Sampling Size Cal &amp; Results'!$F$163)</f>
        <v>0.79616147818501304</v>
      </c>
      <c r="L52" s="132">
        <f>IF('Sampling Size Cal &amp; Results'!$F$162="Ok, acceptable",'Sampling Size Cal &amp; Results'!$F$159,'Sampling Size Cal &amp; Results'!$F$163)</f>
        <v>0.79616147818501304</v>
      </c>
      <c r="M52" s="132">
        <f>IF('Sampling Size Cal &amp; Results'!$F$162="Ok, acceptable",'Sampling Size Cal &amp; Results'!$F$159,'Sampling Size Cal &amp; Results'!$F$163)</f>
        <v>0.79616147818501304</v>
      </c>
      <c r="N52" s="132">
        <f>IF('Sampling Size Cal &amp; Results'!$F$162="Ok, acceptable",'Sampling Size Cal &amp; Results'!$F$159,'Sampling Size Cal &amp; Results'!$F$163)</f>
        <v>0.79616147818501304</v>
      </c>
      <c r="O52" s="132">
        <f>IF('Sampling Size Cal &amp; Results'!$F$162="Ok, acceptable",'Sampling Size Cal &amp; Results'!$F$159,'Sampling Size Cal &amp; Results'!$F$163)</f>
        <v>0.79616147818501304</v>
      </c>
    </row>
    <row r="53" spans="1:15" ht="16">
      <c r="A53" s="106" t="s">
        <v>854</v>
      </c>
      <c r="B53" s="107" t="s">
        <v>793</v>
      </c>
      <c r="C53" s="108" t="s">
        <v>855</v>
      </c>
      <c r="D53" s="113">
        <f>SUMIFS('VPA06 - VPA11 Stove data'!$AB$3:$AB$1840,'VPA06 - VPA11 Stove data'!$B$3:$B$1840,6,'VPA06 - VPA11 Stove data'!$AA$3:$AA$1840,"Yes")</f>
        <v>0</v>
      </c>
      <c r="E53" s="113">
        <f>SUMIFS('VPA06 - VPA11 Stove data'!$AC$3:$AC$1840,'VPA06 - VPA11 Stove data'!$B$3:$B$1840,6,'VPA06 - VPA11 Stove data'!$AA$3:$AA$1840,"Yes")</f>
        <v>0</v>
      </c>
      <c r="F53" s="113">
        <f>SUMIFS('VPA06 - VPA11 Stove data'!$AB$3:$AB$1840,'VPA06 - VPA11 Stove data'!$B$3:$B$1840,7,'VPA06 - VPA11 Stove data'!$AA$3:$AA$1840,"Yes")</f>
        <v>0</v>
      </c>
      <c r="G53" s="113">
        <f>SUMIFS('VPA06 - VPA11 Stove data'!$AC$3:$AC$1840,'VPA06 - VPA11 Stove data'!$B$3:$B$1840,7,'VPA06 - VPA11 Stove data'!$AA$3:$AA$1840,"Yes")</f>
        <v>0</v>
      </c>
      <c r="H53" s="113">
        <f>SUMIFS('VPA06 - VPA11 Stove data'!$AB$3:$AB$1840,'VPA06 - VPA11 Stove data'!$B$3:$B$1840,8,'VPA06 - VPA11 Stove data'!$AA$3:$AA$1840,"Yes")</f>
        <v>0</v>
      </c>
      <c r="I53" s="113">
        <f>SUMIFS('VPA06 - VPA11 Stove data'!$AC$3:$AC$1840,'VPA06 - VPA11 Stove data'!$B$3:$B$1840,8,'VPA06 - VPA11 Stove data'!$AA$3:$AA$1840,"Yes")</f>
        <v>0</v>
      </c>
      <c r="J53" s="113">
        <f>SUMIFS('VPA06 - VPA11 Stove data'!$AB$3:$AB$1840,'VPA06 - VPA11 Stove data'!$B$3:$B$1840,9,'VPA06 - VPA11 Stove data'!$AA$3:$AA$1840,"Yes")</f>
        <v>257.69589041095895</v>
      </c>
      <c r="K53" s="113">
        <f>SUMIFS('VPA06 - VPA11 Stove data'!$AC$3:$AC$1840,'VPA06 - VPA11 Stove data'!$B$3:$B$1840,9,'VPA06 - VPA11 Stove data'!$AA$3:$AA$1840,"Yes")</f>
        <v>0</v>
      </c>
      <c r="L53" s="113">
        <f>SUMIFS('VPA06 - VPA11 Stove data'!$AB$3:$AB$1840,'VPA06 - VPA11 Stove data'!$B$3:$B$1840,10,'VPA06 - VPA11 Stove data'!$AA$3:$AA$1840,"Yes")</f>
        <v>16363.432876712322</v>
      </c>
      <c r="M53" s="113">
        <f>SUMIFS('VPA06 - VPA11 Stove data'!$AC$3:$AC$1840,'VPA06 - VPA11 Stove data'!$B$3:$B$1840,10,'VPA06 - VPA11 Stove data'!$AA$3:$AA$1840,"Yes")</f>
        <v>15482.475409836072</v>
      </c>
      <c r="N53" s="113">
        <f>SUMIFS('VPA06 - VPA11 Stove data'!$AB$3:$AB$1840,'VPA06 - VPA11 Stove data'!$B$3:$B$1840,11,'VPA06 - VPA11 Stove data'!$AA$3:$AA$1840,"Yes")</f>
        <v>18143.704109589042</v>
      </c>
      <c r="O53" s="113">
        <f>SUMIFS('VPA06 - VPA11 Stove data'!$AC$3:$AC$1840,'VPA06 - VPA11 Stove data'!$B$3:$B$1840,11,'VPA06 - VPA11 Stove data'!$AA$3:$AA$1840,"Yes")</f>
        <v>25189.868852459011</v>
      </c>
    </row>
    <row r="54" spans="1:15" ht="16">
      <c r="A54" s="106" t="s">
        <v>856</v>
      </c>
      <c r="B54" s="107" t="s">
        <v>857</v>
      </c>
      <c r="C54" s="108" t="s">
        <v>858</v>
      </c>
      <c r="D54" s="113">
        <f>D$51*D$52*D53</f>
        <v>0</v>
      </c>
      <c r="E54" s="113">
        <f t="shared" ref="E54:O54" si="10">E$51*E$52*E53</f>
        <v>0</v>
      </c>
      <c r="F54" s="113">
        <f t="shared" si="10"/>
        <v>0</v>
      </c>
      <c r="G54" s="113">
        <f t="shared" si="10"/>
        <v>0</v>
      </c>
      <c r="H54" s="113">
        <f t="shared" si="10"/>
        <v>0</v>
      </c>
      <c r="I54" s="113">
        <f t="shared" si="10"/>
        <v>0</v>
      </c>
      <c r="J54" s="113">
        <f t="shared" si="10"/>
        <v>370.88550208621797</v>
      </c>
      <c r="K54" s="113">
        <f t="shared" si="10"/>
        <v>0</v>
      </c>
      <c r="L54" s="113">
        <f t="shared" si="10"/>
        <v>23550.860701174312</v>
      </c>
      <c r="M54" s="113">
        <f t="shared" si="10"/>
        <v>22282.953976321453</v>
      </c>
      <c r="N54" s="113">
        <f t="shared" si="10"/>
        <v>26113.093218744383</v>
      </c>
      <c r="O54" s="113">
        <f t="shared" si="10"/>
        <v>36254.195369321787</v>
      </c>
    </row>
    <row r="55" spans="1:15" ht="16">
      <c r="A55" s="106" t="s">
        <v>859</v>
      </c>
      <c r="B55" s="107" t="s">
        <v>298</v>
      </c>
      <c r="C55" s="108" t="s">
        <v>860</v>
      </c>
      <c r="D55" s="149">
        <f>'Default Parameters'!$C$3</f>
        <v>0.1</v>
      </c>
      <c r="E55" s="149">
        <f>'Default Parameters'!$C$3</f>
        <v>0.1</v>
      </c>
      <c r="F55" s="149">
        <f>'Default Parameters'!$C$3</f>
        <v>0.1</v>
      </c>
      <c r="G55" s="149">
        <f>'Default Parameters'!$C$3</f>
        <v>0.1</v>
      </c>
      <c r="H55" s="149">
        <f>'Default Parameters'!$C$3</f>
        <v>0.1</v>
      </c>
      <c r="I55" s="149">
        <f>'Default Parameters'!$C$3</f>
        <v>0.1</v>
      </c>
      <c r="J55" s="149">
        <f>'Default Parameters'!$C$3</f>
        <v>0.1</v>
      </c>
      <c r="K55" s="149">
        <f>'Default Parameters'!$C$3</f>
        <v>0.1</v>
      </c>
      <c r="L55" s="149">
        <f>'Default Parameters'!$C$3</f>
        <v>0.1</v>
      </c>
      <c r="M55" s="149">
        <f>'Default Parameters'!$C$3</f>
        <v>0.1</v>
      </c>
      <c r="N55" s="149">
        <f>'Default Parameters'!$C$3</f>
        <v>0.1</v>
      </c>
      <c r="O55" s="149">
        <f>'Default Parameters'!$C$3</f>
        <v>0.1</v>
      </c>
    </row>
    <row r="56" spans="1:15" ht="16">
      <c r="A56" s="106" t="s">
        <v>861</v>
      </c>
      <c r="B56" s="107" t="s">
        <v>862</v>
      </c>
      <c r="C56" s="108" t="s">
        <v>860</v>
      </c>
      <c r="D56" s="132">
        <f>'Sampling Size Cal &amp; Results'!$F$171</f>
        <v>0.22304798814737253</v>
      </c>
      <c r="E56" s="132">
        <f>'Sampling Size Cal &amp; Results'!$F$171</f>
        <v>0.22304798814737253</v>
      </c>
      <c r="F56" s="132">
        <f>'Sampling Size Cal &amp; Results'!$F$171</f>
        <v>0.22304798814737253</v>
      </c>
      <c r="G56" s="132">
        <f>'Sampling Size Cal &amp; Results'!$F$171</f>
        <v>0.22304798814737253</v>
      </c>
      <c r="H56" s="132">
        <f>'Sampling Size Cal &amp; Results'!$F$171</f>
        <v>0.22304798814737253</v>
      </c>
      <c r="I56" s="132">
        <f>'Sampling Size Cal &amp; Results'!$F$171</f>
        <v>0.22304798814737253</v>
      </c>
      <c r="J56" s="132">
        <f>'Sampling Size Cal &amp; Results'!$F$171</f>
        <v>0.22304798814737253</v>
      </c>
      <c r="K56" s="132">
        <f>'Sampling Size Cal &amp; Results'!$F$171</f>
        <v>0.22304798814737253</v>
      </c>
      <c r="L56" s="132">
        <f>'Sampling Size Cal &amp; Results'!$F$171</f>
        <v>0.22304798814737253</v>
      </c>
      <c r="M56" s="132">
        <f>'Sampling Size Cal &amp; Results'!$F$171</f>
        <v>0.22304798814737253</v>
      </c>
      <c r="N56" s="132">
        <f>'Sampling Size Cal &amp; Results'!$F$171</f>
        <v>0.22304798814737253</v>
      </c>
      <c r="O56" s="132">
        <f>'Sampling Size Cal &amp; Results'!$F$171</f>
        <v>0.22304798814737253</v>
      </c>
    </row>
    <row r="57" spans="1:15" ht="16">
      <c r="A57" s="106" t="s">
        <v>863</v>
      </c>
      <c r="B57" s="107" t="s">
        <v>864</v>
      </c>
      <c r="C57" s="108" t="s">
        <v>858</v>
      </c>
      <c r="D57" s="111">
        <f>D54*(1-D$55/D$56)</f>
        <v>0</v>
      </c>
      <c r="E57" s="111">
        <f t="shared" ref="E57:O57" si="11">E54*(1-E$55/E$56)</f>
        <v>0</v>
      </c>
      <c r="F57" s="111">
        <f t="shared" si="11"/>
        <v>0</v>
      </c>
      <c r="G57" s="111">
        <f t="shared" si="11"/>
        <v>0</v>
      </c>
      <c r="H57" s="111">
        <f t="shared" si="11"/>
        <v>0</v>
      </c>
      <c r="I57" s="111">
        <f t="shared" si="11"/>
        <v>0</v>
      </c>
      <c r="J57" s="111">
        <f t="shared" si="11"/>
        <v>204.60491593667331</v>
      </c>
      <c r="K57" s="111">
        <f t="shared" si="11"/>
        <v>0</v>
      </c>
      <c r="L57" s="111">
        <f t="shared" si="11"/>
        <v>12992.208773045842</v>
      </c>
      <c r="M57" s="111">
        <f t="shared" si="11"/>
        <v>12292.747760429189</v>
      </c>
      <c r="N57" s="111">
        <f t="shared" si="11"/>
        <v>14405.705299382875</v>
      </c>
      <c r="O57" s="111">
        <f t="shared" si="11"/>
        <v>20000.206409166778</v>
      </c>
    </row>
    <row r="58" spans="1:15">
      <c r="A58" s="106" t="s">
        <v>865</v>
      </c>
      <c r="B58" s="107" t="s">
        <v>866</v>
      </c>
      <c r="C58" s="108" t="s">
        <v>867</v>
      </c>
      <c r="D58" s="113">
        <f t="shared" ref="D58:O58" si="12">D57*D62*D60*0.2777777777</f>
        <v>0</v>
      </c>
      <c r="E58" s="113">
        <f t="shared" si="12"/>
        <v>0</v>
      </c>
      <c r="F58" s="113">
        <f t="shared" si="12"/>
        <v>0</v>
      </c>
      <c r="G58" s="113">
        <f t="shared" si="12"/>
        <v>0</v>
      </c>
      <c r="H58" s="113">
        <f t="shared" si="12"/>
        <v>0</v>
      </c>
      <c r="I58" s="113">
        <f t="shared" si="12"/>
        <v>0</v>
      </c>
      <c r="J58" s="113">
        <f t="shared" si="12"/>
        <v>0.80989445868922805</v>
      </c>
      <c r="K58" s="113">
        <f t="shared" si="12"/>
        <v>0</v>
      </c>
      <c r="L58" s="113">
        <f t="shared" si="12"/>
        <v>51.427493045573428</v>
      </c>
      <c r="M58" s="113">
        <f t="shared" si="12"/>
        <v>48.65879320474108</v>
      </c>
      <c r="N58" s="113">
        <f t="shared" si="12"/>
        <v>57.022583460757545</v>
      </c>
      <c r="O58" s="113">
        <f t="shared" si="12"/>
        <v>79.16748368078494</v>
      </c>
    </row>
    <row r="59" spans="1:15" ht="28">
      <c r="A59" s="106" t="s">
        <v>868</v>
      </c>
      <c r="B59" s="109" t="s">
        <v>869</v>
      </c>
      <c r="C59" s="108" t="s">
        <v>362</v>
      </c>
      <c r="D59" s="132">
        <f>'NRB Fraction-registered PoA-DD'!$I$25</f>
        <v>0.90221827643196695</v>
      </c>
      <c r="E59" s="132">
        <f>'NRB Fraction-registered PoA-DD'!$I$25</f>
        <v>0.90221827643196695</v>
      </c>
      <c r="F59" s="132">
        <f>'NRB Fraction-registered PoA-DD'!$I$25</f>
        <v>0.90221827643196695</v>
      </c>
      <c r="G59" s="132">
        <f>'NRB Fraction-registered PoA-DD'!$I$25</f>
        <v>0.90221827643196695</v>
      </c>
      <c r="H59" s="132">
        <f>'NRB Fraction-registered PoA-DD'!$I$25</f>
        <v>0.90221827643196695</v>
      </c>
      <c r="I59" s="132">
        <f>'NRB Fraction-registered PoA-DD'!$I$25</f>
        <v>0.90221827643196695</v>
      </c>
      <c r="J59" s="132">
        <f>'NRB Fraction-registered PoA-DD'!$I$25</f>
        <v>0.90221827643196695</v>
      </c>
      <c r="K59" s="132">
        <f>'NRB Fraction-registered PoA-DD'!$I$25</f>
        <v>0.90221827643196695</v>
      </c>
      <c r="L59" s="132">
        <f>'NRB Fraction-registered PoA-DD'!$I$25</f>
        <v>0.90221827643196695</v>
      </c>
      <c r="M59" s="132">
        <f>'NRB Fraction-registered PoA-DD'!$I$25</f>
        <v>0.90221827643196695</v>
      </c>
      <c r="N59" s="132">
        <f>'NRB Fraction-registered PoA-DD'!$I$25</f>
        <v>0.90221827643196695</v>
      </c>
      <c r="O59" s="132">
        <f>'NRB Fraction-registered PoA-DD'!$I$25</f>
        <v>0.90221827643196695</v>
      </c>
    </row>
    <row r="60" spans="1:15" ht="16">
      <c r="A60" s="106" t="s">
        <v>870</v>
      </c>
      <c r="B60" s="109" t="s">
        <v>301</v>
      </c>
      <c r="C60" s="108" t="s">
        <v>302</v>
      </c>
      <c r="D60" s="110">
        <f>'Default Parameters'!$C$4</f>
        <v>1.4999999999999999E-2</v>
      </c>
      <c r="E60" s="110">
        <f>'Default Parameters'!$C$4</f>
        <v>1.4999999999999999E-2</v>
      </c>
      <c r="F60" s="110">
        <f>'Default Parameters'!$C$4</f>
        <v>1.4999999999999999E-2</v>
      </c>
      <c r="G60" s="110">
        <f>'Default Parameters'!$C$4</f>
        <v>1.4999999999999999E-2</v>
      </c>
      <c r="H60" s="110">
        <f>'Default Parameters'!$C$4</f>
        <v>1.4999999999999999E-2</v>
      </c>
      <c r="I60" s="110">
        <f>'Default Parameters'!$C$4</f>
        <v>1.4999999999999999E-2</v>
      </c>
      <c r="J60" s="110">
        <f>'Default Parameters'!$C$4</f>
        <v>1.4999999999999999E-2</v>
      </c>
      <c r="K60" s="110">
        <f>'Default Parameters'!$C$4</f>
        <v>1.4999999999999999E-2</v>
      </c>
      <c r="L60" s="110">
        <f>'Default Parameters'!$C$4</f>
        <v>1.4999999999999999E-2</v>
      </c>
      <c r="M60" s="110">
        <f>'Default Parameters'!$C$4</f>
        <v>1.4999999999999999E-2</v>
      </c>
      <c r="N60" s="110">
        <f>'Default Parameters'!$C$4</f>
        <v>1.4999999999999999E-2</v>
      </c>
      <c r="O60" s="110">
        <f>'Default Parameters'!$C$4</f>
        <v>1.4999999999999999E-2</v>
      </c>
    </row>
    <row r="61" spans="1:15">
      <c r="A61" s="108" t="s">
        <v>871</v>
      </c>
      <c r="B61" s="109" t="s">
        <v>872</v>
      </c>
      <c r="C61" s="108" t="s">
        <v>873</v>
      </c>
      <c r="D61" s="111">
        <f>'Default Parameters'!$C$7</f>
        <v>81.599999999999994</v>
      </c>
      <c r="E61" s="111">
        <f>'Default Parameters'!$C$7</f>
        <v>81.599999999999994</v>
      </c>
      <c r="F61" s="111">
        <f>'Default Parameters'!$C$7</f>
        <v>81.599999999999994</v>
      </c>
      <c r="G61" s="111">
        <f>'Default Parameters'!$C$7</f>
        <v>81.599999999999994</v>
      </c>
      <c r="H61" s="111">
        <f>'Default Parameters'!$C$7</f>
        <v>81.599999999999994</v>
      </c>
      <c r="I61" s="111">
        <f>'Default Parameters'!$C$7</f>
        <v>81.599999999999994</v>
      </c>
      <c r="J61" s="111">
        <f>'Default Parameters'!$C$7</f>
        <v>81.599999999999994</v>
      </c>
      <c r="K61" s="111">
        <f>'Default Parameters'!$C$7</f>
        <v>81.599999999999994</v>
      </c>
      <c r="L61" s="111">
        <f>'Default Parameters'!$C$7</f>
        <v>81.599999999999994</v>
      </c>
      <c r="M61" s="111">
        <f>'Default Parameters'!$C$7</f>
        <v>81.599999999999994</v>
      </c>
      <c r="N61" s="111">
        <f>'Default Parameters'!$C$7</f>
        <v>81.599999999999994</v>
      </c>
      <c r="O61" s="111">
        <f>'Default Parameters'!$C$7</f>
        <v>81.599999999999994</v>
      </c>
    </row>
    <row r="62" spans="1:15">
      <c r="A62" s="106" t="s">
        <v>365</v>
      </c>
      <c r="B62" s="107" t="s">
        <v>874</v>
      </c>
      <c r="C62" s="108" t="s">
        <v>875</v>
      </c>
      <c r="D62" s="111">
        <f>'Default Parameters'!$C$8</f>
        <v>0.95</v>
      </c>
      <c r="E62" s="111">
        <f>'Default Parameters'!$C$8</f>
        <v>0.95</v>
      </c>
      <c r="F62" s="111">
        <f>'Default Parameters'!$C$8</f>
        <v>0.95</v>
      </c>
      <c r="G62" s="111">
        <f>'Default Parameters'!$C$8</f>
        <v>0.95</v>
      </c>
      <c r="H62" s="111">
        <f>'Default Parameters'!$C$8</f>
        <v>0.95</v>
      </c>
      <c r="I62" s="111">
        <f>'Default Parameters'!$C$8</f>
        <v>0.95</v>
      </c>
      <c r="J62" s="111">
        <f>'Default Parameters'!$C$8</f>
        <v>0.95</v>
      </c>
      <c r="K62" s="111">
        <f>'Default Parameters'!$C$8</f>
        <v>0.95</v>
      </c>
      <c r="L62" s="111">
        <f>'Default Parameters'!$C$8</f>
        <v>0.95</v>
      </c>
      <c r="M62" s="111">
        <f>'Default Parameters'!$C$8</f>
        <v>0.95</v>
      </c>
      <c r="N62" s="111">
        <f>'Default Parameters'!$C$8</f>
        <v>0.95</v>
      </c>
      <c r="O62" s="111">
        <f>'Default Parameters'!$C$8</f>
        <v>0.95</v>
      </c>
    </row>
    <row r="63" spans="1:15" ht="16">
      <c r="A63" s="106" t="s">
        <v>876</v>
      </c>
      <c r="B63" s="107" t="s">
        <v>877</v>
      </c>
      <c r="C63" s="108" t="s">
        <v>878</v>
      </c>
      <c r="D63" s="112">
        <f>ROUNDDOWN(D57*D$59*D$60*D$61*D$62,0)</f>
        <v>0</v>
      </c>
      <c r="E63" s="112">
        <f t="shared" ref="E63:O63" si="13">ROUNDDOWN(E57*E$59*E$60*E$61*E$62,0)</f>
        <v>0</v>
      </c>
      <c r="F63" s="112">
        <f t="shared" si="13"/>
        <v>0</v>
      </c>
      <c r="G63" s="112">
        <f t="shared" si="13"/>
        <v>0</v>
      </c>
      <c r="H63" s="112">
        <f t="shared" si="13"/>
        <v>0</v>
      </c>
      <c r="I63" s="112">
        <f t="shared" si="13"/>
        <v>0</v>
      </c>
      <c r="J63" s="112">
        <f t="shared" si="13"/>
        <v>214</v>
      </c>
      <c r="K63" s="112">
        <f t="shared" si="13"/>
        <v>0</v>
      </c>
      <c r="L63" s="112">
        <f t="shared" si="13"/>
        <v>13630</v>
      </c>
      <c r="M63" s="112">
        <f t="shared" si="13"/>
        <v>12896</v>
      </c>
      <c r="N63" s="112">
        <f t="shared" si="13"/>
        <v>15113</v>
      </c>
      <c r="O63" s="112">
        <f t="shared" si="13"/>
        <v>20982</v>
      </c>
    </row>
    <row r="64" spans="1:15" ht="16">
      <c r="A64" s="106" t="s">
        <v>879</v>
      </c>
      <c r="B64" s="107" t="s">
        <v>880</v>
      </c>
      <c r="C64" s="108" t="s">
        <v>878</v>
      </c>
      <c r="D64" s="113">
        <v>0</v>
      </c>
      <c r="E64" s="113">
        <v>0</v>
      </c>
      <c r="F64" s="113">
        <v>0</v>
      </c>
      <c r="G64" s="113">
        <v>0</v>
      </c>
      <c r="H64" s="113">
        <v>0</v>
      </c>
      <c r="I64" s="113">
        <v>0</v>
      </c>
      <c r="J64" s="113">
        <v>0</v>
      </c>
      <c r="K64" s="113">
        <v>0</v>
      </c>
      <c r="L64" s="113">
        <v>0</v>
      </c>
      <c r="M64" s="113">
        <v>0</v>
      </c>
      <c r="N64" s="113">
        <v>0</v>
      </c>
      <c r="O64" s="113">
        <v>0</v>
      </c>
    </row>
    <row r="65" spans="1:16" ht="16">
      <c r="A65" s="106" t="s">
        <v>881</v>
      </c>
      <c r="B65" s="107" t="s">
        <v>882</v>
      </c>
      <c r="C65" s="108" t="s">
        <v>878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13">
        <v>0</v>
      </c>
      <c r="L65" s="113">
        <v>0</v>
      </c>
      <c r="M65" s="113">
        <v>0</v>
      </c>
      <c r="N65" s="113">
        <v>0</v>
      </c>
      <c r="O65" s="113">
        <v>0</v>
      </c>
    </row>
    <row r="66" spans="1:16">
      <c r="A66" s="106" t="s">
        <v>362</v>
      </c>
      <c r="B66" s="107" t="s">
        <v>883</v>
      </c>
      <c r="C66" s="108" t="s">
        <v>860</v>
      </c>
      <c r="D66" s="132">
        <f>D51/'Default Parameters'!$C$2</f>
        <v>0.94397920087575293</v>
      </c>
      <c r="E66" s="132">
        <f>E51/'Default Parameters'!$C$2</f>
        <v>0.94397920087575293</v>
      </c>
      <c r="F66" s="132">
        <f>F51/'Default Parameters'!$C$2</f>
        <v>0.94397920087575293</v>
      </c>
      <c r="G66" s="132">
        <f>G51/'Default Parameters'!$C$2</f>
        <v>0.94397920087575293</v>
      </c>
      <c r="H66" s="132">
        <f>H51/'Default Parameters'!$C$2</f>
        <v>0.94397920087575293</v>
      </c>
      <c r="I66" s="132">
        <f>I51/'Default Parameters'!$C$2</f>
        <v>0.94397920087575293</v>
      </c>
      <c r="J66" s="132">
        <f>J51/'Default Parameters'!$C$2</f>
        <v>0.94397920087575293</v>
      </c>
      <c r="K66" s="132">
        <f>K51/'Default Parameters'!$C$2</f>
        <v>0.94397920087575293</v>
      </c>
      <c r="L66" s="132">
        <f>L51/'Default Parameters'!$C$2</f>
        <v>0.94397920087575293</v>
      </c>
      <c r="M66" s="132">
        <f>M51/'Default Parameters'!$C$2</f>
        <v>0.94397920087575293</v>
      </c>
      <c r="N66" s="132">
        <f>N51/'Default Parameters'!$C$2</f>
        <v>0.94397920087575293</v>
      </c>
      <c r="O66" s="132">
        <f>O51/'Default Parameters'!$C$2</f>
        <v>0.94397920087575293</v>
      </c>
    </row>
    <row r="67" spans="1:16" ht="16">
      <c r="A67" s="206" t="s">
        <v>1700</v>
      </c>
      <c r="B67" s="208" t="s">
        <v>884</v>
      </c>
      <c r="C67" s="207" t="s">
        <v>1701</v>
      </c>
      <c r="D67" s="209">
        <f>D63-D$64-D$65</f>
        <v>0</v>
      </c>
      <c r="E67" s="209">
        <f t="shared" ref="E67:O67" si="14">E63-E$64-E$65</f>
        <v>0</v>
      </c>
      <c r="F67" s="209">
        <f t="shared" si="14"/>
        <v>0</v>
      </c>
      <c r="G67" s="209">
        <f t="shared" si="14"/>
        <v>0</v>
      </c>
      <c r="H67" s="209">
        <f t="shared" si="14"/>
        <v>0</v>
      </c>
      <c r="I67" s="209">
        <f t="shared" si="14"/>
        <v>0</v>
      </c>
      <c r="J67" s="209">
        <f t="shared" si="14"/>
        <v>214</v>
      </c>
      <c r="K67" s="209">
        <f t="shared" si="14"/>
        <v>0</v>
      </c>
      <c r="L67" s="209">
        <f t="shared" si="14"/>
        <v>13630</v>
      </c>
      <c r="M67" s="209">
        <f t="shared" si="14"/>
        <v>12896</v>
      </c>
      <c r="N67" s="209">
        <f t="shared" si="14"/>
        <v>15113</v>
      </c>
      <c r="O67" s="209">
        <f t="shared" si="14"/>
        <v>20982</v>
      </c>
    </row>
    <row r="68" spans="1:16">
      <c r="A68" s="314" t="s">
        <v>895</v>
      </c>
      <c r="B68" s="315"/>
      <c r="C68" s="207" t="s">
        <v>1701</v>
      </c>
      <c r="D68" s="302">
        <f>SUM(D67:E67)</f>
        <v>0</v>
      </c>
      <c r="E68" s="303"/>
      <c r="F68" s="302">
        <f>SUM(F67:G67)</f>
        <v>0</v>
      </c>
      <c r="G68" s="303"/>
      <c r="H68" s="302">
        <f>SUM(H67:I67)</f>
        <v>0</v>
      </c>
      <c r="I68" s="303"/>
      <c r="J68" s="302">
        <f>SUM(J67:K67)</f>
        <v>214</v>
      </c>
      <c r="K68" s="303"/>
      <c r="L68" s="302">
        <f>SUM(L67:M67)</f>
        <v>26526</v>
      </c>
      <c r="M68" s="303"/>
      <c r="N68" s="302">
        <f>SUM(N67:O67)</f>
        <v>36095</v>
      </c>
      <c r="O68" s="303"/>
    </row>
    <row r="70" spans="1:16">
      <c r="A70" s="307" t="s">
        <v>897</v>
      </c>
      <c r="B70" s="307"/>
      <c r="C70" s="127" t="s">
        <v>898</v>
      </c>
      <c r="D70" s="301" t="s">
        <v>887</v>
      </c>
      <c r="E70" s="301"/>
      <c r="F70" s="301" t="s">
        <v>888</v>
      </c>
      <c r="G70" s="301"/>
      <c r="H70" s="301" t="s">
        <v>889</v>
      </c>
      <c r="I70" s="301"/>
      <c r="J70" s="301" t="s">
        <v>890</v>
      </c>
      <c r="K70" s="301"/>
      <c r="L70" s="301" t="s">
        <v>891</v>
      </c>
      <c r="M70" s="301"/>
      <c r="N70" s="301" t="s">
        <v>892</v>
      </c>
      <c r="O70" s="301"/>
      <c r="P70" s="239" t="s">
        <v>764</v>
      </c>
    </row>
    <row r="71" spans="1:16">
      <c r="A71" s="304" t="s">
        <v>896</v>
      </c>
      <c r="B71" s="304"/>
      <c r="C71" s="126" t="s">
        <v>885</v>
      </c>
      <c r="D71" s="305">
        <f>D22+D45+D68</f>
        <v>1222</v>
      </c>
      <c r="E71" s="306"/>
      <c r="F71" s="305">
        <f>F22+F45+F68</f>
        <v>18400</v>
      </c>
      <c r="G71" s="306"/>
      <c r="H71" s="305">
        <f>H22+H45+H68</f>
        <v>37150</v>
      </c>
      <c r="I71" s="306"/>
      <c r="J71" s="305">
        <f>J22+J45+J68</f>
        <v>55187</v>
      </c>
      <c r="K71" s="306"/>
      <c r="L71" s="305">
        <f>L22+L45+L68</f>
        <v>100975</v>
      </c>
      <c r="M71" s="306"/>
      <c r="N71" s="305">
        <f>N22+N45+N68</f>
        <v>110518</v>
      </c>
      <c r="O71" s="306"/>
      <c r="P71" s="133">
        <f>SUM(D71:O71)</f>
        <v>323452</v>
      </c>
    </row>
    <row r="73" spans="1:16">
      <c r="A73" s="137" t="s">
        <v>311</v>
      </c>
      <c r="B73" s="137" t="s">
        <v>1326</v>
      </c>
    </row>
    <row r="74" spans="1:16" ht="14.5" customHeight="1">
      <c r="A74" s="136">
        <v>2017</v>
      </c>
      <c r="B74" s="138">
        <f>D21+F21+H21+J21+L21+N21</f>
        <v>71537</v>
      </c>
      <c r="D74" s="300" t="s">
        <v>1744</v>
      </c>
      <c r="E74" s="300"/>
      <c r="F74" s="300"/>
      <c r="G74" s="300"/>
      <c r="H74" s="300"/>
      <c r="I74" s="300"/>
    </row>
    <row r="75" spans="1:16" ht="16">
      <c r="A75" s="136">
        <v>2018</v>
      </c>
      <c r="B75" s="138">
        <f>E21+G21+I21+K21+M21+O21+D44+F44+H44+J44+L44+N44</f>
        <v>137172</v>
      </c>
      <c r="D75" s="235" t="s">
        <v>1</v>
      </c>
      <c r="E75" s="235">
        <v>2017</v>
      </c>
      <c r="F75" s="235">
        <v>2018</v>
      </c>
      <c r="G75" s="235">
        <v>2019</v>
      </c>
      <c r="H75" s="235">
        <v>2020</v>
      </c>
      <c r="I75" s="136" t="s">
        <v>764</v>
      </c>
    </row>
    <row r="76" spans="1:16">
      <c r="A76" s="136">
        <v>2019</v>
      </c>
      <c r="B76" s="138">
        <f>E44+G44+I44+K44+M44+O44+D67+F67+H67+J67+L67+N67</f>
        <v>80865</v>
      </c>
      <c r="D76" s="136" t="s">
        <v>887</v>
      </c>
      <c r="E76" s="236">
        <v>13805</v>
      </c>
      <c r="F76" s="236">
        <v>0</v>
      </c>
      <c r="G76" s="236">
        <v>0</v>
      </c>
      <c r="H76" s="236">
        <v>0</v>
      </c>
      <c r="I76" s="100">
        <f>SUM(E76:H76)</f>
        <v>13805</v>
      </c>
    </row>
    <row r="77" spans="1:16">
      <c r="A77" s="136">
        <v>2020</v>
      </c>
      <c r="B77" s="138">
        <f>E67+G67+I67+K67+M67+O67</f>
        <v>33878</v>
      </c>
      <c r="D77" s="136" t="s">
        <v>1736</v>
      </c>
      <c r="E77" s="236">
        <v>39625</v>
      </c>
      <c r="F77" s="236">
        <v>8356</v>
      </c>
      <c r="G77" s="236">
        <v>0</v>
      </c>
      <c r="H77" s="236">
        <v>0</v>
      </c>
      <c r="I77" s="100">
        <f t="shared" ref="I77:I81" si="15">SUM(E77:H77)</f>
        <v>47981</v>
      </c>
    </row>
    <row r="78" spans="1:16">
      <c r="D78" s="136" t="s">
        <v>889</v>
      </c>
      <c r="E78" s="236">
        <v>41757</v>
      </c>
      <c r="F78" s="236">
        <v>34722</v>
      </c>
      <c r="G78" s="236">
        <v>69</v>
      </c>
      <c r="H78" s="236">
        <v>0</v>
      </c>
      <c r="I78" s="100">
        <f t="shared" si="15"/>
        <v>76548</v>
      </c>
    </row>
    <row r="79" spans="1:16" ht="14" customHeight="1">
      <c r="D79" s="136" t="s">
        <v>890</v>
      </c>
      <c r="E79" s="236">
        <v>34065</v>
      </c>
      <c r="F79" s="236">
        <v>33726</v>
      </c>
      <c r="G79" s="236">
        <v>6793</v>
      </c>
      <c r="H79" s="236">
        <v>0</v>
      </c>
      <c r="I79" s="100">
        <f t="shared" si="15"/>
        <v>74584</v>
      </c>
    </row>
    <row r="80" spans="1:16">
      <c r="D80" s="136" t="s">
        <v>1737</v>
      </c>
      <c r="E80" s="236">
        <v>45241</v>
      </c>
      <c r="F80" s="236">
        <v>45241</v>
      </c>
      <c r="G80" s="236">
        <v>43403</v>
      </c>
      <c r="H80" s="236">
        <v>17649</v>
      </c>
      <c r="I80" s="100">
        <f t="shared" si="15"/>
        <v>151534</v>
      </c>
    </row>
    <row r="81" spans="4:11">
      <c r="D81" s="136" t="s">
        <v>892</v>
      </c>
      <c r="E81" s="236">
        <v>45063</v>
      </c>
      <c r="F81" s="236">
        <v>45063</v>
      </c>
      <c r="G81" s="236">
        <v>45063</v>
      </c>
      <c r="H81" s="236">
        <v>41441</v>
      </c>
      <c r="I81" s="100">
        <f t="shared" si="15"/>
        <v>176630</v>
      </c>
    </row>
    <row r="83" spans="4:11">
      <c r="D83" s="340" t="s">
        <v>1738</v>
      </c>
      <c r="E83" s="340"/>
      <c r="F83" s="340"/>
      <c r="G83" s="340"/>
      <c r="H83" s="340"/>
      <c r="I83" s="237">
        <f>'VPA06 - VPA11 Stove data'!AG10</f>
        <v>42948</v>
      </c>
      <c r="K83" s="246">
        <f>J71-I91</f>
        <v>388.69863013699069</v>
      </c>
    </row>
    <row r="84" spans="4:11">
      <c r="D84" s="340" t="s">
        <v>1739</v>
      </c>
      <c r="E84" s="340"/>
      <c r="F84" s="340"/>
      <c r="G84" s="340"/>
      <c r="H84" s="340"/>
      <c r="I84" s="237">
        <f>'VPA06 - VPA11 Stove data'!AG23</f>
        <v>44043</v>
      </c>
    </row>
    <row r="86" spans="4:11">
      <c r="D86" s="300" t="s">
        <v>1743</v>
      </c>
      <c r="E86" s="300"/>
      <c r="F86" s="300"/>
      <c r="G86" s="300"/>
      <c r="H86" s="300"/>
      <c r="I86" s="300"/>
      <c r="K86">
        <f>J71/I91</f>
        <v>1.0070932605650211</v>
      </c>
    </row>
    <row r="87" spans="4:11" ht="16">
      <c r="D87" s="235" t="s">
        <v>1</v>
      </c>
      <c r="E87" s="235">
        <v>2017</v>
      </c>
      <c r="F87" s="235">
        <v>2018</v>
      </c>
      <c r="G87" s="235">
        <v>2019</v>
      </c>
      <c r="H87" s="235">
        <v>2020</v>
      </c>
      <c r="I87" s="136" t="s">
        <v>764</v>
      </c>
    </row>
    <row r="88" spans="4:11">
      <c r="D88" s="136" t="s">
        <v>887</v>
      </c>
      <c r="E88" s="236">
        <f>E76*(DATE(2017,12,31)-DATE(2017,8,1)+1)/365</f>
        <v>5786.7534246575342</v>
      </c>
      <c r="F88" s="236">
        <f>F76</f>
        <v>0</v>
      </c>
      <c r="G88" s="236">
        <f>G76</f>
        <v>0</v>
      </c>
      <c r="H88" s="236">
        <f>H76*(DATE(2020,7,31)-DATE(2020,1,1)+1)/366</f>
        <v>0</v>
      </c>
      <c r="I88" s="100">
        <f>SUM(E88:H88)</f>
        <v>5786.7534246575342</v>
      </c>
    </row>
    <row r="89" spans="4:11">
      <c r="D89" s="136" t="s">
        <v>1736</v>
      </c>
      <c r="E89" s="236">
        <f t="shared" ref="E89:E93" si="16">E77*(DATE(2017,12,31)-DATE(2017,8,1)+1)/365</f>
        <v>16609.931506849316</v>
      </c>
      <c r="F89" s="236">
        <f t="shared" ref="F89:G89" si="17">F77</f>
        <v>8356</v>
      </c>
      <c r="G89" s="236">
        <f t="shared" si="17"/>
        <v>0</v>
      </c>
      <c r="H89" s="236">
        <f t="shared" ref="H89:H93" si="18">H77*(DATE(2020,7,31)-DATE(2020,1,1)+1)/366</f>
        <v>0</v>
      </c>
      <c r="I89" s="100">
        <f t="shared" ref="I89:I93" si="19">SUM(E89:H89)</f>
        <v>24965.931506849316</v>
      </c>
    </row>
    <row r="90" spans="4:11">
      <c r="D90" s="136" t="s">
        <v>889</v>
      </c>
      <c r="E90" s="236">
        <f t="shared" si="16"/>
        <v>17503.61917808219</v>
      </c>
      <c r="F90" s="236">
        <f t="shared" ref="F90:G90" si="20">F78</f>
        <v>34722</v>
      </c>
      <c r="G90" s="236">
        <f t="shared" si="20"/>
        <v>69</v>
      </c>
      <c r="H90" s="236">
        <f t="shared" si="18"/>
        <v>0</v>
      </c>
      <c r="I90" s="100">
        <f t="shared" si="19"/>
        <v>52294.61917808219</v>
      </c>
    </row>
    <row r="91" spans="4:11">
      <c r="D91" s="136" t="s">
        <v>890</v>
      </c>
      <c r="E91" s="236">
        <f t="shared" si="16"/>
        <v>14279.301369863013</v>
      </c>
      <c r="F91" s="236">
        <f t="shared" ref="F91:G91" si="21">F79</f>
        <v>33726</v>
      </c>
      <c r="G91" s="236">
        <f t="shared" si="21"/>
        <v>6793</v>
      </c>
      <c r="H91" s="236">
        <f t="shared" si="18"/>
        <v>0</v>
      </c>
      <c r="I91" s="100">
        <f t="shared" si="19"/>
        <v>54798.301369863009</v>
      </c>
    </row>
    <row r="92" spans="4:11">
      <c r="D92" s="136" t="s">
        <v>1737</v>
      </c>
      <c r="E92" s="236">
        <f t="shared" si="16"/>
        <v>18964.035616438356</v>
      </c>
      <c r="F92" s="236">
        <f t="shared" ref="F92:G92" si="22">F80</f>
        <v>45241</v>
      </c>
      <c r="G92" s="236">
        <f t="shared" si="22"/>
        <v>43403</v>
      </c>
      <c r="H92" s="236">
        <f t="shared" si="18"/>
        <v>10271.139344262296</v>
      </c>
      <c r="I92" s="100">
        <f t="shared" si="19"/>
        <v>117879.17496070065</v>
      </c>
    </row>
    <row r="93" spans="4:11">
      <c r="D93" s="136" t="s">
        <v>892</v>
      </c>
      <c r="E93" s="236">
        <f t="shared" si="16"/>
        <v>18889.42191780822</v>
      </c>
      <c r="F93" s="236">
        <f t="shared" ref="F93:G93" si="23">F81</f>
        <v>45063</v>
      </c>
      <c r="G93" s="236">
        <f t="shared" si="23"/>
        <v>45063</v>
      </c>
      <c r="H93" s="236">
        <f t="shared" si="18"/>
        <v>24117.303278688523</v>
      </c>
      <c r="I93" s="100">
        <f t="shared" si="19"/>
        <v>133132.72519649673</v>
      </c>
    </row>
    <row r="94" spans="4:11">
      <c r="D94" s="339" t="s">
        <v>1740</v>
      </c>
      <c r="E94" s="339"/>
      <c r="F94" s="339"/>
      <c r="G94" s="339"/>
      <c r="H94" s="339"/>
      <c r="I94" s="238">
        <f>SUM(I88:I93)</f>
        <v>388857.50563664944</v>
      </c>
    </row>
  </sheetData>
  <mergeCells count="70">
    <mergeCell ref="D94:H94"/>
    <mergeCell ref="D83:H83"/>
    <mergeCell ref="D84:H84"/>
    <mergeCell ref="D86:I86"/>
    <mergeCell ref="A1:O1"/>
    <mergeCell ref="C2:C4"/>
    <mergeCell ref="A22:B22"/>
    <mergeCell ref="J3:K3"/>
    <mergeCell ref="L3:M3"/>
    <mergeCell ref="N3:O3"/>
    <mergeCell ref="D3:E3"/>
    <mergeCell ref="F3:G3"/>
    <mergeCell ref="H3:I3"/>
    <mergeCell ref="A2:B3"/>
    <mergeCell ref="D2:O2"/>
    <mergeCell ref="D22:E22"/>
    <mergeCell ref="A25:B26"/>
    <mergeCell ref="C25:C27"/>
    <mergeCell ref="D25:O25"/>
    <mergeCell ref="A24:O24"/>
    <mergeCell ref="D26:E26"/>
    <mergeCell ref="F26:G26"/>
    <mergeCell ref="H26:I26"/>
    <mergeCell ref="J26:K26"/>
    <mergeCell ref="A45:B45"/>
    <mergeCell ref="A47:O47"/>
    <mergeCell ref="A48:B49"/>
    <mergeCell ref="C48:C50"/>
    <mergeCell ref="D48:O48"/>
    <mergeCell ref="D49:E49"/>
    <mergeCell ref="F49:G49"/>
    <mergeCell ref="H49:I49"/>
    <mergeCell ref="J49:K49"/>
    <mergeCell ref="L49:M49"/>
    <mergeCell ref="N49:O49"/>
    <mergeCell ref="N45:O45"/>
    <mergeCell ref="A68:B68"/>
    <mergeCell ref="D68:E68"/>
    <mergeCell ref="F68:G68"/>
    <mergeCell ref="H68:I68"/>
    <mergeCell ref="J68:K68"/>
    <mergeCell ref="L70:M70"/>
    <mergeCell ref="N22:O22"/>
    <mergeCell ref="L26:M26"/>
    <mergeCell ref="N26:O26"/>
    <mergeCell ref="D45:E45"/>
    <mergeCell ref="F45:G45"/>
    <mergeCell ref="H45:I45"/>
    <mergeCell ref="J45:K45"/>
    <mergeCell ref="L45:M45"/>
    <mergeCell ref="F22:G22"/>
    <mergeCell ref="H22:I22"/>
    <mergeCell ref="J22:K22"/>
    <mergeCell ref="L22:M22"/>
    <mergeCell ref="D74:I74"/>
    <mergeCell ref="N70:O70"/>
    <mergeCell ref="L68:M68"/>
    <mergeCell ref="N68:O68"/>
    <mergeCell ref="A71:B71"/>
    <mergeCell ref="D71:E71"/>
    <mergeCell ref="F71:G71"/>
    <mergeCell ref="H71:I71"/>
    <mergeCell ref="J71:K71"/>
    <mergeCell ref="L71:M71"/>
    <mergeCell ref="N71:O71"/>
    <mergeCell ref="A70:B70"/>
    <mergeCell ref="D70:E70"/>
    <mergeCell ref="F70:G70"/>
    <mergeCell ref="H70:I70"/>
    <mergeCell ref="J70:K70"/>
  </mergeCells>
  <phoneticPr fontId="4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36"/>
  <sheetViews>
    <sheetView zoomScale="60" zoomScaleNormal="60" workbookViewId="0">
      <selection activeCell="J5" sqref="J5"/>
    </sheetView>
  </sheetViews>
  <sheetFormatPr baseColWidth="10" defaultColWidth="8.83203125" defaultRowHeight="15"/>
  <cols>
    <col min="1" max="1" width="17.83203125" customWidth="1"/>
    <col min="2" max="3" width="15" customWidth="1"/>
    <col min="4" max="4" width="19.1640625" customWidth="1"/>
  </cols>
  <sheetData>
    <row r="1" spans="1:4">
      <c r="A1" s="355" t="s">
        <v>1690</v>
      </c>
      <c r="B1" s="355"/>
      <c r="C1" s="355"/>
      <c r="D1" s="355"/>
    </row>
    <row r="2" spans="1:4">
      <c r="A2" s="355"/>
      <c r="B2" s="355"/>
      <c r="C2" s="355"/>
      <c r="D2" s="355"/>
    </row>
    <row r="3" spans="1:4" ht="16">
      <c r="A3" s="210" t="s">
        <v>1327</v>
      </c>
      <c r="B3" s="210" t="s">
        <v>309</v>
      </c>
      <c r="C3" s="210" t="s">
        <v>311</v>
      </c>
      <c r="D3" s="210" t="s">
        <v>1328</v>
      </c>
    </row>
    <row r="4" spans="1:4">
      <c r="A4" s="44" t="s">
        <v>1466</v>
      </c>
      <c r="B4" s="44" t="s">
        <v>16</v>
      </c>
      <c r="C4" s="44">
        <v>2012</v>
      </c>
      <c r="D4" s="102">
        <v>0.21327462182006771</v>
      </c>
    </row>
    <row r="5" spans="1:4">
      <c r="A5" s="44" t="s">
        <v>1435</v>
      </c>
      <c r="B5" s="44" t="s">
        <v>16</v>
      </c>
      <c r="C5" s="44">
        <v>2012</v>
      </c>
      <c r="D5" s="102">
        <v>0.21522045726878702</v>
      </c>
    </row>
    <row r="6" spans="1:4">
      <c r="A6" s="44" t="s">
        <v>1464</v>
      </c>
      <c r="B6" s="44" t="s">
        <v>16</v>
      </c>
      <c r="C6" s="44">
        <v>2013</v>
      </c>
      <c r="D6" s="102">
        <v>0.21957034784951768</v>
      </c>
    </row>
    <row r="7" spans="1:4">
      <c r="A7" s="44" t="s">
        <v>1468</v>
      </c>
      <c r="B7" s="44" t="s">
        <v>16</v>
      </c>
      <c r="C7" s="44">
        <v>2013</v>
      </c>
      <c r="D7" s="102">
        <v>0.22046026497115309</v>
      </c>
    </row>
    <row r="8" spans="1:4">
      <c r="A8" s="44" t="s">
        <v>1463</v>
      </c>
      <c r="B8" s="44" t="s">
        <v>16</v>
      </c>
      <c r="C8" s="44">
        <v>2014</v>
      </c>
      <c r="D8" s="102">
        <v>0.22347652116102254</v>
      </c>
    </row>
    <row r="9" spans="1:4">
      <c r="A9" s="44" t="s">
        <v>1462</v>
      </c>
      <c r="B9" s="44" t="s">
        <v>16</v>
      </c>
      <c r="C9" s="44">
        <v>2014</v>
      </c>
      <c r="D9" s="102">
        <v>0.22431467595105378</v>
      </c>
    </row>
    <row r="10" spans="1:4">
      <c r="A10" s="44" t="s">
        <v>1470</v>
      </c>
      <c r="B10" s="44" t="s">
        <v>229</v>
      </c>
      <c r="C10" s="44">
        <v>2013</v>
      </c>
      <c r="D10" s="102">
        <v>0.2230145166619891</v>
      </c>
    </row>
    <row r="11" spans="1:4">
      <c r="A11" s="44" t="s">
        <v>1469</v>
      </c>
      <c r="B11" s="44" t="s">
        <v>229</v>
      </c>
      <c r="C11" s="44">
        <v>2013</v>
      </c>
      <c r="D11" s="102">
        <v>0.22340197192287881</v>
      </c>
    </row>
    <row r="12" spans="1:4">
      <c r="A12" s="44" t="s">
        <v>1484</v>
      </c>
      <c r="B12" s="44" t="s">
        <v>229</v>
      </c>
      <c r="C12" s="44">
        <v>2014</v>
      </c>
      <c r="D12" s="102">
        <v>0.22811211741750617</v>
      </c>
    </row>
    <row r="13" spans="1:4">
      <c r="A13" s="44" t="s">
        <v>1497</v>
      </c>
      <c r="B13" s="44" t="s">
        <v>229</v>
      </c>
      <c r="C13" s="44">
        <v>2014</v>
      </c>
      <c r="D13" s="102">
        <v>0.22947160417090098</v>
      </c>
    </row>
    <row r="14" spans="1:4">
      <c r="A14" s="44" t="s">
        <v>1501</v>
      </c>
      <c r="B14" s="44" t="s">
        <v>229</v>
      </c>
      <c r="C14" s="44">
        <v>2015</v>
      </c>
      <c r="D14" s="102">
        <v>0.23354810905658638</v>
      </c>
    </row>
    <row r="15" spans="1:4">
      <c r="A15" s="44" t="s">
        <v>1521</v>
      </c>
      <c r="B15" s="44" t="s">
        <v>229</v>
      </c>
      <c r="C15" s="44">
        <v>2015</v>
      </c>
      <c r="D15" s="102">
        <v>0.23514829213143673</v>
      </c>
    </row>
    <row r="16" spans="1:4">
      <c r="A16" s="44" t="s">
        <v>1506</v>
      </c>
      <c r="B16" s="44" t="s">
        <v>229</v>
      </c>
      <c r="C16" s="44">
        <v>2015</v>
      </c>
      <c r="D16" s="102">
        <v>0.23437123955833447</v>
      </c>
    </row>
    <row r="17" spans="1:4">
      <c r="A17" s="44" t="s">
        <v>1525</v>
      </c>
      <c r="B17" s="44" t="s">
        <v>229</v>
      </c>
      <c r="C17" s="44">
        <v>2016</v>
      </c>
      <c r="D17" s="102">
        <v>0.23918023194550223</v>
      </c>
    </row>
    <row r="18" spans="1:4">
      <c r="A18" s="44" t="s">
        <v>1529</v>
      </c>
      <c r="B18" s="44" t="s">
        <v>229</v>
      </c>
      <c r="C18" s="44">
        <v>2016</v>
      </c>
      <c r="D18" s="102">
        <v>0.24062147326527472</v>
      </c>
    </row>
    <row r="19" spans="1:4">
      <c r="D19" s="140"/>
    </row>
    <row r="20" spans="1:4">
      <c r="A20" s="354" t="s">
        <v>1689</v>
      </c>
      <c r="B20" s="354"/>
      <c r="C20" s="354"/>
      <c r="D20" s="354"/>
    </row>
    <row r="21" spans="1:4">
      <c r="A21" s="354"/>
      <c r="B21" s="354"/>
      <c r="C21" s="354"/>
      <c r="D21" s="354"/>
    </row>
    <row r="22" spans="1:4" ht="16">
      <c r="A22" s="211" t="s">
        <v>1327</v>
      </c>
      <c r="B22" s="211" t="s">
        <v>309</v>
      </c>
      <c r="C22" s="211" t="s">
        <v>311</v>
      </c>
      <c r="D22" s="211" t="s">
        <v>1328</v>
      </c>
    </row>
    <row r="23" spans="1:4">
      <c r="A23" s="44" t="s">
        <v>1453</v>
      </c>
      <c r="B23" s="44" t="s">
        <v>16</v>
      </c>
      <c r="C23" s="44">
        <v>2013</v>
      </c>
      <c r="D23" s="102">
        <v>0.21444619555569935</v>
      </c>
    </row>
    <row r="24" spans="1:4">
      <c r="A24" s="44" t="s">
        <v>1450</v>
      </c>
      <c r="B24" s="44" t="s">
        <v>16</v>
      </c>
      <c r="C24" s="44">
        <v>2013</v>
      </c>
      <c r="D24" s="102">
        <v>0.21548871357375379</v>
      </c>
    </row>
    <row r="25" spans="1:4">
      <c r="A25" s="44" t="s">
        <v>1454</v>
      </c>
      <c r="B25" s="44" t="s">
        <v>16</v>
      </c>
      <c r="C25" s="44">
        <v>2014</v>
      </c>
      <c r="D25" s="102">
        <v>0.21893659281347735</v>
      </c>
    </row>
    <row r="26" spans="1:4">
      <c r="A26" s="44" t="s">
        <v>1455</v>
      </c>
      <c r="B26" s="44" t="s">
        <v>16</v>
      </c>
      <c r="C26" s="44">
        <v>2014</v>
      </c>
      <c r="D26" s="102">
        <v>0.21805105271015668</v>
      </c>
    </row>
    <row r="27" spans="1:4">
      <c r="A27" s="44" t="s">
        <v>1385</v>
      </c>
      <c r="B27" s="44" t="s">
        <v>229</v>
      </c>
      <c r="C27" s="44">
        <v>2013</v>
      </c>
      <c r="D27" s="102">
        <v>0.21694624495754253</v>
      </c>
    </row>
    <row r="28" spans="1:4">
      <c r="A28" s="44" t="s">
        <v>1386</v>
      </c>
      <c r="B28" s="44" t="s">
        <v>229</v>
      </c>
      <c r="C28" s="44">
        <v>2013</v>
      </c>
      <c r="D28" s="102">
        <v>0.21819568036674633</v>
      </c>
    </row>
    <row r="29" spans="1:4">
      <c r="A29" s="44" t="s">
        <v>1367</v>
      </c>
      <c r="B29" s="44" t="s">
        <v>229</v>
      </c>
      <c r="C29" s="44">
        <v>2014</v>
      </c>
      <c r="D29" s="102">
        <v>0.2222152579454959</v>
      </c>
    </row>
    <row r="30" spans="1:4">
      <c r="A30" s="44" t="s">
        <v>1368</v>
      </c>
      <c r="B30" s="44" t="s">
        <v>229</v>
      </c>
      <c r="C30" s="44">
        <v>2014</v>
      </c>
      <c r="D30" s="102">
        <v>0.22330459384966228</v>
      </c>
    </row>
    <row r="31" spans="1:4">
      <c r="A31" s="44" t="s">
        <v>1381</v>
      </c>
      <c r="B31" s="44" t="s">
        <v>229</v>
      </c>
      <c r="C31" s="44">
        <v>2014</v>
      </c>
      <c r="D31" s="102">
        <v>0.22472473772289447</v>
      </c>
    </row>
    <row r="32" spans="1:4">
      <c r="A32" s="44" t="s">
        <v>1384</v>
      </c>
      <c r="B32" s="44" t="s">
        <v>229</v>
      </c>
      <c r="C32" s="44">
        <v>2015</v>
      </c>
      <c r="D32" s="102">
        <v>0.22770778217027601</v>
      </c>
    </row>
    <row r="33" spans="1:4">
      <c r="A33" s="44" t="s">
        <v>1379</v>
      </c>
      <c r="B33" s="44" t="s">
        <v>229</v>
      </c>
      <c r="C33" s="44">
        <v>2015</v>
      </c>
      <c r="D33" s="102">
        <v>0.22942198375490797</v>
      </c>
    </row>
    <row r="34" spans="1:4">
      <c r="A34" s="44" t="s">
        <v>1387</v>
      </c>
      <c r="B34" s="44" t="s">
        <v>229</v>
      </c>
      <c r="C34" s="44">
        <v>2015</v>
      </c>
      <c r="D34" s="102">
        <v>0.22842513449413385</v>
      </c>
    </row>
    <row r="35" spans="1:4">
      <c r="A35" s="44" t="s">
        <v>1364</v>
      </c>
      <c r="B35" s="44" t="s">
        <v>229</v>
      </c>
      <c r="C35" s="44">
        <v>2016</v>
      </c>
      <c r="D35" s="102">
        <v>0.23532052966700603</v>
      </c>
    </row>
    <row r="36" spans="1:4">
      <c r="A36" s="44" t="s">
        <v>1585</v>
      </c>
      <c r="B36" s="44" t="s">
        <v>229</v>
      </c>
      <c r="C36" s="44">
        <v>2016</v>
      </c>
      <c r="D36" s="102">
        <v>0.2343455126140751</v>
      </c>
    </row>
  </sheetData>
  <autoFilter ref="A3:D3" xr:uid="{00000000-0009-0000-0000-00000A000000}"/>
  <mergeCells count="2">
    <mergeCell ref="A20:D21"/>
    <mergeCell ref="A1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Q93"/>
  <sheetViews>
    <sheetView zoomScale="60" zoomScaleNormal="60" workbookViewId="0">
      <selection activeCell="B13" sqref="B13"/>
    </sheetView>
  </sheetViews>
  <sheetFormatPr baseColWidth="10" defaultColWidth="14.5" defaultRowHeight="15.75" customHeight="1"/>
  <cols>
    <col min="1" max="3" width="14.5" style="115" customWidth="1"/>
    <col min="4" max="4" width="38" style="115" customWidth="1"/>
    <col min="5" max="5" width="19.33203125" style="115" customWidth="1"/>
    <col min="6" max="6" width="14.5" style="115" customWidth="1"/>
    <col min="7" max="7" width="42.6640625" style="115" customWidth="1"/>
    <col min="8" max="17" width="14.5" style="115" customWidth="1"/>
    <col min="18" max="18" width="14.5" customWidth="1"/>
    <col min="19" max="22" width="14.5" style="115" customWidth="1"/>
    <col min="23" max="23" width="28.33203125" style="115" customWidth="1"/>
    <col min="24" max="24" width="23.1640625" style="115" bestFit="1" customWidth="1"/>
    <col min="25" max="40" width="14.5" style="115" customWidth="1"/>
    <col min="41" max="42" width="22.33203125" style="115" customWidth="1"/>
    <col min="43" max="16384" width="14.5" style="115"/>
  </cols>
  <sheetData>
    <row r="1" spans="1:43" s="116" customFormat="1" ht="29.5" customHeight="1">
      <c r="A1" s="356" t="s">
        <v>1702</v>
      </c>
      <c r="B1" s="356" t="s">
        <v>1800</v>
      </c>
      <c r="C1" s="356" t="s">
        <v>1703</v>
      </c>
      <c r="D1" s="356" t="s">
        <v>1704</v>
      </c>
      <c r="E1" s="356" t="s">
        <v>1705</v>
      </c>
      <c r="F1" s="356" t="s">
        <v>1706</v>
      </c>
      <c r="G1" s="356" t="s">
        <v>1707</v>
      </c>
      <c r="H1" s="356" t="s">
        <v>3</v>
      </c>
      <c r="I1" s="356" t="s">
        <v>1708</v>
      </c>
      <c r="J1" s="358" t="s">
        <v>1709</v>
      </c>
      <c r="K1" s="360"/>
      <c r="L1" s="358" t="s">
        <v>1710</v>
      </c>
      <c r="M1" s="359"/>
      <c r="N1" s="359"/>
      <c r="O1" s="359"/>
      <c r="P1" s="356" t="s">
        <v>1711</v>
      </c>
      <c r="Q1" s="356" t="s">
        <v>1321</v>
      </c>
      <c r="R1" s="356" t="s">
        <v>1712</v>
      </c>
      <c r="S1" s="356" t="s">
        <v>1713</v>
      </c>
      <c r="T1" s="356" t="s">
        <v>1714</v>
      </c>
      <c r="U1" s="356" t="s">
        <v>1715</v>
      </c>
      <c r="V1" s="356" t="s">
        <v>1716</v>
      </c>
      <c r="W1" s="356" t="s">
        <v>1717</v>
      </c>
      <c r="X1" s="356" t="s">
        <v>1718</v>
      </c>
      <c r="Y1" s="356" t="s">
        <v>1719</v>
      </c>
      <c r="Z1" s="356" t="s">
        <v>1720</v>
      </c>
      <c r="AA1" s="356" t="s">
        <v>1721</v>
      </c>
      <c r="AB1" s="356" t="s">
        <v>1722</v>
      </c>
      <c r="AC1" s="356" t="s">
        <v>1723</v>
      </c>
      <c r="AD1" s="356" t="s">
        <v>1724</v>
      </c>
      <c r="AE1" s="356" t="s">
        <v>1725</v>
      </c>
      <c r="AF1" s="356" t="s">
        <v>1726</v>
      </c>
      <c r="AG1" s="356" t="s">
        <v>1727</v>
      </c>
      <c r="AH1" s="356" t="s">
        <v>1728</v>
      </c>
      <c r="AI1" s="356" t="s">
        <v>1729</v>
      </c>
      <c r="AJ1" s="356" t="s">
        <v>1730</v>
      </c>
      <c r="AK1" s="356" t="s">
        <v>1731</v>
      </c>
      <c r="AL1" s="356" t="s">
        <v>1732</v>
      </c>
      <c r="AM1" s="356" t="s">
        <v>1733</v>
      </c>
      <c r="AN1" s="356" t="s">
        <v>1734</v>
      </c>
      <c r="AO1" s="358" t="s">
        <v>1735</v>
      </c>
      <c r="AP1" s="360"/>
      <c r="AQ1" s="362" t="s">
        <v>1320</v>
      </c>
    </row>
    <row r="2" spans="1:43" s="116" customFormat="1" ht="91" customHeight="1">
      <c r="A2" s="357"/>
      <c r="B2" s="357"/>
      <c r="C2" s="357"/>
      <c r="D2" s="357"/>
      <c r="E2" s="357"/>
      <c r="F2" s="357"/>
      <c r="G2" s="357"/>
      <c r="H2" s="357"/>
      <c r="I2" s="357"/>
      <c r="J2" s="212" t="s">
        <v>899</v>
      </c>
      <c r="K2" s="212" t="s">
        <v>900</v>
      </c>
      <c r="L2" s="212" t="s">
        <v>901</v>
      </c>
      <c r="M2" s="212" t="s">
        <v>902</v>
      </c>
      <c r="N2" s="212" t="s">
        <v>903</v>
      </c>
      <c r="O2" s="212" t="s">
        <v>904</v>
      </c>
      <c r="P2" s="357"/>
      <c r="Q2" s="361"/>
      <c r="R2" s="357"/>
      <c r="S2" s="357"/>
      <c r="T2" s="357"/>
      <c r="U2" s="357"/>
      <c r="V2" s="357"/>
      <c r="W2" s="357"/>
      <c r="X2" s="357"/>
      <c r="Y2" s="357"/>
      <c r="Z2" s="357"/>
      <c r="AA2" s="357"/>
      <c r="AB2" s="357"/>
      <c r="AC2" s="357"/>
      <c r="AD2" s="357"/>
      <c r="AE2" s="357"/>
      <c r="AF2" s="357"/>
      <c r="AG2" s="357"/>
      <c r="AH2" s="357"/>
      <c r="AI2" s="357"/>
      <c r="AJ2" s="357"/>
      <c r="AK2" s="357"/>
      <c r="AL2" s="357"/>
      <c r="AM2" s="357"/>
      <c r="AN2" s="357"/>
      <c r="AO2" s="212" t="s">
        <v>905</v>
      </c>
      <c r="AP2" s="212" t="s">
        <v>906</v>
      </c>
      <c r="AQ2" s="363"/>
    </row>
    <row r="3" spans="1:43" s="218" customFormat="1" ht="15">
      <c r="A3" s="145" t="s">
        <v>965</v>
      </c>
      <c r="B3" s="247">
        <v>43399</v>
      </c>
      <c r="C3" s="145" t="s">
        <v>908</v>
      </c>
      <c r="D3" s="145" t="s">
        <v>1046</v>
      </c>
      <c r="E3" s="145" t="s">
        <v>910</v>
      </c>
      <c r="F3" s="145" t="s">
        <v>914</v>
      </c>
      <c r="G3" s="145" t="s">
        <v>1363</v>
      </c>
      <c r="H3" s="145" t="s">
        <v>9</v>
      </c>
      <c r="I3" s="216">
        <v>8144334656</v>
      </c>
      <c r="J3" s="216">
        <v>4</v>
      </c>
      <c r="K3" s="145"/>
      <c r="L3" s="145" t="s">
        <v>779</v>
      </c>
      <c r="M3" s="145" t="s">
        <v>779</v>
      </c>
      <c r="N3" s="145"/>
      <c r="O3" s="145"/>
      <c r="P3" s="145" t="s">
        <v>229</v>
      </c>
      <c r="Q3" s="145">
        <v>2013</v>
      </c>
      <c r="R3" s="145" t="s">
        <v>1471</v>
      </c>
      <c r="S3" s="145" t="s">
        <v>779</v>
      </c>
      <c r="T3" s="145" t="s">
        <v>919</v>
      </c>
      <c r="U3" s="145" t="s">
        <v>779</v>
      </c>
      <c r="V3" s="145"/>
      <c r="W3" s="145" t="s">
        <v>947</v>
      </c>
      <c r="X3" s="145" t="s">
        <v>1750</v>
      </c>
      <c r="Y3" s="145" t="s">
        <v>915</v>
      </c>
      <c r="Z3" s="145" t="s">
        <v>779</v>
      </c>
      <c r="AA3" s="145" t="s">
        <v>779</v>
      </c>
      <c r="AB3" s="145"/>
      <c r="AC3" s="145" t="s">
        <v>779</v>
      </c>
      <c r="AD3" s="145" t="s">
        <v>779</v>
      </c>
      <c r="AE3" s="145" t="s">
        <v>779</v>
      </c>
      <c r="AF3" s="145" t="s">
        <v>779</v>
      </c>
      <c r="AG3" s="145" t="s">
        <v>779</v>
      </c>
      <c r="AH3" s="145" t="s">
        <v>779</v>
      </c>
      <c r="AI3" s="145" t="s">
        <v>968</v>
      </c>
      <c r="AJ3" s="145"/>
      <c r="AK3" s="145" t="s">
        <v>968</v>
      </c>
      <c r="AL3" s="145"/>
      <c r="AM3" s="145" t="s">
        <v>779</v>
      </c>
      <c r="AN3" s="145" t="s">
        <v>779</v>
      </c>
      <c r="AO3" s="145">
        <v>3</v>
      </c>
      <c r="AP3" s="145">
        <v>2</v>
      </c>
      <c r="AQ3" s="217">
        <f>IF(U3="No","",IF(AN3="No",'Default Parameters'!$C$2,AO3/(AP3+AO3)*'Default Parameters'!$C$2))</f>
        <v>1.149</v>
      </c>
    </row>
    <row r="4" spans="1:43" s="218" customFormat="1" ht="15">
      <c r="A4" s="145" t="s">
        <v>965</v>
      </c>
      <c r="B4" s="247">
        <v>43397</v>
      </c>
      <c r="C4" s="145" t="s">
        <v>908</v>
      </c>
      <c r="D4" s="145" t="s">
        <v>1008</v>
      </c>
      <c r="E4" s="145" t="s">
        <v>910</v>
      </c>
      <c r="F4" s="145" t="s">
        <v>779</v>
      </c>
      <c r="G4" s="145" t="s">
        <v>1007</v>
      </c>
      <c r="H4" s="145" t="s">
        <v>9</v>
      </c>
      <c r="I4" s="216">
        <v>8098671835</v>
      </c>
      <c r="J4" s="216">
        <v>4</v>
      </c>
      <c r="K4" s="145"/>
      <c r="L4" s="145" t="s">
        <v>779</v>
      </c>
      <c r="M4" s="145" t="s">
        <v>779</v>
      </c>
      <c r="N4" s="145"/>
      <c r="O4" s="145"/>
      <c r="P4" s="145" t="s">
        <v>229</v>
      </c>
      <c r="Q4" s="145">
        <v>2015</v>
      </c>
      <c r="R4" s="145" t="s">
        <v>1505</v>
      </c>
      <c r="S4" s="145" t="s">
        <v>779</v>
      </c>
      <c r="T4" s="145" t="s">
        <v>919</v>
      </c>
      <c r="U4" s="145" t="s">
        <v>779</v>
      </c>
      <c r="V4" s="145"/>
      <c r="W4" s="145" t="s">
        <v>947</v>
      </c>
      <c r="X4" s="145" t="s">
        <v>1750</v>
      </c>
      <c r="Y4" s="145" t="s">
        <v>915</v>
      </c>
      <c r="Z4" s="145" t="s">
        <v>779</v>
      </c>
      <c r="AA4" s="145" t="s">
        <v>779</v>
      </c>
      <c r="AB4" s="145"/>
      <c r="AC4" s="145" t="s">
        <v>779</v>
      </c>
      <c r="AD4" s="145" t="s">
        <v>779</v>
      </c>
      <c r="AE4" s="145" t="s">
        <v>779</v>
      </c>
      <c r="AF4" s="145" t="s">
        <v>779</v>
      </c>
      <c r="AG4" s="145" t="s">
        <v>779</v>
      </c>
      <c r="AH4" s="145" t="s">
        <v>779</v>
      </c>
      <c r="AI4" s="145" t="s">
        <v>968</v>
      </c>
      <c r="AJ4" s="145"/>
      <c r="AK4" s="145" t="s">
        <v>968</v>
      </c>
      <c r="AL4" s="145"/>
      <c r="AM4" s="145" t="s">
        <v>916</v>
      </c>
      <c r="AN4" s="145" t="s">
        <v>916</v>
      </c>
      <c r="AO4" s="145">
        <v>2</v>
      </c>
      <c r="AP4" s="145"/>
      <c r="AQ4" s="217">
        <f>IF(U4="No","",IF(AN4="No",'Default Parameters'!$C$2,AO4/(AP4+AO4)*'Default Parameters'!$C$2))</f>
        <v>1.915</v>
      </c>
    </row>
    <row r="5" spans="1:43" s="218" customFormat="1" ht="15">
      <c r="A5" s="145" t="s">
        <v>932</v>
      </c>
      <c r="B5" s="247">
        <v>43395</v>
      </c>
      <c r="C5" s="145" t="s">
        <v>908</v>
      </c>
      <c r="D5" s="145" t="s">
        <v>941</v>
      </c>
      <c r="E5" s="145" t="s">
        <v>910</v>
      </c>
      <c r="F5" s="145" t="s">
        <v>779</v>
      </c>
      <c r="G5" s="145" t="s">
        <v>934</v>
      </c>
      <c r="H5" s="145" t="s">
        <v>8</v>
      </c>
      <c r="I5" s="216">
        <v>6363167147</v>
      </c>
      <c r="J5" s="216">
        <v>4</v>
      </c>
      <c r="K5" s="216">
        <v>1</v>
      </c>
      <c r="L5" s="145" t="s">
        <v>779</v>
      </c>
      <c r="M5" s="145" t="s">
        <v>779</v>
      </c>
      <c r="N5" s="145"/>
      <c r="O5" s="145"/>
      <c r="P5" s="145" t="s">
        <v>229</v>
      </c>
      <c r="Q5" s="145">
        <v>2016</v>
      </c>
      <c r="R5" s="145" t="s">
        <v>1526</v>
      </c>
      <c r="S5" s="145" t="s">
        <v>912</v>
      </c>
      <c r="T5" s="145" t="s">
        <v>913</v>
      </c>
      <c r="U5" s="145" t="s">
        <v>914</v>
      </c>
      <c r="V5" s="145"/>
      <c r="W5" s="145" t="s">
        <v>947</v>
      </c>
      <c r="X5" s="145" t="s">
        <v>936</v>
      </c>
      <c r="Y5" s="145" t="s">
        <v>915</v>
      </c>
      <c r="Z5" s="145" t="s">
        <v>914</v>
      </c>
      <c r="AA5" s="145" t="s">
        <v>914</v>
      </c>
      <c r="AB5" s="145"/>
      <c r="AC5" s="145" t="s">
        <v>914</v>
      </c>
      <c r="AD5" s="145" t="s">
        <v>914</v>
      </c>
      <c r="AE5" s="145" t="s">
        <v>914</v>
      </c>
      <c r="AF5" s="145" t="s">
        <v>914</v>
      </c>
      <c r="AG5" s="145" t="s">
        <v>914</v>
      </c>
      <c r="AH5" s="145" t="s">
        <v>914</v>
      </c>
      <c r="AI5" s="145" t="s">
        <v>916</v>
      </c>
      <c r="AJ5" s="145"/>
      <c r="AK5" s="145" t="s">
        <v>916</v>
      </c>
      <c r="AL5" s="145"/>
      <c r="AM5" s="145" t="s">
        <v>916</v>
      </c>
      <c r="AN5" s="145" t="s">
        <v>916</v>
      </c>
      <c r="AO5" s="145">
        <v>3</v>
      </c>
      <c r="AP5" s="145"/>
      <c r="AQ5" s="217">
        <f>IF(U5="No","",IF(AN5="No",'Default Parameters'!$C$2,AO5/(AP5+AO5)*'Default Parameters'!$C$2))</f>
        <v>1.915</v>
      </c>
    </row>
    <row r="6" spans="1:43" s="218" customFormat="1" ht="15">
      <c r="A6" s="145" t="s">
        <v>965</v>
      </c>
      <c r="B6" s="247">
        <v>43399</v>
      </c>
      <c r="C6" s="145" t="s">
        <v>908</v>
      </c>
      <c r="D6" s="219" t="s">
        <v>1028</v>
      </c>
      <c r="E6" s="219" t="s">
        <v>910</v>
      </c>
      <c r="F6" s="219" t="s">
        <v>779</v>
      </c>
      <c r="G6" s="219" t="s">
        <v>1029</v>
      </c>
      <c r="H6" s="219" t="s">
        <v>9</v>
      </c>
      <c r="I6" s="221">
        <v>9655545960</v>
      </c>
      <c r="J6" s="221">
        <v>4</v>
      </c>
      <c r="K6" s="221">
        <v>1</v>
      </c>
      <c r="L6" s="145" t="s">
        <v>779</v>
      </c>
      <c r="M6" s="145" t="s">
        <v>779</v>
      </c>
      <c r="N6" s="145"/>
      <c r="O6" s="145"/>
      <c r="P6" s="145" t="s">
        <v>229</v>
      </c>
      <c r="Q6" s="145">
        <v>2015</v>
      </c>
      <c r="R6" s="145" t="s">
        <v>1503</v>
      </c>
      <c r="S6" s="145" t="s">
        <v>779</v>
      </c>
      <c r="T6" s="145" t="s">
        <v>913</v>
      </c>
      <c r="U6" s="145" t="s">
        <v>779</v>
      </c>
      <c r="V6" s="145"/>
      <c r="W6" s="145" t="s">
        <v>947</v>
      </c>
      <c r="X6" s="145" t="s">
        <v>1750</v>
      </c>
      <c r="Y6" s="145" t="s">
        <v>915</v>
      </c>
      <c r="Z6" s="145" t="s">
        <v>779</v>
      </c>
      <c r="AA6" s="145" t="s">
        <v>779</v>
      </c>
      <c r="AB6" s="145"/>
      <c r="AC6" s="145" t="s">
        <v>779</v>
      </c>
      <c r="AD6" s="145" t="s">
        <v>779</v>
      </c>
      <c r="AE6" s="145" t="s">
        <v>779</v>
      </c>
      <c r="AF6" s="145" t="s">
        <v>779</v>
      </c>
      <c r="AG6" s="145" t="s">
        <v>779</v>
      </c>
      <c r="AH6" s="145" t="s">
        <v>779</v>
      </c>
      <c r="AI6" s="145" t="s">
        <v>968</v>
      </c>
      <c r="AJ6" s="145"/>
      <c r="AK6" s="145" t="s">
        <v>968</v>
      </c>
      <c r="AL6" s="145"/>
      <c r="AM6" s="145" t="s">
        <v>916</v>
      </c>
      <c r="AN6" s="145" t="s">
        <v>916</v>
      </c>
      <c r="AO6" s="145">
        <v>3</v>
      </c>
      <c r="AP6" s="145"/>
      <c r="AQ6" s="217">
        <f>IF(U6="No","",IF(AN6="No",'Default Parameters'!$C$2,AO6/(AP6+AO6)*'Default Parameters'!$C$2))</f>
        <v>1.915</v>
      </c>
    </row>
    <row r="7" spans="1:43" s="218" customFormat="1" ht="15">
      <c r="A7" s="145" t="s">
        <v>932</v>
      </c>
      <c r="B7" s="247">
        <v>43395</v>
      </c>
      <c r="C7" s="145" t="s">
        <v>908</v>
      </c>
      <c r="D7" s="145" t="s">
        <v>940</v>
      </c>
      <c r="E7" s="145" t="s">
        <v>910</v>
      </c>
      <c r="F7" s="145" t="s">
        <v>779</v>
      </c>
      <c r="G7" s="145" t="s">
        <v>934</v>
      </c>
      <c r="H7" s="145" t="s">
        <v>8</v>
      </c>
      <c r="I7" s="216">
        <v>9535311763</v>
      </c>
      <c r="J7" s="216">
        <v>4</v>
      </c>
      <c r="K7" s="216">
        <v>2</v>
      </c>
      <c r="L7" s="145" t="s">
        <v>779</v>
      </c>
      <c r="M7" s="145" t="s">
        <v>779</v>
      </c>
      <c r="N7" s="145"/>
      <c r="O7" s="145"/>
      <c r="P7" s="145" t="s">
        <v>229</v>
      </c>
      <c r="Q7" s="145">
        <v>2016</v>
      </c>
      <c r="R7" s="145" t="s">
        <v>1527</v>
      </c>
      <c r="S7" s="145" t="s">
        <v>912</v>
      </c>
      <c r="T7" s="145" t="s">
        <v>913</v>
      </c>
      <c r="U7" s="145" t="s">
        <v>914</v>
      </c>
      <c r="V7" s="145"/>
      <c r="W7" s="145" t="s">
        <v>935</v>
      </c>
      <c r="X7" s="145" t="s">
        <v>936</v>
      </c>
      <c r="Y7" s="145" t="s">
        <v>915</v>
      </c>
      <c r="Z7" s="145" t="s">
        <v>914</v>
      </c>
      <c r="AA7" s="145" t="s">
        <v>914</v>
      </c>
      <c r="AB7" s="145"/>
      <c r="AC7" s="145" t="s">
        <v>914</v>
      </c>
      <c r="AD7" s="145" t="s">
        <v>914</v>
      </c>
      <c r="AE7" s="145" t="s">
        <v>914</v>
      </c>
      <c r="AF7" s="145" t="s">
        <v>914</v>
      </c>
      <c r="AG7" s="145" t="s">
        <v>914</v>
      </c>
      <c r="AH7" s="145" t="s">
        <v>914</v>
      </c>
      <c r="AI7" s="145" t="s">
        <v>916</v>
      </c>
      <c r="AJ7" s="145"/>
      <c r="AK7" s="145" t="s">
        <v>916</v>
      </c>
      <c r="AL7" s="145"/>
      <c r="AM7" s="145" t="s">
        <v>916</v>
      </c>
      <c r="AN7" s="145" t="s">
        <v>916</v>
      </c>
      <c r="AO7" s="145">
        <v>3</v>
      </c>
      <c r="AP7" s="145"/>
      <c r="AQ7" s="217">
        <f>IF(U7="No","",IF(AN7="No",'Default Parameters'!$C$2,AO7/(AP7+AO7)*'Default Parameters'!$C$2))</f>
        <v>1.915</v>
      </c>
    </row>
    <row r="8" spans="1:43" s="218" customFormat="1" ht="15">
      <c r="A8" s="145" t="s">
        <v>965</v>
      </c>
      <c r="B8" s="247">
        <v>43399</v>
      </c>
      <c r="C8" s="145" t="s">
        <v>908</v>
      </c>
      <c r="D8" s="145" t="s">
        <v>1018</v>
      </c>
      <c r="E8" s="145" t="s">
        <v>910</v>
      </c>
      <c r="F8" s="145" t="s">
        <v>779</v>
      </c>
      <c r="G8" s="145" t="s">
        <v>1019</v>
      </c>
      <c r="H8" s="145" t="s">
        <v>9</v>
      </c>
      <c r="I8" s="216">
        <v>9159561450</v>
      </c>
      <c r="J8" s="216">
        <v>3</v>
      </c>
      <c r="K8" s="216">
        <v>1</v>
      </c>
      <c r="L8" s="145" t="s">
        <v>779</v>
      </c>
      <c r="M8" s="145" t="s">
        <v>779</v>
      </c>
      <c r="N8" s="145"/>
      <c r="O8" s="145"/>
      <c r="P8" s="145" t="s">
        <v>229</v>
      </c>
      <c r="Q8" s="145">
        <v>2015</v>
      </c>
      <c r="R8" s="145" t="s">
        <v>1514</v>
      </c>
      <c r="S8" s="145" t="s">
        <v>779</v>
      </c>
      <c r="T8" s="145" t="s">
        <v>913</v>
      </c>
      <c r="U8" s="145" t="s">
        <v>779</v>
      </c>
      <c r="V8" s="145"/>
      <c r="W8" s="145" t="s">
        <v>947</v>
      </c>
      <c r="X8" s="145" t="s">
        <v>1750</v>
      </c>
      <c r="Y8" s="145" t="s">
        <v>915</v>
      </c>
      <c r="Z8" s="145" t="s">
        <v>779</v>
      </c>
      <c r="AA8" s="145" t="s">
        <v>779</v>
      </c>
      <c r="AB8" s="145"/>
      <c r="AC8" s="145" t="s">
        <v>779</v>
      </c>
      <c r="AD8" s="145" t="s">
        <v>779</v>
      </c>
      <c r="AE8" s="145" t="s">
        <v>779</v>
      </c>
      <c r="AF8" s="145" t="s">
        <v>779</v>
      </c>
      <c r="AG8" s="145" t="s">
        <v>779</v>
      </c>
      <c r="AH8" s="145" t="s">
        <v>779</v>
      </c>
      <c r="AI8" s="145" t="s">
        <v>968</v>
      </c>
      <c r="AJ8" s="145"/>
      <c r="AK8" s="145" t="s">
        <v>968</v>
      </c>
      <c r="AL8" s="145"/>
      <c r="AM8" s="145" t="s">
        <v>916</v>
      </c>
      <c r="AN8" s="145" t="s">
        <v>916</v>
      </c>
      <c r="AO8" s="145">
        <v>3</v>
      </c>
      <c r="AP8" s="145"/>
      <c r="AQ8" s="217">
        <f>IF(U8="No","",IF(AN8="No",'Default Parameters'!$C$2,AO8/(AP8+AO8)*'Default Parameters'!$C$2))</f>
        <v>1.915</v>
      </c>
    </row>
    <row r="9" spans="1:43" s="218" customFormat="1" ht="15">
      <c r="A9" s="145" t="s">
        <v>965</v>
      </c>
      <c r="B9" s="247">
        <v>43400</v>
      </c>
      <c r="C9" s="145" t="s">
        <v>908</v>
      </c>
      <c r="D9" s="223" t="s">
        <v>1041</v>
      </c>
      <c r="E9" s="223" t="s">
        <v>910</v>
      </c>
      <c r="F9" s="223" t="s">
        <v>779</v>
      </c>
      <c r="G9" s="223" t="s">
        <v>1037</v>
      </c>
      <c r="H9" s="223" t="s">
        <v>9</v>
      </c>
      <c r="I9" s="224">
        <v>9791236005</v>
      </c>
      <c r="J9" s="224">
        <v>3</v>
      </c>
      <c r="K9" s="224">
        <v>1</v>
      </c>
      <c r="L9" s="145" t="s">
        <v>779</v>
      </c>
      <c r="M9" s="145" t="s">
        <v>779</v>
      </c>
      <c r="N9" s="145"/>
      <c r="O9" s="145"/>
      <c r="P9" s="145" t="s">
        <v>16</v>
      </c>
      <c r="Q9" s="145">
        <v>2014</v>
      </c>
      <c r="R9" s="145" t="s">
        <v>1462</v>
      </c>
      <c r="S9" s="145" t="s">
        <v>779</v>
      </c>
      <c r="T9" s="145" t="s">
        <v>913</v>
      </c>
      <c r="U9" s="145" t="s">
        <v>779</v>
      </c>
      <c r="V9" s="145"/>
      <c r="W9" s="145" t="s">
        <v>947</v>
      </c>
      <c r="X9" s="145" t="s">
        <v>1750</v>
      </c>
      <c r="Y9" s="145" t="s">
        <v>915</v>
      </c>
      <c r="Z9" s="145" t="s">
        <v>779</v>
      </c>
      <c r="AA9" s="145" t="s">
        <v>779</v>
      </c>
      <c r="AB9" s="145"/>
      <c r="AC9" s="145" t="s">
        <v>779</v>
      </c>
      <c r="AD9" s="145" t="s">
        <v>779</v>
      </c>
      <c r="AE9" s="145" t="s">
        <v>779</v>
      </c>
      <c r="AF9" s="145" t="s">
        <v>779</v>
      </c>
      <c r="AG9" s="145" t="s">
        <v>779</v>
      </c>
      <c r="AH9" s="145" t="s">
        <v>779</v>
      </c>
      <c r="AI9" s="145" t="s">
        <v>968</v>
      </c>
      <c r="AJ9" s="145"/>
      <c r="AK9" s="145" t="s">
        <v>968</v>
      </c>
      <c r="AL9" s="145"/>
      <c r="AM9" s="145" t="s">
        <v>916</v>
      </c>
      <c r="AN9" s="145" t="s">
        <v>916</v>
      </c>
      <c r="AO9" s="145">
        <v>3</v>
      </c>
      <c r="AP9" s="145"/>
      <c r="AQ9" s="217">
        <f>IF(U9="No","",IF(AN9="No",'Default Parameters'!$C$2,AO9/(AP9+AO9)*'Default Parameters'!$C$2))</f>
        <v>1.915</v>
      </c>
    </row>
    <row r="10" spans="1:43" s="218" customFormat="1" ht="15">
      <c r="A10" s="145" t="s">
        <v>965</v>
      </c>
      <c r="B10" s="247">
        <v>43398</v>
      </c>
      <c r="C10" s="145" t="s">
        <v>908</v>
      </c>
      <c r="D10" s="145" t="s">
        <v>1031</v>
      </c>
      <c r="E10" s="145" t="s">
        <v>910</v>
      </c>
      <c r="F10" s="145" t="s">
        <v>779</v>
      </c>
      <c r="G10" s="145" t="s">
        <v>970</v>
      </c>
      <c r="H10" s="145" t="s">
        <v>9</v>
      </c>
      <c r="I10" s="216">
        <v>9626730213</v>
      </c>
      <c r="J10" s="216">
        <v>4</v>
      </c>
      <c r="K10" s="145"/>
      <c r="L10" s="145" t="s">
        <v>779</v>
      </c>
      <c r="M10" s="145" t="s">
        <v>779</v>
      </c>
      <c r="N10" s="145"/>
      <c r="O10" s="145"/>
      <c r="P10" s="145" t="s">
        <v>229</v>
      </c>
      <c r="Q10" s="145">
        <v>2015</v>
      </c>
      <c r="R10" s="145" t="s">
        <v>1508</v>
      </c>
      <c r="S10" s="145" t="s">
        <v>779</v>
      </c>
      <c r="T10" s="145" t="s">
        <v>913</v>
      </c>
      <c r="U10" s="145" t="s">
        <v>779</v>
      </c>
      <c r="V10" s="145"/>
      <c r="W10" s="145" t="s">
        <v>947</v>
      </c>
      <c r="X10" s="145" t="s">
        <v>1750</v>
      </c>
      <c r="Y10" s="145" t="s">
        <v>915</v>
      </c>
      <c r="Z10" s="145" t="s">
        <v>779</v>
      </c>
      <c r="AA10" s="145" t="s">
        <v>779</v>
      </c>
      <c r="AB10" s="145"/>
      <c r="AC10" s="145" t="s">
        <v>779</v>
      </c>
      <c r="AD10" s="145" t="s">
        <v>779</v>
      </c>
      <c r="AE10" s="145" t="s">
        <v>779</v>
      </c>
      <c r="AF10" s="145" t="s">
        <v>779</v>
      </c>
      <c r="AG10" s="145" t="s">
        <v>779</v>
      </c>
      <c r="AH10" s="145" t="s">
        <v>779</v>
      </c>
      <c r="AI10" s="145" t="s">
        <v>968</v>
      </c>
      <c r="AJ10" s="145"/>
      <c r="AK10" s="145" t="s">
        <v>968</v>
      </c>
      <c r="AL10" s="145"/>
      <c r="AM10" s="145" t="s">
        <v>916</v>
      </c>
      <c r="AN10" s="145" t="s">
        <v>916</v>
      </c>
      <c r="AO10" s="145">
        <v>3</v>
      </c>
      <c r="AP10" s="145"/>
      <c r="AQ10" s="217">
        <f>IF(U10="No","",IF(AN10="No",'Default Parameters'!$C$2,AO10/(AP10+AO10)*'Default Parameters'!$C$2))</f>
        <v>1.915</v>
      </c>
    </row>
    <row r="11" spans="1:43" s="218" customFormat="1" ht="16">
      <c r="A11" s="145" t="s">
        <v>965</v>
      </c>
      <c r="B11" s="247">
        <v>43397</v>
      </c>
      <c r="C11" s="145" t="s">
        <v>908</v>
      </c>
      <c r="D11" s="145" t="s">
        <v>990</v>
      </c>
      <c r="E11" s="145" t="s">
        <v>910</v>
      </c>
      <c r="F11" s="145" t="s">
        <v>914</v>
      </c>
      <c r="G11" s="145" t="s">
        <v>989</v>
      </c>
      <c r="H11" s="145" t="s">
        <v>9</v>
      </c>
      <c r="I11" s="216">
        <v>8106300270</v>
      </c>
      <c r="J11" s="216">
        <v>2</v>
      </c>
      <c r="K11" s="216">
        <v>2</v>
      </c>
      <c r="L11" s="145" t="s">
        <v>914</v>
      </c>
      <c r="M11" s="145" t="s">
        <v>914</v>
      </c>
      <c r="N11" s="145"/>
      <c r="O11" s="145"/>
      <c r="P11" s="145" t="s">
        <v>16</v>
      </c>
      <c r="Q11" s="145">
        <v>2013</v>
      </c>
      <c r="R11" s="144" t="s">
        <v>1444</v>
      </c>
      <c r="S11" s="145" t="s">
        <v>914</v>
      </c>
      <c r="T11" s="145" t="s">
        <v>919</v>
      </c>
      <c r="U11" s="145" t="s">
        <v>968</v>
      </c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217" t="str">
        <f>IF(U11="No","",IF(AN11="No",'Default Parameters'!$C$2,AO11/(AP11+AO11)*'Default Parameters'!$C$2))</f>
        <v/>
      </c>
    </row>
    <row r="12" spans="1:43" s="218" customFormat="1" ht="15">
      <c r="A12" s="145" t="s">
        <v>965</v>
      </c>
      <c r="B12" s="247">
        <v>43399</v>
      </c>
      <c r="C12" s="145" t="s">
        <v>908</v>
      </c>
      <c r="D12" s="145" t="s">
        <v>1014</v>
      </c>
      <c r="E12" s="145" t="s">
        <v>910</v>
      </c>
      <c r="F12" s="145" t="s">
        <v>779</v>
      </c>
      <c r="G12" s="145" t="s">
        <v>1011</v>
      </c>
      <c r="H12" s="145" t="s">
        <v>9</v>
      </c>
      <c r="I12" s="216">
        <v>8870764498</v>
      </c>
      <c r="J12" s="216">
        <v>5</v>
      </c>
      <c r="K12" s="216">
        <v>1</v>
      </c>
      <c r="L12" s="145" t="s">
        <v>779</v>
      </c>
      <c r="M12" s="145" t="s">
        <v>779</v>
      </c>
      <c r="N12" s="145"/>
      <c r="O12" s="145"/>
      <c r="P12" s="145" t="s">
        <v>229</v>
      </c>
      <c r="Q12" s="145">
        <v>2015</v>
      </c>
      <c r="R12" s="145" t="s">
        <v>1515</v>
      </c>
      <c r="S12" s="145" t="s">
        <v>779</v>
      </c>
      <c r="T12" s="145" t="s">
        <v>913</v>
      </c>
      <c r="U12" s="145" t="s">
        <v>779</v>
      </c>
      <c r="V12" s="145"/>
      <c r="W12" s="145" t="s">
        <v>947</v>
      </c>
      <c r="X12" s="145" t="s">
        <v>1750</v>
      </c>
      <c r="Y12" s="145" t="s">
        <v>915</v>
      </c>
      <c r="Z12" s="145" t="s">
        <v>779</v>
      </c>
      <c r="AA12" s="145" t="s">
        <v>779</v>
      </c>
      <c r="AB12" s="145"/>
      <c r="AC12" s="145" t="s">
        <v>779</v>
      </c>
      <c r="AD12" s="145" t="s">
        <v>779</v>
      </c>
      <c r="AE12" s="145" t="s">
        <v>779</v>
      </c>
      <c r="AF12" s="145" t="s">
        <v>779</v>
      </c>
      <c r="AG12" s="145" t="s">
        <v>779</v>
      </c>
      <c r="AH12" s="145" t="s">
        <v>779</v>
      </c>
      <c r="AI12" s="145" t="s">
        <v>968</v>
      </c>
      <c r="AJ12" s="145"/>
      <c r="AK12" s="145" t="s">
        <v>968</v>
      </c>
      <c r="AL12" s="145"/>
      <c r="AM12" s="145" t="s">
        <v>916</v>
      </c>
      <c r="AN12" s="145" t="s">
        <v>916</v>
      </c>
      <c r="AO12" s="145">
        <v>3</v>
      </c>
      <c r="AP12" s="145"/>
      <c r="AQ12" s="217">
        <f>IF(U12="No","",IF(AN12="No",'Default Parameters'!$C$2,AO12/(AP12+AO12)*'Default Parameters'!$C$2))</f>
        <v>1.915</v>
      </c>
    </row>
    <row r="13" spans="1:43" s="218" customFormat="1" ht="15">
      <c r="A13" s="225" t="s">
        <v>952</v>
      </c>
      <c r="B13" s="247">
        <v>43393</v>
      </c>
      <c r="C13" s="219" t="s">
        <v>908</v>
      </c>
      <c r="D13" s="219" t="s">
        <v>961</v>
      </c>
      <c r="E13" s="219" t="s">
        <v>910</v>
      </c>
      <c r="F13" s="219" t="s">
        <v>779</v>
      </c>
      <c r="G13" s="219" t="s">
        <v>1341</v>
      </c>
      <c r="H13" s="219" t="s">
        <v>12</v>
      </c>
      <c r="I13" s="221">
        <v>7569315639</v>
      </c>
      <c r="J13" s="221">
        <v>4</v>
      </c>
      <c r="K13" s="221">
        <v>1</v>
      </c>
      <c r="L13" s="219" t="s">
        <v>914</v>
      </c>
      <c r="M13" s="219" t="s">
        <v>914</v>
      </c>
      <c r="N13" s="219"/>
      <c r="O13" s="219"/>
      <c r="P13" s="219" t="s">
        <v>229</v>
      </c>
      <c r="Q13" s="219">
        <v>2015</v>
      </c>
      <c r="R13" s="145" t="s">
        <v>1518</v>
      </c>
      <c r="S13" s="219" t="s">
        <v>912</v>
      </c>
      <c r="T13" s="219" t="s">
        <v>919</v>
      </c>
      <c r="U13" s="219" t="s">
        <v>914</v>
      </c>
      <c r="V13" s="219"/>
      <c r="W13" s="145" t="s">
        <v>947</v>
      </c>
      <c r="X13" s="145" t="s">
        <v>1751</v>
      </c>
      <c r="Y13" s="219" t="s">
        <v>915</v>
      </c>
      <c r="Z13" s="219" t="s">
        <v>914</v>
      </c>
      <c r="AA13" s="219" t="s">
        <v>914</v>
      </c>
      <c r="AB13" s="219"/>
      <c r="AC13" s="219" t="s">
        <v>914</v>
      </c>
      <c r="AD13" s="219" t="s">
        <v>914</v>
      </c>
      <c r="AE13" s="219" t="s">
        <v>914</v>
      </c>
      <c r="AF13" s="219" t="s">
        <v>914</v>
      </c>
      <c r="AG13" s="219" t="s">
        <v>914</v>
      </c>
      <c r="AH13" s="219" t="s">
        <v>914</v>
      </c>
      <c r="AI13" s="219" t="s">
        <v>916</v>
      </c>
      <c r="AJ13" s="219"/>
      <c r="AK13" s="219" t="s">
        <v>916</v>
      </c>
      <c r="AL13" s="219"/>
      <c r="AM13" s="219" t="s">
        <v>916</v>
      </c>
      <c r="AN13" s="219" t="s">
        <v>916</v>
      </c>
      <c r="AO13" s="219">
        <v>3</v>
      </c>
      <c r="AP13" s="219"/>
      <c r="AQ13" s="217">
        <f>IF(U13="No","",IF(AN13="No",'Default Parameters'!$C$2,AO13/(AP13+AO13)*'Default Parameters'!$C$2))</f>
        <v>1.915</v>
      </c>
    </row>
    <row r="14" spans="1:43" s="218" customFormat="1" ht="16">
      <c r="A14" s="225" t="s">
        <v>965</v>
      </c>
      <c r="B14" s="247">
        <v>43398</v>
      </c>
      <c r="C14" s="219" t="s">
        <v>908</v>
      </c>
      <c r="D14" s="145" t="s">
        <v>985</v>
      </c>
      <c r="E14" s="145" t="s">
        <v>910</v>
      </c>
      <c r="F14" s="145" t="s">
        <v>914</v>
      </c>
      <c r="G14" s="145" t="s">
        <v>975</v>
      </c>
      <c r="H14" s="145" t="s">
        <v>9</v>
      </c>
      <c r="I14" s="216">
        <v>9381937401</v>
      </c>
      <c r="J14" s="216">
        <v>3</v>
      </c>
      <c r="K14" s="216">
        <v>1</v>
      </c>
      <c r="L14" s="145" t="s">
        <v>914</v>
      </c>
      <c r="M14" s="145" t="s">
        <v>914</v>
      </c>
      <c r="N14" s="145"/>
      <c r="O14" s="145"/>
      <c r="P14" s="145" t="s">
        <v>16</v>
      </c>
      <c r="Q14" s="145">
        <v>2012</v>
      </c>
      <c r="R14" s="144" t="s">
        <v>1434</v>
      </c>
      <c r="S14" s="219" t="s">
        <v>914</v>
      </c>
      <c r="T14" s="219" t="s">
        <v>919</v>
      </c>
      <c r="U14" s="145" t="s">
        <v>968</v>
      </c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217" t="str">
        <f>IF(U14="No","",IF(AN14="No",'Default Parameters'!$C$2,AO14/(AP14+AO14)*'Default Parameters'!$C$2))</f>
        <v/>
      </c>
    </row>
    <row r="15" spans="1:43" s="218" customFormat="1" ht="15">
      <c r="A15" s="145" t="s">
        <v>907</v>
      </c>
      <c r="B15" s="247">
        <v>43404</v>
      </c>
      <c r="C15" s="145" t="s">
        <v>908</v>
      </c>
      <c r="D15" s="145" t="s">
        <v>1356</v>
      </c>
      <c r="E15" s="145" t="s">
        <v>938</v>
      </c>
      <c r="F15" s="145" t="s">
        <v>779</v>
      </c>
      <c r="G15" s="145" t="s">
        <v>1357</v>
      </c>
      <c r="H15" s="145" t="s">
        <v>8</v>
      </c>
      <c r="I15" s="216"/>
      <c r="J15" s="216">
        <v>4</v>
      </c>
      <c r="K15" s="216">
        <v>0</v>
      </c>
      <c r="L15" s="145" t="s">
        <v>914</v>
      </c>
      <c r="M15" s="145" t="s">
        <v>914</v>
      </c>
      <c r="N15" s="145"/>
      <c r="O15" s="145"/>
      <c r="P15" s="145" t="s">
        <v>229</v>
      </c>
      <c r="Q15" s="145">
        <v>2013</v>
      </c>
      <c r="R15" s="145" t="s">
        <v>1474</v>
      </c>
      <c r="S15" s="145" t="s">
        <v>912</v>
      </c>
      <c r="T15" s="145" t="s">
        <v>919</v>
      </c>
      <c r="U15" s="145" t="s">
        <v>968</v>
      </c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217" t="str">
        <f>IF(U15="No","",IF(AN15="No",'Default Parameters'!$C$2,AO15/(AP15+AO15)*'Default Parameters'!$C$2))</f>
        <v/>
      </c>
    </row>
    <row r="16" spans="1:43" s="218" customFormat="1" ht="16">
      <c r="A16" s="145" t="s">
        <v>945</v>
      </c>
      <c r="B16" s="247">
        <v>43402</v>
      </c>
      <c r="C16" s="145" t="s">
        <v>908</v>
      </c>
      <c r="D16" s="145" t="s">
        <v>950</v>
      </c>
      <c r="E16" s="145" t="s">
        <v>910</v>
      </c>
      <c r="F16" s="145" t="s">
        <v>914</v>
      </c>
      <c r="G16" s="145" t="s">
        <v>1747</v>
      </c>
      <c r="H16" s="145" t="s">
        <v>8</v>
      </c>
      <c r="I16" s="226">
        <v>9686490032</v>
      </c>
      <c r="J16" s="216">
        <v>3</v>
      </c>
      <c r="K16" s="145"/>
      <c r="L16" s="145" t="s">
        <v>914</v>
      </c>
      <c r="M16" s="145" t="s">
        <v>914</v>
      </c>
      <c r="N16" s="145"/>
      <c r="O16" s="145"/>
      <c r="P16" s="145" t="s">
        <v>16</v>
      </c>
      <c r="Q16" s="145">
        <v>2013</v>
      </c>
      <c r="R16" s="144" t="s">
        <v>1445</v>
      </c>
      <c r="S16" s="145" t="s">
        <v>914</v>
      </c>
      <c r="T16" s="145" t="s">
        <v>919</v>
      </c>
      <c r="U16" s="145" t="s">
        <v>968</v>
      </c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  <c r="AO16" s="145"/>
      <c r="AP16" s="145"/>
      <c r="AQ16" s="217" t="str">
        <f>IF(U16="No","",IF(AN16="No",'Default Parameters'!$C$2,AO16/(AP16+AO16)*'Default Parameters'!$C$2))</f>
        <v/>
      </c>
    </row>
    <row r="17" spans="1:43" s="218" customFormat="1" ht="15">
      <c r="A17" s="145" t="s">
        <v>952</v>
      </c>
      <c r="B17" s="247">
        <v>43392</v>
      </c>
      <c r="C17" s="145" t="s">
        <v>908</v>
      </c>
      <c r="D17" s="145" t="s">
        <v>962</v>
      </c>
      <c r="E17" s="145" t="s">
        <v>938</v>
      </c>
      <c r="F17" s="145" t="s">
        <v>779</v>
      </c>
      <c r="G17" s="145" t="s">
        <v>963</v>
      </c>
      <c r="H17" s="145" t="s">
        <v>12</v>
      </c>
      <c r="I17" s="216">
        <v>9838416876</v>
      </c>
      <c r="J17" s="216">
        <v>3</v>
      </c>
      <c r="K17" s="216">
        <v>1</v>
      </c>
      <c r="L17" s="145" t="s">
        <v>779</v>
      </c>
      <c r="M17" s="145" t="s">
        <v>779</v>
      </c>
      <c r="N17" s="145"/>
      <c r="O17" s="145"/>
      <c r="P17" s="145" t="s">
        <v>229</v>
      </c>
      <c r="Q17" s="145">
        <v>2014</v>
      </c>
      <c r="R17" s="145" t="s">
        <v>1484</v>
      </c>
      <c r="S17" s="145" t="s">
        <v>779</v>
      </c>
      <c r="T17" s="145" t="s">
        <v>919</v>
      </c>
      <c r="U17" s="145" t="s">
        <v>779</v>
      </c>
      <c r="V17" s="145"/>
      <c r="W17" s="145" t="s">
        <v>947</v>
      </c>
      <c r="X17" s="145" t="s">
        <v>1750</v>
      </c>
      <c r="Y17" s="145" t="s">
        <v>915</v>
      </c>
      <c r="Z17" s="145" t="s">
        <v>779</v>
      </c>
      <c r="AA17" s="145" t="s">
        <v>779</v>
      </c>
      <c r="AB17" s="145"/>
      <c r="AC17" s="145" t="s">
        <v>779</v>
      </c>
      <c r="AD17" s="145" t="s">
        <v>779</v>
      </c>
      <c r="AE17" s="145" t="s">
        <v>779</v>
      </c>
      <c r="AF17" s="145" t="s">
        <v>779</v>
      </c>
      <c r="AG17" s="145" t="s">
        <v>779</v>
      </c>
      <c r="AH17" s="145" t="s">
        <v>779</v>
      </c>
      <c r="AI17" s="145" t="s">
        <v>968</v>
      </c>
      <c r="AJ17" s="145"/>
      <c r="AK17" s="145" t="s">
        <v>968</v>
      </c>
      <c r="AL17" s="145"/>
      <c r="AM17" s="145" t="s">
        <v>916</v>
      </c>
      <c r="AN17" s="145" t="s">
        <v>916</v>
      </c>
      <c r="AO17" s="145">
        <v>3</v>
      </c>
      <c r="AP17" s="145"/>
      <c r="AQ17" s="217">
        <f>IF(U17="No","",IF(AN17="No",'Default Parameters'!$C$2,AO17/(AP17+AO17)*'Default Parameters'!$C$2))</f>
        <v>1.915</v>
      </c>
    </row>
    <row r="18" spans="1:43" s="218" customFormat="1" ht="15">
      <c r="A18" s="145" t="s">
        <v>952</v>
      </c>
      <c r="B18" s="247">
        <v>43392</v>
      </c>
      <c r="C18" s="145" t="s">
        <v>908</v>
      </c>
      <c r="D18" s="145" t="s">
        <v>1343</v>
      </c>
      <c r="E18" s="145" t="s">
        <v>938</v>
      </c>
      <c r="F18" s="145" t="s">
        <v>779</v>
      </c>
      <c r="G18" s="145" t="s">
        <v>1338</v>
      </c>
      <c r="H18" s="145" t="s">
        <v>12</v>
      </c>
      <c r="I18" s="216">
        <v>9838765337</v>
      </c>
      <c r="J18" s="216">
        <v>3</v>
      </c>
      <c r="K18" s="216">
        <v>1</v>
      </c>
      <c r="L18" s="145" t="s">
        <v>914</v>
      </c>
      <c r="M18" s="145" t="s">
        <v>914</v>
      </c>
      <c r="N18" s="145"/>
      <c r="O18" s="145"/>
      <c r="P18" s="145" t="s">
        <v>229</v>
      </c>
      <c r="Q18" s="145">
        <v>2015</v>
      </c>
      <c r="R18" s="145" t="s">
        <v>1513</v>
      </c>
      <c r="S18" s="145" t="s">
        <v>912</v>
      </c>
      <c r="T18" s="145" t="s">
        <v>913</v>
      </c>
      <c r="U18" s="145" t="s">
        <v>968</v>
      </c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229"/>
      <c r="AQ18" s="217" t="str">
        <f>IF(U18="No","",IF(AN18="No",'Default Parameters'!$C$2,AO18/(AP18+AO18)*'Default Parameters'!$C$2))</f>
        <v/>
      </c>
    </row>
    <row r="19" spans="1:43" s="218" customFormat="1" ht="16">
      <c r="A19" s="145" t="s">
        <v>945</v>
      </c>
      <c r="B19" s="247">
        <v>43402</v>
      </c>
      <c r="C19" s="145" t="s">
        <v>908</v>
      </c>
      <c r="D19" s="145" t="s">
        <v>948</v>
      </c>
      <c r="E19" s="145" t="s">
        <v>910</v>
      </c>
      <c r="F19" s="145" t="s">
        <v>914</v>
      </c>
      <c r="G19" s="145" t="s">
        <v>949</v>
      </c>
      <c r="H19" s="145" t="s">
        <v>8</v>
      </c>
      <c r="I19" s="226">
        <v>9972656907</v>
      </c>
      <c r="J19" s="216">
        <v>2</v>
      </c>
      <c r="K19" s="216">
        <v>1</v>
      </c>
      <c r="L19" s="145" t="s">
        <v>914</v>
      </c>
      <c r="M19" s="145" t="s">
        <v>914</v>
      </c>
      <c r="N19" s="145"/>
      <c r="O19" s="145"/>
      <c r="P19" s="145" t="s">
        <v>16</v>
      </c>
      <c r="Q19" s="145">
        <v>2013</v>
      </c>
      <c r="R19" s="144" t="s">
        <v>1440</v>
      </c>
      <c r="S19" s="145" t="s">
        <v>914</v>
      </c>
      <c r="T19" s="145" t="s">
        <v>919</v>
      </c>
      <c r="U19" s="145" t="s">
        <v>914</v>
      </c>
      <c r="V19" s="145"/>
      <c r="W19" s="145" t="s">
        <v>935</v>
      </c>
      <c r="X19" s="145" t="s">
        <v>936</v>
      </c>
      <c r="Y19" s="145" t="s">
        <v>915</v>
      </c>
      <c r="Z19" s="145" t="s">
        <v>914</v>
      </c>
      <c r="AA19" s="145" t="s">
        <v>914</v>
      </c>
      <c r="AB19" s="145"/>
      <c r="AC19" s="145" t="s">
        <v>914</v>
      </c>
      <c r="AD19" s="145" t="s">
        <v>914</v>
      </c>
      <c r="AE19" s="145" t="s">
        <v>914</v>
      </c>
      <c r="AF19" s="145" t="s">
        <v>914</v>
      </c>
      <c r="AG19" s="145" t="s">
        <v>914</v>
      </c>
      <c r="AH19" s="145" t="s">
        <v>914</v>
      </c>
      <c r="AI19" s="145" t="s">
        <v>916</v>
      </c>
      <c r="AJ19" s="145"/>
      <c r="AK19" s="145" t="s">
        <v>916</v>
      </c>
      <c r="AL19" s="145"/>
      <c r="AM19" s="145" t="s">
        <v>916</v>
      </c>
      <c r="AN19" s="145" t="s">
        <v>916</v>
      </c>
      <c r="AO19" s="145">
        <v>3</v>
      </c>
      <c r="AP19" s="145"/>
      <c r="AQ19" s="217">
        <f>IF(U19="No","",IF(AN19="No",'Default Parameters'!$C$2,AO19/(AP19+AO19)*'Default Parameters'!$C$2))</f>
        <v>1.915</v>
      </c>
    </row>
    <row r="20" spans="1:43" s="218" customFormat="1" ht="15">
      <c r="A20" s="219" t="s">
        <v>965</v>
      </c>
      <c r="B20" s="247">
        <v>43399</v>
      </c>
      <c r="C20" s="145" t="s">
        <v>908</v>
      </c>
      <c r="D20" s="219" t="s">
        <v>1022</v>
      </c>
      <c r="E20" s="219" t="s">
        <v>910</v>
      </c>
      <c r="F20" s="219" t="s">
        <v>779</v>
      </c>
      <c r="G20" s="219" t="s">
        <v>993</v>
      </c>
      <c r="H20" s="219" t="s">
        <v>9</v>
      </c>
      <c r="I20" s="221">
        <v>8870068345</v>
      </c>
      <c r="J20" s="221">
        <v>3</v>
      </c>
      <c r="K20" s="219"/>
      <c r="L20" s="145" t="s">
        <v>779</v>
      </c>
      <c r="M20" s="145" t="s">
        <v>779</v>
      </c>
      <c r="N20" s="219"/>
      <c r="O20" s="219"/>
      <c r="P20" s="145" t="s">
        <v>229</v>
      </c>
      <c r="Q20" s="228">
        <v>2015</v>
      </c>
      <c r="R20" s="145" t="s">
        <v>1522</v>
      </c>
      <c r="S20" s="225" t="s">
        <v>779</v>
      </c>
      <c r="T20" s="219" t="s">
        <v>913</v>
      </c>
      <c r="U20" s="145" t="s">
        <v>779</v>
      </c>
      <c r="V20" s="145"/>
      <c r="W20" s="145" t="s">
        <v>947</v>
      </c>
      <c r="X20" s="145" t="s">
        <v>1750</v>
      </c>
      <c r="Y20" s="145" t="s">
        <v>915</v>
      </c>
      <c r="Z20" s="145" t="s">
        <v>779</v>
      </c>
      <c r="AA20" s="145" t="s">
        <v>779</v>
      </c>
      <c r="AB20" s="145"/>
      <c r="AC20" s="145" t="s">
        <v>779</v>
      </c>
      <c r="AD20" s="145" t="s">
        <v>779</v>
      </c>
      <c r="AE20" s="145" t="s">
        <v>779</v>
      </c>
      <c r="AF20" s="145" t="s">
        <v>779</v>
      </c>
      <c r="AG20" s="145" t="s">
        <v>779</v>
      </c>
      <c r="AH20" s="145" t="s">
        <v>779</v>
      </c>
      <c r="AI20" s="145" t="s">
        <v>968</v>
      </c>
      <c r="AJ20" s="145"/>
      <c r="AK20" s="145" t="s">
        <v>968</v>
      </c>
      <c r="AL20" s="145"/>
      <c r="AM20" s="145" t="s">
        <v>916</v>
      </c>
      <c r="AN20" s="145" t="s">
        <v>916</v>
      </c>
      <c r="AO20" s="145">
        <v>3</v>
      </c>
      <c r="AP20" s="219"/>
      <c r="AQ20" s="217">
        <f>IF(U20="No","",IF(AN20="No",'Default Parameters'!$C$2,AO20/(AP20+AO20)*'Default Parameters'!$C$2))</f>
        <v>1.915</v>
      </c>
    </row>
    <row r="21" spans="1:43" s="218" customFormat="1" ht="15">
      <c r="A21" s="219" t="s">
        <v>965</v>
      </c>
      <c r="B21" s="247">
        <v>43399</v>
      </c>
      <c r="C21" s="219" t="s">
        <v>908</v>
      </c>
      <c r="D21" s="219" t="s">
        <v>994</v>
      </c>
      <c r="E21" s="219" t="s">
        <v>910</v>
      </c>
      <c r="F21" s="219" t="s">
        <v>914</v>
      </c>
      <c r="G21" s="219" t="s">
        <v>995</v>
      </c>
      <c r="H21" s="219" t="s">
        <v>9</v>
      </c>
      <c r="I21" s="221">
        <v>9095187475</v>
      </c>
      <c r="J21" s="221">
        <v>3</v>
      </c>
      <c r="K21" s="219"/>
      <c r="L21" s="219" t="s">
        <v>914</v>
      </c>
      <c r="M21" s="219" t="s">
        <v>914</v>
      </c>
      <c r="N21" s="219"/>
      <c r="O21" s="219"/>
      <c r="P21" s="145" t="s">
        <v>229</v>
      </c>
      <c r="Q21" s="228">
        <v>2013</v>
      </c>
      <c r="R21" s="145" t="s">
        <v>1479</v>
      </c>
      <c r="S21" s="225" t="s">
        <v>914</v>
      </c>
      <c r="T21" s="219" t="s">
        <v>919</v>
      </c>
      <c r="U21" s="219" t="s">
        <v>968</v>
      </c>
      <c r="V21" s="219"/>
      <c r="W21" s="219"/>
      <c r="X21" s="145"/>
      <c r="Y21" s="219"/>
      <c r="Z21" s="219"/>
      <c r="AA21" s="219"/>
      <c r="AB21" s="219"/>
      <c r="AC21" s="219"/>
      <c r="AD21" s="219"/>
      <c r="AE21" s="219"/>
      <c r="AF21" s="219"/>
      <c r="AG21" s="219"/>
      <c r="AH21" s="219"/>
      <c r="AI21" s="219"/>
      <c r="AJ21" s="219"/>
      <c r="AK21" s="219"/>
      <c r="AL21" s="219"/>
      <c r="AM21" s="219"/>
      <c r="AN21" s="219"/>
      <c r="AO21" s="219"/>
      <c r="AP21" s="219"/>
      <c r="AQ21" s="217" t="str">
        <f>IF(U21="No","",IF(AN21="No",'Default Parameters'!$C$2,AO21/(AP21+AO21)*'Default Parameters'!$C$2))</f>
        <v/>
      </c>
    </row>
    <row r="22" spans="1:43" s="218" customFormat="1" ht="15">
      <c r="A22" s="219" t="s">
        <v>932</v>
      </c>
      <c r="B22" s="247">
        <v>43395</v>
      </c>
      <c r="C22" s="219" t="s">
        <v>908</v>
      </c>
      <c r="D22" s="219" t="s">
        <v>937</v>
      </c>
      <c r="E22" s="219" t="s">
        <v>938</v>
      </c>
      <c r="F22" s="219" t="s">
        <v>779</v>
      </c>
      <c r="G22" s="219" t="s">
        <v>939</v>
      </c>
      <c r="H22" s="219" t="s">
        <v>8</v>
      </c>
      <c r="I22" s="221">
        <v>7829577018</v>
      </c>
      <c r="J22" s="221">
        <v>2</v>
      </c>
      <c r="K22" s="221">
        <v>1</v>
      </c>
      <c r="L22" s="145" t="s">
        <v>779</v>
      </c>
      <c r="M22" s="145" t="s">
        <v>779</v>
      </c>
      <c r="N22" s="219"/>
      <c r="O22" s="219"/>
      <c r="P22" s="219" t="s">
        <v>229</v>
      </c>
      <c r="Q22" s="228">
        <v>2016</v>
      </c>
      <c r="R22" s="145" t="s">
        <v>1525</v>
      </c>
      <c r="S22" s="225" t="s">
        <v>912</v>
      </c>
      <c r="T22" s="219" t="s">
        <v>913</v>
      </c>
      <c r="U22" s="145" t="s">
        <v>914</v>
      </c>
      <c r="V22" s="145"/>
      <c r="W22" s="145" t="s">
        <v>947</v>
      </c>
      <c r="X22" s="145" t="s">
        <v>936</v>
      </c>
      <c r="Y22" s="145" t="s">
        <v>915</v>
      </c>
      <c r="Z22" s="145" t="s">
        <v>914</v>
      </c>
      <c r="AA22" s="145" t="s">
        <v>914</v>
      </c>
      <c r="AB22" s="145"/>
      <c r="AC22" s="145" t="s">
        <v>914</v>
      </c>
      <c r="AD22" s="145" t="s">
        <v>914</v>
      </c>
      <c r="AE22" s="145" t="s">
        <v>914</v>
      </c>
      <c r="AF22" s="145" t="s">
        <v>914</v>
      </c>
      <c r="AG22" s="145" t="s">
        <v>914</v>
      </c>
      <c r="AH22" s="145" t="s">
        <v>914</v>
      </c>
      <c r="AI22" s="145" t="s">
        <v>916</v>
      </c>
      <c r="AJ22" s="145"/>
      <c r="AK22" s="145" t="s">
        <v>916</v>
      </c>
      <c r="AL22" s="145"/>
      <c r="AM22" s="145" t="s">
        <v>916</v>
      </c>
      <c r="AN22" s="145" t="s">
        <v>916</v>
      </c>
      <c r="AO22" s="145">
        <v>3</v>
      </c>
      <c r="AP22" s="219"/>
      <c r="AQ22" s="217">
        <f>IF(U22="No","",IF(AN22="No",'Default Parameters'!$C$2,AO22/(AP22+AO22)*'Default Parameters'!$C$2))</f>
        <v>1.915</v>
      </c>
    </row>
    <row r="23" spans="1:43" s="218" customFormat="1" ht="16">
      <c r="A23" s="219" t="s">
        <v>1146</v>
      </c>
      <c r="B23" s="247">
        <v>43403</v>
      </c>
      <c r="C23" s="219" t="s">
        <v>908</v>
      </c>
      <c r="D23" s="219" t="s">
        <v>1208</v>
      </c>
      <c r="E23" s="219" t="s">
        <v>910</v>
      </c>
      <c r="F23" s="219" t="s">
        <v>779</v>
      </c>
      <c r="G23" s="219" t="s">
        <v>1209</v>
      </c>
      <c r="H23" s="219" t="s">
        <v>8</v>
      </c>
      <c r="I23" s="227">
        <v>9964100802</v>
      </c>
      <c r="J23" s="221">
        <v>3</v>
      </c>
      <c r="K23" s="221">
        <v>2</v>
      </c>
      <c r="L23" s="219" t="s">
        <v>779</v>
      </c>
      <c r="M23" s="219" t="s">
        <v>779</v>
      </c>
      <c r="N23" s="219"/>
      <c r="O23" s="219"/>
      <c r="P23" s="219" t="s">
        <v>229</v>
      </c>
      <c r="Q23" s="228">
        <v>2013</v>
      </c>
      <c r="R23" s="144" t="s">
        <v>1478</v>
      </c>
      <c r="S23" s="225" t="s">
        <v>914</v>
      </c>
      <c r="T23" s="219" t="s">
        <v>919</v>
      </c>
      <c r="U23" s="219" t="s">
        <v>779</v>
      </c>
      <c r="V23" s="219"/>
      <c r="W23" s="219" t="s">
        <v>947</v>
      </c>
      <c r="X23" s="219" t="s">
        <v>1154</v>
      </c>
      <c r="Y23" s="219" t="s">
        <v>915</v>
      </c>
      <c r="Z23" s="219" t="s">
        <v>779</v>
      </c>
      <c r="AA23" s="219" t="s">
        <v>779</v>
      </c>
      <c r="AB23" s="219"/>
      <c r="AC23" s="219" t="s">
        <v>779</v>
      </c>
      <c r="AD23" s="219" t="s">
        <v>779</v>
      </c>
      <c r="AE23" s="219" t="s">
        <v>779</v>
      </c>
      <c r="AF23" s="219" t="s">
        <v>779</v>
      </c>
      <c r="AG23" s="219" t="s">
        <v>779</v>
      </c>
      <c r="AH23" s="219" t="s">
        <v>779</v>
      </c>
      <c r="AI23" s="219" t="s">
        <v>968</v>
      </c>
      <c r="AJ23" s="219"/>
      <c r="AK23" s="219" t="s">
        <v>968</v>
      </c>
      <c r="AL23" s="219"/>
      <c r="AM23" s="219" t="s">
        <v>968</v>
      </c>
      <c r="AN23" s="219" t="s">
        <v>968</v>
      </c>
      <c r="AO23" s="219">
        <v>2</v>
      </c>
      <c r="AP23" s="219"/>
      <c r="AQ23" s="217">
        <f>IF(U23="No","",IF(AN23="No",'Default Parameters'!$C$2,AO23/(AP23+AO23)*'Default Parameters'!$C$2))</f>
        <v>1.915</v>
      </c>
    </row>
    <row r="24" spans="1:43" s="218" customFormat="1" ht="15">
      <c r="A24" s="219" t="s">
        <v>965</v>
      </c>
      <c r="B24" s="247">
        <v>43398</v>
      </c>
      <c r="C24" s="219" t="s">
        <v>908</v>
      </c>
      <c r="D24" s="219" t="s">
        <v>974</v>
      </c>
      <c r="E24" s="219" t="s">
        <v>910</v>
      </c>
      <c r="F24" s="219" t="s">
        <v>914</v>
      </c>
      <c r="G24" s="219" t="s">
        <v>975</v>
      </c>
      <c r="H24" s="219" t="s">
        <v>9</v>
      </c>
      <c r="I24" s="221">
        <v>9787739007</v>
      </c>
      <c r="J24" s="221">
        <v>3</v>
      </c>
      <c r="K24" s="221">
        <v>1</v>
      </c>
      <c r="L24" s="219" t="s">
        <v>779</v>
      </c>
      <c r="M24" s="219" t="s">
        <v>779</v>
      </c>
      <c r="N24" s="219"/>
      <c r="O24" s="219"/>
      <c r="P24" s="219" t="s">
        <v>229</v>
      </c>
      <c r="Q24" s="228">
        <v>2015</v>
      </c>
      <c r="R24" s="145" t="s">
        <v>1501</v>
      </c>
      <c r="S24" s="225" t="s">
        <v>779</v>
      </c>
      <c r="T24" s="219" t="s">
        <v>913</v>
      </c>
      <c r="U24" s="219" t="s">
        <v>779</v>
      </c>
      <c r="V24" s="219"/>
      <c r="W24" s="219" t="s">
        <v>947</v>
      </c>
      <c r="X24" s="219" t="s">
        <v>1750</v>
      </c>
      <c r="Y24" s="219" t="s">
        <v>915</v>
      </c>
      <c r="Z24" s="219" t="s">
        <v>779</v>
      </c>
      <c r="AA24" s="219" t="s">
        <v>779</v>
      </c>
      <c r="AB24" s="219"/>
      <c r="AC24" s="219" t="s">
        <v>779</v>
      </c>
      <c r="AD24" s="219" t="s">
        <v>779</v>
      </c>
      <c r="AE24" s="219" t="s">
        <v>779</v>
      </c>
      <c r="AF24" s="219" t="s">
        <v>779</v>
      </c>
      <c r="AG24" s="219" t="s">
        <v>779</v>
      </c>
      <c r="AH24" s="219" t="s">
        <v>779</v>
      </c>
      <c r="AI24" s="219" t="s">
        <v>968</v>
      </c>
      <c r="AJ24" s="219"/>
      <c r="AK24" s="219" t="s">
        <v>968</v>
      </c>
      <c r="AL24" s="219"/>
      <c r="AM24" s="219" t="s">
        <v>916</v>
      </c>
      <c r="AN24" s="219" t="s">
        <v>916</v>
      </c>
      <c r="AO24" s="219">
        <v>3</v>
      </c>
      <c r="AP24" s="219"/>
      <c r="AQ24" s="217">
        <f>IF(U24="No","",IF(AN24="No",'Default Parameters'!$C$2,AO24/(AP24+AO24)*'Default Parameters'!$C$2))</f>
        <v>1.915</v>
      </c>
    </row>
    <row r="25" spans="1:43" s="218" customFormat="1" ht="15">
      <c r="A25" s="219" t="s">
        <v>965</v>
      </c>
      <c r="B25" s="247">
        <v>43398</v>
      </c>
      <c r="C25" s="219" t="s">
        <v>908</v>
      </c>
      <c r="D25" s="219" t="s">
        <v>977</v>
      </c>
      <c r="E25" s="219" t="s">
        <v>910</v>
      </c>
      <c r="F25" s="219" t="s">
        <v>779</v>
      </c>
      <c r="G25" s="219" t="s">
        <v>970</v>
      </c>
      <c r="H25" s="219" t="s">
        <v>9</v>
      </c>
      <c r="I25" s="221">
        <v>9566441726</v>
      </c>
      <c r="J25" s="221">
        <v>5</v>
      </c>
      <c r="K25" s="219"/>
      <c r="L25" s="219" t="s">
        <v>779</v>
      </c>
      <c r="M25" s="219" t="s">
        <v>779</v>
      </c>
      <c r="N25" s="219"/>
      <c r="O25" s="219"/>
      <c r="P25" s="219" t="s">
        <v>229</v>
      </c>
      <c r="Q25" s="228">
        <v>2015</v>
      </c>
      <c r="R25" s="145" t="s">
        <v>1509</v>
      </c>
      <c r="S25" s="225" t="s">
        <v>779</v>
      </c>
      <c r="T25" s="219" t="s">
        <v>913</v>
      </c>
      <c r="U25" s="145" t="s">
        <v>779</v>
      </c>
      <c r="V25" s="145"/>
      <c r="W25" s="145" t="s">
        <v>947</v>
      </c>
      <c r="X25" s="145" t="s">
        <v>1750</v>
      </c>
      <c r="Y25" s="145" t="s">
        <v>915</v>
      </c>
      <c r="Z25" s="145" t="s">
        <v>779</v>
      </c>
      <c r="AA25" s="145" t="s">
        <v>779</v>
      </c>
      <c r="AB25" s="145"/>
      <c r="AC25" s="145" t="s">
        <v>779</v>
      </c>
      <c r="AD25" s="145" t="s">
        <v>779</v>
      </c>
      <c r="AE25" s="145" t="s">
        <v>779</v>
      </c>
      <c r="AF25" s="145" t="s">
        <v>779</v>
      </c>
      <c r="AG25" s="145" t="s">
        <v>779</v>
      </c>
      <c r="AH25" s="145" t="s">
        <v>779</v>
      </c>
      <c r="AI25" s="145" t="s">
        <v>968</v>
      </c>
      <c r="AJ25" s="145"/>
      <c r="AK25" s="145" t="s">
        <v>968</v>
      </c>
      <c r="AL25" s="145"/>
      <c r="AM25" s="145" t="s">
        <v>916</v>
      </c>
      <c r="AN25" s="145" t="s">
        <v>916</v>
      </c>
      <c r="AO25" s="145">
        <v>3</v>
      </c>
      <c r="AP25" s="219"/>
      <c r="AQ25" s="217">
        <f>IF(U25="No","",IF(AN25="No",'Default Parameters'!$C$2,AO25/(AP25+AO25)*'Default Parameters'!$C$2))</f>
        <v>1.915</v>
      </c>
    </row>
    <row r="26" spans="1:43" s="218" customFormat="1" ht="15">
      <c r="A26" s="219" t="s">
        <v>907</v>
      </c>
      <c r="B26" s="247">
        <v>43404</v>
      </c>
      <c r="C26" s="219" t="s">
        <v>908</v>
      </c>
      <c r="D26" s="219" t="s">
        <v>917</v>
      </c>
      <c r="E26" s="219" t="s">
        <v>910</v>
      </c>
      <c r="F26" s="219" t="s">
        <v>779</v>
      </c>
      <c r="G26" s="219" t="s">
        <v>918</v>
      </c>
      <c r="H26" s="219" t="s">
        <v>8</v>
      </c>
      <c r="I26" s="221">
        <v>9972191837</v>
      </c>
      <c r="J26" s="221">
        <v>5</v>
      </c>
      <c r="K26" s="221">
        <v>0</v>
      </c>
      <c r="L26" s="219" t="s">
        <v>914</v>
      </c>
      <c r="M26" s="219" t="s">
        <v>914</v>
      </c>
      <c r="N26" s="219"/>
      <c r="O26" s="219"/>
      <c r="P26" s="219" t="s">
        <v>229</v>
      </c>
      <c r="Q26" s="228">
        <v>2014</v>
      </c>
      <c r="R26" s="145" t="s">
        <v>1487</v>
      </c>
      <c r="S26" s="225" t="s">
        <v>914</v>
      </c>
      <c r="T26" s="219" t="s">
        <v>913</v>
      </c>
      <c r="U26" s="219" t="s">
        <v>914</v>
      </c>
      <c r="V26" s="219"/>
      <c r="W26" s="219" t="s">
        <v>1745</v>
      </c>
      <c r="X26" s="219" t="s">
        <v>1751</v>
      </c>
      <c r="Y26" s="219" t="s">
        <v>915</v>
      </c>
      <c r="Z26" s="219" t="s">
        <v>914</v>
      </c>
      <c r="AA26" s="219" t="s">
        <v>914</v>
      </c>
      <c r="AB26" s="219"/>
      <c r="AC26" s="219" t="s">
        <v>914</v>
      </c>
      <c r="AD26" s="219" t="s">
        <v>914</v>
      </c>
      <c r="AE26" s="219" t="s">
        <v>914</v>
      </c>
      <c r="AF26" s="219" t="s">
        <v>914</v>
      </c>
      <c r="AG26" s="219" t="s">
        <v>914</v>
      </c>
      <c r="AH26" s="219" t="s">
        <v>914</v>
      </c>
      <c r="AI26" s="219" t="s">
        <v>916</v>
      </c>
      <c r="AJ26" s="219"/>
      <c r="AK26" s="219" t="s">
        <v>916</v>
      </c>
      <c r="AL26" s="219"/>
      <c r="AM26" s="219" t="s">
        <v>916</v>
      </c>
      <c r="AN26" s="219" t="s">
        <v>916</v>
      </c>
      <c r="AO26" s="219">
        <v>3</v>
      </c>
      <c r="AP26" s="219"/>
      <c r="AQ26" s="217">
        <f>IF(U26="No","",IF(AN26="No",'Default Parameters'!$C$2,AO26/(AP26+AO26)*'Default Parameters'!$C$2))</f>
        <v>1.915</v>
      </c>
    </row>
    <row r="27" spans="1:43" s="218" customFormat="1" ht="16">
      <c r="A27" s="219" t="s">
        <v>965</v>
      </c>
      <c r="B27" s="247">
        <v>43397</v>
      </c>
      <c r="C27" s="219" t="s">
        <v>908</v>
      </c>
      <c r="D27" s="219" t="s">
        <v>972</v>
      </c>
      <c r="E27" s="219" t="s">
        <v>910</v>
      </c>
      <c r="F27" s="219" t="s">
        <v>914</v>
      </c>
      <c r="G27" s="219" t="s">
        <v>973</v>
      </c>
      <c r="H27" s="219" t="s">
        <v>9</v>
      </c>
      <c r="I27" s="221">
        <v>8790497375</v>
      </c>
      <c r="J27" s="221">
        <v>4</v>
      </c>
      <c r="K27" s="219"/>
      <c r="L27" s="219" t="s">
        <v>914</v>
      </c>
      <c r="M27" s="219" t="s">
        <v>914</v>
      </c>
      <c r="N27" s="219"/>
      <c r="O27" s="219"/>
      <c r="P27" s="219" t="s">
        <v>229</v>
      </c>
      <c r="Q27" s="228">
        <v>2013</v>
      </c>
      <c r="R27" s="144" t="s">
        <v>1473</v>
      </c>
      <c r="S27" s="225" t="s">
        <v>914</v>
      </c>
      <c r="T27" s="219" t="s">
        <v>913</v>
      </c>
      <c r="U27" s="219" t="s">
        <v>779</v>
      </c>
      <c r="V27" s="219"/>
      <c r="W27" s="219" t="s">
        <v>947</v>
      </c>
      <c r="X27" s="219" t="s">
        <v>1750</v>
      </c>
      <c r="Y27" s="219" t="s">
        <v>915</v>
      </c>
      <c r="Z27" s="219" t="s">
        <v>779</v>
      </c>
      <c r="AA27" s="219" t="s">
        <v>779</v>
      </c>
      <c r="AB27" s="219"/>
      <c r="AC27" s="219" t="s">
        <v>779</v>
      </c>
      <c r="AD27" s="219" t="s">
        <v>779</v>
      </c>
      <c r="AE27" s="219" t="s">
        <v>779</v>
      </c>
      <c r="AF27" s="219" t="s">
        <v>779</v>
      </c>
      <c r="AG27" s="219" t="s">
        <v>779</v>
      </c>
      <c r="AH27" s="219" t="s">
        <v>779</v>
      </c>
      <c r="AI27" s="219" t="s">
        <v>968</v>
      </c>
      <c r="AJ27" s="219"/>
      <c r="AK27" s="219" t="s">
        <v>968</v>
      </c>
      <c r="AL27" s="219"/>
      <c r="AM27" s="219" t="s">
        <v>916</v>
      </c>
      <c r="AN27" s="219" t="s">
        <v>916</v>
      </c>
      <c r="AO27" s="219">
        <v>3</v>
      </c>
      <c r="AP27" s="219"/>
      <c r="AQ27" s="217">
        <f>IF(U27="No","",IF(AN27="No",'Default Parameters'!$C$2,AO27/(AP27+AO27)*'Default Parameters'!$C$2))</f>
        <v>1.915</v>
      </c>
    </row>
    <row r="28" spans="1:43" s="218" customFormat="1" ht="15">
      <c r="A28" s="219" t="s">
        <v>965</v>
      </c>
      <c r="B28" s="247">
        <v>43400</v>
      </c>
      <c r="C28" s="219" t="s">
        <v>908</v>
      </c>
      <c r="D28" s="219" t="s">
        <v>1047</v>
      </c>
      <c r="E28" s="219" t="s">
        <v>910</v>
      </c>
      <c r="F28" s="219" t="s">
        <v>779</v>
      </c>
      <c r="G28" s="219" t="s">
        <v>1037</v>
      </c>
      <c r="H28" s="219" t="s">
        <v>9</v>
      </c>
      <c r="I28" s="221">
        <v>9629595971</v>
      </c>
      <c r="J28" s="221">
        <v>4</v>
      </c>
      <c r="K28" s="219"/>
      <c r="L28" s="219" t="s">
        <v>779</v>
      </c>
      <c r="M28" s="219" t="s">
        <v>779</v>
      </c>
      <c r="N28" s="219"/>
      <c r="O28" s="219"/>
      <c r="P28" s="219" t="s">
        <v>16</v>
      </c>
      <c r="Q28" s="228">
        <v>2014</v>
      </c>
      <c r="R28" s="145" t="s">
        <v>1463</v>
      </c>
      <c r="S28" s="225" t="s">
        <v>779</v>
      </c>
      <c r="T28" s="219" t="s">
        <v>919</v>
      </c>
      <c r="U28" s="219" t="s">
        <v>779</v>
      </c>
      <c r="V28" s="219"/>
      <c r="W28" s="219" t="s">
        <v>947</v>
      </c>
      <c r="X28" s="145" t="s">
        <v>1750</v>
      </c>
      <c r="Y28" s="219" t="s">
        <v>915</v>
      </c>
      <c r="Z28" s="219" t="s">
        <v>779</v>
      </c>
      <c r="AA28" s="219" t="s">
        <v>779</v>
      </c>
      <c r="AB28" s="219"/>
      <c r="AC28" s="219" t="s">
        <v>779</v>
      </c>
      <c r="AD28" s="219" t="s">
        <v>779</v>
      </c>
      <c r="AE28" s="219" t="s">
        <v>779</v>
      </c>
      <c r="AF28" s="219" t="s">
        <v>779</v>
      </c>
      <c r="AG28" s="219" t="s">
        <v>779</v>
      </c>
      <c r="AH28" s="219" t="s">
        <v>779</v>
      </c>
      <c r="AI28" s="219" t="s">
        <v>968</v>
      </c>
      <c r="AJ28" s="219"/>
      <c r="AK28" s="219" t="s">
        <v>968</v>
      </c>
      <c r="AL28" s="219"/>
      <c r="AM28" s="219" t="s">
        <v>916</v>
      </c>
      <c r="AN28" s="219" t="s">
        <v>916</v>
      </c>
      <c r="AO28" s="219">
        <v>3</v>
      </c>
      <c r="AP28" s="219"/>
      <c r="AQ28" s="217">
        <f>IF(U28="No","",IF(AN28="No",'Default Parameters'!$C$2,AO28/(AP28+AO28)*'Default Parameters'!$C$2))</f>
        <v>1.915</v>
      </c>
    </row>
    <row r="29" spans="1:43" s="218" customFormat="1" ht="15">
      <c r="A29" s="145" t="s">
        <v>965</v>
      </c>
      <c r="B29" s="247">
        <v>43397</v>
      </c>
      <c r="C29" s="145" t="s">
        <v>908</v>
      </c>
      <c r="D29" s="219" t="s">
        <v>1027</v>
      </c>
      <c r="E29" s="219" t="s">
        <v>910</v>
      </c>
      <c r="F29" s="219" t="s">
        <v>779</v>
      </c>
      <c r="G29" s="219" t="s">
        <v>1007</v>
      </c>
      <c r="H29" s="219" t="s">
        <v>9</v>
      </c>
      <c r="I29" s="221">
        <v>9751077950</v>
      </c>
      <c r="J29" s="221">
        <v>5</v>
      </c>
      <c r="K29" s="219"/>
      <c r="L29" s="145" t="s">
        <v>779</v>
      </c>
      <c r="M29" s="145" t="s">
        <v>779</v>
      </c>
      <c r="N29" s="145"/>
      <c r="O29" s="145"/>
      <c r="P29" s="145" t="s">
        <v>229</v>
      </c>
      <c r="Q29" s="145">
        <v>2015</v>
      </c>
      <c r="R29" s="145" t="s">
        <v>1506</v>
      </c>
      <c r="S29" s="145" t="s">
        <v>779</v>
      </c>
      <c r="T29" s="145" t="s">
        <v>919</v>
      </c>
      <c r="U29" s="145" t="s">
        <v>779</v>
      </c>
      <c r="V29" s="145"/>
      <c r="W29" s="145" t="s">
        <v>947</v>
      </c>
      <c r="X29" s="145" t="s">
        <v>1750</v>
      </c>
      <c r="Y29" s="145" t="s">
        <v>915</v>
      </c>
      <c r="Z29" s="145" t="s">
        <v>779</v>
      </c>
      <c r="AA29" s="145" t="s">
        <v>779</v>
      </c>
      <c r="AB29" s="145"/>
      <c r="AC29" s="145" t="s">
        <v>779</v>
      </c>
      <c r="AD29" s="145" t="s">
        <v>779</v>
      </c>
      <c r="AE29" s="145" t="s">
        <v>779</v>
      </c>
      <c r="AF29" s="145" t="s">
        <v>779</v>
      </c>
      <c r="AG29" s="145" t="s">
        <v>779</v>
      </c>
      <c r="AH29" s="145" t="s">
        <v>779</v>
      </c>
      <c r="AI29" s="145" t="s">
        <v>968</v>
      </c>
      <c r="AJ29" s="145"/>
      <c r="AK29" s="145" t="s">
        <v>968</v>
      </c>
      <c r="AL29" s="145"/>
      <c r="AM29" s="145" t="s">
        <v>916</v>
      </c>
      <c r="AN29" s="145" t="s">
        <v>916</v>
      </c>
      <c r="AO29" s="145">
        <v>3</v>
      </c>
      <c r="AP29" s="145"/>
      <c r="AQ29" s="217">
        <f>IF(U29="No","",IF(AN29="No",'Default Parameters'!$C$2,AO29/(AP29+AO29)*'Default Parameters'!$C$2))</f>
        <v>1.915</v>
      </c>
    </row>
    <row r="30" spans="1:43" s="218" customFormat="1" ht="15">
      <c r="A30" s="145" t="s">
        <v>965</v>
      </c>
      <c r="B30" s="247">
        <v>43398</v>
      </c>
      <c r="C30" s="145" t="s">
        <v>908</v>
      </c>
      <c r="D30" s="145" t="s">
        <v>984</v>
      </c>
      <c r="E30" s="145" t="s">
        <v>910</v>
      </c>
      <c r="F30" s="145" t="s">
        <v>914</v>
      </c>
      <c r="G30" s="145" t="s">
        <v>983</v>
      </c>
      <c r="H30" s="145" t="s">
        <v>9</v>
      </c>
      <c r="I30" s="216">
        <v>9524327039</v>
      </c>
      <c r="J30" s="216">
        <v>5</v>
      </c>
      <c r="K30" s="216">
        <v>1</v>
      </c>
      <c r="L30" s="145" t="s">
        <v>914</v>
      </c>
      <c r="M30" s="145" t="s">
        <v>914</v>
      </c>
      <c r="N30" s="145"/>
      <c r="O30" s="145"/>
      <c r="P30" s="145" t="s">
        <v>229</v>
      </c>
      <c r="Q30" s="145">
        <v>2014</v>
      </c>
      <c r="R30" s="145" t="s">
        <v>1483</v>
      </c>
      <c r="S30" s="145" t="s">
        <v>914</v>
      </c>
      <c r="T30" s="145" t="s">
        <v>913</v>
      </c>
      <c r="U30" s="145" t="s">
        <v>914</v>
      </c>
      <c r="V30" s="145"/>
      <c r="W30" s="145" t="s">
        <v>947</v>
      </c>
      <c r="X30" s="145" t="s">
        <v>1751</v>
      </c>
      <c r="Y30" s="145" t="s">
        <v>915</v>
      </c>
      <c r="Z30" s="145" t="s">
        <v>914</v>
      </c>
      <c r="AA30" s="145" t="s">
        <v>914</v>
      </c>
      <c r="AB30" s="145"/>
      <c r="AC30" s="145" t="s">
        <v>914</v>
      </c>
      <c r="AD30" s="145" t="s">
        <v>914</v>
      </c>
      <c r="AE30" s="145" t="s">
        <v>914</v>
      </c>
      <c r="AF30" s="145" t="s">
        <v>914</v>
      </c>
      <c r="AG30" s="145" t="s">
        <v>914</v>
      </c>
      <c r="AH30" s="145" t="s">
        <v>914</v>
      </c>
      <c r="AI30" s="145" t="s">
        <v>916</v>
      </c>
      <c r="AJ30" s="145"/>
      <c r="AK30" s="145" t="s">
        <v>916</v>
      </c>
      <c r="AL30" s="145"/>
      <c r="AM30" s="145" t="s">
        <v>916</v>
      </c>
      <c r="AN30" s="145" t="s">
        <v>916</v>
      </c>
      <c r="AO30" s="145">
        <v>3</v>
      </c>
      <c r="AP30" s="145"/>
      <c r="AQ30" s="217">
        <f>IF(U30="No","",IF(AN30="No",'Default Parameters'!$C$2,AO30/(AP30+AO30)*'Default Parameters'!$C$2))</f>
        <v>1.915</v>
      </c>
    </row>
    <row r="31" spans="1:43" s="218" customFormat="1" ht="15">
      <c r="A31" s="145" t="s">
        <v>965</v>
      </c>
      <c r="B31" s="247">
        <v>43399</v>
      </c>
      <c r="C31" s="145" t="s">
        <v>908</v>
      </c>
      <c r="D31" s="145" t="s">
        <v>1017</v>
      </c>
      <c r="E31" s="145" t="s">
        <v>910</v>
      </c>
      <c r="F31" s="145" t="s">
        <v>779</v>
      </c>
      <c r="G31" s="145" t="s">
        <v>1011</v>
      </c>
      <c r="H31" s="145" t="s">
        <v>9</v>
      </c>
      <c r="I31" s="216">
        <v>7708088628</v>
      </c>
      <c r="J31" s="216">
        <v>3</v>
      </c>
      <c r="K31" s="216">
        <v>1</v>
      </c>
      <c r="L31" s="145" t="s">
        <v>779</v>
      </c>
      <c r="M31" s="145" t="s">
        <v>779</v>
      </c>
      <c r="N31" s="145"/>
      <c r="O31" s="145"/>
      <c r="P31" s="145" t="s">
        <v>229</v>
      </c>
      <c r="Q31" s="145">
        <v>2015</v>
      </c>
      <c r="R31" s="145" t="s">
        <v>1516</v>
      </c>
      <c r="S31" s="145" t="s">
        <v>779</v>
      </c>
      <c r="T31" s="145" t="s">
        <v>913</v>
      </c>
      <c r="U31" s="145" t="s">
        <v>779</v>
      </c>
      <c r="V31" s="145"/>
      <c r="W31" s="145" t="s">
        <v>947</v>
      </c>
      <c r="X31" s="145" t="s">
        <v>1750</v>
      </c>
      <c r="Y31" s="145" t="s">
        <v>915</v>
      </c>
      <c r="Z31" s="145" t="s">
        <v>779</v>
      </c>
      <c r="AA31" s="145" t="s">
        <v>779</v>
      </c>
      <c r="AB31" s="145"/>
      <c r="AC31" s="145" t="s">
        <v>779</v>
      </c>
      <c r="AD31" s="145" t="s">
        <v>779</v>
      </c>
      <c r="AE31" s="145" t="s">
        <v>779</v>
      </c>
      <c r="AF31" s="145" t="s">
        <v>779</v>
      </c>
      <c r="AG31" s="145" t="s">
        <v>779</v>
      </c>
      <c r="AH31" s="145" t="s">
        <v>779</v>
      </c>
      <c r="AI31" s="145" t="s">
        <v>968</v>
      </c>
      <c r="AJ31" s="145"/>
      <c r="AK31" s="145" t="s">
        <v>968</v>
      </c>
      <c r="AL31" s="145"/>
      <c r="AM31" s="145" t="s">
        <v>916</v>
      </c>
      <c r="AN31" s="145" t="s">
        <v>916</v>
      </c>
      <c r="AO31" s="145">
        <v>3</v>
      </c>
      <c r="AP31" s="145"/>
      <c r="AQ31" s="217">
        <f>IF(U31="No","",IF(AN31="No",'Default Parameters'!$C$2,AO31/(AP31+AO31)*'Default Parameters'!$C$2))</f>
        <v>1.915</v>
      </c>
    </row>
    <row r="32" spans="1:43" s="218" customFormat="1" ht="15">
      <c r="A32" s="145" t="s">
        <v>965</v>
      </c>
      <c r="B32" s="247">
        <v>43397</v>
      </c>
      <c r="C32" s="145" t="s">
        <v>908</v>
      </c>
      <c r="D32" s="145" t="s">
        <v>1001</v>
      </c>
      <c r="E32" s="145" t="s">
        <v>910</v>
      </c>
      <c r="F32" s="145" t="s">
        <v>779</v>
      </c>
      <c r="G32" s="145" t="s">
        <v>1002</v>
      </c>
      <c r="H32" s="145" t="s">
        <v>9</v>
      </c>
      <c r="I32" s="216">
        <v>9159225443</v>
      </c>
      <c r="J32" s="216">
        <v>5</v>
      </c>
      <c r="K32" s="145"/>
      <c r="L32" s="145" t="s">
        <v>779</v>
      </c>
      <c r="M32" s="145" t="s">
        <v>779</v>
      </c>
      <c r="N32" s="145"/>
      <c r="O32" s="145"/>
      <c r="P32" s="145" t="s">
        <v>229</v>
      </c>
      <c r="Q32" s="145">
        <v>2015</v>
      </c>
      <c r="R32" s="145" t="s">
        <v>1520</v>
      </c>
      <c r="S32" s="145" t="s">
        <v>779</v>
      </c>
      <c r="T32" s="145" t="s">
        <v>919</v>
      </c>
      <c r="U32" s="145" t="s">
        <v>779</v>
      </c>
      <c r="V32" s="145"/>
      <c r="W32" s="145" t="s">
        <v>947</v>
      </c>
      <c r="X32" s="145" t="s">
        <v>1750</v>
      </c>
      <c r="Y32" s="145" t="s">
        <v>915</v>
      </c>
      <c r="Z32" s="145" t="s">
        <v>779</v>
      </c>
      <c r="AA32" s="145" t="s">
        <v>779</v>
      </c>
      <c r="AB32" s="145"/>
      <c r="AC32" s="145" t="s">
        <v>779</v>
      </c>
      <c r="AD32" s="145" t="s">
        <v>779</v>
      </c>
      <c r="AE32" s="145" t="s">
        <v>779</v>
      </c>
      <c r="AF32" s="145" t="s">
        <v>779</v>
      </c>
      <c r="AG32" s="145" t="s">
        <v>779</v>
      </c>
      <c r="AH32" s="145" t="s">
        <v>779</v>
      </c>
      <c r="AI32" s="145" t="s">
        <v>968</v>
      </c>
      <c r="AJ32" s="145"/>
      <c r="AK32" s="145" t="s">
        <v>968</v>
      </c>
      <c r="AL32" s="145"/>
      <c r="AM32" s="145" t="s">
        <v>916</v>
      </c>
      <c r="AN32" s="145" t="s">
        <v>916</v>
      </c>
      <c r="AO32" s="145">
        <v>2</v>
      </c>
      <c r="AP32" s="145"/>
      <c r="AQ32" s="217">
        <f>IF(U32="No","",IF(AN32="No",'Default Parameters'!$C$2,AO32/(AP32+AO32)*'Default Parameters'!$C$2))</f>
        <v>1.915</v>
      </c>
    </row>
    <row r="33" spans="1:43" s="218" customFormat="1" ht="15">
      <c r="A33" s="145" t="s">
        <v>932</v>
      </c>
      <c r="B33" s="247">
        <v>43395</v>
      </c>
      <c r="C33" s="145" t="s">
        <v>908</v>
      </c>
      <c r="D33" s="145" t="s">
        <v>942</v>
      </c>
      <c r="E33" s="145" t="s">
        <v>910</v>
      </c>
      <c r="F33" s="145" t="s">
        <v>779</v>
      </c>
      <c r="G33" s="145" t="s">
        <v>934</v>
      </c>
      <c r="H33" s="145" t="s">
        <v>8</v>
      </c>
      <c r="I33" s="216">
        <v>9901107796</v>
      </c>
      <c r="J33" s="216">
        <v>4</v>
      </c>
      <c r="K33" s="216">
        <v>1</v>
      </c>
      <c r="L33" s="145" t="s">
        <v>779</v>
      </c>
      <c r="M33" s="145" t="s">
        <v>779</v>
      </c>
      <c r="N33" s="145"/>
      <c r="O33" s="145"/>
      <c r="P33" s="145" t="s">
        <v>229</v>
      </c>
      <c r="Q33" s="145">
        <v>2016</v>
      </c>
      <c r="R33" s="145" t="s">
        <v>1528</v>
      </c>
      <c r="S33" s="145" t="s">
        <v>912</v>
      </c>
      <c r="T33" s="145" t="s">
        <v>913</v>
      </c>
      <c r="U33" s="145" t="s">
        <v>914</v>
      </c>
      <c r="V33" s="145"/>
      <c r="W33" s="145" t="s">
        <v>935</v>
      </c>
      <c r="X33" s="145" t="s">
        <v>936</v>
      </c>
      <c r="Y33" s="145" t="s">
        <v>915</v>
      </c>
      <c r="Z33" s="145" t="s">
        <v>914</v>
      </c>
      <c r="AA33" s="145" t="s">
        <v>914</v>
      </c>
      <c r="AB33" s="145"/>
      <c r="AC33" s="145" t="s">
        <v>914</v>
      </c>
      <c r="AD33" s="145" t="s">
        <v>914</v>
      </c>
      <c r="AE33" s="145" t="s">
        <v>914</v>
      </c>
      <c r="AF33" s="145" t="s">
        <v>914</v>
      </c>
      <c r="AG33" s="145" t="s">
        <v>914</v>
      </c>
      <c r="AH33" s="145" t="s">
        <v>914</v>
      </c>
      <c r="AI33" s="145" t="s">
        <v>916</v>
      </c>
      <c r="AJ33" s="145"/>
      <c r="AK33" s="145" t="s">
        <v>916</v>
      </c>
      <c r="AL33" s="145"/>
      <c r="AM33" s="145" t="s">
        <v>916</v>
      </c>
      <c r="AN33" s="145" t="s">
        <v>916</v>
      </c>
      <c r="AO33" s="145">
        <v>3</v>
      </c>
      <c r="AP33" s="145"/>
      <c r="AQ33" s="217">
        <f>IF(U33="No","",IF(AN33="No",'Default Parameters'!$C$2,AO33/(AP33+AO33)*'Default Parameters'!$C$2))</f>
        <v>1.915</v>
      </c>
    </row>
    <row r="34" spans="1:43" s="218" customFormat="1" ht="16">
      <c r="A34" s="145" t="s">
        <v>952</v>
      </c>
      <c r="B34" s="247">
        <v>43392</v>
      </c>
      <c r="C34" s="145" t="s">
        <v>908</v>
      </c>
      <c r="D34" s="241" t="s">
        <v>1259</v>
      </c>
      <c r="E34" s="219" t="s">
        <v>910</v>
      </c>
      <c r="F34" s="219" t="s">
        <v>779</v>
      </c>
      <c r="G34" s="219" t="s">
        <v>1260</v>
      </c>
      <c r="H34" s="219" t="s">
        <v>12</v>
      </c>
      <c r="I34" s="221">
        <v>7269615843</v>
      </c>
      <c r="J34" s="221">
        <v>4</v>
      </c>
      <c r="K34" s="221">
        <v>1</v>
      </c>
      <c r="L34" s="145" t="s">
        <v>779</v>
      </c>
      <c r="M34" s="145" t="s">
        <v>779</v>
      </c>
      <c r="N34" s="145"/>
      <c r="O34" s="145"/>
      <c r="P34" s="145" t="s">
        <v>229</v>
      </c>
      <c r="Q34" s="145">
        <v>2016</v>
      </c>
      <c r="R34" s="146" t="s">
        <v>1524</v>
      </c>
      <c r="S34" s="145" t="s">
        <v>912</v>
      </c>
      <c r="T34" s="145" t="s">
        <v>913</v>
      </c>
      <c r="U34" s="145" t="s">
        <v>914</v>
      </c>
      <c r="V34" s="145"/>
      <c r="W34" s="145" t="s">
        <v>935</v>
      </c>
      <c r="X34" s="145" t="s">
        <v>936</v>
      </c>
      <c r="Y34" s="145" t="s">
        <v>915</v>
      </c>
      <c r="Z34" s="145" t="s">
        <v>914</v>
      </c>
      <c r="AA34" s="145" t="s">
        <v>914</v>
      </c>
      <c r="AB34" s="145"/>
      <c r="AC34" s="145" t="s">
        <v>914</v>
      </c>
      <c r="AD34" s="145" t="s">
        <v>914</v>
      </c>
      <c r="AE34" s="145" t="s">
        <v>914</v>
      </c>
      <c r="AF34" s="145" t="s">
        <v>914</v>
      </c>
      <c r="AG34" s="145" t="s">
        <v>914</v>
      </c>
      <c r="AH34" s="145" t="s">
        <v>914</v>
      </c>
      <c r="AI34" s="145" t="s">
        <v>916</v>
      </c>
      <c r="AJ34" s="145"/>
      <c r="AK34" s="145" t="s">
        <v>916</v>
      </c>
      <c r="AL34" s="145"/>
      <c r="AM34" s="145" t="s">
        <v>968</v>
      </c>
      <c r="AN34" s="145" t="s">
        <v>968</v>
      </c>
      <c r="AO34" s="145">
        <v>4</v>
      </c>
      <c r="AP34" s="145"/>
      <c r="AQ34" s="217">
        <f>IF(U34="No","",IF(AN34="No",'Default Parameters'!$C$2,AO34/(AP34+AO34)*'Default Parameters'!$C$2))</f>
        <v>1.915</v>
      </c>
    </row>
    <row r="35" spans="1:43" s="218" customFormat="1" ht="15">
      <c r="A35" s="145" t="s">
        <v>965</v>
      </c>
      <c r="B35" s="247">
        <v>43398</v>
      </c>
      <c r="C35" s="145" t="s">
        <v>908</v>
      </c>
      <c r="D35" s="145" t="s">
        <v>966</v>
      </c>
      <c r="E35" s="145" t="s">
        <v>910</v>
      </c>
      <c r="F35" s="145" t="s">
        <v>779</v>
      </c>
      <c r="G35" s="145" t="s">
        <v>967</v>
      </c>
      <c r="H35" s="145" t="s">
        <v>9</v>
      </c>
      <c r="I35" s="216">
        <v>8098709765</v>
      </c>
      <c r="J35" s="216">
        <v>4</v>
      </c>
      <c r="K35" s="216">
        <v>1</v>
      </c>
      <c r="L35" s="145" t="s">
        <v>779</v>
      </c>
      <c r="M35" s="145" t="s">
        <v>779</v>
      </c>
      <c r="N35" s="145"/>
      <c r="O35" s="145"/>
      <c r="P35" s="145" t="s">
        <v>229</v>
      </c>
      <c r="Q35" s="145">
        <v>2015</v>
      </c>
      <c r="R35" s="145" t="s">
        <v>1511</v>
      </c>
      <c r="S35" s="145" t="s">
        <v>779</v>
      </c>
      <c r="T35" s="145" t="s">
        <v>913</v>
      </c>
      <c r="U35" s="145" t="s">
        <v>779</v>
      </c>
      <c r="V35" s="145"/>
      <c r="W35" s="145" t="s">
        <v>947</v>
      </c>
      <c r="X35" s="145" t="s">
        <v>1750</v>
      </c>
      <c r="Y35" s="145" t="s">
        <v>915</v>
      </c>
      <c r="Z35" s="145" t="s">
        <v>779</v>
      </c>
      <c r="AA35" s="145" t="s">
        <v>779</v>
      </c>
      <c r="AB35" s="145"/>
      <c r="AC35" s="145" t="s">
        <v>779</v>
      </c>
      <c r="AD35" s="145" t="s">
        <v>779</v>
      </c>
      <c r="AE35" s="145" t="s">
        <v>779</v>
      </c>
      <c r="AF35" s="145" t="s">
        <v>779</v>
      </c>
      <c r="AG35" s="145" t="s">
        <v>779</v>
      </c>
      <c r="AH35" s="145" t="s">
        <v>779</v>
      </c>
      <c r="AI35" s="145" t="s">
        <v>968</v>
      </c>
      <c r="AJ35" s="145"/>
      <c r="AK35" s="145" t="s">
        <v>968</v>
      </c>
      <c r="AL35" s="145"/>
      <c r="AM35" s="145" t="s">
        <v>916</v>
      </c>
      <c r="AN35" s="145" t="s">
        <v>916</v>
      </c>
      <c r="AO35" s="145">
        <v>3</v>
      </c>
      <c r="AP35" s="145"/>
      <c r="AQ35" s="217">
        <f>IF(U35="No","",IF(AN35="No",'Default Parameters'!$C$2,AO35/(AP35+AO35)*'Default Parameters'!$C$2))</f>
        <v>1.915</v>
      </c>
    </row>
    <row r="36" spans="1:43" s="218" customFormat="1" ht="15">
      <c r="A36" s="145" t="s">
        <v>907</v>
      </c>
      <c r="B36" s="247">
        <v>43404</v>
      </c>
      <c r="C36" s="145" t="s">
        <v>908</v>
      </c>
      <c r="D36" s="145" t="s">
        <v>1345</v>
      </c>
      <c r="E36" s="145" t="s">
        <v>910</v>
      </c>
      <c r="F36" s="145" t="s">
        <v>779</v>
      </c>
      <c r="G36" s="145" t="s">
        <v>1340</v>
      </c>
      <c r="H36" s="145" t="s">
        <v>8</v>
      </c>
      <c r="I36" s="216">
        <v>9845235427</v>
      </c>
      <c r="J36" s="216">
        <v>4</v>
      </c>
      <c r="K36" s="216">
        <v>0</v>
      </c>
      <c r="L36" s="145" t="s">
        <v>914</v>
      </c>
      <c r="M36" s="145" t="s">
        <v>914</v>
      </c>
      <c r="N36" s="145"/>
      <c r="O36" s="145"/>
      <c r="P36" s="145" t="s">
        <v>229</v>
      </c>
      <c r="Q36" s="145">
        <v>2015</v>
      </c>
      <c r="R36" s="145" t="s">
        <v>1507</v>
      </c>
      <c r="S36" s="145" t="s">
        <v>912</v>
      </c>
      <c r="T36" s="145" t="s">
        <v>913</v>
      </c>
      <c r="U36" s="145" t="s">
        <v>968</v>
      </c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229"/>
      <c r="AQ36" s="217" t="str">
        <f>IF(U36="No","",IF(AN36="No",'Default Parameters'!$C$2,AO36/(AP36+AO36)*'Default Parameters'!$C$2))</f>
        <v/>
      </c>
    </row>
    <row r="37" spans="1:43" s="218" customFormat="1" ht="15">
      <c r="A37" s="145" t="s">
        <v>965</v>
      </c>
      <c r="B37" s="247">
        <v>43398</v>
      </c>
      <c r="C37" s="145" t="s">
        <v>908</v>
      </c>
      <c r="D37" s="145" t="s">
        <v>971</v>
      </c>
      <c r="E37" s="145" t="s">
        <v>910</v>
      </c>
      <c r="F37" s="145" t="s">
        <v>779</v>
      </c>
      <c r="G37" s="145" t="s">
        <v>970</v>
      </c>
      <c r="H37" s="145" t="s">
        <v>9</v>
      </c>
      <c r="I37" s="216">
        <v>9524954031</v>
      </c>
      <c r="J37" s="216">
        <v>4</v>
      </c>
      <c r="K37" s="145"/>
      <c r="L37" s="145" t="s">
        <v>779</v>
      </c>
      <c r="M37" s="145" t="s">
        <v>779</v>
      </c>
      <c r="N37" s="145"/>
      <c r="O37" s="145"/>
      <c r="P37" s="145" t="s">
        <v>229</v>
      </c>
      <c r="Q37" s="145">
        <v>2015</v>
      </c>
      <c r="R37" s="145" t="s">
        <v>1510</v>
      </c>
      <c r="S37" s="145" t="s">
        <v>779</v>
      </c>
      <c r="T37" s="145" t="s">
        <v>919</v>
      </c>
      <c r="U37" s="145" t="s">
        <v>779</v>
      </c>
      <c r="V37" s="145"/>
      <c r="W37" s="145" t="s">
        <v>947</v>
      </c>
      <c r="X37" s="145" t="s">
        <v>1750</v>
      </c>
      <c r="Y37" s="145" t="s">
        <v>915</v>
      </c>
      <c r="Z37" s="145" t="s">
        <v>779</v>
      </c>
      <c r="AA37" s="145" t="s">
        <v>779</v>
      </c>
      <c r="AB37" s="145"/>
      <c r="AC37" s="145" t="s">
        <v>779</v>
      </c>
      <c r="AD37" s="145" t="s">
        <v>779</v>
      </c>
      <c r="AE37" s="145" t="s">
        <v>779</v>
      </c>
      <c r="AF37" s="145" t="s">
        <v>779</v>
      </c>
      <c r="AG37" s="145" t="s">
        <v>779</v>
      </c>
      <c r="AH37" s="145" t="s">
        <v>779</v>
      </c>
      <c r="AI37" s="145" t="s">
        <v>968</v>
      </c>
      <c r="AJ37" s="145"/>
      <c r="AK37" s="145" t="s">
        <v>968</v>
      </c>
      <c r="AL37" s="145"/>
      <c r="AM37" s="145" t="s">
        <v>916</v>
      </c>
      <c r="AN37" s="145" t="s">
        <v>916</v>
      </c>
      <c r="AO37" s="145">
        <v>4</v>
      </c>
      <c r="AP37" s="145"/>
      <c r="AQ37" s="217">
        <f>IF(U37="No","",IF(AN37="No",'Default Parameters'!$C$2,AO37/(AP37+AO37)*'Default Parameters'!$C$2))</f>
        <v>1.915</v>
      </c>
    </row>
    <row r="38" spans="1:43" s="218" customFormat="1" ht="15">
      <c r="A38" s="145" t="s">
        <v>965</v>
      </c>
      <c r="B38" s="247">
        <v>43399</v>
      </c>
      <c r="C38" s="145" t="s">
        <v>908</v>
      </c>
      <c r="D38" s="145" t="s">
        <v>1005</v>
      </c>
      <c r="E38" s="145" t="s">
        <v>910</v>
      </c>
      <c r="F38" s="145" t="s">
        <v>779</v>
      </c>
      <c r="G38" s="145" t="s">
        <v>1006</v>
      </c>
      <c r="H38" s="145" t="s">
        <v>9</v>
      </c>
      <c r="I38" s="216">
        <v>9943353895</v>
      </c>
      <c r="J38" s="216">
        <v>4</v>
      </c>
      <c r="K38" s="216">
        <v>2</v>
      </c>
      <c r="L38" s="145" t="s">
        <v>779</v>
      </c>
      <c r="M38" s="145" t="s">
        <v>779</v>
      </c>
      <c r="N38" s="145"/>
      <c r="O38" s="145"/>
      <c r="P38" s="145" t="s">
        <v>229</v>
      </c>
      <c r="Q38" s="145">
        <v>2015</v>
      </c>
      <c r="R38" s="145" t="s">
        <v>1512</v>
      </c>
      <c r="S38" s="145" t="s">
        <v>779</v>
      </c>
      <c r="T38" s="145" t="s">
        <v>913</v>
      </c>
      <c r="U38" s="145" t="s">
        <v>779</v>
      </c>
      <c r="V38" s="145"/>
      <c r="W38" s="145" t="s">
        <v>947</v>
      </c>
      <c r="X38" s="145" t="s">
        <v>1750</v>
      </c>
      <c r="Y38" s="145" t="s">
        <v>915</v>
      </c>
      <c r="Z38" s="145" t="s">
        <v>779</v>
      </c>
      <c r="AA38" s="145" t="s">
        <v>779</v>
      </c>
      <c r="AB38" s="145"/>
      <c r="AC38" s="145" t="s">
        <v>779</v>
      </c>
      <c r="AD38" s="145" t="s">
        <v>779</v>
      </c>
      <c r="AE38" s="145" t="s">
        <v>779</v>
      </c>
      <c r="AF38" s="145" t="s">
        <v>779</v>
      </c>
      <c r="AG38" s="145" t="s">
        <v>779</v>
      </c>
      <c r="AH38" s="145" t="s">
        <v>779</v>
      </c>
      <c r="AI38" s="145" t="s">
        <v>968</v>
      </c>
      <c r="AJ38" s="145"/>
      <c r="AK38" s="145" t="s">
        <v>968</v>
      </c>
      <c r="AL38" s="145"/>
      <c r="AM38" s="145" t="s">
        <v>916</v>
      </c>
      <c r="AN38" s="145" t="s">
        <v>916</v>
      </c>
      <c r="AO38" s="145">
        <v>3</v>
      </c>
      <c r="AP38" s="145"/>
      <c r="AQ38" s="217">
        <f>IF(U38="No","",IF(AN38="No",'Default Parameters'!$C$2,AO38/(AP38+AO38)*'Default Parameters'!$C$2))</f>
        <v>1.915</v>
      </c>
    </row>
    <row r="39" spans="1:43" s="218" customFormat="1" ht="15">
      <c r="A39" s="145" t="s">
        <v>907</v>
      </c>
      <c r="B39" s="247">
        <v>43404</v>
      </c>
      <c r="C39" s="145" t="s">
        <v>908</v>
      </c>
      <c r="D39" s="145" t="s">
        <v>909</v>
      </c>
      <c r="E39" s="145" t="s">
        <v>910</v>
      </c>
      <c r="F39" s="145" t="s">
        <v>779</v>
      </c>
      <c r="G39" s="145" t="s">
        <v>911</v>
      </c>
      <c r="H39" s="145" t="s">
        <v>8</v>
      </c>
      <c r="I39" s="216">
        <v>7760682422</v>
      </c>
      <c r="J39" s="216">
        <v>4</v>
      </c>
      <c r="K39" s="216">
        <v>0</v>
      </c>
      <c r="L39" s="145" t="s">
        <v>779</v>
      </c>
      <c r="M39" s="145" t="s">
        <v>779</v>
      </c>
      <c r="N39" s="145"/>
      <c r="O39" s="145"/>
      <c r="P39" s="145" t="s">
        <v>229</v>
      </c>
      <c r="Q39" s="145">
        <v>2014</v>
      </c>
      <c r="R39" s="145" t="s">
        <v>1497</v>
      </c>
      <c r="S39" s="145" t="s">
        <v>779</v>
      </c>
      <c r="T39" s="145" t="s">
        <v>919</v>
      </c>
      <c r="U39" s="145" t="s">
        <v>779</v>
      </c>
      <c r="V39" s="145"/>
      <c r="W39" s="145" t="s">
        <v>947</v>
      </c>
      <c r="X39" s="145" t="s">
        <v>1750</v>
      </c>
      <c r="Y39" s="145" t="s">
        <v>915</v>
      </c>
      <c r="Z39" s="145" t="s">
        <v>779</v>
      </c>
      <c r="AA39" s="145" t="s">
        <v>779</v>
      </c>
      <c r="AB39" s="145"/>
      <c r="AC39" s="145" t="s">
        <v>779</v>
      </c>
      <c r="AD39" s="145" t="s">
        <v>779</v>
      </c>
      <c r="AE39" s="145" t="s">
        <v>779</v>
      </c>
      <c r="AF39" s="145" t="s">
        <v>779</v>
      </c>
      <c r="AG39" s="145" t="s">
        <v>779</v>
      </c>
      <c r="AH39" s="145" t="s">
        <v>779</v>
      </c>
      <c r="AI39" s="145" t="s">
        <v>968</v>
      </c>
      <c r="AJ39" s="145"/>
      <c r="AK39" s="145" t="s">
        <v>968</v>
      </c>
      <c r="AL39" s="145"/>
      <c r="AM39" s="145" t="s">
        <v>916</v>
      </c>
      <c r="AN39" s="145" t="s">
        <v>916</v>
      </c>
      <c r="AO39" s="145">
        <v>3</v>
      </c>
      <c r="AP39" s="145"/>
      <c r="AQ39" s="217">
        <f>IF(U39="No","",IF(AN39="No",'Default Parameters'!$C$2,AO39/(AP39+AO39)*'Default Parameters'!$C$2))</f>
        <v>1.915</v>
      </c>
    </row>
    <row r="40" spans="1:43" s="218" customFormat="1" ht="15">
      <c r="A40" s="145" t="s">
        <v>945</v>
      </c>
      <c r="B40" s="247">
        <v>43402</v>
      </c>
      <c r="C40" s="145" t="s">
        <v>908</v>
      </c>
      <c r="D40" s="145" t="s">
        <v>1087</v>
      </c>
      <c r="E40" s="145" t="s">
        <v>910</v>
      </c>
      <c r="F40" s="145" t="s">
        <v>914</v>
      </c>
      <c r="G40" s="145" t="s">
        <v>1749</v>
      </c>
      <c r="H40" s="145" t="s">
        <v>8</v>
      </c>
      <c r="I40" s="226">
        <v>9945663607</v>
      </c>
      <c r="J40" s="216">
        <v>3</v>
      </c>
      <c r="K40" s="145"/>
      <c r="L40" s="145" t="s">
        <v>779</v>
      </c>
      <c r="M40" s="145" t="s">
        <v>779</v>
      </c>
      <c r="N40" s="145"/>
      <c r="O40" s="145"/>
      <c r="P40" s="145" t="s">
        <v>229</v>
      </c>
      <c r="Q40" s="145">
        <v>2015</v>
      </c>
      <c r="R40" s="145" t="s">
        <v>1504</v>
      </c>
      <c r="S40" s="145" t="s">
        <v>914</v>
      </c>
      <c r="T40" s="145" t="s">
        <v>919</v>
      </c>
      <c r="U40" s="145" t="s">
        <v>779</v>
      </c>
      <c r="V40" s="145"/>
      <c r="W40" s="145" t="s">
        <v>947</v>
      </c>
      <c r="X40" s="145" t="s">
        <v>1154</v>
      </c>
      <c r="Y40" s="145" t="s">
        <v>915</v>
      </c>
      <c r="Z40" s="145" t="s">
        <v>779</v>
      </c>
      <c r="AA40" s="145" t="s">
        <v>779</v>
      </c>
      <c r="AB40" s="145"/>
      <c r="AC40" s="145" t="s">
        <v>779</v>
      </c>
      <c r="AD40" s="145" t="s">
        <v>779</v>
      </c>
      <c r="AE40" s="145" t="s">
        <v>779</v>
      </c>
      <c r="AF40" s="145" t="s">
        <v>779</v>
      </c>
      <c r="AG40" s="145" t="s">
        <v>779</v>
      </c>
      <c r="AH40" s="145" t="s">
        <v>779</v>
      </c>
      <c r="AI40" s="145" t="s">
        <v>968</v>
      </c>
      <c r="AJ40" s="145"/>
      <c r="AK40" s="145" t="s">
        <v>968</v>
      </c>
      <c r="AL40" s="145"/>
      <c r="AM40" s="145" t="s">
        <v>968</v>
      </c>
      <c r="AN40" s="145" t="s">
        <v>968</v>
      </c>
      <c r="AO40" s="145">
        <v>3</v>
      </c>
      <c r="AP40" s="145"/>
      <c r="AQ40" s="217">
        <f>IF(U40="No","",IF(AN40="No",'Default Parameters'!$C$2,AO40/(AP40+AO40)*'Default Parameters'!$C$2))</f>
        <v>1.915</v>
      </c>
    </row>
    <row r="41" spans="1:43" s="218" customFormat="1" ht="16">
      <c r="A41" s="145" t="s">
        <v>965</v>
      </c>
      <c r="B41" s="247">
        <v>43400</v>
      </c>
      <c r="C41" s="145" t="s">
        <v>908</v>
      </c>
      <c r="D41" s="145" t="s">
        <v>1050</v>
      </c>
      <c r="E41" s="145" t="s">
        <v>910</v>
      </c>
      <c r="F41" s="145" t="s">
        <v>779</v>
      </c>
      <c r="G41" s="145" t="s">
        <v>1037</v>
      </c>
      <c r="H41" s="145" t="s">
        <v>9</v>
      </c>
      <c r="I41" s="216">
        <v>9445828280</v>
      </c>
      <c r="J41" s="216">
        <v>3</v>
      </c>
      <c r="K41" s="145"/>
      <c r="L41" s="145" t="s">
        <v>779</v>
      </c>
      <c r="M41" s="145" t="s">
        <v>779</v>
      </c>
      <c r="N41" s="145"/>
      <c r="O41" s="145"/>
      <c r="P41" s="145" t="s">
        <v>16</v>
      </c>
      <c r="Q41" s="145">
        <v>2013</v>
      </c>
      <c r="R41" s="144" t="s">
        <v>1437</v>
      </c>
      <c r="S41" s="145" t="s">
        <v>779</v>
      </c>
      <c r="T41" s="145" t="s">
        <v>913</v>
      </c>
      <c r="U41" s="145" t="s">
        <v>779</v>
      </c>
      <c r="V41" s="145"/>
      <c r="W41" s="145" t="s">
        <v>947</v>
      </c>
      <c r="X41" s="145" t="s">
        <v>1750</v>
      </c>
      <c r="Y41" s="145" t="s">
        <v>915</v>
      </c>
      <c r="Z41" s="145" t="s">
        <v>779</v>
      </c>
      <c r="AA41" s="145" t="s">
        <v>779</v>
      </c>
      <c r="AB41" s="145"/>
      <c r="AC41" s="145" t="s">
        <v>779</v>
      </c>
      <c r="AD41" s="145" t="s">
        <v>779</v>
      </c>
      <c r="AE41" s="145" t="s">
        <v>779</v>
      </c>
      <c r="AF41" s="145" t="s">
        <v>779</v>
      </c>
      <c r="AG41" s="145" t="s">
        <v>779</v>
      </c>
      <c r="AH41" s="145" t="s">
        <v>779</v>
      </c>
      <c r="AI41" s="145" t="s">
        <v>968</v>
      </c>
      <c r="AJ41" s="145"/>
      <c r="AK41" s="145" t="s">
        <v>968</v>
      </c>
      <c r="AL41" s="145"/>
      <c r="AM41" s="145" t="s">
        <v>916</v>
      </c>
      <c r="AN41" s="145" t="s">
        <v>916</v>
      </c>
      <c r="AO41" s="145">
        <v>3</v>
      </c>
      <c r="AP41" s="145"/>
      <c r="AQ41" s="217">
        <f>IF(U41="No","",IF(AN41="No",'Default Parameters'!$C$2,AO41/(AP41+AO41)*'Default Parameters'!$C$2))</f>
        <v>1.915</v>
      </c>
    </row>
    <row r="42" spans="1:43" s="218" customFormat="1" ht="15">
      <c r="A42" s="145" t="s">
        <v>965</v>
      </c>
      <c r="B42" s="247">
        <v>43397</v>
      </c>
      <c r="C42" s="145" t="s">
        <v>908</v>
      </c>
      <c r="D42" s="145" t="s">
        <v>999</v>
      </c>
      <c r="E42" s="145" t="s">
        <v>910</v>
      </c>
      <c r="F42" s="145" t="s">
        <v>779</v>
      </c>
      <c r="G42" s="145" t="s">
        <v>1000</v>
      </c>
      <c r="H42" s="145" t="s">
        <v>9</v>
      </c>
      <c r="I42" s="216">
        <v>9159325738</v>
      </c>
      <c r="J42" s="216">
        <v>4</v>
      </c>
      <c r="K42" s="145"/>
      <c r="L42" s="145" t="s">
        <v>779</v>
      </c>
      <c r="M42" s="145" t="s">
        <v>779</v>
      </c>
      <c r="N42" s="145"/>
      <c r="O42" s="145"/>
      <c r="P42" s="145" t="s">
        <v>229</v>
      </c>
      <c r="Q42" s="145">
        <v>2015</v>
      </c>
      <c r="R42" s="145" t="s">
        <v>1672</v>
      </c>
      <c r="S42" s="145" t="s">
        <v>779</v>
      </c>
      <c r="T42" s="145" t="s">
        <v>919</v>
      </c>
      <c r="U42" s="145" t="s">
        <v>779</v>
      </c>
      <c r="V42" s="145"/>
      <c r="W42" s="145" t="s">
        <v>935</v>
      </c>
      <c r="X42" s="145" t="s">
        <v>936</v>
      </c>
      <c r="Y42" s="145" t="s">
        <v>915</v>
      </c>
      <c r="Z42" s="145" t="s">
        <v>779</v>
      </c>
      <c r="AA42" s="145" t="s">
        <v>779</v>
      </c>
      <c r="AB42" s="145"/>
      <c r="AC42" s="145" t="s">
        <v>779</v>
      </c>
      <c r="AD42" s="145" t="s">
        <v>779</v>
      </c>
      <c r="AE42" s="145" t="s">
        <v>779</v>
      </c>
      <c r="AF42" s="145" t="s">
        <v>779</v>
      </c>
      <c r="AG42" s="145" t="s">
        <v>779</v>
      </c>
      <c r="AH42" s="145" t="s">
        <v>779</v>
      </c>
      <c r="AI42" s="145" t="s">
        <v>968</v>
      </c>
      <c r="AJ42" s="145"/>
      <c r="AK42" s="145" t="s">
        <v>968</v>
      </c>
      <c r="AL42" s="145"/>
      <c r="AM42" s="145" t="s">
        <v>779</v>
      </c>
      <c r="AN42" s="145" t="s">
        <v>779</v>
      </c>
      <c r="AO42" s="145">
        <v>3</v>
      </c>
      <c r="AP42" s="145">
        <v>1</v>
      </c>
      <c r="AQ42" s="217">
        <f>IF(U42="No","",IF(AN42="No",'Default Parameters'!$C$2,AO42/(AP42+AO42)*'Default Parameters'!$C$2))</f>
        <v>1.43625</v>
      </c>
    </row>
    <row r="43" spans="1:43" s="218" customFormat="1" ht="15">
      <c r="A43" s="145" t="s">
        <v>932</v>
      </c>
      <c r="B43" s="247">
        <v>43395</v>
      </c>
      <c r="C43" s="145" t="s">
        <v>908</v>
      </c>
      <c r="D43" s="219" t="s">
        <v>943</v>
      </c>
      <c r="E43" s="219" t="s">
        <v>910</v>
      </c>
      <c r="F43" s="219" t="s">
        <v>779</v>
      </c>
      <c r="G43" s="219" t="s">
        <v>944</v>
      </c>
      <c r="H43" s="219" t="s">
        <v>8</v>
      </c>
      <c r="I43" s="221">
        <v>9108405470</v>
      </c>
      <c r="J43" s="221">
        <v>3</v>
      </c>
      <c r="K43" s="221">
        <v>2</v>
      </c>
      <c r="L43" s="145" t="s">
        <v>779</v>
      </c>
      <c r="M43" s="145" t="s">
        <v>779</v>
      </c>
      <c r="N43" s="145"/>
      <c r="O43" s="145"/>
      <c r="P43" s="145" t="s">
        <v>229</v>
      </c>
      <c r="Q43" s="145">
        <v>2015</v>
      </c>
      <c r="R43" s="145" t="s">
        <v>1517</v>
      </c>
      <c r="S43" s="145" t="s">
        <v>912</v>
      </c>
      <c r="T43" s="145" t="s">
        <v>913</v>
      </c>
      <c r="U43" s="219" t="s">
        <v>914</v>
      </c>
      <c r="V43" s="219"/>
      <c r="W43" s="219" t="s">
        <v>947</v>
      </c>
      <c r="X43" s="145" t="s">
        <v>936</v>
      </c>
      <c r="Y43" s="219" t="s">
        <v>915</v>
      </c>
      <c r="Z43" s="219" t="s">
        <v>914</v>
      </c>
      <c r="AA43" s="219" t="s">
        <v>914</v>
      </c>
      <c r="AB43" s="219"/>
      <c r="AC43" s="219" t="s">
        <v>914</v>
      </c>
      <c r="AD43" s="219" t="s">
        <v>914</v>
      </c>
      <c r="AE43" s="219" t="s">
        <v>914</v>
      </c>
      <c r="AF43" s="219" t="s">
        <v>914</v>
      </c>
      <c r="AG43" s="219" t="s">
        <v>914</v>
      </c>
      <c r="AH43" s="219" t="s">
        <v>914</v>
      </c>
      <c r="AI43" s="219" t="s">
        <v>916</v>
      </c>
      <c r="AJ43" s="219"/>
      <c r="AK43" s="219" t="s">
        <v>916</v>
      </c>
      <c r="AL43" s="219"/>
      <c r="AM43" s="219" t="s">
        <v>916</v>
      </c>
      <c r="AN43" s="219" t="s">
        <v>916</v>
      </c>
      <c r="AO43" s="219">
        <v>4</v>
      </c>
      <c r="AP43" s="145"/>
      <c r="AQ43" s="217">
        <f>IF(U43="No","",IF(AN43="No",'Default Parameters'!$C$2,AO43/(AP43+AO43)*'Default Parameters'!$C$2))</f>
        <v>1.915</v>
      </c>
    </row>
    <row r="44" spans="1:43" s="218" customFormat="1" ht="15">
      <c r="A44" s="145" t="s">
        <v>945</v>
      </c>
      <c r="B44" s="247">
        <v>43402</v>
      </c>
      <c r="C44" s="145" t="s">
        <v>908</v>
      </c>
      <c r="D44" s="145" t="s">
        <v>951</v>
      </c>
      <c r="E44" s="145" t="s">
        <v>910</v>
      </c>
      <c r="F44" s="145" t="s">
        <v>914</v>
      </c>
      <c r="G44" s="145" t="s">
        <v>1748</v>
      </c>
      <c r="H44" s="145" t="s">
        <v>8</v>
      </c>
      <c r="I44" s="226">
        <v>9535064976</v>
      </c>
      <c r="J44" s="216">
        <v>3</v>
      </c>
      <c r="K44" s="145"/>
      <c r="L44" s="145" t="s">
        <v>779</v>
      </c>
      <c r="M44" s="145" t="s">
        <v>779</v>
      </c>
      <c r="N44" s="145"/>
      <c r="O44" s="145"/>
      <c r="P44" s="145" t="s">
        <v>229</v>
      </c>
      <c r="Q44" s="145">
        <v>2014</v>
      </c>
      <c r="R44" s="145" t="s">
        <v>1492</v>
      </c>
      <c r="S44" s="145" t="s">
        <v>779</v>
      </c>
      <c r="T44" s="145" t="s">
        <v>919</v>
      </c>
      <c r="U44" s="219" t="s">
        <v>779</v>
      </c>
      <c r="V44" s="219"/>
      <c r="W44" s="219" t="s">
        <v>947</v>
      </c>
      <c r="X44" s="219" t="s">
        <v>1750</v>
      </c>
      <c r="Y44" s="219" t="s">
        <v>915</v>
      </c>
      <c r="Z44" s="219" t="s">
        <v>779</v>
      </c>
      <c r="AA44" s="219" t="s">
        <v>779</v>
      </c>
      <c r="AB44" s="219"/>
      <c r="AC44" s="219" t="s">
        <v>779</v>
      </c>
      <c r="AD44" s="219" t="s">
        <v>779</v>
      </c>
      <c r="AE44" s="219" t="s">
        <v>779</v>
      </c>
      <c r="AF44" s="219" t="s">
        <v>779</v>
      </c>
      <c r="AG44" s="219" t="s">
        <v>779</v>
      </c>
      <c r="AH44" s="219" t="s">
        <v>779</v>
      </c>
      <c r="AI44" s="219" t="s">
        <v>968</v>
      </c>
      <c r="AJ44" s="219"/>
      <c r="AK44" s="219" t="s">
        <v>968</v>
      </c>
      <c r="AL44" s="219"/>
      <c r="AM44" s="219" t="s">
        <v>916</v>
      </c>
      <c r="AN44" s="219" t="s">
        <v>916</v>
      </c>
      <c r="AO44" s="219">
        <v>3</v>
      </c>
      <c r="AP44" s="145"/>
      <c r="AQ44" s="217">
        <f>IF(U44="No","",IF(AN44="No",'Default Parameters'!$C$2,AO44/(AP44+AO44)*'Default Parameters'!$C$2))</f>
        <v>1.915</v>
      </c>
    </row>
    <row r="45" spans="1:43" s="218" customFormat="1" ht="16">
      <c r="A45" s="225" t="s">
        <v>965</v>
      </c>
      <c r="B45" s="247">
        <v>43400</v>
      </c>
      <c r="C45" s="219" t="s">
        <v>908</v>
      </c>
      <c r="D45" s="219" t="s">
        <v>1051</v>
      </c>
      <c r="E45" s="219" t="s">
        <v>910</v>
      </c>
      <c r="F45" s="219" t="s">
        <v>779</v>
      </c>
      <c r="G45" s="219" t="s">
        <v>1045</v>
      </c>
      <c r="H45" s="219" t="s">
        <v>9</v>
      </c>
      <c r="I45" s="221">
        <v>9944077184</v>
      </c>
      <c r="J45" s="221">
        <v>4</v>
      </c>
      <c r="K45" s="219"/>
      <c r="L45" s="219" t="s">
        <v>779</v>
      </c>
      <c r="M45" s="219" t="s">
        <v>779</v>
      </c>
      <c r="N45" s="219"/>
      <c r="O45" s="219"/>
      <c r="P45" s="219" t="s">
        <v>16</v>
      </c>
      <c r="Q45" s="219">
        <v>2013</v>
      </c>
      <c r="R45" s="144" t="s">
        <v>1439</v>
      </c>
      <c r="S45" s="219" t="s">
        <v>779</v>
      </c>
      <c r="T45" s="219" t="s">
        <v>919</v>
      </c>
      <c r="U45" s="145" t="s">
        <v>779</v>
      </c>
      <c r="V45" s="145"/>
      <c r="W45" s="145" t="s">
        <v>947</v>
      </c>
      <c r="X45" s="145" t="s">
        <v>1750</v>
      </c>
      <c r="Y45" s="145" t="s">
        <v>915</v>
      </c>
      <c r="Z45" s="145" t="s">
        <v>779</v>
      </c>
      <c r="AA45" s="145" t="s">
        <v>779</v>
      </c>
      <c r="AB45" s="145"/>
      <c r="AC45" s="145" t="s">
        <v>779</v>
      </c>
      <c r="AD45" s="145" t="s">
        <v>779</v>
      </c>
      <c r="AE45" s="145" t="s">
        <v>779</v>
      </c>
      <c r="AF45" s="145" t="s">
        <v>779</v>
      </c>
      <c r="AG45" s="145" t="s">
        <v>779</v>
      </c>
      <c r="AH45" s="145" t="s">
        <v>779</v>
      </c>
      <c r="AI45" s="145" t="s">
        <v>968</v>
      </c>
      <c r="AJ45" s="145"/>
      <c r="AK45" s="145" t="s">
        <v>968</v>
      </c>
      <c r="AL45" s="145"/>
      <c r="AM45" s="145" t="s">
        <v>916</v>
      </c>
      <c r="AN45" s="145" t="s">
        <v>916</v>
      </c>
      <c r="AO45" s="145">
        <v>2</v>
      </c>
      <c r="AP45" s="219"/>
      <c r="AQ45" s="217">
        <f>IF(U45="No","",IF(AN45="No",'Default Parameters'!$C$2,AO45/(AP45+AO45)*'Default Parameters'!$C$2))</f>
        <v>1.915</v>
      </c>
    </row>
    <row r="46" spans="1:43" s="218" customFormat="1" ht="15">
      <c r="A46" s="225" t="s">
        <v>965</v>
      </c>
      <c r="B46" s="247">
        <v>43399</v>
      </c>
      <c r="C46" s="219" t="s">
        <v>908</v>
      </c>
      <c r="D46" s="219" t="s">
        <v>1010</v>
      </c>
      <c r="E46" s="219" t="s">
        <v>910</v>
      </c>
      <c r="F46" s="219" t="s">
        <v>779</v>
      </c>
      <c r="G46" s="219" t="s">
        <v>1009</v>
      </c>
      <c r="H46" s="219" t="s">
        <v>9</v>
      </c>
      <c r="I46" s="221">
        <v>9566794845</v>
      </c>
      <c r="J46" s="221">
        <v>3</v>
      </c>
      <c r="K46" s="221">
        <v>1</v>
      </c>
      <c r="L46" s="219" t="s">
        <v>779</v>
      </c>
      <c r="M46" s="219" t="s">
        <v>779</v>
      </c>
      <c r="N46" s="219"/>
      <c r="O46" s="219"/>
      <c r="P46" s="219" t="s">
        <v>229</v>
      </c>
      <c r="Q46" s="219">
        <v>2014</v>
      </c>
      <c r="R46" s="145" t="s">
        <v>1489</v>
      </c>
      <c r="S46" s="219" t="s">
        <v>779</v>
      </c>
      <c r="T46" s="219" t="s">
        <v>913</v>
      </c>
      <c r="U46" s="145" t="s">
        <v>779</v>
      </c>
      <c r="V46" s="145"/>
      <c r="W46" s="145" t="s">
        <v>947</v>
      </c>
      <c r="X46" s="145" t="s">
        <v>1750</v>
      </c>
      <c r="Y46" s="145" t="s">
        <v>915</v>
      </c>
      <c r="Z46" s="145" t="s">
        <v>779</v>
      </c>
      <c r="AA46" s="145" t="s">
        <v>779</v>
      </c>
      <c r="AB46" s="145"/>
      <c r="AC46" s="145" t="s">
        <v>779</v>
      </c>
      <c r="AD46" s="145" t="s">
        <v>779</v>
      </c>
      <c r="AE46" s="145" t="s">
        <v>779</v>
      </c>
      <c r="AF46" s="145" t="s">
        <v>779</v>
      </c>
      <c r="AG46" s="145" t="s">
        <v>779</v>
      </c>
      <c r="AH46" s="145" t="s">
        <v>779</v>
      </c>
      <c r="AI46" s="145" t="s">
        <v>968</v>
      </c>
      <c r="AJ46" s="145"/>
      <c r="AK46" s="145" t="s">
        <v>968</v>
      </c>
      <c r="AL46" s="145"/>
      <c r="AM46" s="145" t="s">
        <v>779</v>
      </c>
      <c r="AN46" s="145" t="s">
        <v>779</v>
      </c>
      <c r="AO46" s="145">
        <v>3</v>
      </c>
      <c r="AP46" s="219">
        <v>1</v>
      </c>
      <c r="AQ46" s="217">
        <f>IF(U46="No","",IF(AN46="No",'Default Parameters'!$C$2,AO46/(AP46+AO46)*'Default Parameters'!$C$2))</f>
        <v>1.43625</v>
      </c>
    </row>
    <row r="47" spans="1:43" s="218" customFormat="1" ht="16">
      <c r="A47" s="225" t="s">
        <v>1146</v>
      </c>
      <c r="B47" s="247">
        <v>43403</v>
      </c>
      <c r="C47" s="219" t="s">
        <v>908</v>
      </c>
      <c r="D47" s="219" t="s">
        <v>1347</v>
      </c>
      <c r="E47" s="219" t="s">
        <v>938</v>
      </c>
      <c r="F47" s="219" t="s">
        <v>779</v>
      </c>
      <c r="G47" s="219" t="s">
        <v>1348</v>
      </c>
      <c r="H47" s="219" t="s">
        <v>8</v>
      </c>
      <c r="I47" s="227">
        <v>9743176587</v>
      </c>
      <c r="J47" s="221">
        <v>3</v>
      </c>
      <c r="K47" s="221">
        <v>1</v>
      </c>
      <c r="L47" s="219" t="s">
        <v>779</v>
      </c>
      <c r="M47" s="219" t="s">
        <v>779</v>
      </c>
      <c r="N47" s="219"/>
      <c r="O47" s="219"/>
      <c r="P47" s="219" t="s">
        <v>16</v>
      </c>
      <c r="Q47" s="219">
        <v>2013</v>
      </c>
      <c r="R47" s="144" t="s">
        <v>1446</v>
      </c>
      <c r="S47" s="219" t="s">
        <v>914</v>
      </c>
      <c r="T47" s="219" t="s">
        <v>913</v>
      </c>
      <c r="U47" s="145" t="s">
        <v>968</v>
      </c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219"/>
      <c r="AQ47" s="217" t="str">
        <f>IF(U47="No","",IF(AN47="No",'Default Parameters'!$C$2,AO47/(AP47+AO47)*'Default Parameters'!$C$2))</f>
        <v/>
      </c>
    </row>
    <row r="48" spans="1:43" s="218" customFormat="1" ht="16">
      <c r="A48" s="145" t="s">
        <v>1146</v>
      </c>
      <c r="B48" s="247">
        <v>43403</v>
      </c>
      <c r="C48" s="145" t="s">
        <v>908</v>
      </c>
      <c r="D48" s="145" t="s">
        <v>1239</v>
      </c>
      <c r="E48" s="145" t="s">
        <v>938</v>
      </c>
      <c r="F48" s="145" t="s">
        <v>779</v>
      </c>
      <c r="G48" s="145" t="s">
        <v>1215</v>
      </c>
      <c r="H48" s="145" t="s">
        <v>8</v>
      </c>
      <c r="I48" s="222">
        <v>9945582504</v>
      </c>
      <c r="J48" s="216">
        <v>4</v>
      </c>
      <c r="K48" s="145"/>
      <c r="L48" s="145" t="s">
        <v>779</v>
      </c>
      <c r="M48" s="145" t="s">
        <v>779</v>
      </c>
      <c r="N48" s="145"/>
      <c r="O48" s="145"/>
      <c r="P48" s="145" t="s">
        <v>16</v>
      </c>
      <c r="Q48" s="145">
        <v>2013</v>
      </c>
      <c r="R48" s="144" t="s">
        <v>1442</v>
      </c>
      <c r="S48" s="145" t="s">
        <v>914</v>
      </c>
      <c r="T48" s="145" t="s">
        <v>919</v>
      </c>
      <c r="U48" s="145" t="s">
        <v>779</v>
      </c>
      <c r="V48" s="145"/>
      <c r="W48" s="145" t="s">
        <v>947</v>
      </c>
      <c r="X48" s="145" t="s">
        <v>1154</v>
      </c>
      <c r="Y48" s="145" t="s">
        <v>915</v>
      </c>
      <c r="Z48" s="145" t="s">
        <v>779</v>
      </c>
      <c r="AA48" s="145" t="s">
        <v>779</v>
      </c>
      <c r="AB48" s="145"/>
      <c r="AC48" s="145" t="s">
        <v>779</v>
      </c>
      <c r="AD48" s="145" t="s">
        <v>779</v>
      </c>
      <c r="AE48" s="145" t="s">
        <v>779</v>
      </c>
      <c r="AF48" s="145" t="s">
        <v>779</v>
      </c>
      <c r="AG48" s="145" t="s">
        <v>779</v>
      </c>
      <c r="AH48" s="145" t="s">
        <v>779</v>
      </c>
      <c r="AI48" s="145" t="s">
        <v>968</v>
      </c>
      <c r="AJ48" s="145"/>
      <c r="AK48" s="145" t="s">
        <v>968</v>
      </c>
      <c r="AL48" s="145"/>
      <c r="AM48" s="145" t="s">
        <v>968</v>
      </c>
      <c r="AN48" s="145" t="s">
        <v>968</v>
      </c>
      <c r="AO48" s="145">
        <v>3</v>
      </c>
      <c r="AP48" s="145"/>
      <c r="AQ48" s="217">
        <f>IF(U48="No","",IF(AN48="No",'Default Parameters'!$C$2,AO48/(AP48+AO48)*'Default Parameters'!$C$2))</f>
        <v>1.915</v>
      </c>
    </row>
    <row r="49" spans="1:43" s="218" customFormat="1" ht="15">
      <c r="A49" s="145" t="s">
        <v>1146</v>
      </c>
      <c r="B49" s="247">
        <v>43403</v>
      </c>
      <c r="C49" s="145" t="s">
        <v>908</v>
      </c>
      <c r="D49" s="219" t="s">
        <v>1359</v>
      </c>
      <c r="E49" s="219" t="s">
        <v>910</v>
      </c>
      <c r="F49" s="219" t="s">
        <v>779</v>
      </c>
      <c r="G49" s="219" t="s">
        <v>1360</v>
      </c>
      <c r="H49" s="219" t="s">
        <v>8</v>
      </c>
      <c r="I49" s="227"/>
      <c r="J49" s="221">
        <v>5</v>
      </c>
      <c r="K49" s="219"/>
      <c r="L49" s="145" t="s">
        <v>779</v>
      </c>
      <c r="M49" s="145" t="s">
        <v>779</v>
      </c>
      <c r="N49" s="145"/>
      <c r="O49" s="145"/>
      <c r="P49" s="145" t="s">
        <v>229</v>
      </c>
      <c r="Q49" s="145">
        <v>2013</v>
      </c>
      <c r="R49" s="145" t="s">
        <v>1475</v>
      </c>
      <c r="S49" s="145" t="s">
        <v>914</v>
      </c>
      <c r="T49" s="145" t="s">
        <v>913</v>
      </c>
      <c r="U49" s="145" t="s">
        <v>968</v>
      </c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217" t="str">
        <f>IF(U49="No","",IF(AN49="No",'Default Parameters'!$C$2,AO49/(AP49+AO49)*'Default Parameters'!$C$2))</f>
        <v/>
      </c>
    </row>
    <row r="50" spans="1:43" s="218" customFormat="1" ht="15">
      <c r="A50" s="145" t="s">
        <v>965</v>
      </c>
      <c r="B50" s="247">
        <v>43397</v>
      </c>
      <c r="C50" s="145" t="s">
        <v>908</v>
      </c>
      <c r="D50" s="145" t="s">
        <v>1026</v>
      </c>
      <c r="E50" s="145" t="s">
        <v>910</v>
      </c>
      <c r="F50" s="145" t="s">
        <v>779</v>
      </c>
      <c r="G50" s="145" t="s">
        <v>1007</v>
      </c>
      <c r="H50" s="145" t="s">
        <v>9</v>
      </c>
      <c r="I50" s="216">
        <v>9786756443</v>
      </c>
      <c r="J50" s="216">
        <v>4</v>
      </c>
      <c r="K50" s="145"/>
      <c r="L50" s="145" t="s">
        <v>779</v>
      </c>
      <c r="M50" s="145" t="s">
        <v>779</v>
      </c>
      <c r="N50" s="145"/>
      <c r="O50" s="145"/>
      <c r="P50" s="145" t="s">
        <v>229</v>
      </c>
      <c r="Q50" s="145">
        <v>2014</v>
      </c>
      <c r="R50" s="145" t="s">
        <v>1481</v>
      </c>
      <c r="S50" s="145" t="s">
        <v>779</v>
      </c>
      <c r="T50" s="145" t="s">
        <v>919</v>
      </c>
      <c r="U50" s="145" t="s">
        <v>779</v>
      </c>
      <c r="V50" s="145"/>
      <c r="W50" s="145" t="s">
        <v>947</v>
      </c>
      <c r="X50" s="145" t="s">
        <v>1750</v>
      </c>
      <c r="Y50" s="145" t="s">
        <v>915</v>
      </c>
      <c r="Z50" s="145" t="s">
        <v>779</v>
      </c>
      <c r="AA50" s="145" t="s">
        <v>779</v>
      </c>
      <c r="AB50" s="145"/>
      <c r="AC50" s="145" t="s">
        <v>779</v>
      </c>
      <c r="AD50" s="145" t="s">
        <v>779</v>
      </c>
      <c r="AE50" s="145" t="s">
        <v>779</v>
      </c>
      <c r="AF50" s="145" t="s">
        <v>779</v>
      </c>
      <c r="AG50" s="145" t="s">
        <v>779</v>
      </c>
      <c r="AH50" s="145" t="s">
        <v>779</v>
      </c>
      <c r="AI50" s="145" t="s">
        <v>968</v>
      </c>
      <c r="AJ50" s="145"/>
      <c r="AK50" s="145" t="s">
        <v>968</v>
      </c>
      <c r="AL50" s="145"/>
      <c r="AM50" s="145" t="s">
        <v>916</v>
      </c>
      <c r="AN50" s="145" t="s">
        <v>916</v>
      </c>
      <c r="AO50" s="145">
        <v>3</v>
      </c>
      <c r="AP50" s="145"/>
      <c r="AQ50" s="217">
        <f>IF(U50="No","",IF(AN50="No",'Default Parameters'!$C$2,AO50/(AP50+AO50)*'Default Parameters'!$C$2))</f>
        <v>1.915</v>
      </c>
    </row>
    <row r="51" spans="1:43" s="218" customFormat="1" ht="15">
      <c r="A51" s="145" t="s">
        <v>952</v>
      </c>
      <c r="B51" s="247">
        <v>43392</v>
      </c>
      <c r="C51" s="145" t="s">
        <v>908</v>
      </c>
      <c r="D51" s="145" t="s">
        <v>953</v>
      </c>
      <c r="E51" s="145" t="s">
        <v>910</v>
      </c>
      <c r="F51" s="145" t="s">
        <v>779</v>
      </c>
      <c r="G51" s="145" t="s">
        <v>954</v>
      </c>
      <c r="H51" s="145" t="s">
        <v>12</v>
      </c>
      <c r="I51" s="216">
        <v>7565648329</v>
      </c>
      <c r="J51" s="216">
        <v>4</v>
      </c>
      <c r="K51" s="216">
        <v>0</v>
      </c>
      <c r="L51" s="145" t="s">
        <v>914</v>
      </c>
      <c r="M51" s="145" t="s">
        <v>914</v>
      </c>
      <c r="N51" s="145"/>
      <c r="O51" s="145"/>
      <c r="P51" s="145" t="s">
        <v>229</v>
      </c>
      <c r="Q51" s="145">
        <v>2014</v>
      </c>
      <c r="R51" s="145" t="s">
        <v>1496</v>
      </c>
      <c r="S51" s="145" t="s">
        <v>912</v>
      </c>
      <c r="T51" s="145" t="s">
        <v>913</v>
      </c>
      <c r="U51" s="145" t="s">
        <v>968</v>
      </c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217" t="str">
        <f>IF(U51="No","",IF(AN51="No",'Default Parameters'!$C$2,AO51/(AP51+AO51)*'Default Parameters'!$C$2))</f>
        <v/>
      </c>
    </row>
    <row r="52" spans="1:43" s="218" customFormat="1" ht="16">
      <c r="A52" s="145" t="s">
        <v>965</v>
      </c>
      <c r="B52" s="247">
        <v>43400</v>
      </c>
      <c r="C52" s="145" t="s">
        <v>908</v>
      </c>
      <c r="D52" s="145" t="s">
        <v>1053</v>
      </c>
      <c r="E52" s="145" t="s">
        <v>910</v>
      </c>
      <c r="F52" s="145" t="s">
        <v>779</v>
      </c>
      <c r="G52" s="145" t="s">
        <v>1037</v>
      </c>
      <c r="H52" s="145" t="s">
        <v>9</v>
      </c>
      <c r="I52" s="216">
        <v>9500266210</v>
      </c>
      <c r="J52" s="216">
        <v>4</v>
      </c>
      <c r="K52" s="145"/>
      <c r="L52" s="145" t="s">
        <v>779</v>
      </c>
      <c r="M52" s="145" t="s">
        <v>779</v>
      </c>
      <c r="N52" s="145"/>
      <c r="O52" s="145"/>
      <c r="P52" s="145" t="s">
        <v>16</v>
      </c>
      <c r="Q52" s="145">
        <v>2014</v>
      </c>
      <c r="R52" s="144" t="s">
        <v>1448</v>
      </c>
      <c r="S52" s="145" t="s">
        <v>779</v>
      </c>
      <c r="T52" s="145" t="s">
        <v>919</v>
      </c>
      <c r="U52" s="145" t="s">
        <v>779</v>
      </c>
      <c r="V52" s="145"/>
      <c r="W52" s="145" t="s">
        <v>947</v>
      </c>
      <c r="X52" s="145" t="s">
        <v>1750</v>
      </c>
      <c r="Y52" s="145" t="s">
        <v>915</v>
      </c>
      <c r="Z52" s="145" t="s">
        <v>779</v>
      </c>
      <c r="AA52" s="145" t="s">
        <v>779</v>
      </c>
      <c r="AB52" s="145"/>
      <c r="AC52" s="145" t="s">
        <v>779</v>
      </c>
      <c r="AD52" s="145" t="s">
        <v>779</v>
      </c>
      <c r="AE52" s="145" t="s">
        <v>779</v>
      </c>
      <c r="AF52" s="145" t="s">
        <v>779</v>
      </c>
      <c r="AG52" s="145" t="s">
        <v>779</v>
      </c>
      <c r="AH52" s="145" t="s">
        <v>779</v>
      </c>
      <c r="AI52" s="145" t="s">
        <v>968</v>
      </c>
      <c r="AJ52" s="145"/>
      <c r="AK52" s="145" t="s">
        <v>968</v>
      </c>
      <c r="AL52" s="145"/>
      <c r="AM52" s="145" t="s">
        <v>916</v>
      </c>
      <c r="AN52" s="145" t="s">
        <v>916</v>
      </c>
      <c r="AO52" s="145">
        <v>3</v>
      </c>
      <c r="AP52" s="145"/>
      <c r="AQ52" s="217">
        <f>IF(U52="No","",IF(AN52="No",'Default Parameters'!$C$2,AO52/(AP52+AO52)*'Default Parameters'!$C$2))</f>
        <v>1.915</v>
      </c>
    </row>
    <row r="53" spans="1:43" s="218" customFormat="1" ht="16">
      <c r="A53" s="145" t="s">
        <v>1146</v>
      </c>
      <c r="B53" s="247">
        <v>43403</v>
      </c>
      <c r="C53" s="145" t="s">
        <v>908</v>
      </c>
      <c r="D53" s="145" t="s">
        <v>1219</v>
      </c>
      <c r="E53" s="145" t="s">
        <v>938</v>
      </c>
      <c r="F53" s="145" t="s">
        <v>779</v>
      </c>
      <c r="G53" s="145" t="s">
        <v>1220</v>
      </c>
      <c r="H53" s="145" t="s">
        <v>8</v>
      </c>
      <c r="I53" s="222">
        <v>9900844148</v>
      </c>
      <c r="J53" s="216">
        <v>4</v>
      </c>
      <c r="K53" s="145"/>
      <c r="L53" s="145" t="s">
        <v>779</v>
      </c>
      <c r="M53" s="145" t="s">
        <v>779</v>
      </c>
      <c r="N53" s="145"/>
      <c r="O53" s="145"/>
      <c r="P53" s="145" t="s">
        <v>229</v>
      </c>
      <c r="Q53" s="145">
        <v>2013</v>
      </c>
      <c r="R53" s="144" t="s">
        <v>1477</v>
      </c>
      <c r="S53" s="145" t="s">
        <v>914</v>
      </c>
      <c r="T53" s="145" t="s">
        <v>919</v>
      </c>
      <c r="U53" s="145" t="s">
        <v>779</v>
      </c>
      <c r="V53" s="145"/>
      <c r="W53" s="145" t="s">
        <v>947</v>
      </c>
      <c r="X53" s="145" t="s">
        <v>1154</v>
      </c>
      <c r="Y53" s="145" t="s">
        <v>915</v>
      </c>
      <c r="Z53" s="145" t="s">
        <v>779</v>
      </c>
      <c r="AA53" s="145" t="s">
        <v>779</v>
      </c>
      <c r="AB53" s="145"/>
      <c r="AC53" s="145" t="s">
        <v>779</v>
      </c>
      <c r="AD53" s="145" t="s">
        <v>779</v>
      </c>
      <c r="AE53" s="145" t="s">
        <v>779</v>
      </c>
      <c r="AF53" s="145" t="s">
        <v>779</v>
      </c>
      <c r="AG53" s="145" t="s">
        <v>779</v>
      </c>
      <c r="AH53" s="145" t="s">
        <v>779</v>
      </c>
      <c r="AI53" s="145" t="s">
        <v>968</v>
      </c>
      <c r="AJ53" s="145"/>
      <c r="AK53" s="145" t="s">
        <v>968</v>
      </c>
      <c r="AL53" s="145"/>
      <c r="AM53" s="145" t="s">
        <v>968</v>
      </c>
      <c r="AN53" s="145" t="s">
        <v>968</v>
      </c>
      <c r="AO53" s="145">
        <v>3</v>
      </c>
      <c r="AP53" s="145"/>
      <c r="AQ53" s="217">
        <f>IF(U53="No","",IF(AN53="No",'Default Parameters'!$C$2,AO53/(AP53+AO53)*'Default Parameters'!$C$2))</f>
        <v>1.915</v>
      </c>
    </row>
    <row r="54" spans="1:43" s="218" customFormat="1" ht="15">
      <c r="A54" s="145" t="s">
        <v>952</v>
      </c>
      <c r="B54" s="247">
        <v>43392</v>
      </c>
      <c r="C54" s="145" t="s">
        <v>908</v>
      </c>
      <c r="D54" s="145" t="s">
        <v>956</v>
      </c>
      <c r="E54" s="145" t="s">
        <v>910</v>
      </c>
      <c r="F54" s="145" t="s">
        <v>779</v>
      </c>
      <c r="G54" s="145" t="s">
        <v>957</v>
      </c>
      <c r="H54" s="145" t="s">
        <v>12</v>
      </c>
      <c r="I54" s="216">
        <v>9880818879</v>
      </c>
      <c r="J54" s="216">
        <v>5</v>
      </c>
      <c r="K54" s="216">
        <v>0</v>
      </c>
      <c r="L54" s="145" t="s">
        <v>779</v>
      </c>
      <c r="M54" s="145" t="s">
        <v>779</v>
      </c>
      <c r="N54" s="145"/>
      <c r="O54" s="145"/>
      <c r="P54" s="145" t="s">
        <v>229</v>
      </c>
      <c r="Q54" s="145">
        <v>2015</v>
      </c>
      <c r="R54" s="145" t="s">
        <v>1521</v>
      </c>
      <c r="S54" s="145" t="s">
        <v>912</v>
      </c>
      <c r="T54" s="145" t="s">
        <v>919</v>
      </c>
      <c r="U54" s="145" t="s">
        <v>914</v>
      </c>
      <c r="V54" s="145"/>
      <c r="W54" s="145" t="s">
        <v>947</v>
      </c>
      <c r="X54" s="145" t="s">
        <v>936</v>
      </c>
      <c r="Y54" s="145" t="s">
        <v>915</v>
      </c>
      <c r="Z54" s="145" t="s">
        <v>914</v>
      </c>
      <c r="AA54" s="145" t="s">
        <v>914</v>
      </c>
      <c r="AB54" s="145"/>
      <c r="AC54" s="145" t="s">
        <v>914</v>
      </c>
      <c r="AD54" s="145" t="s">
        <v>914</v>
      </c>
      <c r="AE54" s="145" t="s">
        <v>914</v>
      </c>
      <c r="AF54" s="145" t="s">
        <v>914</v>
      </c>
      <c r="AG54" s="145" t="s">
        <v>914</v>
      </c>
      <c r="AH54" s="145" t="s">
        <v>914</v>
      </c>
      <c r="AI54" s="145" t="s">
        <v>916</v>
      </c>
      <c r="AJ54" s="145"/>
      <c r="AK54" s="145" t="s">
        <v>916</v>
      </c>
      <c r="AL54" s="145"/>
      <c r="AM54" s="145" t="s">
        <v>779</v>
      </c>
      <c r="AN54" s="145" t="s">
        <v>779</v>
      </c>
      <c r="AO54" s="145">
        <v>3</v>
      </c>
      <c r="AP54" s="145">
        <v>2</v>
      </c>
      <c r="AQ54" s="217">
        <f>IF(U54="No","",IF(AN54="No",'Default Parameters'!$C$2,AO54/(AP54+AO54)*'Default Parameters'!$C$2))</f>
        <v>1.149</v>
      </c>
    </row>
    <row r="55" spans="1:43" s="218" customFormat="1" ht="15">
      <c r="A55" s="145" t="s">
        <v>965</v>
      </c>
      <c r="B55" s="247">
        <v>43399</v>
      </c>
      <c r="C55" s="145" t="s">
        <v>908</v>
      </c>
      <c r="D55" s="145" t="s">
        <v>1033</v>
      </c>
      <c r="E55" s="145" t="s">
        <v>910</v>
      </c>
      <c r="F55" s="145" t="s">
        <v>779</v>
      </c>
      <c r="G55" s="145" t="s">
        <v>1030</v>
      </c>
      <c r="H55" s="145" t="s">
        <v>9</v>
      </c>
      <c r="I55" s="216">
        <v>9750081163</v>
      </c>
      <c r="J55" s="216">
        <v>3</v>
      </c>
      <c r="K55" s="216">
        <v>2</v>
      </c>
      <c r="L55" s="145" t="s">
        <v>779</v>
      </c>
      <c r="M55" s="145" t="s">
        <v>779</v>
      </c>
      <c r="N55" s="145"/>
      <c r="O55" s="145"/>
      <c r="P55" s="145" t="s">
        <v>229</v>
      </c>
      <c r="Q55" s="145">
        <v>2014</v>
      </c>
      <c r="R55" s="145" t="s">
        <v>1491</v>
      </c>
      <c r="S55" s="145" t="s">
        <v>779</v>
      </c>
      <c r="T55" s="145" t="s">
        <v>913</v>
      </c>
      <c r="U55" s="145" t="s">
        <v>779</v>
      </c>
      <c r="V55" s="145"/>
      <c r="W55" s="145" t="s">
        <v>947</v>
      </c>
      <c r="X55" s="145" t="s">
        <v>1750</v>
      </c>
      <c r="Y55" s="145" t="s">
        <v>915</v>
      </c>
      <c r="Z55" s="145" t="s">
        <v>779</v>
      </c>
      <c r="AA55" s="145" t="s">
        <v>779</v>
      </c>
      <c r="AB55" s="145"/>
      <c r="AC55" s="145" t="s">
        <v>779</v>
      </c>
      <c r="AD55" s="145" t="s">
        <v>779</v>
      </c>
      <c r="AE55" s="145" t="s">
        <v>779</v>
      </c>
      <c r="AF55" s="145" t="s">
        <v>779</v>
      </c>
      <c r="AG55" s="145" t="s">
        <v>779</v>
      </c>
      <c r="AH55" s="145" t="s">
        <v>779</v>
      </c>
      <c r="AI55" s="145" t="s">
        <v>968</v>
      </c>
      <c r="AJ55" s="145"/>
      <c r="AK55" s="145" t="s">
        <v>968</v>
      </c>
      <c r="AL55" s="145"/>
      <c r="AM55" s="145" t="s">
        <v>779</v>
      </c>
      <c r="AN55" s="145" t="s">
        <v>779</v>
      </c>
      <c r="AO55" s="145">
        <v>4</v>
      </c>
      <c r="AP55" s="145">
        <v>1</v>
      </c>
      <c r="AQ55" s="217">
        <f>IF(U55="No","",IF(AN55="No",'Default Parameters'!$C$2,AO55/(AP55+AO55)*'Default Parameters'!$C$2))</f>
        <v>1.532</v>
      </c>
    </row>
    <row r="56" spans="1:43" s="218" customFormat="1" ht="16">
      <c r="A56" s="145" t="s">
        <v>965</v>
      </c>
      <c r="B56" s="247">
        <v>43400</v>
      </c>
      <c r="C56" s="145" t="s">
        <v>908</v>
      </c>
      <c r="D56" s="219" t="s">
        <v>1054</v>
      </c>
      <c r="E56" s="219" t="s">
        <v>910</v>
      </c>
      <c r="F56" s="219" t="s">
        <v>779</v>
      </c>
      <c r="G56" s="219" t="s">
        <v>1037</v>
      </c>
      <c r="H56" s="219" t="s">
        <v>9</v>
      </c>
      <c r="I56" s="221">
        <v>9092152280</v>
      </c>
      <c r="J56" s="221">
        <v>4</v>
      </c>
      <c r="K56" s="219"/>
      <c r="L56" s="145" t="s">
        <v>779</v>
      </c>
      <c r="M56" s="145" t="s">
        <v>779</v>
      </c>
      <c r="N56" s="145"/>
      <c r="O56" s="145"/>
      <c r="P56" s="145" t="s">
        <v>16</v>
      </c>
      <c r="Q56" s="145">
        <v>2013</v>
      </c>
      <c r="R56" s="144" t="s">
        <v>1438</v>
      </c>
      <c r="S56" s="145" t="s">
        <v>779</v>
      </c>
      <c r="T56" s="145" t="s">
        <v>913</v>
      </c>
      <c r="U56" s="145" t="s">
        <v>779</v>
      </c>
      <c r="V56" s="145"/>
      <c r="W56" s="145" t="s">
        <v>947</v>
      </c>
      <c r="X56" s="145" t="s">
        <v>1750</v>
      </c>
      <c r="Y56" s="145" t="s">
        <v>915</v>
      </c>
      <c r="Z56" s="145" t="s">
        <v>779</v>
      </c>
      <c r="AA56" s="145" t="s">
        <v>779</v>
      </c>
      <c r="AB56" s="145"/>
      <c r="AC56" s="145" t="s">
        <v>779</v>
      </c>
      <c r="AD56" s="145" t="s">
        <v>779</v>
      </c>
      <c r="AE56" s="145" t="s">
        <v>779</v>
      </c>
      <c r="AF56" s="145" t="s">
        <v>779</v>
      </c>
      <c r="AG56" s="145" t="s">
        <v>779</v>
      </c>
      <c r="AH56" s="145" t="s">
        <v>779</v>
      </c>
      <c r="AI56" s="145" t="s">
        <v>968</v>
      </c>
      <c r="AJ56" s="145"/>
      <c r="AK56" s="145" t="s">
        <v>968</v>
      </c>
      <c r="AL56" s="145"/>
      <c r="AM56" s="145" t="s">
        <v>916</v>
      </c>
      <c r="AN56" s="145" t="s">
        <v>916</v>
      </c>
      <c r="AO56" s="145">
        <v>3</v>
      </c>
      <c r="AP56" s="145"/>
      <c r="AQ56" s="217">
        <f>IF(U56="No","",IF(AN56="No",'Default Parameters'!$C$2,AO56/(AP56+AO56)*'Default Parameters'!$C$2))</f>
        <v>1.915</v>
      </c>
    </row>
    <row r="57" spans="1:43" s="218" customFormat="1" ht="15">
      <c r="A57" s="145" t="s">
        <v>965</v>
      </c>
      <c r="B57" s="247">
        <v>43398</v>
      </c>
      <c r="C57" s="145" t="s">
        <v>908</v>
      </c>
      <c r="D57" s="145" t="s">
        <v>996</v>
      </c>
      <c r="E57" s="145" t="s">
        <v>910</v>
      </c>
      <c r="F57" s="145" t="s">
        <v>914</v>
      </c>
      <c r="G57" s="145" t="s">
        <v>997</v>
      </c>
      <c r="H57" s="145" t="s">
        <v>9</v>
      </c>
      <c r="I57" s="216">
        <v>8903641828</v>
      </c>
      <c r="J57" s="216">
        <v>4</v>
      </c>
      <c r="K57" s="145"/>
      <c r="L57" s="145" t="s">
        <v>779</v>
      </c>
      <c r="M57" s="145" t="s">
        <v>779</v>
      </c>
      <c r="N57" s="145"/>
      <c r="O57" s="145"/>
      <c r="P57" s="145" t="s">
        <v>229</v>
      </c>
      <c r="Q57" s="145">
        <v>2014</v>
      </c>
      <c r="R57" s="145" t="s">
        <v>1488</v>
      </c>
      <c r="S57" s="145" t="s">
        <v>779</v>
      </c>
      <c r="T57" s="145" t="s">
        <v>919</v>
      </c>
      <c r="U57" s="219" t="s">
        <v>779</v>
      </c>
      <c r="V57" s="219"/>
      <c r="W57" s="219" t="s">
        <v>947</v>
      </c>
      <c r="X57" s="219" t="s">
        <v>1750</v>
      </c>
      <c r="Y57" s="219" t="s">
        <v>915</v>
      </c>
      <c r="Z57" s="219" t="s">
        <v>779</v>
      </c>
      <c r="AA57" s="219" t="s">
        <v>779</v>
      </c>
      <c r="AB57" s="219"/>
      <c r="AC57" s="219" t="s">
        <v>779</v>
      </c>
      <c r="AD57" s="219" t="s">
        <v>779</v>
      </c>
      <c r="AE57" s="219" t="s">
        <v>779</v>
      </c>
      <c r="AF57" s="219" t="s">
        <v>779</v>
      </c>
      <c r="AG57" s="219" t="s">
        <v>779</v>
      </c>
      <c r="AH57" s="219" t="s">
        <v>779</v>
      </c>
      <c r="AI57" s="219" t="s">
        <v>968</v>
      </c>
      <c r="AJ57" s="219"/>
      <c r="AK57" s="219" t="s">
        <v>968</v>
      </c>
      <c r="AL57" s="219"/>
      <c r="AM57" s="219" t="s">
        <v>916</v>
      </c>
      <c r="AN57" s="219" t="s">
        <v>916</v>
      </c>
      <c r="AO57" s="219">
        <v>3</v>
      </c>
      <c r="AP57" s="145"/>
      <c r="AQ57" s="217">
        <f>IF(U57="No","",IF(AN57="No",'Default Parameters'!$C$2,AO57/(AP57+AO57)*'Default Parameters'!$C$2))</f>
        <v>1.915</v>
      </c>
    </row>
    <row r="58" spans="1:43" s="218" customFormat="1" ht="16">
      <c r="A58" s="145" t="s">
        <v>965</v>
      </c>
      <c r="B58" s="247">
        <v>43400</v>
      </c>
      <c r="C58" s="145" t="s">
        <v>908</v>
      </c>
      <c r="D58" s="145" t="s">
        <v>1055</v>
      </c>
      <c r="E58" s="145" t="s">
        <v>910</v>
      </c>
      <c r="F58" s="145" t="s">
        <v>779</v>
      </c>
      <c r="G58" s="145" t="s">
        <v>1045</v>
      </c>
      <c r="H58" s="145" t="s">
        <v>9</v>
      </c>
      <c r="I58" s="216">
        <v>9786590366</v>
      </c>
      <c r="J58" s="216">
        <v>4</v>
      </c>
      <c r="K58" s="145"/>
      <c r="L58" s="145" t="s">
        <v>779</v>
      </c>
      <c r="M58" s="145" t="s">
        <v>779</v>
      </c>
      <c r="N58" s="145"/>
      <c r="O58" s="145"/>
      <c r="P58" s="145" t="s">
        <v>16</v>
      </c>
      <c r="Q58" s="145">
        <v>2013</v>
      </c>
      <c r="R58" s="144" t="s">
        <v>1436</v>
      </c>
      <c r="S58" s="145" t="s">
        <v>779</v>
      </c>
      <c r="T58" s="145" t="s">
        <v>913</v>
      </c>
      <c r="U58" s="145" t="s">
        <v>779</v>
      </c>
      <c r="V58" s="145"/>
      <c r="W58" s="145" t="s">
        <v>947</v>
      </c>
      <c r="X58" s="145" t="s">
        <v>1750</v>
      </c>
      <c r="Y58" s="145" t="s">
        <v>915</v>
      </c>
      <c r="Z58" s="145" t="s">
        <v>779</v>
      </c>
      <c r="AA58" s="145" t="s">
        <v>779</v>
      </c>
      <c r="AB58" s="145"/>
      <c r="AC58" s="145" t="s">
        <v>779</v>
      </c>
      <c r="AD58" s="145" t="s">
        <v>779</v>
      </c>
      <c r="AE58" s="145" t="s">
        <v>779</v>
      </c>
      <c r="AF58" s="145" t="s">
        <v>779</v>
      </c>
      <c r="AG58" s="145" t="s">
        <v>779</v>
      </c>
      <c r="AH58" s="145" t="s">
        <v>779</v>
      </c>
      <c r="AI58" s="145" t="s">
        <v>968</v>
      </c>
      <c r="AJ58" s="145"/>
      <c r="AK58" s="145" t="s">
        <v>968</v>
      </c>
      <c r="AL58" s="145"/>
      <c r="AM58" s="145" t="s">
        <v>779</v>
      </c>
      <c r="AN58" s="145" t="s">
        <v>779</v>
      </c>
      <c r="AO58" s="145">
        <v>3</v>
      </c>
      <c r="AP58" s="145">
        <v>2</v>
      </c>
      <c r="AQ58" s="217">
        <f>IF(U58="No","",IF(AN58="No",'Default Parameters'!$C$2,AO58/(AP58+AO58)*'Default Parameters'!$C$2))</f>
        <v>1.149</v>
      </c>
    </row>
    <row r="59" spans="1:43" s="218" customFormat="1" ht="15">
      <c r="A59" s="145" t="s">
        <v>965</v>
      </c>
      <c r="B59" s="247">
        <v>43400</v>
      </c>
      <c r="C59" s="145" t="s">
        <v>908</v>
      </c>
      <c r="D59" s="145" t="s">
        <v>1048</v>
      </c>
      <c r="E59" s="145" t="s">
        <v>910</v>
      </c>
      <c r="F59" s="145" t="s">
        <v>779</v>
      </c>
      <c r="G59" s="145" t="s">
        <v>1045</v>
      </c>
      <c r="H59" s="145" t="s">
        <v>9</v>
      </c>
      <c r="I59" s="216">
        <v>9626865765</v>
      </c>
      <c r="J59" s="216">
        <v>4</v>
      </c>
      <c r="K59" s="145"/>
      <c r="L59" s="145" t="s">
        <v>779</v>
      </c>
      <c r="M59" s="145" t="s">
        <v>779</v>
      </c>
      <c r="N59" s="145"/>
      <c r="O59" s="145"/>
      <c r="P59" s="145" t="s">
        <v>16</v>
      </c>
      <c r="Q59" s="145">
        <v>2013</v>
      </c>
      <c r="R59" s="145" t="s">
        <v>1467</v>
      </c>
      <c r="S59" s="145" t="s">
        <v>779</v>
      </c>
      <c r="T59" s="145" t="s">
        <v>919</v>
      </c>
      <c r="U59" s="145" t="s">
        <v>779</v>
      </c>
      <c r="V59" s="145"/>
      <c r="W59" s="145" t="s">
        <v>947</v>
      </c>
      <c r="X59" s="145" t="s">
        <v>1750</v>
      </c>
      <c r="Y59" s="145" t="s">
        <v>915</v>
      </c>
      <c r="Z59" s="145" t="s">
        <v>779</v>
      </c>
      <c r="AA59" s="145" t="s">
        <v>779</v>
      </c>
      <c r="AB59" s="145"/>
      <c r="AC59" s="145" t="s">
        <v>779</v>
      </c>
      <c r="AD59" s="145" t="s">
        <v>779</v>
      </c>
      <c r="AE59" s="145" t="s">
        <v>779</v>
      </c>
      <c r="AF59" s="145" t="s">
        <v>779</v>
      </c>
      <c r="AG59" s="145" t="s">
        <v>779</v>
      </c>
      <c r="AH59" s="145" t="s">
        <v>779</v>
      </c>
      <c r="AI59" s="145" t="s">
        <v>968</v>
      </c>
      <c r="AJ59" s="145"/>
      <c r="AK59" s="145" t="s">
        <v>968</v>
      </c>
      <c r="AL59" s="145"/>
      <c r="AM59" s="145" t="s">
        <v>916</v>
      </c>
      <c r="AN59" s="145" t="s">
        <v>916</v>
      </c>
      <c r="AO59" s="145">
        <v>3</v>
      </c>
      <c r="AP59" s="145"/>
      <c r="AQ59" s="217">
        <f>IF(U59="No","",IF(AN59="No",'Default Parameters'!$C$2,AO59/(AP59+AO59)*'Default Parameters'!$C$2))</f>
        <v>1.915</v>
      </c>
    </row>
    <row r="60" spans="1:43" s="218" customFormat="1" ht="15">
      <c r="A60" s="145" t="s">
        <v>965</v>
      </c>
      <c r="B60" s="247">
        <v>43398</v>
      </c>
      <c r="C60" s="145" t="s">
        <v>908</v>
      </c>
      <c r="D60" s="145" t="s">
        <v>969</v>
      </c>
      <c r="E60" s="145" t="s">
        <v>910</v>
      </c>
      <c r="F60" s="145" t="s">
        <v>779</v>
      </c>
      <c r="G60" s="145" t="s">
        <v>970</v>
      </c>
      <c r="H60" s="145" t="s">
        <v>9</v>
      </c>
      <c r="I60" s="216">
        <v>9789416685</v>
      </c>
      <c r="J60" s="216">
        <v>3</v>
      </c>
      <c r="K60" s="216">
        <v>1</v>
      </c>
      <c r="L60" s="145" t="s">
        <v>779</v>
      </c>
      <c r="M60" s="145" t="s">
        <v>779</v>
      </c>
      <c r="N60" s="145"/>
      <c r="O60" s="145"/>
      <c r="P60" s="145" t="s">
        <v>229</v>
      </c>
      <c r="Q60" s="145">
        <v>2014</v>
      </c>
      <c r="R60" s="145" t="s">
        <v>1485</v>
      </c>
      <c r="S60" s="145" t="s">
        <v>779</v>
      </c>
      <c r="T60" s="145" t="s">
        <v>919</v>
      </c>
      <c r="U60" s="145" t="s">
        <v>779</v>
      </c>
      <c r="V60" s="145"/>
      <c r="W60" s="145" t="s">
        <v>947</v>
      </c>
      <c r="X60" s="145" t="s">
        <v>1750</v>
      </c>
      <c r="Y60" s="145" t="s">
        <v>915</v>
      </c>
      <c r="Z60" s="145" t="s">
        <v>779</v>
      </c>
      <c r="AA60" s="145" t="s">
        <v>779</v>
      </c>
      <c r="AB60" s="145"/>
      <c r="AC60" s="145" t="s">
        <v>779</v>
      </c>
      <c r="AD60" s="145" t="s">
        <v>779</v>
      </c>
      <c r="AE60" s="145" t="s">
        <v>779</v>
      </c>
      <c r="AF60" s="145" t="s">
        <v>779</v>
      </c>
      <c r="AG60" s="145" t="s">
        <v>779</v>
      </c>
      <c r="AH60" s="145" t="s">
        <v>779</v>
      </c>
      <c r="AI60" s="145" t="s">
        <v>968</v>
      </c>
      <c r="AJ60" s="145"/>
      <c r="AK60" s="145" t="s">
        <v>968</v>
      </c>
      <c r="AL60" s="145"/>
      <c r="AM60" s="145" t="s">
        <v>916</v>
      </c>
      <c r="AN60" s="145" t="s">
        <v>916</v>
      </c>
      <c r="AO60" s="145">
        <v>3</v>
      </c>
      <c r="AP60" s="145"/>
      <c r="AQ60" s="217">
        <f>IF(U60="No","",IF(AN60="No",'Default Parameters'!$C$2,AO60/(AP60+AO60)*'Default Parameters'!$C$2))</f>
        <v>1.915</v>
      </c>
    </row>
    <row r="61" spans="1:43" s="218" customFormat="1" ht="15">
      <c r="A61" s="145" t="s">
        <v>952</v>
      </c>
      <c r="B61" s="247">
        <v>43392</v>
      </c>
      <c r="C61" s="145" t="s">
        <v>908</v>
      </c>
      <c r="D61" s="145" t="s">
        <v>1342</v>
      </c>
      <c r="E61" s="145" t="s">
        <v>938</v>
      </c>
      <c r="F61" s="145" t="s">
        <v>779</v>
      </c>
      <c r="G61" s="145" t="s">
        <v>1341</v>
      </c>
      <c r="H61" s="145" t="s">
        <v>12</v>
      </c>
      <c r="I61" s="216">
        <v>9381387649</v>
      </c>
      <c r="J61" s="216">
        <v>3</v>
      </c>
      <c r="K61" s="216">
        <v>1</v>
      </c>
      <c r="L61" s="145" t="s">
        <v>914</v>
      </c>
      <c r="M61" s="145" t="s">
        <v>914</v>
      </c>
      <c r="N61" s="145"/>
      <c r="O61" s="145"/>
      <c r="P61" s="145" t="s">
        <v>229</v>
      </c>
      <c r="Q61" s="145">
        <v>2014</v>
      </c>
      <c r="R61" s="145" t="s">
        <v>1495</v>
      </c>
      <c r="S61" s="145" t="s">
        <v>912</v>
      </c>
      <c r="T61" s="145" t="s">
        <v>913</v>
      </c>
      <c r="U61" s="145" t="s">
        <v>968</v>
      </c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217" t="str">
        <f>IF(U61="No","",IF(AN61="No",'Default Parameters'!$C$2,AO61/(AP61+AO61)*'Default Parameters'!$C$2))</f>
        <v/>
      </c>
    </row>
    <row r="62" spans="1:43" s="218" customFormat="1" ht="15">
      <c r="A62" s="145" t="s">
        <v>907</v>
      </c>
      <c r="B62" s="247">
        <v>43404</v>
      </c>
      <c r="C62" s="145" t="s">
        <v>908</v>
      </c>
      <c r="D62" s="145" t="s">
        <v>1344</v>
      </c>
      <c r="E62" s="145" t="s">
        <v>938</v>
      </c>
      <c r="F62" s="145" t="s">
        <v>779</v>
      </c>
      <c r="G62" s="145" t="s">
        <v>1339</v>
      </c>
      <c r="H62" s="145" t="s">
        <v>8</v>
      </c>
      <c r="I62" s="216">
        <v>9956426154</v>
      </c>
      <c r="J62" s="216">
        <v>5</v>
      </c>
      <c r="K62" s="216">
        <v>0</v>
      </c>
      <c r="L62" s="145" t="s">
        <v>914</v>
      </c>
      <c r="M62" s="145" t="s">
        <v>914</v>
      </c>
      <c r="N62" s="145"/>
      <c r="O62" s="145"/>
      <c r="P62" s="145" t="s">
        <v>229</v>
      </c>
      <c r="Q62" s="145">
        <v>2015</v>
      </c>
      <c r="R62" s="145" t="s">
        <v>1502</v>
      </c>
      <c r="S62" s="145" t="s">
        <v>912</v>
      </c>
      <c r="T62" s="145" t="s">
        <v>919</v>
      </c>
      <c r="U62" s="145" t="s">
        <v>968</v>
      </c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229"/>
      <c r="AQ62" s="217" t="str">
        <f>IF(U62="No","",IF(AN62="No",'Default Parameters'!$C$2,AO62/(AP62+AO62)*'Default Parameters'!$C$2))</f>
        <v/>
      </c>
    </row>
    <row r="63" spans="1:43" s="218" customFormat="1" ht="15">
      <c r="A63" s="145" t="s">
        <v>965</v>
      </c>
      <c r="B63" s="247">
        <v>43400</v>
      </c>
      <c r="C63" s="145" t="s">
        <v>908</v>
      </c>
      <c r="D63" s="145" t="s">
        <v>1044</v>
      </c>
      <c r="E63" s="145" t="s">
        <v>910</v>
      </c>
      <c r="F63" s="145" t="s">
        <v>779</v>
      </c>
      <c r="G63" s="145" t="s">
        <v>1045</v>
      </c>
      <c r="H63" s="145" t="s">
        <v>9</v>
      </c>
      <c r="I63" s="216">
        <v>7867026416</v>
      </c>
      <c r="J63" s="216">
        <v>4</v>
      </c>
      <c r="K63" s="145"/>
      <c r="L63" s="145" t="s">
        <v>779</v>
      </c>
      <c r="M63" s="145" t="s">
        <v>779</v>
      </c>
      <c r="N63" s="145"/>
      <c r="O63" s="145"/>
      <c r="P63" s="145" t="s">
        <v>16</v>
      </c>
      <c r="Q63" s="145">
        <v>2013</v>
      </c>
      <c r="R63" s="145" t="s">
        <v>1468</v>
      </c>
      <c r="S63" s="145" t="s">
        <v>779</v>
      </c>
      <c r="T63" s="145" t="s">
        <v>913</v>
      </c>
      <c r="U63" s="145" t="s">
        <v>779</v>
      </c>
      <c r="V63" s="145"/>
      <c r="W63" s="145" t="s">
        <v>947</v>
      </c>
      <c r="X63" s="145" t="s">
        <v>1750</v>
      </c>
      <c r="Y63" s="145" t="s">
        <v>915</v>
      </c>
      <c r="Z63" s="145" t="s">
        <v>779</v>
      </c>
      <c r="AA63" s="145" t="s">
        <v>779</v>
      </c>
      <c r="AB63" s="145"/>
      <c r="AC63" s="145" t="s">
        <v>779</v>
      </c>
      <c r="AD63" s="145" t="s">
        <v>779</v>
      </c>
      <c r="AE63" s="145" t="s">
        <v>779</v>
      </c>
      <c r="AF63" s="145" t="s">
        <v>779</v>
      </c>
      <c r="AG63" s="145" t="s">
        <v>779</v>
      </c>
      <c r="AH63" s="145" t="s">
        <v>779</v>
      </c>
      <c r="AI63" s="145" t="s">
        <v>968</v>
      </c>
      <c r="AJ63" s="145"/>
      <c r="AK63" s="145" t="s">
        <v>968</v>
      </c>
      <c r="AL63" s="145"/>
      <c r="AM63" s="145" t="s">
        <v>916</v>
      </c>
      <c r="AN63" s="145" t="s">
        <v>916</v>
      </c>
      <c r="AO63" s="145">
        <v>3</v>
      </c>
      <c r="AP63" s="145"/>
      <c r="AQ63" s="217">
        <f>IF(U63="No","",IF(AN63="No",'Default Parameters'!$C$2,AO63/(AP63+AO63)*'Default Parameters'!$C$2))</f>
        <v>1.915</v>
      </c>
    </row>
    <row r="64" spans="1:43" s="218" customFormat="1" ht="15">
      <c r="A64" s="145" t="s">
        <v>965</v>
      </c>
      <c r="B64" s="247">
        <v>43397</v>
      </c>
      <c r="C64" s="145" t="s">
        <v>908</v>
      </c>
      <c r="D64" s="145" t="s">
        <v>1025</v>
      </c>
      <c r="E64" s="145" t="s">
        <v>910</v>
      </c>
      <c r="F64" s="145" t="s">
        <v>779</v>
      </c>
      <c r="G64" s="145" t="s">
        <v>1007</v>
      </c>
      <c r="H64" s="145" t="s">
        <v>9</v>
      </c>
      <c r="I64" s="216">
        <v>9597603771</v>
      </c>
      <c r="J64" s="216">
        <v>3</v>
      </c>
      <c r="K64" s="216">
        <v>2</v>
      </c>
      <c r="L64" s="145" t="s">
        <v>779</v>
      </c>
      <c r="M64" s="145" t="s">
        <v>779</v>
      </c>
      <c r="N64" s="145"/>
      <c r="O64" s="145"/>
      <c r="P64" s="145" t="s">
        <v>229</v>
      </c>
      <c r="Q64" s="145">
        <v>2014</v>
      </c>
      <c r="R64" s="145" t="s">
        <v>1482</v>
      </c>
      <c r="S64" s="145" t="s">
        <v>779</v>
      </c>
      <c r="T64" s="145" t="s">
        <v>913</v>
      </c>
      <c r="U64" s="145" t="s">
        <v>779</v>
      </c>
      <c r="V64" s="145"/>
      <c r="W64" s="145" t="s">
        <v>935</v>
      </c>
      <c r="X64" s="145" t="s">
        <v>936</v>
      </c>
      <c r="Y64" s="145" t="s">
        <v>915</v>
      </c>
      <c r="Z64" s="145" t="s">
        <v>779</v>
      </c>
      <c r="AA64" s="145" t="s">
        <v>779</v>
      </c>
      <c r="AB64" s="145"/>
      <c r="AC64" s="145" t="s">
        <v>779</v>
      </c>
      <c r="AD64" s="145" t="s">
        <v>779</v>
      </c>
      <c r="AE64" s="145" t="s">
        <v>779</v>
      </c>
      <c r="AF64" s="145" t="s">
        <v>779</v>
      </c>
      <c r="AG64" s="145" t="s">
        <v>779</v>
      </c>
      <c r="AH64" s="145" t="s">
        <v>779</v>
      </c>
      <c r="AI64" s="145" t="s">
        <v>968</v>
      </c>
      <c r="AJ64" s="145"/>
      <c r="AK64" s="145" t="s">
        <v>968</v>
      </c>
      <c r="AL64" s="145"/>
      <c r="AM64" s="145" t="s">
        <v>916</v>
      </c>
      <c r="AN64" s="145" t="s">
        <v>916</v>
      </c>
      <c r="AO64" s="145">
        <v>3</v>
      </c>
      <c r="AP64" s="145"/>
      <c r="AQ64" s="217">
        <f>IF(U64="No","",IF(AN64="No",'Default Parameters'!$C$2,AO64/(AP64+AO64)*'Default Parameters'!$C$2))</f>
        <v>1.915</v>
      </c>
    </row>
    <row r="65" spans="1:43" s="218" customFormat="1" ht="15">
      <c r="A65" s="145" t="s">
        <v>952</v>
      </c>
      <c r="B65" s="247">
        <v>43392</v>
      </c>
      <c r="C65" s="145" t="s">
        <v>908</v>
      </c>
      <c r="D65" s="219" t="s">
        <v>955</v>
      </c>
      <c r="E65" s="219" t="s">
        <v>910</v>
      </c>
      <c r="F65" s="219" t="s">
        <v>779</v>
      </c>
      <c r="G65" s="219" t="s">
        <v>1361</v>
      </c>
      <c r="H65" s="219" t="s">
        <v>12</v>
      </c>
      <c r="I65" s="221">
        <v>9381387275</v>
      </c>
      <c r="J65" s="221">
        <v>5</v>
      </c>
      <c r="K65" s="221">
        <v>1</v>
      </c>
      <c r="L65" s="145" t="s">
        <v>779</v>
      </c>
      <c r="M65" s="145" t="s">
        <v>779</v>
      </c>
      <c r="N65" s="145"/>
      <c r="O65" s="145"/>
      <c r="P65" s="145" t="s">
        <v>229</v>
      </c>
      <c r="Q65" s="145">
        <v>2016</v>
      </c>
      <c r="R65" s="145" t="s">
        <v>1529</v>
      </c>
      <c r="S65" s="145" t="s">
        <v>912</v>
      </c>
      <c r="T65" s="145" t="s">
        <v>919</v>
      </c>
      <c r="U65" s="145" t="s">
        <v>914</v>
      </c>
      <c r="V65" s="145"/>
      <c r="W65" s="145" t="s">
        <v>947</v>
      </c>
      <c r="X65" s="145" t="s">
        <v>936</v>
      </c>
      <c r="Y65" s="145" t="s">
        <v>915</v>
      </c>
      <c r="Z65" s="145" t="s">
        <v>914</v>
      </c>
      <c r="AA65" s="145" t="s">
        <v>914</v>
      </c>
      <c r="AB65" s="145"/>
      <c r="AC65" s="145" t="s">
        <v>914</v>
      </c>
      <c r="AD65" s="145" t="s">
        <v>914</v>
      </c>
      <c r="AE65" s="145" t="s">
        <v>914</v>
      </c>
      <c r="AF65" s="145" t="s">
        <v>914</v>
      </c>
      <c r="AG65" s="145" t="s">
        <v>914</v>
      </c>
      <c r="AH65" s="145" t="s">
        <v>914</v>
      </c>
      <c r="AI65" s="145" t="s">
        <v>916</v>
      </c>
      <c r="AJ65" s="145"/>
      <c r="AK65" s="145" t="s">
        <v>916</v>
      </c>
      <c r="AL65" s="145"/>
      <c r="AM65" s="145" t="s">
        <v>916</v>
      </c>
      <c r="AN65" s="145" t="s">
        <v>916</v>
      </c>
      <c r="AO65" s="145">
        <v>3</v>
      </c>
      <c r="AP65" s="145"/>
      <c r="AQ65" s="217">
        <f>IF(U65="No","",IF(AN65="No",'Default Parameters'!$C$2,AO65/(AP65+AO65)*'Default Parameters'!$C$2))</f>
        <v>1.915</v>
      </c>
    </row>
    <row r="66" spans="1:43" s="218" customFormat="1" ht="15">
      <c r="A66" s="145" t="s">
        <v>965</v>
      </c>
      <c r="B66" s="247">
        <v>43400</v>
      </c>
      <c r="C66" s="145" t="s">
        <v>908</v>
      </c>
      <c r="D66" s="145" t="s">
        <v>1043</v>
      </c>
      <c r="E66" s="145" t="s">
        <v>910</v>
      </c>
      <c r="F66" s="145" t="s">
        <v>779</v>
      </c>
      <c r="G66" s="145" t="s">
        <v>1037</v>
      </c>
      <c r="H66" s="145" t="s">
        <v>9</v>
      </c>
      <c r="I66" s="216">
        <v>9384423666</v>
      </c>
      <c r="J66" s="216">
        <v>4</v>
      </c>
      <c r="K66" s="145"/>
      <c r="L66" s="145" t="s">
        <v>779</v>
      </c>
      <c r="M66" s="145" t="s">
        <v>779</v>
      </c>
      <c r="N66" s="145"/>
      <c r="O66" s="145"/>
      <c r="P66" s="145" t="s">
        <v>16</v>
      </c>
      <c r="Q66" s="145">
        <v>2013</v>
      </c>
      <c r="R66" s="145" t="s">
        <v>1461</v>
      </c>
      <c r="S66" s="145" t="s">
        <v>779</v>
      </c>
      <c r="T66" s="145" t="s">
        <v>913</v>
      </c>
      <c r="U66" s="145" t="s">
        <v>779</v>
      </c>
      <c r="V66" s="145"/>
      <c r="W66" s="145" t="s">
        <v>947</v>
      </c>
      <c r="X66" s="145" t="s">
        <v>1750</v>
      </c>
      <c r="Y66" s="145" t="s">
        <v>915</v>
      </c>
      <c r="Z66" s="145" t="s">
        <v>779</v>
      </c>
      <c r="AA66" s="145" t="s">
        <v>779</v>
      </c>
      <c r="AB66" s="145"/>
      <c r="AC66" s="145" t="s">
        <v>779</v>
      </c>
      <c r="AD66" s="145" t="s">
        <v>779</v>
      </c>
      <c r="AE66" s="145" t="s">
        <v>779</v>
      </c>
      <c r="AF66" s="145" t="s">
        <v>779</v>
      </c>
      <c r="AG66" s="145" t="s">
        <v>779</v>
      </c>
      <c r="AH66" s="145" t="s">
        <v>779</v>
      </c>
      <c r="AI66" s="145" t="s">
        <v>968</v>
      </c>
      <c r="AJ66" s="145"/>
      <c r="AK66" s="145" t="s">
        <v>968</v>
      </c>
      <c r="AL66" s="145"/>
      <c r="AM66" s="145" t="s">
        <v>916</v>
      </c>
      <c r="AN66" s="145" t="s">
        <v>916</v>
      </c>
      <c r="AO66" s="145">
        <v>3</v>
      </c>
      <c r="AP66" s="145"/>
      <c r="AQ66" s="217">
        <f>IF(U66="No","",IF(AN66="No",'Default Parameters'!$C$2,AO66/(AP66+AO66)*'Default Parameters'!$C$2))</f>
        <v>1.915</v>
      </c>
    </row>
    <row r="67" spans="1:43" s="218" customFormat="1" ht="15">
      <c r="A67" s="145" t="s">
        <v>965</v>
      </c>
      <c r="B67" s="247">
        <v>43398</v>
      </c>
      <c r="C67" s="145" t="s">
        <v>908</v>
      </c>
      <c r="D67" s="145" t="s">
        <v>1052</v>
      </c>
      <c r="E67" s="145" t="s">
        <v>910</v>
      </c>
      <c r="F67" s="145" t="s">
        <v>914</v>
      </c>
      <c r="G67" s="145" t="s">
        <v>993</v>
      </c>
      <c r="H67" s="145" t="s">
        <v>9</v>
      </c>
      <c r="I67" s="216">
        <v>9976453214</v>
      </c>
      <c r="J67" s="216">
        <v>4</v>
      </c>
      <c r="K67" s="145"/>
      <c r="L67" s="145" t="s">
        <v>914</v>
      </c>
      <c r="M67" s="145" t="s">
        <v>914</v>
      </c>
      <c r="N67" s="145"/>
      <c r="O67" s="145"/>
      <c r="P67" s="145" t="s">
        <v>229</v>
      </c>
      <c r="Q67" s="145">
        <v>2015</v>
      </c>
      <c r="R67" s="145" t="s">
        <v>1523</v>
      </c>
      <c r="S67" s="145" t="s">
        <v>914</v>
      </c>
      <c r="T67" s="145" t="s">
        <v>919</v>
      </c>
      <c r="U67" s="145" t="s">
        <v>914</v>
      </c>
      <c r="V67" s="145"/>
      <c r="W67" s="219" t="s">
        <v>947</v>
      </c>
      <c r="X67" s="145" t="s">
        <v>1751</v>
      </c>
      <c r="Y67" s="145" t="s">
        <v>915</v>
      </c>
      <c r="Z67" s="145" t="s">
        <v>914</v>
      </c>
      <c r="AA67" s="145" t="s">
        <v>914</v>
      </c>
      <c r="AB67" s="145"/>
      <c r="AC67" s="145" t="s">
        <v>914</v>
      </c>
      <c r="AD67" s="145" t="s">
        <v>914</v>
      </c>
      <c r="AE67" s="145" t="s">
        <v>914</v>
      </c>
      <c r="AF67" s="145" t="s">
        <v>914</v>
      </c>
      <c r="AG67" s="145" t="s">
        <v>914</v>
      </c>
      <c r="AH67" s="145" t="s">
        <v>914</v>
      </c>
      <c r="AI67" s="145" t="s">
        <v>916</v>
      </c>
      <c r="AJ67" s="145"/>
      <c r="AK67" s="145" t="s">
        <v>916</v>
      </c>
      <c r="AL67" s="145"/>
      <c r="AM67" s="145" t="s">
        <v>916</v>
      </c>
      <c r="AN67" s="145" t="s">
        <v>916</v>
      </c>
      <c r="AO67" s="145">
        <v>3</v>
      </c>
      <c r="AP67" s="145"/>
      <c r="AQ67" s="217">
        <f>IF(U67="No","",IF(AN67="No",'Default Parameters'!$C$2,AO67/(AP67+AO67)*'Default Parameters'!$C$2))</f>
        <v>1.915</v>
      </c>
    </row>
    <row r="68" spans="1:43" s="218" customFormat="1" ht="15">
      <c r="A68" s="145" t="s">
        <v>965</v>
      </c>
      <c r="B68" s="247">
        <v>43398</v>
      </c>
      <c r="C68" s="145" t="s">
        <v>908</v>
      </c>
      <c r="D68" s="145" t="s">
        <v>976</v>
      </c>
      <c r="E68" s="145" t="s">
        <v>910</v>
      </c>
      <c r="F68" s="145" t="s">
        <v>779</v>
      </c>
      <c r="G68" s="145" t="s">
        <v>970</v>
      </c>
      <c r="H68" s="145" t="s">
        <v>9</v>
      </c>
      <c r="I68" s="216">
        <v>8754946559</v>
      </c>
      <c r="J68" s="216">
        <v>6</v>
      </c>
      <c r="K68" s="145"/>
      <c r="L68" s="145" t="s">
        <v>779</v>
      </c>
      <c r="M68" s="145" t="s">
        <v>779</v>
      </c>
      <c r="N68" s="145"/>
      <c r="O68" s="145"/>
      <c r="P68" s="145" t="s">
        <v>229</v>
      </c>
      <c r="Q68" s="145">
        <v>2014</v>
      </c>
      <c r="R68" s="145" t="s">
        <v>1486</v>
      </c>
      <c r="S68" s="145" t="s">
        <v>779</v>
      </c>
      <c r="T68" s="145" t="s">
        <v>913</v>
      </c>
      <c r="U68" s="145" t="s">
        <v>779</v>
      </c>
      <c r="V68" s="145"/>
      <c r="W68" s="145" t="s">
        <v>935</v>
      </c>
      <c r="X68" s="145" t="s">
        <v>936</v>
      </c>
      <c r="Y68" s="145" t="s">
        <v>915</v>
      </c>
      <c r="Z68" s="145" t="s">
        <v>779</v>
      </c>
      <c r="AA68" s="145" t="s">
        <v>779</v>
      </c>
      <c r="AB68" s="145"/>
      <c r="AC68" s="145" t="s">
        <v>779</v>
      </c>
      <c r="AD68" s="145" t="s">
        <v>779</v>
      </c>
      <c r="AE68" s="145" t="s">
        <v>779</v>
      </c>
      <c r="AF68" s="145" t="s">
        <v>779</v>
      </c>
      <c r="AG68" s="145" t="s">
        <v>779</v>
      </c>
      <c r="AH68" s="145" t="s">
        <v>779</v>
      </c>
      <c r="AI68" s="145" t="s">
        <v>968</v>
      </c>
      <c r="AJ68" s="145"/>
      <c r="AK68" s="145" t="s">
        <v>968</v>
      </c>
      <c r="AL68" s="145"/>
      <c r="AM68" s="145" t="s">
        <v>916</v>
      </c>
      <c r="AN68" s="145" t="s">
        <v>916</v>
      </c>
      <c r="AO68" s="145">
        <v>4</v>
      </c>
      <c r="AP68" s="145"/>
      <c r="AQ68" s="217">
        <f>IF(U68="No","",IF(AN68="No",'Default Parameters'!$C$2,AO68/(AP68+AO68)*'Default Parameters'!$C$2))</f>
        <v>1.915</v>
      </c>
    </row>
    <row r="69" spans="1:43" s="218" customFormat="1" ht="15">
      <c r="A69" s="145" t="s">
        <v>965</v>
      </c>
      <c r="B69" s="247">
        <v>43399</v>
      </c>
      <c r="C69" s="145" t="s">
        <v>908</v>
      </c>
      <c r="D69" s="219" t="s">
        <v>1015</v>
      </c>
      <c r="E69" s="219" t="s">
        <v>910</v>
      </c>
      <c r="F69" s="219" t="s">
        <v>914</v>
      </c>
      <c r="G69" s="219" t="s">
        <v>1363</v>
      </c>
      <c r="H69" s="219" t="s">
        <v>9</v>
      </c>
      <c r="I69" s="221">
        <v>9584553246</v>
      </c>
      <c r="J69" s="221">
        <v>4</v>
      </c>
      <c r="K69" s="216">
        <v>1</v>
      </c>
      <c r="L69" s="145" t="s">
        <v>914</v>
      </c>
      <c r="M69" s="145" t="s">
        <v>914</v>
      </c>
      <c r="N69" s="145"/>
      <c r="O69" s="145"/>
      <c r="P69" s="145" t="s">
        <v>229</v>
      </c>
      <c r="Q69" s="145">
        <v>2014</v>
      </c>
      <c r="R69" s="145" t="s">
        <v>1499</v>
      </c>
      <c r="S69" s="145" t="s">
        <v>914</v>
      </c>
      <c r="T69" s="145" t="s">
        <v>919</v>
      </c>
      <c r="U69" s="145" t="s">
        <v>914</v>
      </c>
      <c r="V69" s="145"/>
      <c r="W69" s="145" t="s">
        <v>947</v>
      </c>
      <c r="X69" s="145" t="s">
        <v>1751</v>
      </c>
      <c r="Y69" s="145" t="s">
        <v>915</v>
      </c>
      <c r="Z69" s="145" t="s">
        <v>914</v>
      </c>
      <c r="AA69" s="145" t="s">
        <v>914</v>
      </c>
      <c r="AB69" s="145"/>
      <c r="AC69" s="145" t="s">
        <v>914</v>
      </c>
      <c r="AD69" s="145" t="s">
        <v>914</v>
      </c>
      <c r="AE69" s="145" t="s">
        <v>914</v>
      </c>
      <c r="AF69" s="145" t="s">
        <v>914</v>
      </c>
      <c r="AG69" s="145" t="s">
        <v>914</v>
      </c>
      <c r="AH69" s="145" t="s">
        <v>914</v>
      </c>
      <c r="AI69" s="145" t="s">
        <v>916</v>
      </c>
      <c r="AJ69" s="145"/>
      <c r="AK69" s="145" t="s">
        <v>916</v>
      </c>
      <c r="AL69" s="145"/>
      <c r="AM69" s="145" t="s">
        <v>916</v>
      </c>
      <c r="AN69" s="145" t="s">
        <v>916</v>
      </c>
      <c r="AO69" s="145">
        <v>3</v>
      </c>
      <c r="AP69" s="145"/>
      <c r="AQ69" s="217">
        <f>IF(U69="No","",IF(AN69="No",'Default Parameters'!$C$2,AO69/(AP69+AO69)*'Default Parameters'!$C$2))</f>
        <v>1.915</v>
      </c>
    </row>
    <row r="70" spans="1:43" s="218" customFormat="1" ht="15">
      <c r="A70" s="145" t="s">
        <v>965</v>
      </c>
      <c r="B70" s="247">
        <v>43397</v>
      </c>
      <c r="C70" s="145" t="s">
        <v>908</v>
      </c>
      <c r="D70" s="145" t="s">
        <v>1113</v>
      </c>
      <c r="E70" s="145" t="s">
        <v>910</v>
      </c>
      <c r="F70" s="145" t="s">
        <v>914</v>
      </c>
      <c r="G70" s="145" t="s">
        <v>993</v>
      </c>
      <c r="H70" s="145" t="s">
        <v>9</v>
      </c>
      <c r="I70" s="216">
        <v>9655439058</v>
      </c>
      <c r="J70" s="216">
        <v>4</v>
      </c>
      <c r="K70" s="216">
        <v>1</v>
      </c>
      <c r="L70" s="145" t="s">
        <v>779</v>
      </c>
      <c r="M70" s="145" t="s">
        <v>779</v>
      </c>
      <c r="N70" s="145"/>
      <c r="O70" s="145"/>
      <c r="P70" s="145" t="s">
        <v>229</v>
      </c>
      <c r="Q70" s="145">
        <v>2014</v>
      </c>
      <c r="R70" s="145" t="s">
        <v>1498</v>
      </c>
      <c r="S70" s="145" t="s">
        <v>914</v>
      </c>
      <c r="T70" s="145" t="s">
        <v>919</v>
      </c>
      <c r="U70" s="145" t="s">
        <v>779</v>
      </c>
      <c r="V70" s="145"/>
      <c r="W70" s="145" t="s">
        <v>947</v>
      </c>
      <c r="X70" s="145" t="s">
        <v>1154</v>
      </c>
      <c r="Y70" s="145" t="s">
        <v>915</v>
      </c>
      <c r="Z70" s="145" t="s">
        <v>779</v>
      </c>
      <c r="AA70" s="145" t="s">
        <v>779</v>
      </c>
      <c r="AB70" s="145"/>
      <c r="AC70" s="145" t="s">
        <v>779</v>
      </c>
      <c r="AD70" s="145" t="s">
        <v>779</v>
      </c>
      <c r="AE70" s="145" t="s">
        <v>779</v>
      </c>
      <c r="AF70" s="145" t="s">
        <v>779</v>
      </c>
      <c r="AG70" s="145" t="s">
        <v>779</v>
      </c>
      <c r="AH70" s="145" t="s">
        <v>779</v>
      </c>
      <c r="AI70" s="145" t="s">
        <v>968</v>
      </c>
      <c r="AJ70" s="145"/>
      <c r="AK70" s="145" t="s">
        <v>968</v>
      </c>
      <c r="AL70" s="145"/>
      <c r="AM70" s="145" t="s">
        <v>968</v>
      </c>
      <c r="AN70" s="145" t="s">
        <v>968</v>
      </c>
      <c r="AO70" s="145">
        <v>3</v>
      </c>
      <c r="AP70" s="145"/>
      <c r="AQ70" s="217">
        <f>IF(U70="No","",IF(AN70="No",'Default Parameters'!$C$2,AO70/(AP70+AO70)*'Default Parameters'!$C$2))</f>
        <v>1.915</v>
      </c>
    </row>
    <row r="71" spans="1:43" s="218" customFormat="1" ht="15">
      <c r="A71" s="145" t="s">
        <v>965</v>
      </c>
      <c r="B71" s="247">
        <v>43397</v>
      </c>
      <c r="C71" s="145" t="s">
        <v>908</v>
      </c>
      <c r="D71" s="145" t="s">
        <v>1021</v>
      </c>
      <c r="E71" s="145" t="s">
        <v>910</v>
      </c>
      <c r="F71" s="145" t="s">
        <v>779</v>
      </c>
      <c r="G71" s="145" t="s">
        <v>1358</v>
      </c>
      <c r="H71" s="145" t="s">
        <v>9</v>
      </c>
      <c r="I71" s="216">
        <v>9159064253</v>
      </c>
      <c r="J71" s="216">
        <v>5</v>
      </c>
      <c r="K71" s="145"/>
      <c r="L71" s="145" t="s">
        <v>779</v>
      </c>
      <c r="M71" s="145" t="s">
        <v>779</v>
      </c>
      <c r="N71" s="145"/>
      <c r="O71" s="145"/>
      <c r="P71" s="145" t="s">
        <v>229</v>
      </c>
      <c r="Q71" s="145">
        <v>2014</v>
      </c>
      <c r="R71" s="145" t="s">
        <v>1494</v>
      </c>
      <c r="S71" s="145" t="s">
        <v>779</v>
      </c>
      <c r="T71" s="145" t="s">
        <v>913</v>
      </c>
      <c r="U71" s="145" t="s">
        <v>779</v>
      </c>
      <c r="V71" s="145"/>
      <c r="W71" s="145" t="s">
        <v>947</v>
      </c>
      <c r="X71" s="145" t="s">
        <v>1750</v>
      </c>
      <c r="Y71" s="145" t="s">
        <v>915</v>
      </c>
      <c r="Z71" s="145" t="s">
        <v>779</v>
      </c>
      <c r="AA71" s="145" t="s">
        <v>779</v>
      </c>
      <c r="AB71" s="145"/>
      <c r="AC71" s="145" t="s">
        <v>779</v>
      </c>
      <c r="AD71" s="145" t="s">
        <v>779</v>
      </c>
      <c r="AE71" s="145" t="s">
        <v>779</v>
      </c>
      <c r="AF71" s="145" t="s">
        <v>779</v>
      </c>
      <c r="AG71" s="145" t="s">
        <v>779</v>
      </c>
      <c r="AH71" s="145" t="s">
        <v>779</v>
      </c>
      <c r="AI71" s="145" t="s">
        <v>968</v>
      </c>
      <c r="AJ71" s="145"/>
      <c r="AK71" s="145" t="s">
        <v>968</v>
      </c>
      <c r="AL71" s="145"/>
      <c r="AM71" s="145" t="s">
        <v>916</v>
      </c>
      <c r="AN71" s="145" t="s">
        <v>916</v>
      </c>
      <c r="AO71" s="145">
        <v>3</v>
      </c>
      <c r="AP71" s="145"/>
      <c r="AQ71" s="217">
        <f>IF(U71="No","",IF(AN71="No",'Default Parameters'!$C$2,AO71/(AP71+AO71)*'Default Parameters'!$C$2))</f>
        <v>1.915</v>
      </c>
    </row>
    <row r="72" spans="1:43" s="218" customFormat="1" ht="16">
      <c r="A72" s="145" t="s">
        <v>945</v>
      </c>
      <c r="B72" s="247">
        <v>43402</v>
      </c>
      <c r="C72" s="145" t="s">
        <v>908</v>
      </c>
      <c r="D72" s="145" t="s">
        <v>946</v>
      </c>
      <c r="E72" s="145" t="s">
        <v>910</v>
      </c>
      <c r="F72" s="145" t="s">
        <v>914</v>
      </c>
      <c r="G72" s="145" t="s">
        <v>1746</v>
      </c>
      <c r="H72" s="145" t="s">
        <v>8</v>
      </c>
      <c r="I72" s="226">
        <v>8884360555</v>
      </c>
      <c r="J72" s="216">
        <v>3</v>
      </c>
      <c r="K72" s="145"/>
      <c r="L72" s="145" t="s">
        <v>914</v>
      </c>
      <c r="M72" s="145" t="s">
        <v>914</v>
      </c>
      <c r="N72" s="145"/>
      <c r="O72" s="145"/>
      <c r="P72" s="145" t="s">
        <v>229</v>
      </c>
      <c r="Q72" s="145">
        <v>2015</v>
      </c>
      <c r="R72" s="144" t="s">
        <v>1519</v>
      </c>
      <c r="S72" s="145" t="s">
        <v>914</v>
      </c>
      <c r="T72" s="145" t="s">
        <v>919</v>
      </c>
      <c r="U72" s="145" t="s">
        <v>914</v>
      </c>
      <c r="V72" s="145"/>
      <c r="W72" s="145" t="s">
        <v>947</v>
      </c>
      <c r="X72" s="145" t="s">
        <v>1751</v>
      </c>
      <c r="Y72" s="145" t="s">
        <v>915</v>
      </c>
      <c r="Z72" s="145" t="s">
        <v>914</v>
      </c>
      <c r="AA72" s="145" t="s">
        <v>914</v>
      </c>
      <c r="AB72" s="145"/>
      <c r="AC72" s="145" t="s">
        <v>914</v>
      </c>
      <c r="AD72" s="145" t="s">
        <v>914</v>
      </c>
      <c r="AE72" s="145" t="s">
        <v>914</v>
      </c>
      <c r="AF72" s="145" t="s">
        <v>914</v>
      </c>
      <c r="AG72" s="145" t="s">
        <v>914</v>
      </c>
      <c r="AH72" s="145" t="s">
        <v>914</v>
      </c>
      <c r="AI72" s="145" t="s">
        <v>916</v>
      </c>
      <c r="AJ72" s="145"/>
      <c r="AK72" s="145" t="s">
        <v>916</v>
      </c>
      <c r="AL72" s="145"/>
      <c r="AM72" s="145" t="s">
        <v>916</v>
      </c>
      <c r="AN72" s="145" t="s">
        <v>916</v>
      </c>
      <c r="AO72" s="145">
        <v>3</v>
      </c>
      <c r="AP72" s="145"/>
      <c r="AQ72" s="217">
        <f>IF(U72="No","",IF(AN72="No",'Default Parameters'!$C$2,AO72/(AP72+AO72)*'Default Parameters'!$C$2))</f>
        <v>1.915</v>
      </c>
    </row>
    <row r="73" spans="1:43" s="218" customFormat="1" ht="15">
      <c r="A73" s="145" t="s">
        <v>932</v>
      </c>
      <c r="B73" s="247">
        <v>43395</v>
      </c>
      <c r="C73" s="145" t="s">
        <v>908</v>
      </c>
      <c r="D73" s="145" t="s">
        <v>933</v>
      </c>
      <c r="E73" s="145" t="s">
        <v>910</v>
      </c>
      <c r="F73" s="145" t="s">
        <v>779</v>
      </c>
      <c r="G73" s="145" t="s">
        <v>934</v>
      </c>
      <c r="H73" s="145" t="s">
        <v>8</v>
      </c>
      <c r="I73" s="216">
        <v>8088204338</v>
      </c>
      <c r="J73" s="216">
        <v>4</v>
      </c>
      <c r="K73" s="216">
        <v>1</v>
      </c>
      <c r="L73" s="145" t="s">
        <v>779</v>
      </c>
      <c r="M73" s="145" t="s">
        <v>779</v>
      </c>
      <c r="N73" s="145"/>
      <c r="O73" s="145"/>
      <c r="P73" s="145" t="s">
        <v>229</v>
      </c>
      <c r="Q73" s="145">
        <v>2013</v>
      </c>
      <c r="R73" s="145" t="s">
        <v>1470</v>
      </c>
      <c r="S73" s="145" t="s">
        <v>912</v>
      </c>
      <c r="T73" s="145" t="s">
        <v>913</v>
      </c>
      <c r="U73" s="145" t="s">
        <v>914</v>
      </c>
      <c r="V73" s="145"/>
      <c r="W73" s="145" t="s">
        <v>935</v>
      </c>
      <c r="X73" s="145" t="s">
        <v>936</v>
      </c>
      <c r="Y73" s="145" t="s">
        <v>915</v>
      </c>
      <c r="Z73" s="145" t="s">
        <v>914</v>
      </c>
      <c r="AA73" s="145" t="s">
        <v>914</v>
      </c>
      <c r="AB73" s="145"/>
      <c r="AC73" s="145" t="s">
        <v>914</v>
      </c>
      <c r="AD73" s="145" t="s">
        <v>914</v>
      </c>
      <c r="AE73" s="145" t="s">
        <v>914</v>
      </c>
      <c r="AF73" s="145" t="s">
        <v>914</v>
      </c>
      <c r="AG73" s="145" t="s">
        <v>914</v>
      </c>
      <c r="AH73" s="145" t="s">
        <v>914</v>
      </c>
      <c r="AI73" s="145" t="s">
        <v>916</v>
      </c>
      <c r="AJ73" s="145"/>
      <c r="AK73" s="145" t="s">
        <v>916</v>
      </c>
      <c r="AL73" s="145"/>
      <c r="AM73" s="145" t="s">
        <v>779</v>
      </c>
      <c r="AN73" s="145" t="s">
        <v>779</v>
      </c>
      <c r="AO73" s="145">
        <v>4</v>
      </c>
      <c r="AP73" s="145">
        <v>1</v>
      </c>
      <c r="AQ73" s="217">
        <f>IF(U73="No","",IF(AN73="No",'Default Parameters'!$C$2,AO73/(AP73+AO73)*'Default Parameters'!$C$2))</f>
        <v>1.532</v>
      </c>
    </row>
    <row r="74" spans="1:43" s="218" customFormat="1" ht="15">
      <c r="A74" s="145" t="s">
        <v>965</v>
      </c>
      <c r="B74" s="247">
        <v>43398</v>
      </c>
      <c r="C74" s="145" t="s">
        <v>908</v>
      </c>
      <c r="D74" s="219" t="s">
        <v>980</v>
      </c>
      <c r="E74" s="219" t="s">
        <v>910</v>
      </c>
      <c r="F74" s="219" t="s">
        <v>779</v>
      </c>
      <c r="G74" s="219" t="s">
        <v>981</v>
      </c>
      <c r="H74" s="219" t="s">
        <v>9</v>
      </c>
      <c r="I74" s="221">
        <v>8870837943</v>
      </c>
      <c r="J74" s="221">
        <v>2</v>
      </c>
      <c r="K74" s="145"/>
      <c r="L74" s="145" t="s">
        <v>779</v>
      </c>
      <c r="M74" s="145" t="s">
        <v>779</v>
      </c>
      <c r="N74" s="145"/>
      <c r="O74" s="145"/>
      <c r="P74" s="145" t="s">
        <v>229</v>
      </c>
      <c r="Q74" s="145">
        <v>2014</v>
      </c>
      <c r="R74" s="145" t="s">
        <v>1490</v>
      </c>
      <c r="S74" s="145" t="s">
        <v>779</v>
      </c>
      <c r="T74" s="145" t="s">
        <v>913</v>
      </c>
      <c r="U74" s="145" t="s">
        <v>779</v>
      </c>
      <c r="V74" s="145"/>
      <c r="W74" s="145" t="s">
        <v>935</v>
      </c>
      <c r="X74" s="145" t="s">
        <v>936</v>
      </c>
      <c r="Y74" s="145" t="s">
        <v>915</v>
      </c>
      <c r="Z74" s="145" t="s">
        <v>779</v>
      </c>
      <c r="AA74" s="145" t="s">
        <v>779</v>
      </c>
      <c r="AB74" s="145"/>
      <c r="AC74" s="145" t="s">
        <v>779</v>
      </c>
      <c r="AD74" s="145" t="s">
        <v>779</v>
      </c>
      <c r="AE74" s="145" t="s">
        <v>779</v>
      </c>
      <c r="AF74" s="145" t="s">
        <v>779</v>
      </c>
      <c r="AG74" s="145" t="s">
        <v>779</v>
      </c>
      <c r="AH74" s="145" t="s">
        <v>779</v>
      </c>
      <c r="AI74" s="145" t="s">
        <v>968</v>
      </c>
      <c r="AJ74" s="145"/>
      <c r="AK74" s="145" t="s">
        <v>968</v>
      </c>
      <c r="AL74" s="145"/>
      <c r="AM74" s="145" t="s">
        <v>916</v>
      </c>
      <c r="AN74" s="145" t="s">
        <v>916</v>
      </c>
      <c r="AO74" s="145">
        <v>2</v>
      </c>
      <c r="AP74" s="145"/>
      <c r="AQ74" s="217">
        <f>IF(U74="No","",IF(AN74="No",'Default Parameters'!$C$2,AO74/(AP74+AO74)*'Default Parameters'!$C$2))</f>
        <v>1.915</v>
      </c>
    </row>
    <row r="75" spans="1:43" s="218" customFormat="1" ht="15">
      <c r="A75" s="145" t="s">
        <v>965</v>
      </c>
      <c r="B75" s="247">
        <v>43400</v>
      </c>
      <c r="C75" s="145" t="s">
        <v>908</v>
      </c>
      <c r="D75" s="145" t="s">
        <v>1038</v>
      </c>
      <c r="E75" s="145" t="s">
        <v>910</v>
      </c>
      <c r="F75" s="145" t="s">
        <v>779</v>
      </c>
      <c r="G75" s="145" t="s">
        <v>1037</v>
      </c>
      <c r="H75" s="145" t="s">
        <v>9</v>
      </c>
      <c r="I75" s="216">
        <v>8760054124</v>
      </c>
      <c r="J75" s="216">
        <v>4</v>
      </c>
      <c r="K75" s="145"/>
      <c r="L75" s="145" t="s">
        <v>779</v>
      </c>
      <c r="M75" s="145" t="s">
        <v>779</v>
      </c>
      <c r="N75" s="145"/>
      <c r="O75" s="145"/>
      <c r="P75" s="145" t="s">
        <v>16</v>
      </c>
      <c r="Q75" s="145">
        <v>2013</v>
      </c>
      <c r="R75" s="145" t="s">
        <v>1464</v>
      </c>
      <c r="S75" s="145" t="s">
        <v>779</v>
      </c>
      <c r="T75" s="145" t="s">
        <v>913</v>
      </c>
      <c r="U75" s="145" t="s">
        <v>779</v>
      </c>
      <c r="V75" s="145"/>
      <c r="W75" s="145" t="s">
        <v>947</v>
      </c>
      <c r="X75" s="145" t="s">
        <v>1750</v>
      </c>
      <c r="Y75" s="145" t="s">
        <v>915</v>
      </c>
      <c r="Z75" s="145" t="s">
        <v>779</v>
      </c>
      <c r="AA75" s="145" t="s">
        <v>779</v>
      </c>
      <c r="AB75" s="145"/>
      <c r="AC75" s="145" t="s">
        <v>779</v>
      </c>
      <c r="AD75" s="145" t="s">
        <v>779</v>
      </c>
      <c r="AE75" s="145" t="s">
        <v>779</v>
      </c>
      <c r="AF75" s="145" t="s">
        <v>779</v>
      </c>
      <c r="AG75" s="145" t="s">
        <v>779</v>
      </c>
      <c r="AH75" s="145" t="s">
        <v>779</v>
      </c>
      <c r="AI75" s="145" t="s">
        <v>968</v>
      </c>
      <c r="AJ75" s="145"/>
      <c r="AK75" s="145" t="s">
        <v>968</v>
      </c>
      <c r="AL75" s="145"/>
      <c r="AM75" s="145" t="s">
        <v>916</v>
      </c>
      <c r="AN75" s="145" t="s">
        <v>916</v>
      </c>
      <c r="AO75" s="145">
        <v>3</v>
      </c>
      <c r="AP75" s="145"/>
      <c r="AQ75" s="217">
        <f>IF(U75="No","",IF(AN75="No",'Default Parameters'!$C$2,AO75/(AP75+AO75)*'Default Parameters'!$C$2))</f>
        <v>1.915</v>
      </c>
    </row>
    <row r="76" spans="1:43" s="218" customFormat="1" ht="15">
      <c r="A76" s="145" t="s">
        <v>965</v>
      </c>
      <c r="B76" s="247">
        <v>43399</v>
      </c>
      <c r="C76" s="145" t="s">
        <v>908</v>
      </c>
      <c r="D76" s="145" t="s">
        <v>1032</v>
      </c>
      <c r="E76" s="145" t="s">
        <v>910</v>
      </c>
      <c r="F76" s="145" t="s">
        <v>779</v>
      </c>
      <c r="G76" s="145" t="s">
        <v>993</v>
      </c>
      <c r="H76" s="145" t="s">
        <v>9</v>
      </c>
      <c r="I76" s="216">
        <v>7708121533</v>
      </c>
      <c r="J76" s="216">
        <v>4</v>
      </c>
      <c r="K76" s="145"/>
      <c r="L76" s="145" t="s">
        <v>779</v>
      </c>
      <c r="M76" s="145" t="s">
        <v>779</v>
      </c>
      <c r="N76" s="145"/>
      <c r="O76" s="145"/>
      <c r="P76" s="145" t="s">
        <v>229</v>
      </c>
      <c r="Q76" s="145">
        <v>2014</v>
      </c>
      <c r="R76" s="145" t="s">
        <v>1500</v>
      </c>
      <c r="S76" s="145" t="s">
        <v>779</v>
      </c>
      <c r="T76" s="145" t="s">
        <v>913</v>
      </c>
      <c r="U76" s="145" t="s">
        <v>779</v>
      </c>
      <c r="V76" s="145"/>
      <c r="W76" s="145" t="s">
        <v>935</v>
      </c>
      <c r="X76" s="145" t="s">
        <v>936</v>
      </c>
      <c r="Y76" s="145" t="s">
        <v>915</v>
      </c>
      <c r="Z76" s="145" t="s">
        <v>779</v>
      </c>
      <c r="AA76" s="145" t="s">
        <v>779</v>
      </c>
      <c r="AB76" s="145"/>
      <c r="AC76" s="145" t="s">
        <v>779</v>
      </c>
      <c r="AD76" s="145" t="s">
        <v>779</v>
      </c>
      <c r="AE76" s="145" t="s">
        <v>779</v>
      </c>
      <c r="AF76" s="145" t="s">
        <v>779</v>
      </c>
      <c r="AG76" s="145" t="s">
        <v>779</v>
      </c>
      <c r="AH76" s="145" t="s">
        <v>779</v>
      </c>
      <c r="AI76" s="145" t="s">
        <v>968</v>
      </c>
      <c r="AJ76" s="145"/>
      <c r="AK76" s="145" t="s">
        <v>968</v>
      </c>
      <c r="AL76" s="145"/>
      <c r="AM76" s="145" t="s">
        <v>916</v>
      </c>
      <c r="AN76" s="145" t="s">
        <v>916</v>
      </c>
      <c r="AO76" s="145">
        <v>3</v>
      </c>
      <c r="AP76" s="145"/>
      <c r="AQ76" s="217">
        <f>IF(U76="No","",IF(AN76="No",'Default Parameters'!$C$2,AO76/(AP76+AO76)*'Default Parameters'!$C$2))</f>
        <v>1.915</v>
      </c>
    </row>
    <row r="77" spans="1:43" s="218" customFormat="1" ht="16">
      <c r="A77" s="145" t="s">
        <v>965</v>
      </c>
      <c r="B77" s="247">
        <v>43397</v>
      </c>
      <c r="C77" s="145" t="s">
        <v>908</v>
      </c>
      <c r="D77" s="145" t="s">
        <v>1020</v>
      </c>
      <c r="E77" s="145" t="s">
        <v>910</v>
      </c>
      <c r="F77" s="145" t="s">
        <v>779</v>
      </c>
      <c r="G77" s="145" t="s">
        <v>1007</v>
      </c>
      <c r="H77" s="145" t="s">
        <v>9</v>
      </c>
      <c r="I77" s="216">
        <v>9787696391</v>
      </c>
      <c r="J77" s="216">
        <v>6</v>
      </c>
      <c r="K77" s="145"/>
      <c r="L77" s="145" t="s">
        <v>779</v>
      </c>
      <c r="M77" s="145" t="s">
        <v>779</v>
      </c>
      <c r="N77" s="145"/>
      <c r="O77" s="145"/>
      <c r="P77" s="145" t="s">
        <v>229</v>
      </c>
      <c r="Q77" s="145">
        <v>2013</v>
      </c>
      <c r="R77" s="215" t="s">
        <v>1469</v>
      </c>
      <c r="S77" s="145" t="s">
        <v>779</v>
      </c>
      <c r="T77" s="145" t="s">
        <v>913</v>
      </c>
      <c r="U77" s="145" t="s">
        <v>779</v>
      </c>
      <c r="V77" s="145"/>
      <c r="W77" s="145" t="s">
        <v>947</v>
      </c>
      <c r="X77" s="145" t="s">
        <v>1750</v>
      </c>
      <c r="Y77" s="145" t="s">
        <v>915</v>
      </c>
      <c r="Z77" s="145" t="s">
        <v>779</v>
      </c>
      <c r="AA77" s="145" t="s">
        <v>779</v>
      </c>
      <c r="AB77" s="145"/>
      <c r="AC77" s="145" t="s">
        <v>779</v>
      </c>
      <c r="AD77" s="145" t="s">
        <v>779</v>
      </c>
      <c r="AE77" s="145" t="s">
        <v>779</v>
      </c>
      <c r="AF77" s="145" t="s">
        <v>779</v>
      </c>
      <c r="AG77" s="145" t="s">
        <v>779</v>
      </c>
      <c r="AH77" s="145" t="s">
        <v>779</v>
      </c>
      <c r="AI77" s="145" t="s">
        <v>968</v>
      </c>
      <c r="AJ77" s="145"/>
      <c r="AK77" s="145" t="s">
        <v>968</v>
      </c>
      <c r="AL77" s="145"/>
      <c r="AM77" s="145" t="s">
        <v>916</v>
      </c>
      <c r="AN77" s="145" t="s">
        <v>916</v>
      </c>
      <c r="AO77" s="145">
        <v>3</v>
      </c>
      <c r="AP77" s="145"/>
      <c r="AQ77" s="217">
        <f>IF(U77="No","",IF(AN77="No",'Default Parameters'!$C$2,AO77/(AP77+AO77)*'Default Parameters'!$C$2))</f>
        <v>1.915</v>
      </c>
    </row>
    <row r="78" spans="1:43" s="218" customFormat="1" ht="15">
      <c r="A78" s="145" t="s">
        <v>965</v>
      </c>
      <c r="B78" s="247">
        <v>43397</v>
      </c>
      <c r="C78" s="145" t="s">
        <v>908</v>
      </c>
      <c r="D78" s="219" t="s">
        <v>1034</v>
      </c>
      <c r="E78" s="219" t="s">
        <v>910</v>
      </c>
      <c r="F78" s="219" t="s">
        <v>779</v>
      </c>
      <c r="G78" s="219" t="s">
        <v>1035</v>
      </c>
      <c r="H78" s="219" t="s">
        <v>9</v>
      </c>
      <c r="I78" s="221">
        <v>9629272708</v>
      </c>
      <c r="J78" s="221">
        <v>4</v>
      </c>
      <c r="K78" s="219"/>
      <c r="L78" s="145" t="s">
        <v>779</v>
      </c>
      <c r="M78" s="145" t="s">
        <v>779</v>
      </c>
      <c r="N78" s="145"/>
      <c r="O78" s="145"/>
      <c r="P78" s="145" t="s">
        <v>229</v>
      </c>
      <c r="Q78" s="145">
        <v>2016</v>
      </c>
      <c r="R78" s="145" t="s">
        <v>1531</v>
      </c>
      <c r="S78" s="145" t="s">
        <v>779</v>
      </c>
      <c r="T78" s="145" t="s">
        <v>919</v>
      </c>
      <c r="U78" s="219" t="s">
        <v>779</v>
      </c>
      <c r="V78" s="219"/>
      <c r="W78" s="219" t="s">
        <v>947</v>
      </c>
      <c r="X78" s="219" t="s">
        <v>1750</v>
      </c>
      <c r="Y78" s="219" t="s">
        <v>915</v>
      </c>
      <c r="Z78" s="219" t="s">
        <v>779</v>
      </c>
      <c r="AA78" s="219" t="s">
        <v>779</v>
      </c>
      <c r="AB78" s="219"/>
      <c r="AC78" s="219" t="s">
        <v>779</v>
      </c>
      <c r="AD78" s="219" t="s">
        <v>779</v>
      </c>
      <c r="AE78" s="219" t="s">
        <v>779</v>
      </c>
      <c r="AF78" s="219" t="s">
        <v>779</v>
      </c>
      <c r="AG78" s="219" t="s">
        <v>779</v>
      </c>
      <c r="AH78" s="219" t="s">
        <v>779</v>
      </c>
      <c r="AI78" s="219" t="s">
        <v>968</v>
      </c>
      <c r="AJ78" s="219"/>
      <c r="AK78" s="219" t="s">
        <v>968</v>
      </c>
      <c r="AL78" s="219"/>
      <c r="AM78" s="219" t="s">
        <v>916</v>
      </c>
      <c r="AN78" s="219" t="s">
        <v>916</v>
      </c>
      <c r="AO78" s="219">
        <v>2</v>
      </c>
      <c r="AP78" s="145"/>
      <c r="AQ78" s="217">
        <f>IF(U78="No","",IF(AN78="No",'Default Parameters'!$C$2,AO78/(AP78+AO78)*'Default Parameters'!$C$2))</f>
        <v>1.915</v>
      </c>
    </row>
    <row r="79" spans="1:43" s="218" customFormat="1" ht="15">
      <c r="A79" s="145" t="s">
        <v>965</v>
      </c>
      <c r="B79" s="247">
        <v>43400</v>
      </c>
      <c r="C79" s="145" t="s">
        <v>908</v>
      </c>
      <c r="D79" s="219" t="s">
        <v>1036</v>
      </c>
      <c r="E79" s="219" t="s">
        <v>910</v>
      </c>
      <c r="F79" s="219" t="s">
        <v>779</v>
      </c>
      <c r="G79" s="219" t="s">
        <v>1037</v>
      </c>
      <c r="H79" s="219" t="s">
        <v>9</v>
      </c>
      <c r="I79" s="221">
        <v>9361828004</v>
      </c>
      <c r="J79" s="221">
        <v>3</v>
      </c>
      <c r="K79" s="221">
        <v>2</v>
      </c>
      <c r="L79" s="145" t="s">
        <v>779</v>
      </c>
      <c r="M79" s="145" t="s">
        <v>779</v>
      </c>
      <c r="N79" s="145"/>
      <c r="O79" s="145"/>
      <c r="P79" s="145" t="s">
        <v>16</v>
      </c>
      <c r="Q79" s="145">
        <v>2013</v>
      </c>
      <c r="R79" s="145" t="s">
        <v>1465</v>
      </c>
      <c r="S79" s="145" t="s">
        <v>779</v>
      </c>
      <c r="T79" s="145" t="s">
        <v>913</v>
      </c>
      <c r="U79" s="145" t="s">
        <v>779</v>
      </c>
      <c r="V79" s="145"/>
      <c r="W79" s="145" t="s">
        <v>935</v>
      </c>
      <c r="X79" s="145" t="s">
        <v>936</v>
      </c>
      <c r="Y79" s="145" t="s">
        <v>915</v>
      </c>
      <c r="Z79" s="145" t="s">
        <v>779</v>
      </c>
      <c r="AA79" s="145" t="s">
        <v>779</v>
      </c>
      <c r="AB79" s="145"/>
      <c r="AC79" s="145" t="s">
        <v>779</v>
      </c>
      <c r="AD79" s="145" t="s">
        <v>779</v>
      </c>
      <c r="AE79" s="145" t="s">
        <v>779</v>
      </c>
      <c r="AF79" s="145" t="s">
        <v>779</v>
      </c>
      <c r="AG79" s="145" t="s">
        <v>779</v>
      </c>
      <c r="AH79" s="145" t="s">
        <v>779</v>
      </c>
      <c r="AI79" s="145" t="s">
        <v>968</v>
      </c>
      <c r="AJ79" s="145"/>
      <c r="AK79" s="145" t="s">
        <v>968</v>
      </c>
      <c r="AL79" s="145"/>
      <c r="AM79" s="145" t="s">
        <v>916</v>
      </c>
      <c r="AN79" s="145" t="s">
        <v>916</v>
      </c>
      <c r="AO79" s="145">
        <v>3</v>
      </c>
      <c r="AP79" s="145"/>
      <c r="AQ79" s="217">
        <f>IF(U79="No","",IF(AN79="No",'Default Parameters'!$C$2,AO79/(AP79+AO79)*'Default Parameters'!$C$2))</f>
        <v>1.915</v>
      </c>
    </row>
    <row r="80" spans="1:43" s="218" customFormat="1" ht="15">
      <c r="A80" s="145" t="s">
        <v>952</v>
      </c>
      <c r="B80" s="247">
        <v>43392</v>
      </c>
      <c r="C80" s="145" t="s">
        <v>908</v>
      </c>
      <c r="D80" s="145" t="s">
        <v>783</v>
      </c>
      <c r="E80" s="145" t="s">
        <v>938</v>
      </c>
      <c r="F80" s="145" t="s">
        <v>779</v>
      </c>
      <c r="G80" s="145" t="s">
        <v>1355</v>
      </c>
      <c r="H80" s="145" t="s">
        <v>12</v>
      </c>
      <c r="I80" s="216"/>
      <c r="J80" s="216">
        <v>4</v>
      </c>
      <c r="K80" s="216">
        <v>1</v>
      </c>
      <c r="L80" s="145" t="s">
        <v>914</v>
      </c>
      <c r="M80" s="145" t="s">
        <v>914</v>
      </c>
      <c r="N80" s="145"/>
      <c r="O80" s="145"/>
      <c r="P80" s="145" t="s">
        <v>229</v>
      </c>
      <c r="Q80" s="145">
        <v>2014</v>
      </c>
      <c r="R80" s="145" t="s">
        <v>1493</v>
      </c>
      <c r="S80" s="145" t="s">
        <v>912</v>
      </c>
      <c r="T80" s="145" t="s">
        <v>919</v>
      </c>
      <c r="U80" s="145" t="s">
        <v>968</v>
      </c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217" t="str">
        <f>IF(U80="No","",IF(AN80="No",'Default Parameters'!$C$2,AO80/(AP80+AO80)*'Default Parameters'!$C$2))</f>
        <v/>
      </c>
    </row>
    <row r="81" spans="1:43" s="218" customFormat="1" ht="15">
      <c r="A81" s="145" t="s">
        <v>965</v>
      </c>
      <c r="B81" s="247">
        <v>43400</v>
      </c>
      <c r="C81" s="145" t="s">
        <v>908</v>
      </c>
      <c r="D81" s="145" t="s">
        <v>1039</v>
      </c>
      <c r="E81" s="145" t="s">
        <v>910</v>
      </c>
      <c r="F81" s="145" t="s">
        <v>779</v>
      </c>
      <c r="G81" s="145" t="s">
        <v>1037</v>
      </c>
      <c r="H81" s="145" t="s">
        <v>9</v>
      </c>
      <c r="I81" s="216">
        <v>9500394862</v>
      </c>
      <c r="J81" s="216">
        <v>4</v>
      </c>
      <c r="K81" s="145"/>
      <c r="L81" s="145" t="s">
        <v>779</v>
      </c>
      <c r="M81" s="145" t="s">
        <v>779</v>
      </c>
      <c r="N81" s="145"/>
      <c r="O81" s="145"/>
      <c r="P81" s="145" t="s">
        <v>16</v>
      </c>
      <c r="Q81" s="145">
        <v>2012</v>
      </c>
      <c r="R81" s="145" t="s">
        <v>1466</v>
      </c>
      <c r="S81" s="145" t="s">
        <v>779</v>
      </c>
      <c r="T81" s="145" t="s">
        <v>913</v>
      </c>
      <c r="U81" s="219" t="s">
        <v>779</v>
      </c>
      <c r="V81" s="219"/>
      <c r="W81" s="219" t="s">
        <v>947</v>
      </c>
      <c r="X81" s="219" t="s">
        <v>1750</v>
      </c>
      <c r="Y81" s="219" t="s">
        <v>915</v>
      </c>
      <c r="Z81" s="219" t="s">
        <v>779</v>
      </c>
      <c r="AA81" s="219" t="s">
        <v>779</v>
      </c>
      <c r="AB81" s="219"/>
      <c r="AC81" s="219" t="s">
        <v>779</v>
      </c>
      <c r="AD81" s="219" t="s">
        <v>779</v>
      </c>
      <c r="AE81" s="219" t="s">
        <v>779</v>
      </c>
      <c r="AF81" s="219" t="s">
        <v>779</v>
      </c>
      <c r="AG81" s="219" t="s">
        <v>779</v>
      </c>
      <c r="AH81" s="219" t="s">
        <v>779</v>
      </c>
      <c r="AI81" s="219" t="s">
        <v>968</v>
      </c>
      <c r="AJ81" s="219"/>
      <c r="AK81" s="219" t="s">
        <v>968</v>
      </c>
      <c r="AL81" s="219"/>
      <c r="AM81" s="219" t="s">
        <v>916</v>
      </c>
      <c r="AN81" s="219" t="s">
        <v>916</v>
      </c>
      <c r="AO81" s="219">
        <v>3</v>
      </c>
      <c r="AP81" s="145"/>
      <c r="AQ81" s="217">
        <f>IF(U81="No","",IF(AN81="No",'Default Parameters'!$C$2,AO81/(AP81+AO81)*'Default Parameters'!$C$2))</f>
        <v>1.915</v>
      </c>
    </row>
    <row r="82" spans="1:43" s="218" customFormat="1" ht="15">
      <c r="A82" s="145" t="s">
        <v>965</v>
      </c>
      <c r="B82" s="247">
        <v>43398</v>
      </c>
      <c r="C82" s="145" t="s">
        <v>908</v>
      </c>
      <c r="D82" s="219" t="s">
        <v>998</v>
      </c>
      <c r="E82" s="219" t="s">
        <v>910</v>
      </c>
      <c r="F82" s="219" t="s">
        <v>779</v>
      </c>
      <c r="G82" s="219" t="s">
        <v>981</v>
      </c>
      <c r="H82" s="219" t="s">
        <v>9</v>
      </c>
      <c r="I82" s="221">
        <v>8675699300</v>
      </c>
      <c r="J82" s="221">
        <v>6</v>
      </c>
      <c r="K82" s="145"/>
      <c r="L82" s="145" t="s">
        <v>779</v>
      </c>
      <c r="M82" s="145" t="s">
        <v>779</v>
      </c>
      <c r="N82" s="145"/>
      <c r="O82" s="145"/>
      <c r="P82" s="145" t="s">
        <v>229</v>
      </c>
      <c r="Q82" s="145">
        <v>2013</v>
      </c>
      <c r="R82" s="145" t="s">
        <v>1472</v>
      </c>
      <c r="S82" s="145" t="s">
        <v>779</v>
      </c>
      <c r="T82" s="145" t="s">
        <v>919</v>
      </c>
      <c r="U82" s="219" t="s">
        <v>779</v>
      </c>
      <c r="V82" s="219"/>
      <c r="W82" s="219" t="s">
        <v>935</v>
      </c>
      <c r="X82" s="219" t="s">
        <v>936</v>
      </c>
      <c r="Y82" s="219" t="s">
        <v>915</v>
      </c>
      <c r="Z82" s="219" t="s">
        <v>779</v>
      </c>
      <c r="AA82" s="219" t="s">
        <v>779</v>
      </c>
      <c r="AB82" s="219"/>
      <c r="AC82" s="219" t="s">
        <v>779</v>
      </c>
      <c r="AD82" s="219" t="s">
        <v>779</v>
      </c>
      <c r="AE82" s="219" t="s">
        <v>779</v>
      </c>
      <c r="AF82" s="219" t="s">
        <v>779</v>
      </c>
      <c r="AG82" s="219" t="s">
        <v>779</v>
      </c>
      <c r="AH82" s="219" t="s">
        <v>779</v>
      </c>
      <c r="AI82" s="219" t="s">
        <v>968</v>
      </c>
      <c r="AJ82" s="219"/>
      <c r="AK82" s="219" t="s">
        <v>968</v>
      </c>
      <c r="AL82" s="219"/>
      <c r="AM82" s="219" t="s">
        <v>916</v>
      </c>
      <c r="AN82" s="219" t="s">
        <v>916</v>
      </c>
      <c r="AO82" s="219">
        <v>4</v>
      </c>
      <c r="AP82" s="145"/>
      <c r="AQ82" s="217">
        <f>IF(U82="No","",IF(AN82="No",'Default Parameters'!$C$2,AO82/(AP82+AO82)*'Default Parameters'!$C$2))</f>
        <v>1.915</v>
      </c>
    </row>
    <row r="83" spans="1:43" s="218" customFormat="1" ht="16">
      <c r="A83" s="225" t="s">
        <v>965</v>
      </c>
      <c r="B83" s="247">
        <v>43397</v>
      </c>
      <c r="C83" s="219" t="s">
        <v>908</v>
      </c>
      <c r="D83" s="219" t="s">
        <v>992</v>
      </c>
      <c r="E83" s="219" t="s">
        <v>910</v>
      </c>
      <c r="F83" s="219" t="s">
        <v>914</v>
      </c>
      <c r="G83" s="219" t="s">
        <v>991</v>
      </c>
      <c r="H83" s="219" t="s">
        <v>9</v>
      </c>
      <c r="I83" s="221">
        <v>8940669394</v>
      </c>
      <c r="J83" s="221">
        <v>3</v>
      </c>
      <c r="K83" s="221">
        <v>1</v>
      </c>
      <c r="L83" s="219" t="s">
        <v>914</v>
      </c>
      <c r="M83" s="219" t="s">
        <v>914</v>
      </c>
      <c r="N83" s="219"/>
      <c r="O83" s="219"/>
      <c r="P83" s="219" t="s">
        <v>16</v>
      </c>
      <c r="Q83" s="219">
        <v>2013</v>
      </c>
      <c r="R83" s="144" t="s">
        <v>1441</v>
      </c>
      <c r="S83" s="219" t="s">
        <v>914</v>
      </c>
      <c r="T83" s="219" t="s">
        <v>919</v>
      </c>
      <c r="U83" s="219" t="s">
        <v>968</v>
      </c>
      <c r="V83" s="219"/>
      <c r="W83" s="219"/>
      <c r="X83" s="145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7" t="str">
        <f>IF(U83="No","",IF(AN83="No",'Default Parameters'!$C$2,AO83/(AP83+AO83)*'Default Parameters'!$C$2))</f>
        <v/>
      </c>
    </row>
    <row r="84" spans="1:43" s="218" customFormat="1" ht="16">
      <c r="A84" s="225" t="s">
        <v>952</v>
      </c>
      <c r="B84" s="247">
        <v>43393</v>
      </c>
      <c r="C84" s="219" t="s">
        <v>908</v>
      </c>
      <c r="D84" s="219" t="s">
        <v>958</v>
      </c>
      <c r="E84" s="219" t="s">
        <v>910</v>
      </c>
      <c r="F84" s="219" t="s">
        <v>779</v>
      </c>
      <c r="G84" s="219" t="s">
        <v>957</v>
      </c>
      <c r="H84" s="219" t="s">
        <v>12</v>
      </c>
      <c r="I84" s="221">
        <v>9493683802</v>
      </c>
      <c r="J84" s="221">
        <v>3</v>
      </c>
      <c r="K84" s="221">
        <v>1</v>
      </c>
      <c r="L84" s="219" t="s">
        <v>779</v>
      </c>
      <c r="M84" s="219" t="s">
        <v>779</v>
      </c>
      <c r="N84" s="219"/>
      <c r="O84" s="219"/>
      <c r="P84" s="219" t="s">
        <v>16</v>
      </c>
      <c r="Q84" s="219">
        <v>2013</v>
      </c>
      <c r="R84" s="144" t="s">
        <v>1447</v>
      </c>
      <c r="S84" s="219" t="s">
        <v>912</v>
      </c>
      <c r="T84" s="219" t="s">
        <v>913</v>
      </c>
      <c r="U84" s="145" t="s">
        <v>779</v>
      </c>
      <c r="V84" s="145"/>
      <c r="W84" s="145" t="s">
        <v>935</v>
      </c>
      <c r="X84" s="145" t="s">
        <v>936</v>
      </c>
      <c r="Y84" s="145" t="s">
        <v>915</v>
      </c>
      <c r="Z84" s="145" t="s">
        <v>914</v>
      </c>
      <c r="AA84" s="145" t="s">
        <v>914</v>
      </c>
      <c r="AB84" s="145"/>
      <c r="AC84" s="145" t="s">
        <v>914</v>
      </c>
      <c r="AD84" s="145" t="s">
        <v>914</v>
      </c>
      <c r="AE84" s="145" t="s">
        <v>914</v>
      </c>
      <c r="AF84" s="145" t="s">
        <v>914</v>
      </c>
      <c r="AG84" s="145" t="s">
        <v>914</v>
      </c>
      <c r="AH84" s="145" t="s">
        <v>914</v>
      </c>
      <c r="AI84" s="145" t="s">
        <v>916</v>
      </c>
      <c r="AJ84" s="145"/>
      <c r="AK84" s="145" t="s">
        <v>916</v>
      </c>
      <c r="AL84" s="145"/>
      <c r="AM84" s="145" t="s">
        <v>779</v>
      </c>
      <c r="AN84" s="145" t="s">
        <v>779</v>
      </c>
      <c r="AO84" s="145">
        <v>3</v>
      </c>
      <c r="AP84" s="145">
        <v>3</v>
      </c>
      <c r="AQ84" s="217">
        <f>IF(U84="No","",IF(AN84="No",'Default Parameters'!$C$2,AO84/(AP84+AO84)*'Default Parameters'!$C$2))</f>
        <v>0.95750000000000002</v>
      </c>
    </row>
    <row r="85" spans="1:43" s="218" customFormat="1" ht="16">
      <c r="A85" s="225" t="s">
        <v>965</v>
      </c>
      <c r="B85" s="247">
        <v>43397</v>
      </c>
      <c r="C85" s="219" t="s">
        <v>908</v>
      </c>
      <c r="D85" s="219" t="s">
        <v>978</v>
      </c>
      <c r="E85" s="219" t="s">
        <v>910</v>
      </c>
      <c r="F85" s="219" t="s">
        <v>779</v>
      </c>
      <c r="G85" s="219" t="s">
        <v>979</v>
      </c>
      <c r="H85" s="219" t="s">
        <v>9</v>
      </c>
      <c r="I85" s="221">
        <v>8681091030</v>
      </c>
      <c r="J85" s="221">
        <v>4</v>
      </c>
      <c r="K85" s="219"/>
      <c r="L85" s="219" t="s">
        <v>779</v>
      </c>
      <c r="M85" s="219" t="s">
        <v>779</v>
      </c>
      <c r="N85" s="219"/>
      <c r="O85" s="219"/>
      <c r="P85" s="219" t="s">
        <v>16</v>
      </c>
      <c r="Q85" s="219">
        <v>2014</v>
      </c>
      <c r="R85" s="144" t="s">
        <v>1449</v>
      </c>
      <c r="S85" s="219" t="s">
        <v>779</v>
      </c>
      <c r="T85" s="219" t="s">
        <v>919</v>
      </c>
      <c r="U85" s="219" t="s">
        <v>968</v>
      </c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145"/>
      <c r="AP85" s="219"/>
      <c r="AQ85" s="217" t="str">
        <f>IF(U85="No","",IF(AN85="No",'Default Parameters'!$C$2,AO85/(AP85+AO85)*'Default Parameters'!$C$2))</f>
        <v/>
      </c>
    </row>
    <row r="86" spans="1:43" s="218" customFormat="1" ht="16">
      <c r="A86" s="225" t="s">
        <v>965</v>
      </c>
      <c r="B86" s="247">
        <v>43397</v>
      </c>
      <c r="C86" s="219" t="s">
        <v>908</v>
      </c>
      <c r="D86" s="219" t="s">
        <v>986</v>
      </c>
      <c r="E86" s="219" t="s">
        <v>910</v>
      </c>
      <c r="F86" s="219" t="s">
        <v>914</v>
      </c>
      <c r="G86" s="219" t="s">
        <v>987</v>
      </c>
      <c r="H86" s="219" t="s">
        <v>9</v>
      </c>
      <c r="I86" s="221">
        <v>9751404105</v>
      </c>
      <c r="J86" s="221">
        <v>3</v>
      </c>
      <c r="K86" s="219"/>
      <c r="L86" s="219" t="s">
        <v>914</v>
      </c>
      <c r="M86" s="219" t="s">
        <v>914</v>
      </c>
      <c r="N86" s="219"/>
      <c r="O86" s="219"/>
      <c r="P86" s="219" t="s">
        <v>16</v>
      </c>
      <c r="Q86" s="219">
        <v>2013</v>
      </c>
      <c r="R86" s="144" t="s">
        <v>1443</v>
      </c>
      <c r="S86" s="219" t="s">
        <v>914</v>
      </c>
      <c r="T86" s="219" t="s">
        <v>919</v>
      </c>
      <c r="U86" s="145" t="s">
        <v>968</v>
      </c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217" t="str">
        <f>IF(U86="No","",IF(AN86="No",'Default Parameters'!$C$2,AO86/(AP86+AO86)*'Default Parameters'!$C$2))</f>
        <v/>
      </c>
    </row>
    <row r="87" spans="1:43" s="218" customFormat="1" ht="16">
      <c r="A87" s="225" t="s">
        <v>965</v>
      </c>
      <c r="B87" s="247">
        <v>43400</v>
      </c>
      <c r="C87" s="219" t="s">
        <v>908</v>
      </c>
      <c r="D87" s="219" t="s">
        <v>1049</v>
      </c>
      <c r="E87" s="219" t="s">
        <v>910</v>
      </c>
      <c r="F87" s="219" t="s">
        <v>779</v>
      </c>
      <c r="G87" s="219" t="s">
        <v>1045</v>
      </c>
      <c r="H87" s="219" t="s">
        <v>9</v>
      </c>
      <c r="I87" s="221">
        <v>9894891599</v>
      </c>
      <c r="J87" s="221">
        <v>3</v>
      </c>
      <c r="K87" s="219"/>
      <c r="L87" s="219" t="s">
        <v>779</v>
      </c>
      <c r="M87" s="219" t="s">
        <v>779</v>
      </c>
      <c r="N87" s="219"/>
      <c r="O87" s="219"/>
      <c r="P87" s="219" t="s">
        <v>16</v>
      </c>
      <c r="Q87" s="219">
        <v>2012</v>
      </c>
      <c r="R87" s="215" t="s">
        <v>1435</v>
      </c>
      <c r="S87" s="219" t="s">
        <v>779</v>
      </c>
      <c r="T87" s="219" t="s">
        <v>913</v>
      </c>
      <c r="U87" s="219" t="s">
        <v>779</v>
      </c>
      <c r="V87" s="219"/>
      <c r="W87" s="219" t="s">
        <v>947</v>
      </c>
      <c r="X87" s="219" t="s">
        <v>1750</v>
      </c>
      <c r="Y87" s="219" t="s">
        <v>915</v>
      </c>
      <c r="Z87" s="219" t="s">
        <v>779</v>
      </c>
      <c r="AA87" s="219" t="s">
        <v>779</v>
      </c>
      <c r="AB87" s="219"/>
      <c r="AC87" s="219" t="s">
        <v>779</v>
      </c>
      <c r="AD87" s="219" t="s">
        <v>779</v>
      </c>
      <c r="AE87" s="219" t="s">
        <v>779</v>
      </c>
      <c r="AF87" s="219" t="s">
        <v>779</v>
      </c>
      <c r="AG87" s="219" t="s">
        <v>779</v>
      </c>
      <c r="AH87" s="219" t="s">
        <v>779</v>
      </c>
      <c r="AI87" s="219" t="s">
        <v>968</v>
      </c>
      <c r="AJ87" s="219"/>
      <c r="AK87" s="219" t="s">
        <v>968</v>
      </c>
      <c r="AL87" s="219"/>
      <c r="AM87" s="219" t="s">
        <v>916</v>
      </c>
      <c r="AN87" s="219" t="s">
        <v>916</v>
      </c>
      <c r="AO87" s="219">
        <v>3</v>
      </c>
      <c r="AP87" s="219"/>
      <c r="AQ87" s="217">
        <f>IF(U87="No","",IF(AN87="No",'Default Parameters'!$C$2,AO87/(AP87+AO87)*'Default Parameters'!$C$2))</f>
        <v>1.915</v>
      </c>
    </row>
    <row r="88" spans="1:43" s="218" customFormat="1" ht="16">
      <c r="A88" s="225" t="s">
        <v>965</v>
      </c>
      <c r="B88" s="247">
        <v>43399</v>
      </c>
      <c r="C88" s="219" t="s">
        <v>908</v>
      </c>
      <c r="D88" s="219" t="s">
        <v>1023</v>
      </c>
      <c r="E88" s="219" t="s">
        <v>910</v>
      </c>
      <c r="F88" s="219" t="s">
        <v>779</v>
      </c>
      <c r="G88" s="219" t="s">
        <v>1024</v>
      </c>
      <c r="H88" s="219" t="s">
        <v>9</v>
      </c>
      <c r="I88" s="221">
        <v>9791367672</v>
      </c>
      <c r="J88" s="221">
        <v>4</v>
      </c>
      <c r="K88" s="219"/>
      <c r="L88" s="219" t="s">
        <v>779</v>
      </c>
      <c r="M88" s="219" t="s">
        <v>779</v>
      </c>
      <c r="N88" s="219"/>
      <c r="O88" s="219"/>
      <c r="P88" s="219" t="s">
        <v>229</v>
      </c>
      <c r="Q88" s="219">
        <v>2013</v>
      </c>
      <c r="R88" s="215" t="s">
        <v>1476</v>
      </c>
      <c r="S88" s="219" t="s">
        <v>779</v>
      </c>
      <c r="T88" s="219" t="s">
        <v>913</v>
      </c>
      <c r="U88" s="145" t="s">
        <v>779</v>
      </c>
      <c r="V88" s="145"/>
      <c r="W88" s="145" t="s">
        <v>947</v>
      </c>
      <c r="X88" s="145" t="s">
        <v>1750</v>
      </c>
      <c r="Y88" s="145" t="s">
        <v>915</v>
      </c>
      <c r="Z88" s="145" t="s">
        <v>779</v>
      </c>
      <c r="AA88" s="145" t="s">
        <v>779</v>
      </c>
      <c r="AB88" s="145"/>
      <c r="AC88" s="145" t="s">
        <v>779</v>
      </c>
      <c r="AD88" s="145" t="s">
        <v>779</v>
      </c>
      <c r="AE88" s="145" t="s">
        <v>779</v>
      </c>
      <c r="AF88" s="145" t="s">
        <v>779</v>
      </c>
      <c r="AG88" s="145" t="s">
        <v>779</v>
      </c>
      <c r="AH88" s="145" t="s">
        <v>779</v>
      </c>
      <c r="AI88" s="145" t="s">
        <v>968</v>
      </c>
      <c r="AJ88" s="145"/>
      <c r="AK88" s="145" t="s">
        <v>968</v>
      </c>
      <c r="AL88" s="145"/>
      <c r="AM88" s="145" t="s">
        <v>916</v>
      </c>
      <c r="AN88" s="145" t="s">
        <v>916</v>
      </c>
      <c r="AO88" s="145">
        <v>3</v>
      </c>
      <c r="AP88" s="145"/>
      <c r="AQ88" s="217">
        <f>IF(U88="No","",IF(AN88="No",'Default Parameters'!$C$2,AO88/(AP88+AO88)*'Default Parameters'!$C$2))</f>
        <v>1.915</v>
      </c>
    </row>
    <row r="89" spans="1:43" s="218" customFormat="1" ht="15">
      <c r="A89" s="145" t="s">
        <v>965</v>
      </c>
      <c r="B89" s="247">
        <v>43398</v>
      </c>
      <c r="C89" s="145" t="s">
        <v>908</v>
      </c>
      <c r="D89" s="145" t="s">
        <v>1016</v>
      </c>
      <c r="E89" s="145" t="s">
        <v>910</v>
      </c>
      <c r="F89" s="145" t="s">
        <v>914</v>
      </c>
      <c r="G89" s="145" t="s">
        <v>1363</v>
      </c>
      <c r="H89" s="145" t="s">
        <v>9</v>
      </c>
      <c r="I89" s="216">
        <v>8754660178</v>
      </c>
      <c r="J89" s="216">
        <v>3</v>
      </c>
      <c r="K89" s="145"/>
      <c r="L89" s="145" t="s">
        <v>914</v>
      </c>
      <c r="M89" s="145" t="s">
        <v>914</v>
      </c>
      <c r="N89" s="145"/>
      <c r="O89" s="145"/>
      <c r="P89" s="145" t="s">
        <v>229</v>
      </c>
      <c r="Q89" s="145">
        <v>2016</v>
      </c>
      <c r="R89" s="145" t="s">
        <v>1532</v>
      </c>
      <c r="S89" s="145" t="s">
        <v>914</v>
      </c>
      <c r="T89" s="145" t="s">
        <v>919</v>
      </c>
      <c r="U89" s="145" t="s">
        <v>914</v>
      </c>
      <c r="V89" s="145"/>
      <c r="W89" s="145" t="s">
        <v>947</v>
      </c>
      <c r="X89" s="145" t="s">
        <v>1750</v>
      </c>
      <c r="Y89" s="145" t="s">
        <v>915</v>
      </c>
      <c r="Z89" s="145" t="s">
        <v>914</v>
      </c>
      <c r="AA89" s="145" t="s">
        <v>914</v>
      </c>
      <c r="AB89" s="145"/>
      <c r="AC89" s="145" t="s">
        <v>914</v>
      </c>
      <c r="AD89" s="145" t="s">
        <v>914</v>
      </c>
      <c r="AE89" s="145" t="s">
        <v>914</v>
      </c>
      <c r="AF89" s="145" t="s">
        <v>914</v>
      </c>
      <c r="AG89" s="145" t="s">
        <v>914</v>
      </c>
      <c r="AH89" s="145" t="s">
        <v>914</v>
      </c>
      <c r="AI89" s="145" t="s">
        <v>916</v>
      </c>
      <c r="AJ89" s="145"/>
      <c r="AK89" s="145" t="s">
        <v>916</v>
      </c>
      <c r="AL89" s="145"/>
      <c r="AM89" s="145" t="s">
        <v>916</v>
      </c>
      <c r="AN89" s="145" t="s">
        <v>916</v>
      </c>
      <c r="AO89" s="145">
        <v>2</v>
      </c>
      <c r="AP89" s="145"/>
      <c r="AQ89" s="217">
        <f>IF(U89="No","",IF(AN89="No",'Default Parameters'!$C$2,AO89/(AP89+AO89)*'Default Parameters'!$C$2))</f>
        <v>1.915</v>
      </c>
    </row>
    <row r="90" spans="1:43" s="218" customFormat="1" ht="15">
      <c r="A90" s="145" t="s">
        <v>965</v>
      </c>
      <c r="B90" s="247">
        <v>43397</v>
      </c>
      <c r="C90" s="145" t="s">
        <v>908</v>
      </c>
      <c r="D90" s="145" t="s">
        <v>1003</v>
      </c>
      <c r="E90" s="145" t="s">
        <v>910</v>
      </c>
      <c r="F90" s="145" t="s">
        <v>779</v>
      </c>
      <c r="G90" s="145" t="s">
        <v>1004</v>
      </c>
      <c r="H90" s="145" t="s">
        <v>9</v>
      </c>
      <c r="I90" s="216">
        <v>9489171367</v>
      </c>
      <c r="J90" s="216">
        <v>4</v>
      </c>
      <c r="K90" s="145"/>
      <c r="L90" s="145" t="s">
        <v>779</v>
      </c>
      <c r="M90" s="145" t="s">
        <v>779</v>
      </c>
      <c r="N90" s="145"/>
      <c r="O90" s="145"/>
      <c r="P90" s="145" t="s">
        <v>229</v>
      </c>
      <c r="Q90" s="145">
        <v>2013</v>
      </c>
      <c r="R90" s="145" t="s">
        <v>1480</v>
      </c>
      <c r="S90" s="145" t="s">
        <v>779</v>
      </c>
      <c r="T90" s="145" t="s">
        <v>919</v>
      </c>
      <c r="U90" s="145" t="s">
        <v>779</v>
      </c>
      <c r="V90" s="145"/>
      <c r="W90" s="145" t="s">
        <v>947</v>
      </c>
      <c r="X90" s="145" t="s">
        <v>1750</v>
      </c>
      <c r="Y90" s="145" t="s">
        <v>915</v>
      </c>
      <c r="Z90" s="145" t="s">
        <v>779</v>
      </c>
      <c r="AA90" s="145" t="s">
        <v>779</v>
      </c>
      <c r="AB90" s="145"/>
      <c r="AC90" s="145" t="s">
        <v>779</v>
      </c>
      <c r="AD90" s="145" t="s">
        <v>779</v>
      </c>
      <c r="AE90" s="145" t="s">
        <v>779</v>
      </c>
      <c r="AF90" s="145" t="s">
        <v>779</v>
      </c>
      <c r="AG90" s="145" t="s">
        <v>779</v>
      </c>
      <c r="AH90" s="145" t="s">
        <v>779</v>
      </c>
      <c r="AI90" s="145" t="s">
        <v>968</v>
      </c>
      <c r="AJ90" s="145"/>
      <c r="AK90" s="145" t="s">
        <v>968</v>
      </c>
      <c r="AL90" s="145"/>
      <c r="AM90" s="145" t="s">
        <v>916</v>
      </c>
      <c r="AN90" s="145" t="s">
        <v>916</v>
      </c>
      <c r="AO90" s="145">
        <v>3</v>
      </c>
      <c r="AP90" s="145"/>
      <c r="AQ90" s="217">
        <f>IF(U90="No","",IF(AN90="No",'Default Parameters'!$C$2,AO90/(AP90+AO90)*'Default Parameters'!$C$2))</f>
        <v>1.915</v>
      </c>
    </row>
    <row r="91" spans="1:43" s="218" customFormat="1" ht="15">
      <c r="A91" s="145" t="s">
        <v>1146</v>
      </c>
      <c r="B91" s="247">
        <v>43403</v>
      </c>
      <c r="C91" s="145" t="s">
        <v>908</v>
      </c>
      <c r="D91" s="219" t="s">
        <v>1226</v>
      </c>
      <c r="E91" s="219" t="s">
        <v>938</v>
      </c>
      <c r="F91" s="219" t="s">
        <v>779</v>
      </c>
      <c r="G91" s="145" t="s">
        <v>1227</v>
      </c>
      <c r="H91" s="219" t="s">
        <v>8</v>
      </c>
      <c r="I91" s="227">
        <v>9986288467</v>
      </c>
      <c r="J91" s="221">
        <v>4</v>
      </c>
      <c r="K91" s="219"/>
      <c r="L91" s="145" t="s">
        <v>779</v>
      </c>
      <c r="M91" s="145" t="s">
        <v>779</v>
      </c>
      <c r="N91" s="145"/>
      <c r="O91" s="145"/>
      <c r="P91" s="145" t="s">
        <v>229</v>
      </c>
      <c r="Q91" s="145">
        <v>2016</v>
      </c>
      <c r="R91" s="145" t="s">
        <v>1530</v>
      </c>
      <c r="S91" s="145" t="s">
        <v>914</v>
      </c>
      <c r="T91" s="145" t="s">
        <v>919</v>
      </c>
      <c r="U91" s="145" t="s">
        <v>779</v>
      </c>
      <c r="V91" s="145"/>
      <c r="W91" s="145" t="s">
        <v>947</v>
      </c>
      <c r="X91" s="145" t="s">
        <v>1154</v>
      </c>
      <c r="Y91" s="145" t="s">
        <v>915</v>
      </c>
      <c r="Z91" s="145" t="s">
        <v>779</v>
      </c>
      <c r="AA91" s="145" t="s">
        <v>779</v>
      </c>
      <c r="AB91" s="145"/>
      <c r="AC91" s="145" t="s">
        <v>779</v>
      </c>
      <c r="AD91" s="145" t="s">
        <v>779</v>
      </c>
      <c r="AE91" s="145" t="s">
        <v>779</v>
      </c>
      <c r="AF91" s="145" t="s">
        <v>779</v>
      </c>
      <c r="AG91" s="145" t="s">
        <v>779</v>
      </c>
      <c r="AH91" s="145" t="s">
        <v>779</v>
      </c>
      <c r="AI91" s="145" t="s">
        <v>968</v>
      </c>
      <c r="AJ91" s="145"/>
      <c r="AK91" s="145" t="s">
        <v>968</v>
      </c>
      <c r="AL91" s="145"/>
      <c r="AM91" s="145" t="s">
        <v>968</v>
      </c>
      <c r="AN91" s="145" t="s">
        <v>968</v>
      </c>
      <c r="AO91" s="145">
        <v>2</v>
      </c>
      <c r="AP91" s="145"/>
      <c r="AQ91" s="217">
        <f>IF(U91="No","",IF(AN91="No",'Default Parameters'!$C$2,AO91/(AP91+AO91)*'Default Parameters'!$C$2))</f>
        <v>1.915</v>
      </c>
    </row>
    <row r="92" spans="1:43" ht="15.75" customHeight="1">
      <c r="R92" s="115"/>
    </row>
    <row r="93" spans="1:43" ht="15.75" customHeight="1">
      <c r="R93" s="115"/>
    </row>
  </sheetData>
  <autoFilter ref="A2:AQ91" xr:uid="{00000000-0009-0000-0000-000007000000}"/>
  <mergeCells count="38">
    <mergeCell ref="AF1:AF2"/>
    <mergeCell ref="AN1:AN2"/>
    <mergeCell ref="AO1:AP1"/>
    <mergeCell ref="AH1:AH2"/>
    <mergeCell ref="AI1:AI2"/>
    <mergeCell ref="AJ1:AJ2"/>
    <mergeCell ref="AK1:AK2"/>
    <mergeCell ref="AL1:AL2"/>
    <mergeCell ref="T1:T2"/>
    <mergeCell ref="U1:U2"/>
    <mergeCell ref="Q1:Q2"/>
    <mergeCell ref="V1:V2"/>
    <mergeCell ref="AQ1:AQ2"/>
    <mergeCell ref="AA1:AA2"/>
    <mergeCell ref="W1:W2"/>
    <mergeCell ref="X1:X2"/>
    <mergeCell ref="Y1:Y2"/>
    <mergeCell ref="Z1:Z2"/>
    <mergeCell ref="AM1:AM2"/>
    <mergeCell ref="AG1:AG2"/>
    <mergeCell ref="AB1:AB2"/>
    <mergeCell ref="AC1:AC2"/>
    <mergeCell ref="AD1:AD2"/>
    <mergeCell ref="AE1:AE2"/>
    <mergeCell ref="P1:P2"/>
    <mergeCell ref="R1:R2"/>
    <mergeCell ref="S1:S2"/>
    <mergeCell ref="L1:O1"/>
    <mergeCell ref="A1:A2"/>
    <mergeCell ref="C1:C2"/>
    <mergeCell ref="D1:D2"/>
    <mergeCell ref="E1:E2"/>
    <mergeCell ref="F1:F2"/>
    <mergeCell ref="G1:G2"/>
    <mergeCell ref="H1:H2"/>
    <mergeCell ref="I1:I2"/>
    <mergeCell ref="J1:K1"/>
    <mergeCell ref="B1: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Q140"/>
  <sheetViews>
    <sheetView zoomScale="55" zoomScaleNormal="40" workbookViewId="0">
      <selection activeCell="B11" sqref="B11"/>
    </sheetView>
  </sheetViews>
  <sheetFormatPr baseColWidth="10" defaultColWidth="14.5" defaultRowHeight="15.75" customHeight="1"/>
  <cols>
    <col min="1" max="3" width="14.5" style="115" customWidth="1"/>
    <col min="4" max="4" width="32.83203125" style="115" customWidth="1"/>
    <col min="5" max="6" width="14.5" style="115" customWidth="1"/>
    <col min="7" max="7" width="48.33203125" style="115" customWidth="1"/>
    <col min="8" max="22" width="14.5" style="115" customWidth="1"/>
    <col min="23" max="23" width="19" style="115" customWidth="1"/>
    <col min="24" max="24" width="20.6640625" style="115" customWidth="1"/>
    <col min="25" max="25" width="21" style="115" customWidth="1"/>
    <col min="26" max="38" width="14.5" style="115" customWidth="1"/>
    <col min="39" max="16384" width="14.5" style="115"/>
  </cols>
  <sheetData>
    <row r="1" spans="1:43" s="116" customFormat="1" ht="29.5" customHeight="1">
      <c r="A1" s="368" t="s">
        <v>1702</v>
      </c>
      <c r="B1" s="368" t="s">
        <v>1800</v>
      </c>
      <c r="C1" s="368" t="s">
        <v>1703</v>
      </c>
      <c r="D1" s="368" t="s">
        <v>1704</v>
      </c>
      <c r="E1" s="368" t="s">
        <v>1705</v>
      </c>
      <c r="F1" s="368" t="s">
        <v>1706</v>
      </c>
      <c r="G1" s="368" t="s">
        <v>1707</v>
      </c>
      <c r="H1" s="368" t="s">
        <v>3</v>
      </c>
      <c r="I1" s="368" t="s">
        <v>1708</v>
      </c>
      <c r="J1" s="366" t="s">
        <v>1709</v>
      </c>
      <c r="K1" s="370"/>
      <c r="L1" s="366" t="s">
        <v>1710</v>
      </c>
      <c r="M1" s="367"/>
      <c r="N1" s="367"/>
      <c r="O1" s="367"/>
      <c r="P1" s="368" t="s">
        <v>1711</v>
      </c>
      <c r="Q1" s="368" t="s">
        <v>1321</v>
      </c>
      <c r="R1" s="368" t="s">
        <v>1712</v>
      </c>
      <c r="S1" s="368" t="s">
        <v>1713</v>
      </c>
      <c r="T1" s="368" t="s">
        <v>1714</v>
      </c>
      <c r="U1" s="368" t="s">
        <v>1715</v>
      </c>
      <c r="V1" s="368" t="s">
        <v>1716</v>
      </c>
      <c r="W1" s="368" t="s">
        <v>1717</v>
      </c>
      <c r="X1" s="368" t="s">
        <v>1718</v>
      </c>
      <c r="Y1" s="368" t="s">
        <v>1719</v>
      </c>
      <c r="Z1" s="368" t="s">
        <v>1720</v>
      </c>
      <c r="AA1" s="368" t="s">
        <v>1721</v>
      </c>
      <c r="AB1" s="368" t="s">
        <v>1722</v>
      </c>
      <c r="AC1" s="368" t="s">
        <v>1723</v>
      </c>
      <c r="AD1" s="368" t="s">
        <v>1724</v>
      </c>
      <c r="AE1" s="368" t="s">
        <v>1725</v>
      </c>
      <c r="AF1" s="368" t="s">
        <v>1726</v>
      </c>
      <c r="AG1" s="368" t="s">
        <v>1727</v>
      </c>
      <c r="AH1" s="368" t="s">
        <v>1728</v>
      </c>
      <c r="AI1" s="368" t="s">
        <v>1729</v>
      </c>
      <c r="AJ1" s="368" t="s">
        <v>1730</v>
      </c>
      <c r="AK1" s="368" t="s">
        <v>1731</v>
      </c>
      <c r="AL1" s="368" t="s">
        <v>1732</v>
      </c>
      <c r="AM1" s="368" t="s">
        <v>1733</v>
      </c>
      <c r="AN1" s="368" t="s">
        <v>1734</v>
      </c>
      <c r="AO1" s="366" t="s">
        <v>1735</v>
      </c>
      <c r="AP1" s="370"/>
      <c r="AQ1" s="364" t="s">
        <v>1320</v>
      </c>
    </row>
    <row r="2" spans="1:43" s="116" customFormat="1" ht="91" customHeight="1">
      <c r="A2" s="369"/>
      <c r="B2" s="369"/>
      <c r="C2" s="369"/>
      <c r="D2" s="369"/>
      <c r="E2" s="369"/>
      <c r="F2" s="369"/>
      <c r="G2" s="369"/>
      <c r="H2" s="369"/>
      <c r="I2" s="369"/>
      <c r="J2" s="214" t="s">
        <v>899</v>
      </c>
      <c r="K2" s="214" t="s">
        <v>900</v>
      </c>
      <c r="L2" s="214" t="s">
        <v>901</v>
      </c>
      <c r="M2" s="214" t="s">
        <v>902</v>
      </c>
      <c r="N2" s="214" t="s">
        <v>903</v>
      </c>
      <c r="O2" s="214" t="s">
        <v>904</v>
      </c>
      <c r="P2" s="369"/>
      <c r="Q2" s="371"/>
      <c r="R2" s="369"/>
      <c r="S2" s="369"/>
      <c r="T2" s="369"/>
      <c r="U2" s="369"/>
      <c r="V2" s="369"/>
      <c r="W2" s="369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214" t="s">
        <v>905</v>
      </c>
      <c r="AP2" s="214" t="s">
        <v>906</v>
      </c>
      <c r="AQ2" s="365"/>
    </row>
    <row r="3" spans="1:43" s="218" customFormat="1" ht="16">
      <c r="A3" s="145" t="s">
        <v>1146</v>
      </c>
      <c r="B3" s="247">
        <v>43756</v>
      </c>
      <c r="C3" s="145" t="s">
        <v>908</v>
      </c>
      <c r="D3" s="145" t="s">
        <v>1377</v>
      </c>
      <c r="E3" s="145" t="s">
        <v>910</v>
      </c>
      <c r="F3" s="145" t="s">
        <v>779</v>
      </c>
      <c r="G3" s="145" t="s">
        <v>1378</v>
      </c>
      <c r="H3" s="145" t="s">
        <v>8</v>
      </c>
      <c r="I3" s="222">
        <v>8153257345</v>
      </c>
      <c r="J3" s="216">
        <v>4</v>
      </c>
      <c r="K3" s="145"/>
      <c r="L3" s="145" t="s">
        <v>779</v>
      </c>
      <c r="M3" s="145" t="s">
        <v>779</v>
      </c>
      <c r="N3" s="145"/>
      <c r="O3" s="145"/>
      <c r="P3" s="145" t="s">
        <v>229</v>
      </c>
      <c r="Q3" s="145">
        <v>2014</v>
      </c>
      <c r="R3" s="144" t="s">
        <v>1575</v>
      </c>
      <c r="S3" s="145" t="s">
        <v>914</v>
      </c>
      <c r="T3" s="145" t="s">
        <v>919</v>
      </c>
      <c r="U3" s="145" t="s">
        <v>968</v>
      </c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217" t="str">
        <f>IF(U3="No","",IF(AN3="No",'Default Parameters'!$C$2,AO3/(AP3+AO3)*'Default Parameters'!$C$2))</f>
        <v/>
      </c>
    </row>
    <row r="4" spans="1:43" s="218" customFormat="1" ht="15">
      <c r="A4" s="145" t="s">
        <v>965</v>
      </c>
      <c r="B4" s="247">
        <v>43763</v>
      </c>
      <c r="C4" s="145" t="s">
        <v>908</v>
      </c>
      <c r="D4" s="145" t="s">
        <v>1284</v>
      </c>
      <c r="E4" s="145" t="s">
        <v>910</v>
      </c>
      <c r="F4" s="145" t="s">
        <v>779</v>
      </c>
      <c r="G4" s="145" t="s">
        <v>1280</v>
      </c>
      <c r="H4" s="145" t="s">
        <v>9</v>
      </c>
      <c r="I4" s="216">
        <v>7402515142</v>
      </c>
      <c r="J4" s="216">
        <v>4</v>
      </c>
      <c r="K4" s="216">
        <v>0</v>
      </c>
      <c r="L4" s="145" t="s">
        <v>779</v>
      </c>
      <c r="M4" s="145" t="s">
        <v>779</v>
      </c>
      <c r="N4" s="145"/>
      <c r="O4" s="145"/>
      <c r="P4" s="145" t="s">
        <v>229</v>
      </c>
      <c r="Q4" s="145">
        <v>2014</v>
      </c>
      <c r="R4" s="145" t="s">
        <v>1580</v>
      </c>
      <c r="S4" s="145" t="s">
        <v>914</v>
      </c>
      <c r="T4" s="145" t="s">
        <v>919</v>
      </c>
      <c r="U4" s="145" t="s">
        <v>779</v>
      </c>
      <c r="V4" s="145"/>
      <c r="W4" s="145" t="s">
        <v>1745</v>
      </c>
      <c r="X4" s="145" t="s">
        <v>1154</v>
      </c>
      <c r="Y4" s="145" t="s">
        <v>915</v>
      </c>
      <c r="Z4" s="145" t="s">
        <v>779</v>
      </c>
      <c r="AA4" s="145" t="s">
        <v>779</v>
      </c>
      <c r="AB4" s="145"/>
      <c r="AC4" s="145" t="s">
        <v>779</v>
      </c>
      <c r="AD4" s="145" t="s">
        <v>779</v>
      </c>
      <c r="AE4" s="145" t="s">
        <v>779</v>
      </c>
      <c r="AF4" s="145" t="s">
        <v>779</v>
      </c>
      <c r="AG4" s="145" t="s">
        <v>779</v>
      </c>
      <c r="AH4" s="145" t="s">
        <v>779</v>
      </c>
      <c r="AI4" s="145" t="s">
        <v>968</v>
      </c>
      <c r="AJ4" s="145"/>
      <c r="AK4" s="145" t="s">
        <v>968</v>
      </c>
      <c r="AL4" s="145"/>
      <c r="AM4" s="145" t="s">
        <v>968</v>
      </c>
      <c r="AN4" s="145" t="s">
        <v>968</v>
      </c>
      <c r="AO4" s="145">
        <v>3</v>
      </c>
      <c r="AP4" s="145"/>
      <c r="AQ4" s="217">
        <f>IF(U4="No","",IF(AN4="No",'Default Parameters'!$C$2,AO4/(AP4+AO4)*'Default Parameters'!$C$2))</f>
        <v>1.915</v>
      </c>
    </row>
    <row r="5" spans="1:43" s="218" customFormat="1" ht="15">
      <c r="A5" s="145" t="s">
        <v>965</v>
      </c>
      <c r="B5" s="247">
        <v>43761</v>
      </c>
      <c r="C5" s="145" t="s">
        <v>908</v>
      </c>
      <c r="D5" s="145" t="s">
        <v>1129</v>
      </c>
      <c r="E5" s="145" t="s">
        <v>910</v>
      </c>
      <c r="F5" s="145" t="s">
        <v>914</v>
      </c>
      <c r="G5" s="145" t="s">
        <v>1128</v>
      </c>
      <c r="H5" s="145" t="s">
        <v>9</v>
      </c>
      <c r="I5" s="216">
        <v>8904980220</v>
      </c>
      <c r="J5" s="216">
        <v>3</v>
      </c>
      <c r="K5" s="216">
        <v>0</v>
      </c>
      <c r="L5" s="145" t="s">
        <v>779</v>
      </c>
      <c r="M5" s="145" t="s">
        <v>779</v>
      </c>
      <c r="N5" s="145"/>
      <c r="O5" s="145"/>
      <c r="P5" s="145" t="s">
        <v>229</v>
      </c>
      <c r="Q5" s="145">
        <v>2014</v>
      </c>
      <c r="R5" s="145" t="s">
        <v>1551</v>
      </c>
      <c r="S5" s="145" t="s">
        <v>912</v>
      </c>
      <c r="T5" s="145" t="s">
        <v>919</v>
      </c>
      <c r="U5" s="145" t="s">
        <v>912</v>
      </c>
      <c r="V5" s="145"/>
      <c r="W5" s="145" t="s">
        <v>1095</v>
      </c>
      <c r="X5" s="145" t="s">
        <v>1750</v>
      </c>
      <c r="Y5" s="145" t="s">
        <v>915</v>
      </c>
      <c r="Z5" s="145" t="s">
        <v>779</v>
      </c>
      <c r="AA5" s="145" t="s">
        <v>914</v>
      </c>
      <c r="AB5" s="145"/>
      <c r="AC5" s="145" t="s">
        <v>914</v>
      </c>
      <c r="AD5" s="145" t="s">
        <v>914</v>
      </c>
      <c r="AE5" s="145" t="s">
        <v>914</v>
      </c>
      <c r="AF5" s="145" t="s">
        <v>914</v>
      </c>
      <c r="AG5" s="145" t="s">
        <v>914</v>
      </c>
      <c r="AH5" s="145" t="s">
        <v>914</v>
      </c>
      <c r="AI5" s="145" t="s">
        <v>916</v>
      </c>
      <c r="AJ5" s="145"/>
      <c r="AK5" s="145" t="s">
        <v>916</v>
      </c>
      <c r="AL5" s="145"/>
      <c r="AM5" s="145" t="s">
        <v>916</v>
      </c>
      <c r="AN5" s="145" t="s">
        <v>916</v>
      </c>
      <c r="AO5" s="145">
        <v>3</v>
      </c>
      <c r="AP5" s="145"/>
      <c r="AQ5" s="217">
        <f>IF(U5="No","",IF(AN5="No",'Default Parameters'!$C$2,AO5/(AP5+AO5)*'Default Parameters'!$C$2))</f>
        <v>1.915</v>
      </c>
    </row>
    <row r="6" spans="1:43" s="218" customFormat="1" ht="15">
      <c r="A6" s="145" t="s">
        <v>965</v>
      </c>
      <c r="B6" s="247">
        <v>43763</v>
      </c>
      <c r="C6" s="145" t="s">
        <v>908</v>
      </c>
      <c r="D6" s="145" t="s">
        <v>1100</v>
      </c>
      <c r="E6" s="145" t="s">
        <v>910</v>
      </c>
      <c r="F6" s="145" t="s">
        <v>914</v>
      </c>
      <c r="G6" s="145" t="s">
        <v>970</v>
      </c>
      <c r="H6" s="145" t="s">
        <v>9</v>
      </c>
      <c r="I6" s="216">
        <v>9500749043</v>
      </c>
      <c r="J6" s="216">
        <v>2</v>
      </c>
      <c r="K6" s="216">
        <v>1</v>
      </c>
      <c r="L6" s="145" t="s">
        <v>779</v>
      </c>
      <c r="M6" s="145" t="s">
        <v>779</v>
      </c>
      <c r="N6" s="145"/>
      <c r="O6" s="145"/>
      <c r="P6" s="145" t="s">
        <v>229</v>
      </c>
      <c r="Q6" s="145">
        <v>2015</v>
      </c>
      <c r="R6" s="145" t="s">
        <v>1543</v>
      </c>
      <c r="S6" s="145" t="s">
        <v>912</v>
      </c>
      <c r="T6" s="145" t="s">
        <v>919</v>
      </c>
      <c r="U6" s="145" t="s">
        <v>912</v>
      </c>
      <c r="V6" s="145"/>
      <c r="W6" s="145" t="s">
        <v>1095</v>
      </c>
      <c r="X6" s="145" t="s">
        <v>1750</v>
      </c>
      <c r="Y6" s="145" t="s">
        <v>915</v>
      </c>
      <c r="Z6" s="145" t="s">
        <v>779</v>
      </c>
      <c r="AA6" s="145" t="s">
        <v>914</v>
      </c>
      <c r="AB6" s="145"/>
      <c r="AC6" s="145" t="s">
        <v>914</v>
      </c>
      <c r="AD6" s="145" t="s">
        <v>914</v>
      </c>
      <c r="AE6" s="145" t="s">
        <v>914</v>
      </c>
      <c r="AF6" s="145" t="s">
        <v>914</v>
      </c>
      <c r="AG6" s="145" t="s">
        <v>914</v>
      </c>
      <c r="AH6" s="145" t="s">
        <v>914</v>
      </c>
      <c r="AI6" s="145" t="s">
        <v>916</v>
      </c>
      <c r="AJ6" s="145"/>
      <c r="AK6" s="145" t="s">
        <v>916</v>
      </c>
      <c r="AL6" s="145"/>
      <c r="AM6" s="145" t="s">
        <v>916</v>
      </c>
      <c r="AN6" s="145" t="s">
        <v>916</v>
      </c>
      <c r="AO6" s="145">
        <v>3</v>
      </c>
      <c r="AP6" s="145"/>
      <c r="AQ6" s="217">
        <f>IF(U6="No","",IF(AN6="No",'Default Parameters'!$C$2,AO6/(AP6+AO6)*'Default Parameters'!$C$2))</f>
        <v>1.915</v>
      </c>
    </row>
    <row r="7" spans="1:43" s="218" customFormat="1" ht="15">
      <c r="A7" s="145" t="s">
        <v>965</v>
      </c>
      <c r="B7" s="247">
        <v>43763</v>
      </c>
      <c r="C7" s="145" t="s">
        <v>908</v>
      </c>
      <c r="D7" s="145" t="s">
        <v>1104</v>
      </c>
      <c r="E7" s="145" t="s">
        <v>910</v>
      </c>
      <c r="F7" s="145" t="s">
        <v>914</v>
      </c>
      <c r="G7" s="145" t="s">
        <v>1097</v>
      </c>
      <c r="H7" s="145" t="s">
        <v>9</v>
      </c>
      <c r="I7" s="216">
        <v>9787536220</v>
      </c>
      <c r="J7" s="216">
        <v>5</v>
      </c>
      <c r="K7" s="216">
        <v>0</v>
      </c>
      <c r="L7" s="145" t="s">
        <v>779</v>
      </c>
      <c r="M7" s="145" t="s">
        <v>779</v>
      </c>
      <c r="N7" s="145"/>
      <c r="O7" s="145"/>
      <c r="P7" s="145" t="s">
        <v>229</v>
      </c>
      <c r="Q7" s="145">
        <v>2016</v>
      </c>
      <c r="R7" s="145" t="s">
        <v>1554</v>
      </c>
      <c r="S7" s="145" t="s">
        <v>912</v>
      </c>
      <c r="T7" s="145" t="s">
        <v>919</v>
      </c>
      <c r="U7" s="145" t="s">
        <v>912</v>
      </c>
      <c r="V7" s="145"/>
      <c r="W7" s="145" t="s">
        <v>1095</v>
      </c>
      <c r="X7" s="145" t="s">
        <v>1750</v>
      </c>
      <c r="Y7" s="145" t="s">
        <v>915</v>
      </c>
      <c r="Z7" s="145" t="s">
        <v>779</v>
      </c>
      <c r="AA7" s="145" t="s">
        <v>914</v>
      </c>
      <c r="AB7" s="145"/>
      <c r="AC7" s="145" t="s">
        <v>914</v>
      </c>
      <c r="AD7" s="145" t="s">
        <v>914</v>
      </c>
      <c r="AE7" s="145" t="s">
        <v>914</v>
      </c>
      <c r="AF7" s="145" t="s">
        <v>914</v>
      </c>
      <c r="AG7" s="145" t="s">
        <v>914</v>
      </c>
      <c r="AH7" s="145" t="s">
        <v>914</v>
      </c>
      <c r="AI7" s="145" t="s">
        <v>916</v>
      </c>
      <c r="AJ7" s="145"/>
      <c r="AK7" s="145" t="s">
        <v>916</v>
      </c>
      <c r="AL7" s="145"/>
      <c r="AM7" s="145" t="s">
        <v>916</v>
      </c>
      <c r="AN7" s="145" t="s">
        <v>916</v>
      </c>
      <c r="AO7" s="145">
        <v>4</v>
      </c>
      <c r="AP7" s="145"/>
      <c r="AQ7" s="217">
        <f>IF(U7="No","",IF(AN7="No",'Default Parameters'!$C$2,AO7/(AP7+AO7)*'Default Parameters'!$C$2))</f>
        <v>1.915</v>
      </c>
    </row>
    <row r="8" spans="1:43" s="218" customFormat="1" ht="15">
      <c r="A8" s="145" t="s">
        <v>965</v>
      </c>
      <c r="B8" s="247">
        <v>43761</v>
      </c>
      <c r="C8" s="145" t="s">
        <v>908</v>
      </c>
      <c r="D8" s="145" t="s">
        <v>1132</v>
      </c>
      <c r="E8" s="145" t="s">
        <v>910</v>
      </c>
      <c r="F8" s="145" t="s">
        <v>914</v>
      </c>
      <c r="G8" s="145" t="s">
        <v>1116</v>
      </c>
      <c r="H8" s="145" t="s">
        <v>9</v>
      </c>
      <c r="I8" s="216">
        <v>9962351510</v>
      </c>
      <c r="J8" s="216">
        <v>4</v>
      </c>
      <c r="K8" s="216">
        <v>0</v>
      </c>
      <c r="L8" s="145" t="s">
        <v>779</v>
      </c>
      <c r="M8" s="145" t="s">
        <v>779</v>
      </c>
      <c r="N8" s="145"/>
      <c r="O8" s="145"/>
      <c r="P8" s="145" t="s">
        <v>229</v>
      </c>
      <c r="Q8" s="145">
        <v>2015</v>
      </c>
      <c r="R8" s="145" t="s">
        <v>1533</v>
      </c>
      <c r="S8" s="145" t="s">
        <v>912</v>
      </c>
      <c r="T8" s="145" t="s">
        <v>919</v>
      </c>
      <c r="U8" s="145" t="s">
        <v>912</v>
      </c>
      <c r="V8" s="145"/>
      <c r="W8" s="145" t="s">
        <v>1095</v>
      </c>
      <c r="X8" s="145" t="s">
        <v>1750</v>
      </c>
      <c r="Y8" s="145" t="s">
        <v>915</v>
      </c>
      <c r="Z8" s="145" t="s">
        <v>779</v>
      </c>
      <c r="AA8" s="145" t="s">
        <v>914</v>
      </c>
      <c r="AB8" s="145"/>
      <c r="AC8" s="145" t="s">
        <v>914</v>
      </c>
      <c r="AD8" s="145" t="s">
        <v>914</v>
      </c>
      <c r="AE8" s="145" t="s">
        <v>914</v>
      </c>
      <c r="AF8" s="145" t="s">
        <v>914</v>
      </c>
      <c r="AG8" s="145" t="s">
        <v>914</v>
      </c>
      <c r="AH8" s="145" t="s">
        <v>914</v>
      </c>
      <c r="AI8" s="145" t="s">
        <v>916</v>
      </c>
      <c r="AJ8" s="145"/>
      <c r="AK8" s="145" t="s">
        <v>916</v>
      </c>
      <c r="AL8" s="145"/>
      <c r="AM8" s="145" t="s">
        <v>916</v>
      </c>
      <c r="AN8" s="145" t="s">
        <v>916</v>
      </c>
      <c r="AO8" s="145">
        <v>3</v>
      </c>
      <c r="AP8" s="145"/>
      <c r="AQ8" s="217">
        <f>IF(U8="No","",IF(AN8="No",'Default Parameters'!$C$2,AO8/(AP8+AO8)*'Default Parameters'!$C$2))</f>
        <v>1.915</v>
      </c>
    </row>
    <row r="9" spans="1:43" s="218" customFormat="1" ht="15">
      <c r="A9" s="145" t="s">
        <v>965</v>
      </c>
      <c r="B9" s="247">
        <v>43762</v>
      </c>
      <c r="C9" s="145" t="s">
        <v>908</v>
      </c>
      <c r="D9" s="145" t="s">
        <v>1130</v>
      </c>
      <c r="E9" s="145" t="s">
        <v>910</v>
      </c>
      <c r="F9" s="145" t="s">
        <v>914</v>
      </c>
      <c r="G9" s="145" t="s">
        <v>1128</v>
      </c>
      <c r="H9" s="145" t="s">
        <v>9</v>
      </c>
      <c r="I9" s="216">
        <v>8098638842</v>
      </c>
      <c r="J9" s="216">
        <v>3</v>
      </c>
      <c r="K9" s="216">
        <v>1</v>
      </c>
      <c r="L9" s="145" t="s">
        <v>779</v>
      </c>
      <c r="M9" s="145" t="s">
        <v>779</v>
      </c>
      <c r="N9" s="145"/>
      <c r="O9" s="145"/>
      <c r="P9" s="145" t="s">
        <v>229</v>
      </c>
      <c r="Q9" s="145">
        <v>2014</v>
      </c>
      <c r="R9" s="145" t="s">
        <v>1557</v>
      </c>
      <c r="S9" s="145" t="s">
        <v>912</v>
      </c>
      <c r="T9" s="145" t="s">
        <v>919</v>
      </c>
      <c r="U9" s="145" t="s">
        <v>912</v>
      </c>
      <c r="V9" s="145"/>
      <c r="W9" s="145" t="s">
        <v>1095</v>
      </c>
      <c r="X9" s="145" t="s">
        <v>1750</v>
      </c>
      <c r="Y9" s="145" t="s">
        <v>915</v>
      </c>
      <c r="Z9" s="145" t="s">
        <v>779</v>
      </c>
      <c r="AA9" s="145" t="s">
        <v>914</v>
      </c>
      <c r="AB9" s="145"/>
      <c r="AC9" s="145" t="s">
        <v>914</v>
      </c>
      <c r="AD9" s="145" t="s">
        <v>914</v>
      </c>
      <c r="AE9" s="145" t="s">
        <v>914</v>
      </c>
      <c r="AF9" s="145" t="s">
        <v>914</v>
      </c>
      <c r="AG9" s="145" t="s">
        <v>914</v>
      </c>
      <c r="AH9" s="145" t="s">
        <v>914</v>
      </c>
      <c r="AI9" s="145" t="s">
        <v>916</v>
      </c>
      <c r="AJ9" s="145"/>
      <c r="AK9" s="145" t="s">
        <v>916</v>
      </c>
      <c r="AL9" s="145"/>
      <c r="AM9" s="145" t="s">
        <v>916</v>
      </c>
      <c r="AN9" s="145" t="s">
        <v>916</v>
      </c>
      <c r="AO9" s="145">
        <v>3</v>
      </c>
      <c r="AP9" s="145"/>
      <c r="AQ9" s="217">
        <f>IF(U9="No","",IF(AN9="No",'Default Parameters'!$C$2,AO9/(AP9+AO9)*'Default Parameters'!$C$2))</f>
        <v>1.915</v>
      </c>
    </row>
    <row r="10" spans="1:43" s="218" customFormat="1" ht="15">
      <c r="A10" s="145" t="s">
        <v>965</v>
      </c>
      <c r="B10" s="247">
        <v>43762</v>
      </c>
      <c r="C10" s="145" t="s">
        <v>908</v>
      </c>
      <c r="D10" s="145" t="s">
        <v>1137</v>
      </c>
      <c r="E10" s="145" t="s">
        <v>910</v>
      </c>
      <c r="F10" s="145" t="s">
        <v>914</v>
      </c>
      <c r="G10" s="145" t="s">
        <v>1138</v>
      </c>
      <c r="H10" s="145" t="s">
        <v>9</v>
      </c>
      <c r="I10" s="216">
        <v>9751286551</v>
      </c>
      <c r="J10" s="216">
        <v>3</v>
      </c>
      <c r="K10" s="216">
        <v>1</v>
      </c>
      <c r="L10" s="145" t="s">
        <v>779</v>
      </c>
      <c r="M10" s="145" t="s">
        <v>779</v>
      </c>
      <c r="N10" s="145"/>
      <c r="O10" s="145"/>
      <c r="P10" s="145" t="s">
        <v>229</v>
      </c>
      <c r="Q10" s="145">
        <v>2014</v>
      </c>
      <c r="R10" s="145" t="s">
        <v>1567</v>
      </c>
      <c r="S10" s="145" t="s">
        <v>912</v>
      </c>
      <c r="T10" s="145" t="s">
        <v>913</v>
      </c>
      <c r="U10" s="145" t="s">
        <v>912</v>
      </c>
      <c r="V10" s="145"/>
      <c r="W10" s="145" t="s">
        <v>1095</v>
      </c>
      <c r="X10" s="145" t="s">
        <v>1750</v>
      </c>
      <c r="Y10" s="145" t="s">
        <v>915</v>
      </c>
      <c r="Z10" s="145" t="s">
        <v>779</v>
      </c>
      <c r="AA10" s="145" t="s">
        <v>914</v>
      </c>
      <c r="AB10" s="145"/>
      <c r="AC10" s="145" t="s">
        <v>914</v>
      </c>
      <c r="AD10" s="145" t="s">
        <v>914</v>
      </c>
      <c r="AE10" s="145" t="s">
        <v>914</v>
      </c>
      <c r="AF10" s="145" t="s">
        <v>914</v>
      </c>
      <c r="AG10" s="145" t="s">
        <v>914</v>
      </c>
      <c r="AH10" s="145" t="s">
        <v>914</v>
      </c>
      <c r="AI10" s="145" t="s">
        <v>916</v>
      </c>
      <c r="AJ10" s="145"/>
      <c r="AK10" s="145" t="s">
        <v>916</v>
      </c>
      <c r="AL10" s="145"/>
      <c r="AM10" s="145" t="s">
        <v>916</v>
      </c>
      <c r="AN10" s="145" t="s">
        <v>916</v>
      </c>
      <c r="AO10" s="145">
        <v>3</v>
      </c>
      <c r="AP10" s="145"/>
      <c r="AQ10" s="217">
        <f>IF(U10="No","",IF(AN10="No",'Default Parameters'!$C$2,AO10/(AP10+AO10)*'Default Parameters'!$C$2))</f>
        <v>1.915</v>
      </c>
    </row>
    <row r="11" spans="1:43" s="218" customFormat="1" ht="15">
      <c r="A11" s="145" t="s">
        <v>965</v>
      </c>
      <c r="B11" s="247">
        <v>43763</v>
      </c>
      <c r="C11" s="145" t="s">
        <v>908</v>
      </c>
      <c r="D11" s="145" t="s">
        <v>1114</v>
      </c>
      <c r="E11" s="145" t="s">
        <v>910</v>
      </c>
      <c r="F11" s="145" t="s">
        <v>914</v>
      </c>
      <c r="G11" s="145" t="s">
        <v>1107</v>
      </c>
      <c r="H11" s="145" t="s">
        <v>9</v>
      </c>
      <c r="I11" s="216">
        <v>8760435501</v>
      </c>
      <c r="J11" s="216">
        <v>3</v>
      </c>
      <c r="K11" s="216">
        <v>1</v>
      </c>
      <c r="L11" s="145" t="s">
        <v>779</v>
      </c>
      <c r="M11" s="145" t="s">
        <v>779</v>
      </c>
      <c r="N11" s="145"/>
      <c r="O11" s="145"/>
      <c r="P11" s="145" t="s">
        <v>229</v>
      </c>
      <c r="Q11" s="145">
        <v>2013</v>
      </c>
      <c r="R11" s="145" t="s">
        <v>1562</v>
      </c>
      <c r="S11" s="145" t="s">
        <v>912</v>
      </c>
      <c r="T11" s="145" t="s">
        <v>919</v>
      </c>
      <c r="U11" s="145" t="s">
        <v>912</v>
      </c>
      <c r="V11" s="145"/>
      <c r="W11" s="145" t="s">
        <v>1095</v>
      </c>
      <c r="X11" s="145" t="s">
        <v>1750</v>
      </c>
      <c r="Y11" s="145" t="s">
        <v>915</v>
      </c>
      <c r="Z11" s="145" t="s">
        <v>779</v>
      </c>
      <c r="AA11" s="145" t="s">
        <v>914</v>
      </c>
      <c r="AB11" s="145"/>
      <c r="AC11" s="145" t="s">
        <v>914</v>
      </c>
      <c r="AD11" s="145" t="s">
        <v>914</v>
      </c>
      <c r="AE11" s="145" t="s">
        <v>914</v>
      </c>
      <c r="AF11" s="145" t="s">
        <v>914</v>
      </c>
      <c r="AG11" s="145" t="s">
        <v>914</v>
      </c>
      <c r="AH11" s="145" t="s">
        <v>914</v>
      </c>
      <c r="AI11" s="145" t="s">
        <v>916</v>
      </c>
      <c r="AJ11" s="145"/>
      <c r="AK11" s="145" t="s">
        <v>916</v>
      </c>
      <c r="AL11" s="145"/>
      <c r="AM11" s="145" t="s">
        <v>916</v>
      </c>
      <c r="AN11" s="145" t="s">
        <v>916</v>
      </c>
      <c r="AO11" s="145">
        <v>3</v>
      </c>
      <c r="AP11" s="145"/>
      <c r="AQ11" s="217">
        <f>IF(U11="No","",IF(AN11="No",'Default Parameters'!$C$2,AO11/(AP11+AO11)*'Default Parameters'!$C$2))</f>
        <v>1.915</v>
      </c>
    </row>
    <row r="12" spans="1:43" s="218" customFormat="1" ht="16">
      <c r="A12" s="145" t="s">
        <v>945</v>
      </c>
      <c r="B12" s="247">
        <v>43765</v>
      </c>
      <c r="C12" s="145" t="s">
        <v>908</v>
      </c>
      <c r="D12" s="219" t="s">
        <v>1077</v>
      </c>
      <c r="E12" s="145" t="s">
        <v>910</v>
      </c>
      <c r="F12" s="145" t="s">
        <v>914</v>
      </c>
      <c r="G12" s="145" t="s">
        <v>1763</v>
      </c>
      <c r="H12" s="145" t="s">
        <v>8</v>
      </c>
      <c r="I12" s="226">
        <v>9686490068</v>
      </c>
      <c r="J12" s="216">
        <v>3</v>
      </c>
      <c r="K12" s="145"/>
      <c r="L12" s="145" t="s">
        <v>914</v>
      </c>
      <c r="M12" s="145" t="s">
        <v>914</v>
      </c>
      <c r="N12" s="145"/>
      <c r="O12" s="145"/>
      <c r="P12" s="145" t="s">
        <v>16</v>
      </c>
      <c r="Q12" s="145">
        <v>2013</v>
      </c>
      <c r="R12" s="144" t="s">
        <v>1452</v>
      </c>
      <c r="S12" s="145" t="s">
        <v>914</v>
      </c>
      <c r="T12" s="145" t="s">
        <v>913</v>
      </c>
      <c r="U12" s="145" t="s">
        <v>968</v>
      </c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  <c r="AO12" s="145"/>
      <c r="AP12" s="145"/>
      <c r="AQ12" s="217" t="str">
        <f>IF(U12="No","",IF(AN12="No",'Default Parameters'!$C$2,AO12/(AP12+AO12)*'Default Parameters'!$C$2))</f>
        <v/>
      </c>
    </row>
    <row r="13" spans="1:43" s="218" customFormat="1" ht="15">
      <c r="A13" s="145" t="s">
        <v>965</v>
      </c>
      <c r="B13" s="247">
        <v>43761</v>
      </c>
      <c r="C13" s="145" t="s">
        <v>908</v>
      </c>
      <c r="D13" s="145" t="s">
        <v>1124</v>
      </c>
      <c r="E13" s="145" t="s">
        <v>910</v>
      </c>
      <c r="F13" s="145" t="s">
        <v>914</v>
      </c>
      <c r="G13" s="145" t="s">
        <v>1329</v>
      </c>
      <c r="H13" s="145" t="s">
        <v>9</v>
      </c>
      <c r="I13" s="216">
        <v>9715825325</v>
      </c>
      <c r="J13" s="216">
        <v>4</v>
      </c>
      <c r="K13" s="216">
        <v>1</v>
      </c>
      <c r="L13" s="145" t="s">
        <v>779</v>
      </c>
      <c r="M13" s="145" t="s">
        <v>779</v>
      </c>
      <c r="N13" s="145"/>
      <c r="O13" s="145"/>
      <c r="P13" s="145" t="s">
        <v>229</v>
      </c>
      <c r="Q13" s="145">
        <v>2016</v>
      </c>
      <c r="R13" s="145" t="s">
        <v>1534</v>
      </c>
      <c r="S13" s="145" t="s">
        <v>912</v>
      </c>
      <c r="T13" s="145" t="s">
        <v>919</v>
      </c>
      <c r="U13" s="145" t="s">
        <v>912</v>
      </c>
      <c r="V13" s="145"/>
      <c r="W13" s="145" t="s">
        <v>1095</v>
      </c>
      <c r="X13" s="145" t="s">
        <v>1750</v>
      </c>
      <c r="Y13" s="145" t="s">
        <v>915</v>
      </c>
      <c r="Z13" s="145" t="s">
        <v>779</v>
      </c>
      <c r="AA13" s="145" t="s">
        <v>914</v>
      </c>
      <c r="AB13" s="145"/>
      <c r="AC13" s="145" t="s">
        <v>914</v>
      </c>
      <c r="AD13" s="145" t="s">
        <v>914</v>
      </c>
      <c r="AE13" s="145" t="s">
        <v>914</v>
      </c>
      <c r="AF13" s="145" t="s">
        <v>914</v>
      </c>
      <c r="AG13" s="145" t="s">
        <v>914</v>
      </c>
      <c r="AH13" s="145" t="s">
        <v>914</v>
      </c>
      <c r="AI13" s="145" t="s">
        <v>916</v>
      </c>
      <c r="AJ13" s="145"/>
      <c r="AK13" s="145" t="s">
        <v>916</v>
      </c>
      <c r="AL13" s="145"/>
      <c r="AM13" s="145" t="s">
        <v>916</v>
      </c>
      <c r="AN13" s="145" t="s">
        <v>916</v>
      </c>
      <c r="AO13" s="145">
        <v>3</v>
      </c>
      <c r="AP13" s="145"/>
      <c r="AQ13" s="217">
        <f>IF(U13="No","",IF(AN13="No",'Default Parameters'!$C$2,AO13/(AP13+AO13)*'Default Parameters'!$C$2))</f>
        <v>1.915</v>
      </c>
    </row>
    <row r="14" spans="1:43" s="218" customFormat="1" ht="15">
      <c r="A14" s="145" t="s">
        <v>965</v>
      </c>
      <c r="B14" s="247">
        <v>43761</v>
      </c>
      <c r="C14" s="145" t="s">
        <v>908</v>
      </c>
      <c r="D14" s="145" t="s">
        <v>1136</v>
      </c>
      <c r="E14" s="145" t="s">
        <v>910</v>
      </c>
      <c r="F14" s="145" t="s">
        <v>914</v>
      </c>
      <c r="G14" s="145" t="s">
        <v>973</v>
      </c>
      <c r="H14" s="145" t="s">
        <v>9</v>
      </c>
      <c r="I14" s="216">
        <v>9704594567</v>
      </c>
      <c r="J14" s="216">
        <v>3</v>
      </c>
      <c r="K14" s="216">
        <v>1</v>
      </c>
      <c r="L14" s="145" t="s">
        <v>779</v>
      </c>
      <c r="M14" s="145" t="s">
        <v>779</v>
      </c>
      <c r="N14" s="145"/>
      <c r="O14" s="145"/>
      <c r="P14" s="145" t="s">
        <v>229</v>
      </c>
      <c r="Q14" s="145">
        <v>2015</v>
      </c>
      <c r="R14" s="145" t="s">
        <v>1564</v>
      </c>
      <c r="S14" s="145" t="s">
        <v>912</v>
      </c>
      <c r="T14" s="145" t="s">
        <v>919</v>
      </c>
      <c r="U14" s="145" t="s">
        <v>912</v>
      </c>
      <c r="V14" s="145"/>
      <c r="W14" s="145" t="s">
        <v>1095</v>
      </c>
      <c r="X14" s="145" t="s">
        <v>1750</v>
      </c>
      <c r="Y14" s="145" t="s">
        <v>915</v>
      </c>
      <c r="Z14" s="145" t="s">
        <v>779</v>
      </c>
      <c r="AA14" s="145" t="s">
        <v>914</v>
      </c>
      <c r="AB14" s="145"/>
      <c r="AC14" s="145" t="s">
        <v>914</v>
      </c>
      <c r="AD14" s="145" t="s">
        <v>914</v>
      </c>
      <c r="AE14" s="145" t="s">
        <v>914</v>
      </c>
      <c r="AF14" s="145" t="s">
        <v>914</v>
      </c>
      <c r="AG14" s="145" t="s">
        <v>914</v>
      </c>
      <c r="AH14" s="145" t="s">
        <v>914</v>
      </c>
      <c r="AI14" s="145" t="s">
        <v>916</v>
      </c>
      <c r="AJ14" s="145"/>
      <c r="AK14" s="145" t="s">
        <v>916</v>
      </c>
      <c r="AL14" s="145"/>
      <c r="AM14" s="145" t="s">
        <v>916</v>
      </c>
      <c r="AN14" s="145" t="s">
        <v>916</v>
      </c>
      <c r="AO14" s="145">
        <v>3</v>
      </c>
      <c r="AP14" s="145"/>
      <c r="AQ14" s="217">
        <f>IF(U14="No","",IF(AN14="No",'Default Parameters'!$C$2,AO14/(AP14+AO14)*'Default Parameters'!$C$2))</f>
        <v>1.915</v>
      </c>
    </row>
    <row r="15" spans="1:43" s="218" customFormat="1" ht="15">
      <c r="A15" s="145" t="s">
        <v>1081</v>
      </c>
      <c r="B15" s="247">
        <v>43767</v>
      </c>
      <c r="C15" s="145" t="s">
        <v>908</v>
      </c>
      <c r="D15" s="145" t="s">
        <v>1084</v>
      </c>
      <c r="E15" s="145" t="s">
        <v>910</v>
      </c>
      <c r="F15" s="145" t="s">
        <v>914</v>
      </c>
      <c r="G15" s="145" t="s">
        <v>1085</v>
      </c>
      <c r="H15" s="145" t="s">
        <v>8</v>
      </c>
      <c r="I15" s="226">
        <v>9901854652</v>
      </c>
      <c r="J15" s="216">
        <v>4</v>
      </c>
      <c r="K15" s="145"/>
      <c r="L15" s="145" t="s">
        <v>914</v>
      </c>
      <c r="M15" s="145" t="s">
        <v>914</v>
      </c>
      <c r="N15" s="145"/>
      <c r="O15" s="145"/>
      <c r="P15" s="145" t="s">
        <v>229</v>
      </c>
      <c r="Q15" s="145">
        <v>2013</v>
      </c>
      <c r="R15" s="145" t="s">
        <v>1539</v>
      </c>
      <c r="S15" s="145" t="s">
        <v>914</v>
      </c>
      <c r="T15" s="145" t="s">
        <v>919</v>
      </c>
      <c r="U15" s="145" t="s">
        <v>968</v>
      </c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  <c r="AO15" s="145"/>
      <c r="AP15" s="145"/>
      <c r="AQ15" s="217" t="str">
        <f>IF(U15="No","",IF(AN15="No",'Default Parameters'!$C$2,AO15/(AP15+AO15)*'Default Parameters'!$C$2))</f>
        <v/>
      </c>
    </row>
    <row r="16" spans="1:43" s="218" customFormat="1" ht="16">
      <c r="A16" s="145" t="s">
        <v>1081</v>
      </c>
      <c r="B16" s="247">
        <v>43767</v>
      </c>
      <c r="C16" s="145" t="s">
        <v>908</v>
      </c>
      <c r="D16" s="219" t="s">
        <v>1082</v>
      </c>
      <c r="E16" s="219" t="s">
        <v>910</v>
      </c>
      <c r="F16" s="219" t="s">
        <v>914</v>
      </c>
      <c r="G16" s="219" t="s">
        <v>1769</v>
      </c>
      <c r="H16" s="219" t="s">
        <v>8</v>
      </c>
      <c r="I16" s="220">
        <v>9964324265</v>
      </c>
      <c r="J16" s="221">
        <v>4</v>
      </c>
      <c r="K16" s="219"/>
      <c r="L16" s="145" t="s">
        <v>914</v>
      </c>
      <c r="M16" s="145" t="s">
        <v>914</v>
      </c>
      <c r="N16" s="145"/>
      <c r="O16" s="145"/>
      <c r="P16" s="145" t="s">
        <v>229</v>
      </c>
      <c r="Q16" s="145">
        <v>2014</v>
      </c>
      <c r="R16" s="144" t="s">
        <v>1546</v>
      </c>
      <c r="S16" s="145" t="s">
        <v>912</v>
      </c>
      <c r="T16" s="145" t="s">
        <v>919</v>
      </c>
      <c r="U16" s="145" t="s">
        <v>912</v>
      </c>
      <c r="V16" s="145"/>
      <c r="W16" s="145" t="s">
        <v>1095</v>
      </c>
      <c r="X16" s="145" t="s">
        <v>1750</v>
      </c>
      <c r="Y16" s="145" t="s">
        <v>915</v>
      </c>
      <c r="Z16" s="145" t="s">
        <v>779</v>
      </c>
      <c r="AA16" s="145" t="s">
        <v>914</v>
      </c>
      <c r="AB16" s="145"/>
      <c r="AC16" s="145" t="s">
        <v>914</v>
      </c>
      <c r="AD16" s="145" t="s">
        <v>914</v>
      </c>
      <c r="AE16" s="145" t="s">
        <v>914</v>
      </c>
      <c r="AF16" s="145" t="s">
        <v>914</v>
      </c>
      <c r="AG16" s="145" t="s">
        <v>914</v>
      </c>
      <c r="AH16" s="145" t="s">
        <v>914</v>
      </c>
      <c r="AI16" s="145" t="s">
        <v>916</v>
      </c>
      <c r="AJ16" s="145"/>
      <c r="AK16" s="145" t="s">
        <v>916</v>
      </c>
      <c r="AL16" s="145"/>
      <c r="AM16" s="145" t="s">
        <v>916</v>
      </c>
      <c r="AN16" s="145" t="s">
        <v>916</v>
      </c>
      <c r="AO16" s="145">
        <v>3</v>
      </c>
      <c r="AP16" s="145"/>
      <c r="AQ16" s="217">
        <f>IF(U16="No","",IF(AN16="No",'Default Parameters'!$C$2,AO16/(AP16+AO16)*'Default Parameters'!$C$2))</f>
        <v>1.915</v>
      </c>
    </row>
    <row r="17" spans="1:43" s="218" customFormat="1" ht="16">
      <c r="A17" s="145" t="s">
        <v>952</v>
      </c>
      <c r="B17" s="247">
        <v>43759</v>
      </c>
      <c r="C17" s="145" t="s">
        <v>908</v>
      </c>
      <c r="D17" s="145" t="s">
        <v>1076</v>
      </c>
      <c r="E17" s="145" t="s">
        <v>938</v>
      </c>
      <c r="F17" s="145" t="s">
        <v>779</v>
      </c>
      <c r="G17" s="145" t="s">
        <v>1059</v>
      </c>
      <c r="H17" s="145" t="s">
        <v>8</v>
      </c>
      <c r="I17" s="216">
        <v>9535227006</v>
      </c>
      <c r="J17" s="216">
        <v>3</v>
      </c>
      <c r="K17" s="216">
        <v>2</v>
      </c>
      <c r="L17" s="145" t="s">
        <v>779</v>
      </c>
      <c r="M17" s="145" t="s">
        <v>779</v>
      </c>
      <c r="N17" s="145"/>
      <c r="O17" s="145"/>
      <c r="P17" s="145" t="s">
        <v>16</v>
      </c>
      <c r="Q17" s="145">
        <v>2013</v>
      </c>
      <c r="R17" s="215" t="s">
        <v>1453</v>
      </c>
      <c r="S17" s="145" t="s">
        <v>912</v>
      </c>
      <c r="T17" s="145" t="s">
        <v>913</v>
      </c>
      <c r="U17" s="145" t="s">
        <v>914</v>
      </c>
      <c r="V17" s="145"/>
      <c r="W17" s="145" t="s">
        <v>935</v>
      </c>
      <c r="X17" s="145" t="s">
        <v>936</v>
      </c>
      <c r="Y17" s="145" t="s">
        <v>915</v>
      </c>
      <c r="Z17" s="145" t="s">
        <v>914</v>
      </c>
      <c r="AA17" s="145" t="s">
        <v>914</v>
      </c>
      <c r="AB17" s="145"/>
      <c r="AC17" s="145" t="s">
        <v>914</v>
      </c>
      <c r="AD17" s="145" t="s">
        <v>914</v>
      </c>
      <c r="AE17" s="145" t="s">
        <v>914</v>
      </c>
      <c r="AF17" s="145" t="s">
        <v>914</v>
      </c>
      <c r="AG17" s="145" t="s">
        <v>914</v>
      </c>
      <c r="AH17" s="145" t="s">
        <v>914</v>
      </c>
      <c r="AI17" s="145" t="s">
        <v>916</v>
      </c>
      <c r="AJ17" s="145"/>
      <c r="AK17" s="145" t="s">
        <v>916</v>
      </c>
      <c r="AL17" s="145"/>
      <c r="AM17" s="145" t="s">
        <v>779</v>
      </c>
      <c r="AN17" s="145" t="s">
        <v>779</v>
      </c>
      <c r="AO17" s="145">
        <v>3</v>
      </c>
      <c r="AP17" s="145">
        <v>3</v>
      </c>
      <c r="AQ17" s="217">
        <f>IF(U17="No","",IF(AN17="No",'Default Parameters'!$C$2,AO17/(AP17+AO17)*'Default Parameters'!$C$2))</f>
        <v>0.95750000000000002</v>
      </c>
    </row>
    <row r="18" spans="1:43" s="218" customFormat="1" ht="16">
      <c r="A18" s="145" t="s">
        <v>952</v>
      </c>
      <c r="B18" s="247">
        <v>43759</v>
      </c>
      <c r="C18" s="145" t="s">
        <v>908</v>
      </c>
      <c r="D18" s="145" t="s">
        <v>1073</v>
      </c>
      <c r="E18" s="145" t="s">
        <v>938</v>
      </c>
      <c r="F18" s="145" t="s">
        <v>779</v>
      </c>
      <c r="G18" s="145" t="s">
        <v>1074</v>
      </c>
      <c r="H18" s="145" t="s">
        <v>8</v>
      </c>
      <c r="I18" s="216">
        <v>9901849532</v>
      </c>
      <c r="J18" s="216">
        <v>3</v>
      </c>
      <c r="K18" s="216">
        <v>0</v>
      </c>
      <c r="L18" s="145" t="s">
        <v>779</v>
      </c>
      <c r="M18" s="145" t="s">
        <v>779</v>
      </c>
      <c r="N18" s="145"/>
      <c r="O18" s="145"/>
      <c r="P18" s="145" t="s">
        <v>16</v>
      </c>
      <c r="Q18" s="145">
        <v>2014</v>
      </c>
      <c r="R18" s="215" t="s">
        <v>1454</v>
      </c>
      <c r="S18" s="145" t="s">
        <v>912</v>
      </c>
      <c r="T18" s="145" t="s">
        <v>913</v>
      </c>
      <c r="U18" s="145" t="s">
        <v>914</v>
      </c>
      <c r="V18" s="145"/>
      <c r="W18" s="145" t="s">
        <v>935</v>
      </c>
      <c r="X18" s="145" t="s">
        <v>936</v>
      </c>
      <c r="Y18" s="145" t="s">
        <v>915</v>
      </c>
      <c r="Z18" s="145" t="s">
        <v>914</v>
      </c>
      <c r="AA18" s="145" t="s">
        <v>914</v>
      </c>
      <c r="AB18" s="145"/>
      <c r="AC18" s="145" t="s">
        <v>914</v>
      </c>
      <c r="AD18" s="145" t="s">
        <v>914</v>
      </c>
      <c r="AE18" s="145" t="s">
        <v>914</v>
      </c>
      <c r="AF18" s="145" t="s">
        <v>914</v>
      </c>
      <c r="AG18" s="145" t="s">
        <v>914</v>
      </c>
      <c r="AH18" s="145" t="s">
        <v>914</v>
      </c>
      <c r="AI18" s="145" t="s">
        <v>916</v>
      </c>
      <c r="AJ18" s="145"/>
      <c r="AK18" s="145" t="s">
        <v>916</v>
      </c>
      <c r="AL18" s="145"/>
      <c r="AM18" s="145" t="s">
        <v>916</v>
      </c>
      <c r="AN18" s="145" t="s">
        <v>916</v>
      </c>
      <c r="AO18" s="145">
        <v>4</v>
      </c>
      <c r="AP18" s="145"/>
      <c r="AQ18" s="217">
        <f>IF(U18="No","",IF(AN18="No",'Default Parameters'!$C$2,AO18/(AP18+AO18)*'Default Parameters'!$C$2))</f>
        <v>1.915</v>
      </c>
    </row>
    <row r="19" spans="1:43" s="218" customFormat="1" ht="15">
      <c r="A19" s="145" t="s">
        <v>965</v>
      </c>
      <c r="B19" s="247">
        <v>43761</v>
      </c>
      <c r="C19" s="145" t="s">
        <v>908</v>
      </c>
      <c r="D19" s="145" t="s">
        <v>1135</v>
      </c>
      <c r="E19" s="145" t="s">
        <v>910</v>
      </c>
      <c r="F19" s="145" t="s">
        <v>914</v>
      </c>
      <c r="G19" s="145" t="s">
        <v>1330</v>
      </c>
      <c r="H19" s="145" t="s">
        <v>9</v>
      </c>
      <c r="I19" s="216">
        <v>9704597167</v>
      </c>
      <c r="J19" s="216">
        <v>4</v>
      </c>
      <c r="K19" s="216">
        <v>0</v>
      </c>
      <c r="L19" s="145" t="s">
        <v>779</v>
      </c>
      <c r="M19" s="145" t="s">
        <v>779</v>
      </c>
      <c r="N19" s="145"/>
      <c r="O19" s="145"/>
      <c r="P19" s="145" t="s">
        <v>229</v>
      </c>
      <c r="Q19" s="145">
        <v>2015</v>
      </c>
      <c r="R19" s="145" t="s">
        <v>1578</v>
      </c>
      <c r="S19" s="145" t="s">
        <v>912</v>
      </c>
      <c r="T19" s="145" t="s">
        <v>919</v>
      </c>
      <c r="U19" s="145" t="s">
        <v>912</v>
      </c>
      <c r="V19" s="145"/>
      <c r="W19" s="145" t="s">
        <v>1095</v>
      </c>
      <c r="X19" s="145" t="s">
        <v>1750</v>
      </c>
      <c r="Y19" s="145" t="s">
        <v>915</v>
      </c>
      <c r="Z19" s="145" t="s">
        <v>779</v>
      </c>
      <c r="AA19" s="145" t="s">
        <v>914</v>
      </c>
      <c r="AB19" s="145"/>
      <c r="AC19" s="145" t="s">
        <v>914</v>
      </c>
      <c r="AD19" s="145" t="s">
        <v>914</v>
      </c>
      <c r="AE19" s="145" t="s">
        <v>914</v>
      </c>
      <c r="AF19" s="145" t="s">
        <v>914</v>
      </c>
      <c r="AG19" s="145" t="s">
        <v>914</v>
      </c>
      <c r="AH19" s="145" t="s">
        <v>914</v>
      </c>
      <c r="AI19" s="145" t="s">
        <v>916</v>
      </c>
      <c r="AJ19" s="145"/>
      <c r="AK19" s="145" t="s">
        <v>916</v>
      </c>
      <c r="AL19" s="145"/>
      <c r="AM19" s="145" t="s">
        <v>916</v>
      </c>
      <c r="AN19" s="145" t="s">
        <v>916</v>
      </c>
      <c r="AO19" s="145">
        <v>4</v>
      </c>
      <c r="AP19" s="145"/>
      <c r="AQ19" s="217">
        <f>IF(U19="No","",IF(AN19="No",'Default Parameters'!$C$2,AO19/(AP19+AO19)*'Default Parameters'!$C$2))</f>
        <v>1.915</v>
      </c>
    </row>
    <row r="20" spans="1:43" s="218" customFormat="1" ht="15">
      <c r="A20" s="145" t="s">
        <v>945</v>
      </c>
      <c r="B20" s="247">
        <v>43765</v>
      </c>
      <c r="C20" s="145" t="s">
        <v>908</v>
      </c>
      <c r="D20" s="145" t="s">
        <v>1346</v>
      </c>
      <c r="E20" s="145" t="s">
        <v>910</v>
      </c>
      <c r="F20" s="145" t="s">
        <v>914</v>
      </c>
      <c r="G20" s="145" t="s">
        <v>1766</v>
      </c>
      <c r="H20" s="145" t="s">
        <v>8</v>
      </c>
      <c r="I20" s="226">
        <v>9632265378</v>
      </c>
      <c r="J20" s="216">
        <v>3</v>
      </c>
      <c r="K20" s="145"/>
      <c r="L20" s="145" t="s">
        <v>914</v>
      </c>
      <c r="M20" s="145" t="s">
        <v>914</v>
      </c>
      <c r="N20" s="145"/>
      <c r="O20" s="145"/>
      <c r="P20" s="145" t="s">
        <v>229</v>
      </c>
      <c r="Q20" s="145">
        <v>2015</v>
      </c>
      <c r="R20" s="145" t="s">
        <v>1563</v>
      </c>
      <c r="S20" s="145" t="s">
        <v>914</v>
      </c>
      <c r="T20" s="145" t="s">
        <v>913</v>
      </c>
      <c r="U20" s="145" t="s">
        <v>968</v>
      </c>
      <c r="V20" s="145"/>
      <c r="W20" s="145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  <c r="AO20" s="145"/>
      <c r="AP20" s="145"/>
      <c r="AQ20" s="217" t="str">
        <f>IF(U20="No","",IF(AN20="No",'Default Parameters'!$C$2,AO20/(AP20+AO20)*'Default Parameters'!$C$2))</f>
        <v/>
      </c>
    </row>
    <row r="21" spans="1:43" s="218" customFormat="1" ht="15">
      <c r="A21" s="219" t="s">
        <v>965</v>
      </c>
      <c r="B21" s="247">
        <v>43763</v>
      </c>
      <c r="C21" s="219" t="s">
        <v>908</v>
      </c>
      <c r="D21" s="219" t="s">
        <v>1115</v>
      </c>
      <c r="E21" s="219" t="s">
        <v>910</v>
      </c>
      <c r="F21" s="219" t="s">
        <v>914</v>
      </c>
      <c r="G21" s="219" t="s">
        <v>970</v>
      </c>
      <c r="H21" s="219" t="s">
        <v>9</v>
      </c>
      <c r="I21" s="221">
        <v>9994510789</v>
      </c>
      <c r="J21" s="221">
        <v>4</v>
      </c>
      <c r="K21" s="221">
        <v>0</v>
      </c>
      <c r="L21" s="219" t="s">
        <v>779</v>
      </c>
      <c r="M21" s="219" t="s">
        <v>779</v>
      </c>
      <c r="N21" s="219"/>
      <c r="O21" s="219"/>
      <c r="P21" s="219" t="s">
        <v>229</v>
      </c>
      <c r="Q21" s="219">
        <v>2015</v>
      </c>
      <c r="R21" s="145" t="s">
        <v>1571</v>
      </c>
      <c r="S21" s="219" t="s">
        <v>912</v>
      </c>
      <c r="T21" s="219" t="s">
        <v>919</v>
      </c>
      <c r="U21" s="145" t="s">
        <v>912</v>
      </c>
      <c r="V21" s="145"/>
      <c r="W21" s="145" t="s">
        <v>1095</v>
      </c>
      <c r="X21" s="145" t="s">
        <v>1750</v>
      </c>
      <c r="Y21" s="145" t="s">
        <v>915</v>
      </c>
      <c r="Z21" s="145" t="s">
        <v>779</v>
      </c>
      <c r="AA21" s="145" t="s">
        <v>914</v>
      </c>
      <c r="AB21" s="145"/>
      <c r="AC21" s="145" t="s">
        <v>914</v>
      </c>
      <c r="AD21" s="145" t="s">
        <v>914</v>
      </c>
      <c r="AE21" s="145" t="s">
        <v>914</v>
      </c>
      <c r="AF21" s="145" t="s">
        <v>914</v>
      </c>
      <c r="AG21" s="145" t="s">
        <v>914</v>
      </c>
      <c r="AH21" s="145" t="s">
        <v>914</v>
      </c>
      <c r="AI21" s="145" t="s">
        <v>916</v>
      </c>
      <c r="AJ21" s="145"/>
      <c r="AK21" s="145" t="s">
        <v>916</v>
      </c>
      <c r="AL21" s="145"/>
      <c r="AM21" s="145" t="s">
        <v>916</v>
      </c>
      <c r="AN21" s="145" t="s">
        <v>916</v>
      </c>
      <c r="AO21" s="145">
        <v>3</v>
      </c>
      <c r="AP21" s="219"/>
      <c r="AQ21" s="217">
        <f>IF(U21="No","",IF(AN21="No",'Default Parameters'!$C$2,AO21/(AP21+AO21)*'Default Parameters'!$C$2))</f>
        <v>1.915</v>
      </c>
    </row>
    <row r="22" spans="1:43" s="218" customFormat="1" ht="15">
      <c r="A22" s="219" t="s">
        <v>965</v>
      </c>
      <c r="B22" s="247">
        <v>43762</v>
      </c>
      <c r="C22" s="219" t="s">
        <v>908</v>
      </c>
      <c r="D22" s="219" t="s">
        <v>1112</v>
      </c>
      <c r="E22" s="219" t="s">
        <v>910</v>
      </c>
      <c r="F22" s="219" t="s">
        <v>914</v>
      </c>
      <c r="G22" s="219" t="s">
        <v>1363</v>
      </c>
      <c r="H22" s="219" t="s">
        <v>9</v>
      </c>
      <c r="I22" s="221">
        <v>9943567660</v>
      </c>
      <c r="J22" s="221">
        <v>3</v>
      </c>
      <c r="K22" s="221">
        <v>1</v>
      </c>
      <c r="L22" s="219" t="s">
        <v>779</v>
      </c>
      <c r="M22" s="219" t="s">
        <v>779</v>
      </c>
      <c r="N22" s="219"/>
      <c r="O22" s="219"/>
      <c r="P22" s="219" t="s">
        <v>229</v>
      </c>
      <c r="Q22" s="219">
        <v>2014</v>
      </c>
      <c r="R22" s="145" t="s">
        <v>1593</v>
      </c>
      <c r="S22" s="219" t="s">
        <v>912</v>
      </c>
      <c r="T22" s="219" t="s">
        <v>919</v>
      </c>
      <c r="U22" s="219" t="s">
        <v>912</v>
      </c>
      <c r="V22" s="219"/>
      <c r="W22" s="219" t="s">
        <v>1095</v>
      </c>
      <c r="X22" s="219" t="s">
        <v>1750</v>
      </c>
      <c r="Y22" s="219" t="s">
        <v>915</v>
      </c>
      <c r="Z22" s="219" t="s">
        <v>779</v>
      </c>
      <c r="AA22" s="219" t="s">
        <v>914</v>
      </c>
      <c r="AB22" s="219"/>
      <c r="AC22" s="219" t="s">
        <v>914</v>
      </c>
      <c r="AD22" s="219" t="s">
        <v>914</v>
      </c>
      <c r="AE22" s="219" t="s">
        <v>914</v>
      </c>
      <c r="AF22" s="219" t="s">
        <v>914</v>
      </c>
      <c r="AG22" s="219" t="s">
        <v>914</v>
      </c>
      <c r="AH22" s="219" t="s">
        <v>914</v>
      </c>
      <c r="AI22" s="219" t="s">
        <v>916</v>
      </c>
      <c r="AJ22" s="219"/>
      <c r="AK22" s="219" t="s">
        <v>916</v>
      </c>
      <c r="AL22" s="219"/>
      <c r="AM22" s="219" t="s">
        <v>916</v>
      </c>
      <c r="AN22" s="219" t="s">
        <v>916</v>
      </c>
      <c r="AO22" s="219">
        <v>3</v>
      </c>
      <c r="AP22" s="219"/>
      <c r="AQ22" s="217">
        <f>IF(U22="No","",IF(AN22="No",'Default Parameters'!$C$2,AO22/(AP22+AO22)*'Default Parameters'!$C$2))</f>
        <v>1.915</v>
      </c>
    </row>
    <row r="23" spans="1:43" s="218" customFormat="1" ht="15">
      <c r="A23" s="219" t="s">
        <v>965</v>
      </c>
      <c r="B23" s="247">
        <v>43762</v>
      </c>
      <c r="C23" s="219" t="s">
        <v>908</v>
      </c>
      <c r="D23" s="219" t="s">
        <v>1144</v>
      </c>
      <c r="E23" s="219" t="s">
        <v>910</v>
      </c>
      <c r="F23" s="219" t="s">
        <v>914</v>
      </c>
      <c r="G23" s="219" t="s">
        <v>1143</v>
      </c>
      <c r="H23" s="219" t="s">
        <v>9</v>
      </c>
      <c r="I23" s="221">
        <v>9047565499</v>
      </c>
      <c r="J23" s="221">
        <v>3</v>
      </c>
      <c r="K23" s="221">
        <v>1</v>
      </c>
      <c r="L23" s="219" t="s">
        <v>779</v>
      </c>
      <c r="M23" s="219" t="s">
        <v>779</v>
      </c>
      <c r="N23" s="219"/>
      <c r="O23" s="219"/>
      <c r="P23" s="219" t="s">
        <v>229</v>
      </c>
      <c r="Q23" s="219">
        <v>2013</v>
      </c>
      <c r="R23" s="145" t="s">
        <v>1577</v>
      </c>
      <c r="S23" s="219" t="s">
        <v>912</v>
      </c>
      <c r="T23" s="219" t="s">
        <v>919</v>
      </c>
      <c r="U23" s="219" t="s">
        <v>912</v>
      </c>
      <c r="V23" s="219"/>
      <c r="W23" s="219" t="s">
        <v>1095</v>
      </c>
      <c r="X23" s="145" t="s">
        <v>1750</v>
      </c>
      <c r="Y23" s="219" t="s">
        <v>915</v>
      </c>
      <c r="Z23" s="219" t="s">
        <v>779</v>
      </c>
      <c r="AA23" s="219" t="s">
        <v>914</v>
      </c>
      <c r="AB23" s="219"/>
      <c r="AC23" s="219" t="s">
        <v>914</v>
      </c>
      <c r="AD23" s="219" t="s">
        <v>914</v>
      </c>
      <c r="AE23" s="219" t="s">
        <v>914</v>
      </c>
      <c r="AF23" s="219" t="s">
        <v>914</v>
      </c>
      <c r="AG23" s="219" t="s">
        <v>914</v>
      </c>
      <c r="AH23" s="219" t="s">
        <v>914</v>
      </c>
      <c r="AI23" s="219" t="s">
        <v>916</v>
      </c>
      <c r="AJ23" s="219"/>
      <c r="AK23" s="219" t="s">
        <v>916</v>
      </c>
      <c r="AL23" s="219"/>
      <c r="AM23" s="219" t="s">
        <v>916</v>
      </c>
      <c r="AN23" s="219" t="s">
        <v>916</v>
      </c>
      <c r="AO23" s="219">
        <v>3</v>
      </c>
      <c r="AP23" s="219"/>
      <c r="AQ23" s="217">
        <f>IF(U23="No","",IF(AN23="No",'Default Parameters'!$C$2,AO23/(AP23+AO23)*'Default Parameters'!$C$2))</f>
        <v>1.915</v>
      </c>
    </row>
    <row r="24" spans="1:43" s="218" customFormat="1" ht="15">
      <c r="A24" s="145" t="s">
        <v>1081</v>
      </c>
      <c r="B24" s="247">
        <v>43767</v>
      </c>
      <c r="C24" s="145" t="s">
        <v>908</v>
      </c>
      <c r="D24" s="145" t="s">
        <v>1187</v>
      </c>
      <c r="E24" s="145" t="s">
        <v>910</v>
      </c>
      <c r="F24" s="145" t="s">
        <v>779</v>
      </c>
      <c r="G24" s="145" t="s">
        <v>1188</v>
      </c>
      <c r="H24" s="145" t="s">
        <v>8</v>
      </c>
      <c r="I24" s="222">
        <v>9900512543</v>
      </c>
      <c r="J24" s="216">
        <v>4</v>
      </c>
      <c r="K24" s="145"/>
      <c r="L24" s="145" t="s">
        <v>779</v>
      </c>
      <c r="M24" s="145" t="s">
        <v>779</v>
      </c>
      <c r="N24" s="145"/>
      <c r="O24" s="145"/>
      <c r="P24" s="145" t="s">
        <v>229</v>
      </c>
      <c r="Q24" s="145">
        <v>2014</v>
      </c>
      <c r="R24" s="145" t="s">
        <v>1367</v>
      </c>
      <c r="S24" s="145" t="s">
        <v>912</v>
      </c>
      <c r="T24" s="145" t="s">
        <v>919</v>
      </c>
      <c r="U24" s="145" t="s">
        <v>912</v>
      </c>
      <c r="V24" s="145"/>
      <c r="W24" s="145" t="s">
        <v>1095</v>
      </c>
      <c r="X24" s="145" t="s">
        <v>1750</v>
      </c>
      <c r="Y24" s="145" t="s">
        <v>915</v>
      </c>
      <c r="Z24" s="145" t="s">
        <v>779</v>
      </c>
      <c r="AA24" s="145" t="s">
        <v>914</v>
      </c>
      <c r="AB24" s="145"/>
      <c r="AC24" s="145" t="s">
        <v>914</v>
      </c>
      <c r="AD24" s="145" t="s">
        <v>914</v>
      </c>
      <c r="AE24" s="145" t="s">
        <v>914</v>
      </c>
      <c r="AF24" s="145" t="s">
        <v>914</v>
      </c>
      <c r="AG24" s="145" t="s">
        <v>914</v>
      </c>
      <c r="AH24" s="145" t="s">
        <v>914</v>
      </c>
      <c r="AI24" s="145" t="s">
        <v>916</v>
      </c>
      <c r="AJ24" s="145"/>
      <c r="AK24" s="145" t="s">
        <v>916</v>
      </c>
      <c r="AL24" s="145"/>
      <c r="AM24" s="145" t="s">
        <v>916</v>
      </c>
      <c r="AN24" s="145" t="s">
        <v>916</v>
      </c>
      <c r="AO24" s="145">
        <v>3</v>
      </c>
      <c r="AP24" s="145"/>
      <c r="AQ24" s="217">
        <f>IF(U24="No","",IF(AN24="No",'Default Parameters'!$C$2,AO24/(AP24+AO24)*'Default Parameters'!$C$2))</f>
        <v>1.915</v>
      </c>
    </row>
    <row r="25" spans="1:43" s="218" customFormat="1" ht="15">
      <c r="A25" s="145" t="s">
        <v>965</v>
      </c>
      <c r="B25" s="247">
        <v>43763</v>
      </c>
      <c r="C25" s="145" t="s">
        <v>908</v>
      </c>
      <c r="D25" s="145" t="s">
        <v>1108</v>
      </c>
      <c r="E25" s="145" t="s">
        <v>910</v>
      </c>
      <c r="F25" s="145" t="s">
        <v>914</v>
      </c>
      <c r="G25" s="145" t="s">
        <v>997</v>
      </c>
      <c r="H25" s="145" t="s">
        <v>9</v>
      </c>
      <c r="I25" s="216">
        <v>9976167670</v>
      </c>
      <c r="J25" s="216">
        <v>4</v>
      </c>
      <c r="K25" s="145"/>
      <c r="L25" s="145" t="s">
        <v>779</v>
      </c>
      <c r="M25" s="145" t="s">
        <v>779</v>
      </c>
      <c r="N25" s="145"/>
      <c r="O25" s="145"/>
      <c r="P25" s="145" t="s">
        <v>229</v>
      </c>
      <c r="Q25" s="145">
        <v>2015</v>
      </c>
      <c r="R25" s="145" t="s">
        <v>1573</v>
      </c>
      <c r="S25" s="145" t="s">
        <v>912</v>
      </c>
      <c r="T25" s="145" t="s">
        <v>919</v>
      </c>
      <c r="U25" s="145" t="s">
        <v>912</v>
      </c>
      <c r="V25" s="145"/>
      <c r="W25" s="145" t="s">
        <v>935</v>
      </c>
      <c r="X25" s="145" t="s">
        <v>936</v>
      </c>
      <c r="Y25" s="145" t="s">
        <v>915</v>
      </c>
      <c r="Z25" s="145" t="s">
        <v>779</v>
      </c>
      <c r="AA25" s="145" t="s">
        <v>914</v>
      </c>
      <c r="AB25" s="145"/>
      <c r="AC25" s="145" t="s">
        <v>914</v>
      </c>
      <c r="AD25" s="145" t="s">
        <v>914</v>
      </c>
      <c r="AE25" s="145" t="s">
        <v>914</v>
      </c>
      <c r="AF25" s="145" t="s">
        <v>914</v>
      </c>
      <c r="AG25" s="145" t="s">
        <v>914</v>
      </c>
      <c r="AH25" s="145" t="s">
        <v>914</v>
      </c>
      <c r="AI25" s="145" t="s">
        <v>916</v>
      </c>
      <c r="AJ25" s="145"/>
      <c r="AK25" s="145" t="s">
        <v>916</v>
      </c>
      <c r="AL25" s="145"/>
      <c r="AM25" s="145" t="s">
        <v>916</v>
      </c>
      <c r="AN25" s="145" t="s">
        <v>916</v>
      </c>
      <c r="AO25" s="145">
        <v>4</v>
      </c>
      <c r="AP25" s="145"/>
      <c r="AQ25" s="217">
        <f>IF(U25="No","",IF(AN25="No",'Default Parameters'!$C$2,AO25/(AP25+AO25)*'Default Parameters'!$C$2))</f>
        <v>1.915</v>
      </c>
    </row>
    <row r="26" spans="1:43" s="218" customFormat="1" ht="15">
      <c r="A26" s="145" t="s">
        <v>965</v>
      </c>
      <c r="B26" s="247">
        <v>43761</v>
      </c>
      <c r="C26" s="145" t="s">
        <v>908</v>
      </c>
      <c r="D26" s="145" t="s">
        <v>1145</v>
      </c>
      <c r="E26" s="145" t="s">
        <v>910</v>
      </c>
      <c r="F26" s="145" t="s">
        <v>914</v>
      </c>
      <c r="G26" s="145" t="s">
        <v>1331</v>
      </c>
      <c r="H26" s="145" t="s">
        <v>9</v>
      </c>
      <c r="I26" s="216">
        <v>8790497432</v>
      </c>
      <c r="J26" s="216">
        <v>4</v>
      </c>
      <c r="K26" s="216">
        <v>0</v>
      </c>
      <c r="L26" s="145" t="s">
        <v>779</v>
      </c>
      <c r="M26" s="145" t="s">
        <v>779</v>
      </c>
      <c r="N26" s="145"/>
      <c r="O26" s="145"/>
      <c r="P26" s="145" t="s">
        <v>229</v>
      </c>
      <c r="Q26" s="145">
        <v>2015</v>
      </c>
      <c r="R26" s="145" t="s">
        <v>1566</v>
      </c>
      <c r="S26" s="145" t="s">
        <v>912</v>
      </c>
      <c r="T26" s="145" t="s">
        <v>919</v>
      </c>
      <c r="U26" s="145" t="s">
        <v>912</v>
      </c>
      <c r="V26" s="145"/>
      <c r="W26" s="145" t="s">
        <v>1095</v>
      </c>
      <c r="X26" s="145" t="s">
        <v>1750</v>
      </c>
      <c r="Y26" s="145" t="s">
        <v>915</v>
      </c>
      <c r="Z26" s="145" t="s">
        <v>779</v>
      </c>
      <c r="AA26" s="145" t="s">
        <v>914</v>
      </c>
      <c r="AB26" s="145"/>
      <c r="AC26" s="145" t="s">
        <v>914</v>
      </c>
      <c r="AD26" s="145" t="s">
        <v>914</v>
      </c>
      <c r="AE26" s="145" t="s">
        <v>914</v>
      </c>
      <c r="AF26" s="145" t="s">
        <v>914</v>
      </c>
      <c r="AG26" s="145" t="s">
        <v>914</v>
      </c>
      <c r="AH26" s="145" t="s">
        <v>914</v>
      </c>
      <c r="AI26" s="145" t="s">
        <v>916</v>
      </c>
      <c r="AJ26" s="145"/>
      <c r="AK26" s="145" t="s">
        <v>916</v>
      </c>
      <c r="AL26" s="145"/>
      <c r="AM26" s="145" t="s">
        <v>916</v>
      </c>
      <c r="AN26" s="145" t="s">
        <v>916</v>
      </c>
      <c r="AO26" s="145">
        <v>3</v>
      </c>
      <c r="AP26" s="145"/>
      <c r="AQ26" s="217">
        <f>IF(U26="No","",IF(AN26="No",'Default Parameters'!$C$2,AO26/(AP26+AO26)*'Default Parameters'!$C$2))</f>
        <v>1.915</v>
      </c>
    </row>
    <row r="27" spans="1:43" s="218" customFormat="1" ht="15">
      <c r="A27" s="145" t="s">
        <v>945</v>
      </c>
      <c r="B27" s="247">
        <v>43765</v>
      </c>
      <c r="C27" s="145" t="s">
        <v>908</v>
      </c>
      <c r="D27" s="145" t="s">
        <v>1757</v>
      </c>
      <c r="E27" s="145" t="s">
        <v>910</v>
      </c>
      <c r="F27" s="145" t="s">
        <v>914</v>
      </c>
      <c r="G27" s="145" t="s">
        <v>1768</v>
      </c>
      <c r="H27" s="145" t="s">
        <v>8</v>
      </c>
      <c r="I27" s="226">
        <v>9380428055</v>
      </c>
      <c r="J27" s="216">
        <v>3</v>
      </c>
      <c r="K27" s="145"/>
      <c r="L27" s="145" t="s">
        <v>914</v>
      </c>
      <c r="M27" s="145" t="s">
        <v>914</v>
      </c>
      <c r="N27" s="145"/>
      <c r="O27" s="145"/>
      <c r="P27" s="145" t="s">
        <v>229</v>
      </c>
      <c r="Q27" s="145">
        <v>2015</v>
      </c>
      <c r="R27" s="145" t="s">
        <v>1555</v>
      </c>
      <c r="S27" s="145" t="s">
        <v>914</v>
      </c>
      <c r="T27" s="145" t="s">
        <v>919</v>
      </c>
      <c r="U27" s="145" t="s">
        <v>968</v>
      </c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217" t="str">
        <f>IF(U27="No","",IF(AN27="No",'Default Parameters'!$C$2,AO27/(AP27+AO27)*'Default Parameters'!$C$2))</f>
        <v/>
      </c>
    </row>
    <row r="28" spans="1:43" s="218" customFormat="1" ht="15">
      <c r="A28" s="145" t="s">
        <v>945</v>
      </c>
      <c r="B28" s="247">
        <v>43767</v>
      </c>
      <c r="C28" s="145" t="s">
        <v>908</v>
      </c>
      <c r="D28" s="145" t="s">
        <v>1088</v>
      </c>
      <c r="E28" s="145" t="s">
        <v>910</v>
      </c>
      <c r="F28" s="145" t="s">
        <v>914</v>
      </c>
      <c r="G28" s="145" t="s">
        <v>1760</v>
      </c>
      <c r="H28" s="145" t="s">
        <v>8</v>
      </c>
      <c r="I28" s="226">
        <v>9738093785</v>
      </c>
      <c r="J28" s="216">
        <v>2</v>
      </c>
      <c r="K28" s="145"/>
      <c r="L28" s="145" t="s">
        <v>914</v>
      </c>
      <c r="M28" s="145" t="s">
        <v>914</v>
      </c>
      <c r="N28" s="145"/>
      <c r="O28" s="145"/>
      <c r="P28" s="145" t="s">
        <v>229</v>
      </c>
      <c r="Q28" s="145">
        <v>2015</v>
      </c>
      <c r="R28" s="145" t="s">
        <v>1588</v>
      </c>
      <c r="S28" s="145" t="s">
        <v>914</v>
      </c>
      <c r="T28" s="145" t="s">
        <v>919</v>
      </c>
      <c r="U28" s="145" t="s">
        <v>968</v>
      </c>
      <c r="V28" s="145"/>
      <c r="W28" s="145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  <c r="AO28" s="145"/>
      <c r="AP28" s="145"/>
      <c r="AQ28" s="217" t="str">
        <f>IF(U28="No","",IF(AN28="No",'Default Parameters'!$C$2,AO28/(AP28+AO28)*'Default Parameters'!$C$2))</f>
        <v/>
      </c>
    </row>
    <row r="29" spans="1:43" s="218" customFormat="1" ht="15">
      <c r="A29" s="145" t="s">
        <v>965</v>
      </c>
      <c r="B29" s="247">
        <v>43762</v>
      </c>
      <c r="C29" s="145" t="s">
        <v>908</v>
      </c>
      <c r="D29" s="145" t="s">
        <v>1042</v>
      </c>
      <c r="E29" s="145" t="s">
        <v>910</v>
      </c>
      <c r="F29" s="145" t="s">
        <v>914</v>
      </c>
      <c r="G29" s="145" t="s">
        <v>993</v>
      </c>
      <c r="H29" s="145" t="s">
        <v>9</v>
      </c>
      <c r="I29" s="216">
        <v>8489566959</v>
      </c>
      <c r="J29" s="216">
        <v>3</v>
      </c>
      <c r="K29" s="145"/>
      <c r="L29" s="145" t="s">
        <v>779</v>
      </c>
      <c r="M29" s="145" t="s">
        <v>779</v>
      </c>
      <c r="N29" s="145"/>
      <c r="O29" s="145"/>
      <c r="P29" s="145" t="s">
        <v>229</v>
      </c>
      <c r="Q29" s="145">
        <v>2014</v>
      </c>
      <c r="R29" s="145" t="s">
        <v>1568</v>
      </c>
      <c r="S29" s="145" t="s">
        <v>912</v>
      </c>
      <c r="T29" s="145" t="s">
        <v>919</v>
      </c>
      <c r="U29" s="145" t="s">
        <v>912</v>
      </c>
      <c r="V29" s="145"/>
      <c r="W29" s="145" t="s">
        <v>1095</v>
      </c>
      <c r="X29" s="145" t="s">
        <v>1750</v>
      </c>
      <c r="Y29" s="145" t="s">
        <v>915</v>
      </c>
      <c r="Z29" s="145" t="s">
        <v>779</v>
      </c>
      <c r="AA29" s="145" t="s">
        <v>914</v>
      </c>
      <c r="AB29" s="145"/>
      <c r="AC29" s="145" t="s">
        <v>914</v>
      </c>
      <c r="AD29" s="145" t="s">
        <v>914</v>
      </c>
      <c r="AE29" s="145" t="s">
        <v>914</v>
      </c>
      <c r="AF29" s="145" t="s">
        <v>914</v>
      </c>
      <c r="AG29" s="145" t="s">
        <v>914</v>
      </c>
      <c r="AH29" s="145" t="s">
        <v>914</v>
      </c>
      <c r="AI29" s="145" t="s">
        <v>916</v>
      </c>
      <c r="AJ29" s="145"/>
      <c r="AK29" s="145" t="s">
        <v>916</v>
      </c>
      <c r="AL29" s="145"/>
      <c r="AM29" s="145" t="s">
        <v>916</v>
      </c>
      <c r="AN29" s="145" t="s">
        <v>916</v>
      </c>
      <c r="AO29" s="145">
        <v>4</v>
      </c>
      <c r="AP29" s="145"/>
      <c r="AQ29" s="217">
        <f>IF(U29="No","",IF(AN29="No",'Default Parameters'!$C$2,AO29/(AP29+AO29)*'Default Parameters'!$C$2))</f>
        <v>1.915</v>
      </c>
    </row>
    <row r="30" spans="1:43" s="218" customFormat="1" ht="15">
      <c r="A30" s="145" t="s">
        <v>965</v>
      </c>
      <c r="B30" s="247">
        <v>43762</v>
      </c>
      <c r="C30" s="145" t="s">
        <v>908</v>
      </c>
      <c r="D30" s="145" t="s">
        <v>1012</v>
      </c>
      <c r="E30" s="145" t="s">
        <v>910</v>
      </c>
      <c r="F30" s="145" t="s">
        <v>914</v>
      </c>
      <c r="G30" s="145" t="s">
        <v>993</v>
      </c>
      <c r="H30" s="145" t="s">
        <v>9</v>
      </c>
      <c r="I30" s="216">
        <v>9047846590</v>
      </c>
      <c r="J30" s="216">
        <v>3</v>
      </c>
      <c r="K30" s="145"/>
      <c r="L30" s="145" t="s">
        <v>779</v>
      </c>
      <c r="M30" s="145" t="s">
        <v>779</v>
      </c>
      <c r="N30" s="145"/>
      <c r="O30" s="145"/>
      <c r="P30" s="145" t="s">
        <v>229</v>
      </c>
      <c r="Q30" s="145">
        <v>2015</v>
      </c>
      <c r="R30" s="145" t="s">
        <v>1597</v>
      </c>
      <c r="S30" s="145" t="s">
        <v>912</v>
      </c>
      <c r="T30" s="145" t="s">
        <v>913</v>
      </c>
      <c r="U30" s="145" t="s">
        <v>914</v>
      </c>
      <c r="V30" s="145"/>
      <c r="W30" s="145" t="s">
        <v>935</v>
      </c>
      <c r="X30" s="145" t="s">
        <v>1750</v>
      </c>
      <c r="Y30" s="145" t="s">
        <v>915</v>
      </c>
      <c r="Z30" s="145" t="s">
        <v>914</v>
      </c>
      <c r="AA30" s="145" t="s">
        <v>914</v>
      </c>
      <c r="AB30" s="145"/>
      <c r="AC30" s="145" t="s">
        <v>914</v>
      </c>
      <c r="AD30" s="145" t="s">
        <v>914</v>
      </c>
      <c r="AE30" s="145" t="s">
        <v>914</v>
      </c>
      <c r="AF30" s="145" t="s">
        <v>914</v>
      </c>
      <c r="AG30" s="145" t="s">
        <v>914</v>
      </c>
      <c r="AH30" s="145" t="s">
        <v>914</v>
      </c>
      <c r="AI30" s="145" t="s">
        <v>916</v>
      </c>
      <c r="AJ30" s="145"/>
      <c r="AK30" s="145" t="s">
        <v>916</v>
      </c>
      <c r="AL30" s="145"/>
      <c r="AM30" s="145" t="s">
        <v>916</v>
      </c>
      <c r="AN30" s="145" t="s">
        <v>916</v>
      </c>
      <c r="AO30" s="145">
        <v>4</v>
      </c>
      <c r="AP30" s="145"/>
      <c r="AQ30" s="217">
        <f>IF(U30="No","",IF(AN30="No",'Default Parameters'!$C$2,AO30/(AP30+AO30)*'Default Parameters'!$C$2))</f>
        <v>1.915</v>
      </c>
    </row>
    <row r="31" spans="1:43" s="218" customFormat="1" ht="16">
      <c r="A31" s="145" t="s">
        <v>1081</v>
      </c>
      <c r="B31" s="247">
        <v>43765</v>
      </c>
      <c r="C31" s="145" t="s">
        <v>908</v>
      </c>
      <c r="D31" s="145" t="s">
        <v>1193</v>
      </c>
      <c r="E31" s="145" t="s">
        <v>910</v>
      </c>
      <c r="F31" s="145" t="s">
        <v>779</v>
      </c>
      <c r="G31" s="145" t="s">
        <v>1179</v>
      </c>
      <c r="H31" s="145" t="s">
        <v>8</v>
      </c>
      <c r="I31" s="222">
        <v>8722522762</v>
      </c>
      <c r="J31" s="216">
        <v>5</v>
      </c>
      <c r="K31" s="216">
        <v>1</v>
      </c>
      <c r="L31" s="145" t="s">
        <v>779</v>
      </c>
      <c r="M31" s="145" t="s">
        <v>779</v>
      </c>
      <c r="N31" s="145"/>
      <c r="O31" s="145"/>
      <c r="P31" s="145" t="s">
        <v>229</v>
      </c>
      <c r="Q31" s="145">
        <v>2014</v>
      </c>
      <c r="R31" s="144" t="s">
        <v>1556</v>
      </c>
      <c r="S31" s="145" t="s">
        <v>912</v>
      </c>
      <c r="T31" s="145" t="s">
        <v>919</v>
      </c>
      <c r="U31" s="145" t="s">
        <v>912</v>
      </c>
      <c r="V31" s="145"/>
      <c r="W31" s="145" t="s">
        <v>935</v>
      </c>
      <c r="X31" s="145" t="s">
        <v>936</v>
      </c>
      <c r="Y31" s="145" t="s">
        <v>915</v>
      </c>
      <c r="Z31" s="145" t="s">
        <v>779</v>
      </c>
      <c r="AA31" s="145" t="s">
        <v>914</v>
      </c>
      <c r="AB31" s="145"/>
      <c r="AC31" s="145" t="s">
        <v>914</v>
      </c>
      <c r="AD31" s="145" t="s">
        <v>914</v>
      </c>
      <c r="AE31" s="145" t="s">
        <v>914</v>
      </c>
      <c r="AF31" s="145" t="s">
        <v>914</v>
      </c>
      <c r="AG31" s="145" t="s">
        <v>914</v>
      </c>
      <c r="AH31" s="145" t="s">
        <v>914</v>
      </c>
      <c r="AI31" s="145" t="s">
        <v>916</v>
      </c>
      <c r="AJ31" s="145"/>
      <c r="AK31" s="145" t="s">
        <v>916</v>
      </c>
      <c r="AL31" s="145"/>
      <c r="AM31" s="145" t="s">
        <v>916</v>
      </c>
      <c r="AN31" s="145" t="s">
        <v>916</v>
      </c>
      <c r="AO31" s="145">
        <v>4</v>
      </c>
      <c r="AP31" s="145"/>
      <c r="AQ31" s="217">
        <f>IF(U31="No","",IF(AN31="No",'Default Parameters'!$C$2,AO31/(AP31+AO31)*'Default Parameters'!$C$2))</f>
        <v>1.915</v>
      </c>
    </row>
    <row r="32" spans="1:43" s="218" customFormat="1" ht="15">
      <c r="A32" s="145" t="s">
        <v>952</v>
      </c>
      <c r="B32" s="247">
        <v>43759</v>
      </c>
      <c r="C32" s="145" t="s">
        <v>908</v>
      </c>
      <c r="D32" s="145" t="s">
        <v>1065</v>
      </c>
      <c r="E32" s="145" t="s">
        <v>910</v>
      </c>
      <c r="F32" s="145" t="s">
        <v>779</v>
      </c>
      <c r="G32" s="145" t="s">
        <v>1066</v>
      </c>
      <c r="H32" s="145" t="s">
        <v>8</v>
      </c>
      <c r="I32" s="216">
        <v>9731856232</v>
      </c>
      <c r="J32" s="216">
        <v>4</v>
      </c>
      <c r="K32" s="216">
        <v>1</v>
      </c>
      <c r="L32" s="145" t="s">
        <v>779</v>
      </c>
      <c r="M32" s="145" t="s">
        <v>779</v>
      </c>
      <c r="N32" s="145"/>
      <c r="O32" s="145"/>
      <c r="P32" s="145" t="s">
        <v>229</v>
      </c>
      <c r="Q32" s="145">
        <v>2015</v>
      </c>
      <c r="R32" s="145" t="s">
        <v>1369</v>
      </c>
      <c r="S32" s="145" t="s">
        <v>912</v>
      </c>
      <c r="T32" s="145" t="s">
        <v>913</v>
      </c>
      <c r="U32" s="145" t="s">
        <v>914</v>
      </c>
      <c r="V32" s="145"/>
      <c r="W32" s="145" t="s">
        <v>935</v>
      </c>
      <c r="X32" s="145" t="s">
        <v>936</v>
      </c>
      <c r="Y32" s="145" t="s">
        <v>915</v>
      </c>
      <c r="Z32" s="145" t="s">
        <v>914</v>
      </c>
      <c r="AA32" s="145" t="s">
        <v>914</v>
      </c>
      <c r="AB32" s="145"/>
      <c r="AC32" s="145" t="s">
        <v>914</v>
      </c>
      <c r="AD32" s="145" t="s">
        <v>914</v>
      </c>
      <c r="AE32" s="145" t="s">
        <v>914</v>
      </c>
      <c r="AF32" s="145" t="s">
        <v>914</v>
      </c>
      <c r="AG32" s="145" t="s">
        <v>914</v>
      </c>
      <c r="AH32" s="145" t="s">
        <v>914</v>
      </c>
      <c r="AI32" s="145" t="s">
        <v>916</v>
      </c>
      <c r="AJ32" s="145"/>
      <c r="AK32" s="145" t="s">
        <v>916</v>
      </c>
      <c r="AL32" s="145"/>
      <c r="AM32" s="145" t="s">
        <v>779</v>
      </c>
      <c r="AN32" s="145" t="s">
        <v>779</v>
      </c>
      <c r="AO32" s="145">
        <v>3</v>
      </c>
      <c r="AP32" s="145">
        <v>2</v>
      </c>
      <c r="AQ32" s="217">
        <f>IF(U32="No","",IF(AN32="No",'Default Parameters'!$C$2,AO32/(AP32+AO32)*'Default Parameters'!$C$2))</f>
        <v>1.149</v>
      </c>
    </row>
    <row r="33" spans="1:43" s="218" customFormat="1" ht="15">
      <c r="A33" s="145" t="s">
        <v>932</v>
      </c>
      <c r="B33" s="247">
        <v>43757</v>
      </c>
      <c r="C33" s="145" t="s">
        <v>908</v>
      </c>
      <c r="D33" s="145" t="s">
        <v>1755</v>
      </c>
      <c r="E33" s="145" t="s">
        <v>938</v>
      </c>
      <c r="F33" s="145" t="s">
        <v>779</v>
      </c>
      <c r="G33" s="145" t="s">
        <v>1090</v>
      </c>
      <c r="H33" s="145" t="s">
        <v>12</v>
      </c>
      <c r="I33" s="216">
        <v>9346338210</v>
      </c>
      <c r="J33" s="216">
        <v>4</v>
      </c>
      <c r="K33" s="216">
        <v>2</v>
      </c>
      <c r="L33" s="145" t="s">
        <v>779</v>
      </c>
      <c r="M33" s="145" t="s">
        <v>779</v>
      </c>
      <c r="N33" s="145"/>
      <c r="O33" s="145"/>
      <c r="P33" s="145" t="s">
        <v>229</v>
      </c>
      <c r="Q33" s="145">
        <v>2016</v>
      </c>
      <c r="R33" s="145" t="s">
        <v>1364</v>
      </c>
      <c r="S33" s="145" t="s">
        <v>912</v>
      </c>
      <c r="T33" s="145" t="s">
        <v>913</v>
      </c>
      <c r="U33" s="145" t="s">
        <v>914</v>
      </c>
      <c r="V33" s="145"/>
      <c r="W33" s="145" t="s">
        <v>935</v>
      </c>
      <c r="X33" s="145" t="s">
        <v>1750</v>
      </c>
      <c r="Y33" s="145" t="s">
        <v>915</v>
      </c>
      <c r="Z33" s="145" t="s">
        <v>914</v>
      </c>
      <c r="AA33" s="145" t="s">
        <v>914</v>
      </c>
      <c r="AB33" s="145"/>
      <c r="AC33" s="145" t="s">
        <v>914</v>
      </c>
      <c r="AD33" s="145" t="s">
        <v>914</v>
      </c>
      <c r="AE33" s="145" t="s">
        <v>914</v>
      </c>
      <c r="AF33" s="145" t="s">
        <v>914</v>
      </c>
      <c r="AG33" s="145" t="s">
        <v>914</v>
      </c>
      <c r="AH33" s="145" t="s">
        <v>914</v>
      </c>
      <c r="AI33" s="145" t="s">
        <v>916</v>
      </c>
      <c r="AJ33" s="145"/>
      <c r="AK33" s="145" t="s">
        <v>916</v>
      </c>
      <c r="AL33" s="145"/>
      <c r="AM33" s="145" t="s">
        <v>916</v>
      </c>
      <c r="AN33" s="145" t="s">
        <v>916</v>
      </c>
      <c r="AO33" s="145">
        <v>3</v>
      </c>
      <c r="AP33" s="145"/>
      <c r="AQ33" s="217">
        <f>IF(U33="No","",IF(AN33="No",'Default Parameters'!$C$2,AO33/(AP33+AO33)*'Default Parameters'!$C$2))</f>
        <v>1.915</v>
      </c>
    </row>
    <row r="34" spans="1:43" s="218" customFormat="1" ht="15">
      <c r="A34" s="145" t="s">
        <v>952</v>
      </c>
      <c r="B34" s="247">
        <v>43759</v>
      </c>
      <c r="C34" s="145" t="s">
        <v>908</v>
      </c>
      <c r="D34" s="145" t="s">
        <v>1072</v>
      </c>
      <c r="E34" s="145" t="s">
        <v>910</v>
      </c>
      <c r="F34" s="145" t="s">
        <v>779</v>
      </c>
      <c r="G34" s="145" t="s">
        <v>1069</v>
      </c>
      <c r="H34" s="145" t="s">
        <v>8</v>
      </c>
      <c r="I34" s="216">
        <v>9731856220</v>
      </c>
      <c r="J34" s="216">
        <v>3</v>
      </c>
      <c r="K34" s="216">
        <v>1</v>
      </c>
      <c r="L34" s="145" t="s">
        <v>779</v>
      </c>
      <c r="M34" s="145" t="s">
        <v>779</v>
      </c>
      <c r="N34" s="145"/>
      <c r="O34" s="145"/>
      <c r="P34" s="145" t="s">
        <v>229</v>
      </c>
      <c r="Q34" s="145">
        <v>2015</v>
      </c>
      <c r="R34" s="145" t="s">
        <v>1560</v>
      </c>
      <c r="S34" s="145" t="s">
        <v>912</v>
      </c>
      <c r="T34" s="145" t="s">
        <v>913</v>
      </c>
      <c r="U34" s="145" t="s">
        <v>914</v>
      </c>
      <c r="V34" s="145"/>
      <c r="W34" s="145" t="s">
        <v>935</v>
      </c>
      <c r="X34" s="145" t="s">
        <v>1750</v>
      </c>
      <c r="Y34" s="145" t="s">
        <v>915</v>
      </c>
      <c r="Z34" s="145" t="s">
        <v>914</v>
      </c>
      <c r="AA34" s="145" t="s">
        <v>914</v>
      </c>
      <c r="AB34" s="145"/>
      <c r="AC34" s="145" t="s">
        <v>914</v>
      </c>
      <c r="AD34" s="145" t="s">
        <v>914</v>
      </c>
      <c r="AE34" s="145" t="s">
        <v>914</v>
      </c>
      <c r="AF34" s="145" t="s">
        <v>914</v>
      </c>
      <c r="AG34" s="145" t="s">
        <v>914</v>
      </c>
      <c r="AH34" s="145" t="s">
        <v>914</v>
      </c>
      <c r="AI34" s="145" t="s">
        <v>916</v>
      </c>
      <c r="AJ34" s="145"/>
      <c r="AK34" s="145" t="s">
        <v>916</v>
      </c>
      <c r="AL34" s="145"/>
      <c r="AM34" s="145" t="s">
        <v>916</v>
      </c>
      <c r="AN34" s="145" t="s">
        <v>916</v>
      </c>
      <c r="AO34" s="145">
        <v>4</v>
      </c>
      <c r="AP34" s="145"/>
      <c r="AQ34" s="217">
        <f>IF(U34="No","",IF(AN34="No",'Default Parameters'!$C$2,AO34/(AP34+AO34)*'Default Parameters'!$C$2))</f>
        <v>1.915</v>
      </c>
    </row>
    <row r="35" spans="1:43" s="218" customFormat="1" ht="15">
      <c r="A35" s="145" t="s">
        <v>965</v>
      </c>
      <c r="B35" s="247">
        <v>43761</v>
      </c>
      <c r="C35" s="145" t="s">
        <v>908</v>
      </c>
      <c r="D35" s="219" t="s">
        <v>1133</v>
      </c>
      <c r="E35" s="219" t="s">
        <v>910</v>
      </c>
      <c r="F35" s="219" t="s">
        <v>914</v>
      </c>
      <c r="G35" s="219" t="s">
        <v>1122</v>
      </c>
      <c r="H35" s="219" t="s">
        <v>9</v>
      </c>
      <c r="I35" s="221">
        <v>7639219876</v>
      </c>
      <c r="J35" s="221">
        <v>4</v>
      </c>
      <c r="K35" s="221">
        <v>1</v>
      </c>
      <c r="L35" s="145" t="s">
        <v>779</v>
      </c>
      <c r="M35" s="145" t="s">
        <v>779</v>
      </c>
      <c r="N35" s="145"/>
      <c r="O35" s="145"/>
      <c r="P35" s="145" t="s">
        <v>229</v>
      </c>
      <c r="Q35" s="145">
        <v>2015</v>
      </c>
      <c r="R35" s="145" t="s">
        <v>1544</v>
      </c>
      <c r="S35" s="145" t="s">
        <v>912</v>
      </c>
      <c r="T35" s="145" t="s">
        <v>919</v>
      </c>
      <c r="U35" s="145" t="s">
        <v>912</v>
      </c>
      <c r="V35" s="145"/>
      <c r="W35" s="145" t="s">
        <v>1095</v>
      </c>
      <c r="X35" s="145" t="s">
        <v>1750</v>
      </c>
      <c r="Y35" s="145" t="s">
        <v>915</v>
      </c>
      <c r="Z35" s="145" t="s">
        <v>779</v>
      </c>
      <c r="AA35" s="145" t="s">
        <v>914</v>
      </c>
      <c r="AB35" s="145"/>
      <c r="AC35" s="145" t="s">
        <v>914</v>
      </c>
      <c r="AD35" s="145" t="s">
        <v>914</v>
      </c>
      <c r="AE35" s="145" t="s">
        <v>914</v>
      </c>
      <c r="AF35" s="145" t="s">
        <v>914</v>
      </c>
      <c r="AG35" s="145" t="s">
        <v>914</v>
      </c>
      <c r="AH35" s="145" t="s">
        <v>914</v>
      </c>
      <c r="AI35" s="145" t="s">
        <v>916</v>
      </c>
      <c r="AJ35" s="145"/>
      <c r="AK35" s="145" t="s">
        <v>916</v>
      </c>
      <c r="AL35" s="145"/>
      <c r="AM35" s="145" t="s">
        <v>916</v>
      </c>
      <c r="AN35" s="145" t="s">
        <v>916</v>
      </c>
      <c r="AO35" s="145">
        <v>3</v>
      </c>
      <c r="AP35" s="145"/>
      <c r="AQ35" s="217">
        <f>IF(U35="No","",IF(AN35="No",'Default Parameters'!$C$2,AO35/(AP35+AO35)*'Default Parameters'!$C$2))</f>
        <v>1.915</v>
      </c>
    </row>
    <row r="36" spans="1:43" s="218" customFormat="1" ht="15">
      <c r="A36" s="145" t="s">
        <v>1081</v>
      </c>
      <c r="B36" s="247">
        <v>43767</v>
      </c>
      <c r="C36" s="145" t="s">
        <v>908</v>
      </c>
      <c r="D36" s="145" t="s">
        <v>1086</v>
      </c>
      <c r="E36" s="145" t="s">
        <v>910</v>
      </c>
      <c r="F36" s="145" t="s">
        <v>914</v>
      </c>
      <c r="G36" s="145" t="s">
        <v>1770</v>
      </c>
      <c r="H36" s="145" t="s">
        <v>8</v>
      </c>
      <c r="I36" s="226">
        <v>9738093455</v>
      </c>
      <c r="J36" s="216">
        <v>2</v>
      </c>
      <c r="K36" s="145"/>
      <c r="L36" s="145" t="s">
        <v>914</v>
      </c>
      <c r="M36" s="145" t="s">
        <v>914</v>
      </c>
      <c r="N36" s="145"/>
      <c r="O36" s="145"/>
      <c r="P36" s="145" t="s">
        <v>229</v>
      </c>
      <c r="Q36" s="145">
        <v>2013</v>
      </c>
      <c r="R36" s="145" t="s">
        <v>1540</v>
      </c>
      <c r="S36" s="145" t="s">
        <v>914</v>
      </c>
      <c r="T36" s="145" t="s">
        <v>913</v>
      </c>
      <c r="U36" s="145" t="s">
        <v>968</v>
      </c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217" t="str">
        <f>IF(U36="No","",IF(AN36="No",'Default Parameters'!$C$2,AO36/(AP36+AO36)*'Default Parameters'!$C$2))</f>
        <v/>
      </c>
    </row>
    <row r="37" spans="1:43" s="218" customFormat="1" ht="15">
      <c r="A37" s="145" t="s">
        <v>1146</v>
      </c>
      <c r="B37" s="247">
        <v>43756</v>
      </c>
      <c r="C37" s="145" t="s">
        <v>908</v>
      </c>
      <c r="D37" s="145" t="s">
        <v>1383</v>
      </c>
      <c r="E37" s="145" t="s">
        <v>938</v>
      </c>
      <c r="F37" s="145" t="s">
        <v>779</v>
      </c>
      <c r="G37" s="145" t="s">
        <v>1215</v>
      </c>
      <c r="H37" s="145" t="s">
        <v>8</v>
      </c>
      <c r="I37" s="222">
        <v>9945675498</v>
      </c>
      <c r="J37" s="216">
        <v>4</v>
      </c>
      <c r="K37" s="145"/>
      <c r="L37" s="145" t="s">
        <v>914</v>
      </c>
      <c r="M37" s="145" t="s">
        <v>914</v>
      </c>
      <c r="N37" s="145"/>
      <c r="O37" s="145"/>
      <c r="P37" s="145" t="s">
        <v>229</v>
      </c>
      <c r="Q37" s="145">
        <v>2014</v>
      </c>
      <c r="R37" s="145" t="s">
        <v>1590</v>
      </c>
      <c r="S37" s="145" t="s">
        <v>914</v>
      </c>
      <c r="T37" s="145" t="s">
        <v>913</v>
      </c>
      <c r="U37" s="145" t="s">
        <v>968</v>
      </c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217" t="str">
        <f>IF(U37="No","",IF(AN37="No",'Default Parameters'!$C$2,AO37/(AP37+AO37)*'Default Parameters'!$C$2))</f>
        <v/>
      </c>
    </row>
    <row r="38" spans="1:43" s="218" customFormat="1" ht="15">
      <c r="A38" s="145" t="s">
        <v>965</v>
      </c>
      <c r="B38" s="247">
        <v>43761</v>
      </c>
      <c r="C38" s="145" t="s">
        <v>908</v>
      </c>
      <c r="D38" s="145" t="s">
        <v>982</v>
      </c>
      <c r="E38" s="145" t="s">
        <v>910</v>
      </c>
      <c r="F38" s="145" t="s">
        <v>914</v>
      </c>
      <c r="G38" s="145" t="s">
        <v>983</v>
      </c>
      <c r="H38" s="145" t="s">
        <v>9</v>
      </c>
      <c r="I38" s="216">
        <v>9159642020</v>
      </c>
      <c r="J38" s="216">
        <v>3</v>
      </c>
      <c r="K38" s="216">
        <v>2</v>
      </c>
      <c r="L38" s="145" t="s">
        <v>779</v>
      </c>
      <c r="M38" s="145" t="s">
        <v>779</v>
      </c>
      <c r="N38" s="145"/>
      <c r="O38" s="145"/>
      <c r="P38" s="145" t="s">
        <v>229</v>
      </c>
      <c r="Q38" s="145">
        <v>2015</v>
      </c>
      <c r="R38" s="145" t="s">
        <v>1542</v>
      </c>
      <c r="S38" s="145" t="s">
        <v>912</v>
      </c>
      <c r="T38" s="145" t="s">
        <v>919</v>
      </c>
      <c r="U38" s="145" t="s">
        <v>914</v>
      </c>
      <c r="V38" s="145"/>
      <c r="W38" s="145" t="s">
        <v>935</v>
      </c>
      <c r="X38" s="145" t="s">
        <v>936</v>
      </c>
      <c r="Y38" s="145" t="s">
        <v>915</v>
      </c>
      <c r="Z38" s="145" t="s">
        <v>914</v>
      </c>
      <c r="AA38" s="145" t="s">
        <v>914</v>
      </c>
      <c r="AB38" s="145"/>
      <c r="AC38" s="145" t="s">
        <v>914</v>
      </c>
      <c r="AD38" s="145" t="s">
        <v>914</v>
      </c>
      <c r="AE38" s="145" t="s">
        <v>914</v>
      </c>
      <c r="AF38" s="145" t="s">
        <v>914</v>
      </c>
      <c r="AG38" s="145" t="s">
        <v>914</v>
      </c>
      <c r="AH38" s="145" t="s">
        <v>914</v>
      </c>
      <c r="AI38" s="145" t="s">
        <v>916</v>
      </c>
      <c r="AJ38" s="145"/>
      <c r="AK38" s="145" t="s">
        <v>916</v>
      </c>
      <c r="AL38" s="145"/>
      <c r="AM38" s="145" t="s">
        <v>916</v>
      </c>
      <c r="AN38" s="145" t="s">
        <v>916</v>
      </c>
      <c r="AO38" s="145">
        <v>3</v>
      </c>
      <c r="AP38" s="145"/>
      <c r="AQ38" s="217">
        <f>IF(U38="No","",IF(AN38="No",'Default Parameters'!$C$2,AO38/(AP38+AO38)*'Default Parameters'!$C$2))</f>
        <v>1.915</v>
      </c>
    </row>
    <row r="39" spans="1:43" s="218" customFormat="1" ht="15">
      <c r="A39" s="145" t="s">
        <v>907</v>
      </c>
      <c r="B39" s="247">
        <v>43769</v>
      </c>
      <c r="C39" s="145" t="s">
        <v>908</v>
      </c>
      <c r="D39" s="145" t="s">
        <v>926</v>
      </c>
      <c r="E39" s="145" t="s">
        <v>910</v>
      </c>
      <c r="F39" s="145" t="s">
        <v>779</v>
      </c>
      <c r="G39" s="145" t="s">
        <v>927</v>
      </c>
      <c r="H39" s="145" t="s">
        <v>8</v>
      </c>
      <c r="I39" s="216">
        <v>8105594943</v>
      </c>
      <c r="J39" s="216">
        <v>4</v>
      </c>
      <c r="K39" s="216">
        <v>0</v>
      </c>
      <c r="L39" s="145" t="s">
        <v>779</v>
      </c>
      <c r="M39" s="145" t="s">
        <v>779</v>
      </c>
      <c r="N39" s="145"/>
      <c r="O39" s="145"/>
      <c r="P39" s="145" t="s">
        <v>229</v>
      </c>
      <c r="Q39" s="145">
        <v>2014</v>
      </c>
      <c r="R39" s="145" t="s">
        <v>1381</v>
      </c>
      <c r="S39" s="145" t="s">
        <v>912</v>
      </c>
      <c r="T39" s="145" t="s">
        <v>919</v>
      </c>
      <c r="U39" s="145" t="s">
        <v>912</v>
      </c>
      <c r="V39" s="145"/>
      <c r="W39" s="145" t="s">
        <v>1095</v>
      </c>
      <c r="X39" s="145" t="s">
        <v>1750</v>
      </c>
      <c r="Y39" s="145" t="s">
        <v>915</v>
      </c>
      <c r="Z39" s="145" t="s">
        <v>779</v>
      </c>
      <c r="AA39" s="145" t="s">
        <v>914</v>
      </c>
      <c r="AB39" s="145"/>
      <c r="AC39" s="145" t="s">
        <v>914</v>
      </c>
      <c r="AD39" s="145" t="s">
        <v>914</v>
      </c>
      <c r="AE39" s="145" t="s">
        <v>914</v>
      </c>
      <c r="AF39" s="145" t="s">
        <v>914</v>
      </c>
      <c r="AG39" s="145" t="s">
        <v>914</v>
      </c>
      <c r="AH39" s="145" t="s">
        <v>914</v>
      </c>
      <c r="AI39" s="145" t="s">
        <v>916</v>
      </c>
      <c r="AJ39" s="145"/>
      <c r="AK39" s="145" t="s">
        <v>916</v>
      </c>
      <c r="AL39" s="145"/>
      <c r="AM39" s="145" t="s">
        <v>779</v>
      </c>
      <c r="AN39" s="145" t="s">
        <v>779</v>
      </c>
      <c r="AO39" s="145">
        <v>2</v>
      </c>
      <c r="AP39" s="145">
        <v>2</v>
      </c>
      <c r="AQ39" s="217">
        <f>IF(U39="No","",IF(AN39="No",'Default Parameters'!$C$2,AO39/(AP39+AO39)*'Default Parameters'!$C$2))</f>
        <v>0.95750000000000002</v>
      </c>
    </row>
    <row r="40" spans="1:43" s="218" customFormat="1" ht="15">
      <c r="A40" s="145" t="s">
        <v>965</v>
      </c>
      <c r="B40" s="247">
        <v>43761</v>
      </c>
      <c r="C40" s="145" t="s">
        <v>908</v>
      </c>
      <c r="D40" s="145" t="s">
        <v>1121</v>
      </c>
      <c r="E40" s="145" t="s">
        <v>910</v>
      </c>
      <c r="F40" s="145" t="s">
        <v>914</v>
      </c>
      <c r="G40" s="145" t="s">
        <v>1122</v>
      </c>
      <c r="H40" s="145" t="s">
        <v>9</v>
      </c>
      <c r="I40" s="216">
        <v>9626771370</v>
      </c>
      <c r="J40" s="216">
        <v>3</v>
      </c>
      <c r="K40" s="216">
        <v>1</v>
      </c>
      <c r="L40" s="145" t="s">
        <v>779</v>
      </c>
      <c r="M40" s="145" t="s">
        <v>779</v>
      </c>
      <c r="N40" s="145"/>
      <c r="O40" s="145"/>
      <c r="P40" s="145" t="s">
        <v>229</v>
      </c>
      <c r="Q40" s="145">
        <v>2015</v>
      </c>
      <c r="R40" s="145" t="s">
        <v>1579</v>
      </c>
      <c r="S40" s="145" t="s">
        <v>912</v>
      </c>
      <c r="T40" s="145" t="s">
        <v>919</v>
      </c>
      <c r="U40" s="145" t="s">
        <v>912</v>
      </c>
      <c r="V40" s="145"/>
      <c r="W40" s="145" t="s">
        <v>1095</v>
      </c>
      <c r="X40" s="145" t="s">
        <v>1750</v>
      </c>
      <c r="Y40" s="145" t="s">
        <v>915</v>
      </c>
      <c r="Z40" s="145" t="s">
        <v>779</v>
      </c>
      <c r="AA40" s="145" t="s">
        <v>914</v>
      </c>
      <c r="AB40" s="145"/>
      <c r="AC40" s="145" t="s">
        <v>914</v>
      </c>
      <c r="AD40" s="145" t="s">
        <v>914</v>
      </c>
      <c r="AE40" s="145" t="s">
        <v>914</v>
      </c>
      <c r="AF40" s="145" t="s">
        <v>914</v>
      </c>
      <c r="AG40" s="145" t="s">
        <v>914</v>
      </c>
      <c r="AH40" s="145" t="s">
        <v>914</v>
      </c>
      <c r="AI40" s="145" t="s">
        <v>916</v>
      </c>
      <c r="AJ40" s="145"/>
      <c r="AK40" s="145" t="s">
        <v>916</v>
      </c>
      <c r="AL40" s="145"/>
      <c r="AM40" s="145" t="s">
        <v>916</v>
      </c>
      <c r="AN40" s="145" t="s">
        <v>916</v>
      </c>
      <c r="AO40" s="145">
        <v>3</v>
      </c>
      <c r="AP40" s="145"/>
      <c r="AQ40" s="217">
        <f>IF(U40="No","",IF(AN40="No",'Default Parameters'!$C$2,AO40/(AP40+AO40)*'Default Parameters'!$C$2))</f>
        <v>1.915</v>
      </c>
    </row>
    <row r="41" spans="1:43" s="218" customFormat="1" ht="15">
      <c r="A41" s="145" t="s">
        <v>965</v>
      </c>
      <c r="B41" s="247">
        <v>43763</v>
      </c>
      <c r="C41" s="145" t="s">
        <v>908</v>
      </c>
      <c r="D41" s="145" t="s">
        <v>1096</v>
      </c>
      <c r="E41" s="145" t="s">
        <v>910</v>
      </c>
      <c r="F41" s="145" t="s">
        <v>914</v>
      </c>
      <c r="G41" s="145" t="s">
        <v>1097</v>
      </c>
      <c r="H41" s="145" t="s">
        <v>9</v>
      </c>
      <c r="I41" s="216">
        <v>9976432508</v>
      </c>
      <c r="J41" s="216">
        <v>3</v>
      </c>
      <c r="K41" s="216">
        <v>1</v>
      </c>
      <c r="L41" s="145" t="s">
        <v>779</v>
      </c>
      <c r="M41" s="145" t="s">
        <v>779</v>
      </c>
      <c r="N41" s="145"/>
      <c r="O41" s="145"/>
      <c r="P41" s="145" t="s">
        <v>229</v>
      </c>
      <c r="Q41" s="145">
        <v>2016</v>
      </c>
      <c r="R41" s="145" t="s">
        <v>1584</v>
      </c>
      <c r="S41" s="145" t="s">
        <v>912</v>
      </c>
      <c r="T41" s="145" t="s">
        <v>919</v>
      </c>
      <c r="U41" s="145" t="s">
        <v>912</v>
      </c>
      <c r="V41" s="145"/>
      <c r="W41" s="145" t="s">
        <v>935</v>
      </c>
      <c r="X41" s="145" t="s">
        <v>936</v>
      </c>
      <c r="Y41" s="145" t="s">
        <v>915</v>
      </c>
      <c r="Z41" s="145" t="s">
        <v>779</v>
      </c>
      <c r="AA41" s="145" t="s">
        <v>914</v>
      </c>
      <c r="AB41" s="145"/>
      <c r="AC41" s="145" t="s">
        <v>914</v>
      </c>
      <c r="AD41" s="145" t="s">
        <v>914</v>
      </c>
      <c r="AE41" s="145" t="s">
        <v>914</v>
      </c>
      <c r="AF41" s="145" t="s">
        <v>914</v>
      </c>
      <c r="AG41" s="145" t="s">
        <v>914</v>
      </c>
      <c r="AH41" s="145" t="s">
        <v>914</v>
      </c>
      <c r="AI41" s="145" t="s">
        <v>916</v>
      </c>
      <c r="AJ41" s="145"/>
      <c r="AK41" s="145" t="s">
        <v>916</v>
      </c>
      <c r="AL41" s="145"/>
      <c r="AM41" s="145" t="s">
        <v>779</v>
      </c>
      <c r="AN41" s="145" t="s">
        <v>779</v>
      </c>
      <c r="AO41" s="145">
        <v>2</v>
      </c>
      <c r="AP41" s="145">
        <v>1</v>
      </c>
      <c r="AQ41" s="217">
        <f>IF(U41="No","",IF(AN41="No",'Default Parameters'!$C$2,AO41/(AP41+AO41)*'Default Parameters'!$C$2))</f>
        <v>1.2766666666666666</v>
      </c>
    </row>
    <row r="42" spans="1:43" s="218" customFormat="1" ht="15">
      <c r="A42" s="145" t="s">
        <v>952</v>
      </c>
      <c r="B42" s="247">
        <v>43759</v>
      </c>
      <c r="C42" s="145" t="s">
        <v>908</v>
      </c>
      <c r="D42" s="145" t="s">
        <v>1091</v>
      </c>
      <c r="E42" s="145" t="s">
        <v>910</v>
      </c>
      <c r="F42" s="145" t="s">
        <v>779</v>
      </c>
      <c r="G42" s="145" t="s">
        <v>1361</v>
      </c>
      <c r="H42" s="145" t="s">
        <v>12</v>
      </c>
      <c r="I42" s="216">
        <v>9573800472</v>
      </c>
      <c r="J42" s="216">
        <v>4</v>
      </c>
      <c r="K42" s="216">
        <v>2</v>
      </c>
      <c r="L42" s="145" t="s">
        <v>779</v>
      </c>
      <c r="M42" s="145" t="s">
        <v>779</v>
      </c>
      <c r="N42" s="145"/>
      <c r="O42" s="145"/>
      <c r="P42" s="145" t="s">
        <v>229</v>
      </c>
      <c r="Q42" s="145">
        <v>2015</v>
      </c>
      <c r="R42" s="145" t="s">
        <v>1384</v>
      </c>
      <c r="S42" s="145" t="s">
        <v>912</v>
      </c>
      <c r="T42" s="145" t="s">
        <v>913</v>
      </c>
      <c r="U42" s="145" t="s">
        <v>914</v>
      </c>
      <c r="V42" s="145"/>
      <c r="W42" s="145" t="s">
        <v>935</v>
      </c>
      <c r="X42" s="145" t="s">
        <v>936</v>
      </c>
      <c r="Y42" s="145" t="s">
        <v>915</v>
      </c>
      <c r="Z42" s="145" t="s">
        <v>914</v>
      </c>
      <c r="AA42" s="145" t="s">
        <v>914</v>
      </c>
      <c r="AB42" s="145"/>
      <c r="AC42" s="145" t="s">
        <v>914</v>
      </c>
      <c r="AD42" s="145" t="s">
        <v>914</v>
      </c>
      <c r="AE42" s="145" t="s">
        <v>914</v>
      </c>
      <c r="AF42" s="145" t="s">
        <v>914</v>
      </c>
      <c r="AG42" s="145" t="s">
        <v>914</v>
      </c>
      <c r="AH42" s="145" t="s">
        <v>914</v>
      </c>
      <c r="AI42" s="145" t="s">
        <v>916</v>
      </c>
      <c r="AJ42" s="145"/>
      <c r="AK42" s="145" t="s">
        <v>916</v>
      </c>
      <c r="AL42" s="145"/>
      <c r="AM42" s="145" t="s">
        <v>916</v>
      </c>
      <c r="AN42" s="145" t="s">
        <v>916</v>
      </c>
      <c r="AO42" s="145">
        <v>4</v>
      </c>
      <c r="AP42" s="145"/>
      <c r="AQ42" s="217">
        <f>IF(U42="No","",IF(AN42="No",'Default Parameters'!$C$2,AO42/(AP42+AO42)*'Default Parameters'!$C$2))</f>
        <v>1.915</v>
      </c>
    </row>
    <row r="43" spans="1:43" s="218" customFormat="1" ht="15">
      <c r="A43" s="145" t="s">
        <v>965</v>
      </c>
      <c r="B43" s="247">
        <v>43762</v>
      </c>
      <c r="C43" s="145" t="s">
        <v>908</v>
      </c>
      <c r="D43" s="145" t="s">
        <v>1111</v>
      </c>
      <c r="E43" s="145" t="s">
        <v>910</v>
      </c>
      <c r="F43" s="145" t="s">
        <v>914</v>
      </c>
      <c r="G43" s="145" t="s">
        <v>1363</v>
      </c>
      <c r="H43" s="145" t="s">
        <v>9</v>
      </c>
      <c r="I43" s="216">
        <v>9585798461</v>
      </c>
      <c r="J43" s="216">
        <v>3</v>
      </c>
      <c r="K43" s="145"/>
      <c r="L43" s="145" t="s">
        <v>779</v>
      </c>
      <c r="M43" s="145" t="s">
        <v>779</v>
      </c>
      <c r="N43" s="145"/>
      <c r="O43" s="145"/>
      <c r="P43" s="145" t="s">
        <v>229</v>
      </c>
      <c r="Q43" s="145">
        <v>2014</v>
      </c>
      <c r="R43" s="145" t="s">
        <v>1561</v>
      </c>
      <c r="S43" s="145" t="s">
        <v>912</v>
      </c>
      <c r="T43" s="145" t="s">
        <v>919</v>
      </c>
      <c r="U43" s="145" t="s">
        <v>912</v>
      </c>
      <c r="V43" s="145"/>
      <c r="W43" s="145" t="s">
        <v>1095</v>
      </c>
      <c r="X43" s="145" t="s">
        <v>1750</v>
      </c>
      <c r="Y43" s="145" t="s">
        <v>915</v>
      </c>
      <c r="Z43" s="145" t="s">
        <v>779</v>
      </c>
      <c r="AA43" s="145" t="s">
        <v>914</v>
      </c>
      <c r="AB43" s="145"/>
      <c r="AC43" s="145" t="s">
        <v>914</v>
      </c>
      <c r="AD43" s="145" t="s">
        <v>914</v>
      </c>
      <c r="AE43" s="145" t="s">
        <v>914</v>
      </c>
      <c r="AF43" s="145" t="s">
        <v>914</v>
      </c>
      <c r="AG43" s="145" t="s">
        <v>914</v>
      </c>
      <c r="AH43" s="145" t="s">
        <v>914</v>
      </c>
      <c r="AI43" s="145" t="s">
        <v>916</v>
      </c>
      <c r="AJ43" s="145"/>
      <c r="AK43" s="145" t="s">
        <v>916</v>
      </c>
      <c r="AL43" s="145"/>
      <c r="AM43" s="145" t="s">
        <v>916</v>
      </c>
      <c r="AN43" s="145" t="s">
        <v>916</v>
      </c>
      <c r="AO43" s="145">
        <v>3</v>
      </c>
      <c r="AP43" s="145"/>
      <c r="AQ43" s="217">
        <f>IF(U43="No","",IF(AN43="No",'Default Parameters'!$C$2,AO43/(AP43+AO43)*'Default Parameters'!$C$2))</f>
        <v>1.915</v>
      </c>
    </row>
    <row r="44" spans="1:43" s="218" customFormat="1" ht="15">
      <c r="A44" s="145" t="s">
        <v>965</v>
      </c>
      <c r="B44" s="247">
        <v>43763</v>
      </c>
      <c r="C44" s="145" t="s">
        <v>908</v>
      </c>
      <c r="D44" s="145" t="s">
        <v>1098</v>
      </c>
      <c r="E44" s="145" t="s">
        <v>910</v>
      </c>
      <c r="F44" s="145" t="s">
        <v>914</v>
      </c>
      <c r="G44" s="145" t="s">
        <v>1097</v>
      </c>
      <c r="H44" s="145" t="s">
        <v>9</v>
      </c>
      <c r="I44" s="216">
        <v>8344340192</v>
      </c>
      <c r="J44" s="216">
        <v>4</v>
      </c>
      <c r="K44" s="216">
        <v>1</v>
      </c>
      <c r="L44" s="145" t="s">
        <v>779</v>
      </c>
      <c r="M44" s="145" t="s">
        <v>779</v>
      </c>
      <c r="N44" s="145"/>
      <c r="O44" s="145"/>
      <c r="P44" s="145" t="s">
        <v>229</v>
      </c>
      <c r="Q44" s="145">
        <v>2016</v>
      </c>
      <c r="R44" s="145" t="s">
        <v>1541</v>
      </c>
      <c r="S44" s="145" t="s">
        <v>912</v>
      </c>
      <c r="T44" s="145" t="s">
        <v>919</v>
      </c>
      <c r="U44" s="145" t="s">
        <v>912</v>
      </c>
      <c r="V44" s="145"/>
      <c r="W44" s="145" t="s">
        <v>1095</v>
      </c>
      <c r="X44" s="145" t="s">
        <v>1750</v>
      </c>
      <c r="Y44" s="145" t="s">
        <v>915</v>
      </c>
      <c r="Z44" s="145" t="s">
        <v>779</v>
      </c>
      <c r="AA44" s="145" t="s">
        <v>914</v>
      </c>
      <c r="AB44" s="145"/>
      <c r="AC44" s="145" t="s">
        <v>914</v>
      </c>
      <c r="AD44" s="145" t="s">
        <v>914</v>
      </c>
      <c r="AE44" s="145" t="s">
        <v>914</v>
      </c>
      <c r="AF44" s="145" t="s">
        <v>914</v>
      </c>
      <c r="AG44" s="145" t="s">
        <v>914</v>
      </c>
      <c r="AH44" s="145" t="s">
        <v>914</v>
      </c>
      <c r="AI44" s="145" t="s">
        <v>916</v>
      </c>
      <c r="AJ44" s="145"/>
      <c r="AK44" s="145" t="s">
        <v>916</v>
      </c>
      <c r="AL44" s="145"/>
      <c r="AM44" s="145" t="s">
        <v>916</v>
      </c>
      <c r="AN44" s="145" t="s">
        <v>916</v>
      </c>
      <c r="AO44" s="145">
        <v>2</v>
      </c>
      <c r="AP44" s="145"/>
      <c r="AQ44" s="217">
        <f>IF(U44="No","",IF(AN44="No",'Default Parameters'!$C$2,AO44/(AP44+AO44)*'Default Parameters'!$C$2))</f>
        <v>1.915</v>
      </c>
    </row>
    <row r="45" spans="1:43" s="218" customFormat="1" ht="15">
      <c r="A45" s="145" t="s">
        <v>965</v>
      </c>
      <c r="B45" s="247">
        <v>43762</v>
      </c>
      <c r="C45" s="145" t="s">
        <v>908</v>
      </c>
      <c r="D45" s="145" t="s">
        <v>1131</v>
      </c>
      <c r="E45" s="145" t="s">
        <v>910</v>
      </c>
      <c r="F45" s="145" t="s">
        <v>914</v>
      </c>
      <c r="G45" s="145" t="s">
        <v>1128</v>
      </c>
      <c r="H45" s="145" t="s">
        <v>9</v>
      </c>
      <c r="I45" s="216">
        <v>9159981359</v>
      </c>
      <c r="J45" s="216">
        <v>4</v>
      </c>
      <c r="K45" s="216">
        <v>0</v>
      </c>
      <c r="L45" s="145" t="s">
        <v>779</v>
      </c>
      <c r="M45" s="145" t="s">
        <v>779</v>
      </c>
      <c r="N45" s="145"/>
      <c r="O45" s="145"/>
      <c r="P45" s="145" t="s">
        <v>229</v>
      </c>
      <c r="Q45" s="145">
        <v>2015</v>
      </c>
      <c r="R45" s="145" t="s">
        <v>1574</v>
      </c>
      <c r="S45" s="145" t="s">
        <v>912</v>
      </c>
      <c r="T45" s="145" t="s">
        <v>913</v>
      </c>
      <c r="U45" s="145" t="s">
        <v>914</v>
      </c>
      <c r="V45" s="145"/>
      <c r="W45" s="145" t="s">
        <v>935</v>
      </c>
      <c r="X45" s="145" t="s">
        <v>936</v>
      </c>
      <c r="Y45" s="145" t="s">
        <v>915</v>
      </c>
      <c r="Z45" s="145" t="s">
        <v>914</v>
      </c>
      <c r="AA45" s="145" t="s">
        <v>914</v>
      </c>
      <c r="AB45" s="145"/>
      <c r="AC45" s="145" t="s">
        <v>914</v>
      </c>
      <c r="AD45" s="145" t="s">
        <v>914</v>
      </c>
      <c r="AE45" s="145" t="s">
        <v>914</v>
      </c>
      <c r="AF45" s="145" t="s">
        <v>914</v>
      </c>
      <c r="AG45" s="145" t="s">
        <v>914</v>
      </c>
      <c r="AH45" s="145" t="s">
        <v>914</v>
      </c>
      <c r="AI45" s="145" t="s">
        <v>916</v>
      </c>
      <c r="AJ45" s="145"/>
      <c r="AK45" s="145" t="s">
        <v>916</v>
      </c>
      <c r="AL45" s="145"/>
      <c r="AM45" s="145" t="s">
        <v>916</v>
      </c>
      <c r="AN45" s="145" t="s">
        <v>916</v>
      </c>
      <c r="AO45" s="145">
        <v>3</v>
      </c>
      <c r="AP45" s="145"/>
      <c r="AQ45" s="217">
        <f>IF(U45="No","",IF(AN45="No",'Default Parameters'!$C$2,AO45/(AP45+AO45)*'Default Parameters'!$C$2))</f>
        <v>1.915</v>
      </c>
    </row>
    <row r="46" spans="1:43" s="218" customFormat="1" ht="16">
      <c r="A46" s="145" t="s">
        <v>965</v>
      </c>
      <c r="B46" s="247">
        <v>43761</v>
      </c>
      <c r="C46" s="145" t="s">
        <v>908</v>
      </c>
      <c r="D46" s="145" t="s">
        <v>988</v>
      </c>
      <c r="E46" s="145" t="s">
        <v>910</v>
      </c>
      <c r="F46" s="145" t="s">
        <v>914</v>
      </c>
      <c r="G46" s="145" t="s">
        <v>1331</v>
      </c>
      <c r="H46" s="145" t="s">
        <v>9</v>
      </c>
      <c r="I46" s="216">
        <v>9751456810</v>
      </c>
      <c r="J46" s="216">
        <v>4</v>
      </c>
      <c r="K46" s="145"/>
      <c r="L46" s="145" t="s">
        <v>779</v>
      </c>
      <c r="M46" s="145" t="s">
        <v>779</v>
      </c>
      <c r="N46" s="145"/>
      <c r="O46" s="145"/>
      <c r="P46" s="145" t="s">
        <v>16</v>
      </c>
      <c r="Q46" s="145">
        <v>2013</v>
      </c>
      <c r="R46" s="215" t="s">
        <v>1450</v>
      </c>
      <c r="S46" s="145" t="s">
        <v>779</v>
      </c>
      <c r="T46" s="145" t="s">
        <v>919</v>
      </c>
      <c r="U46" s="145" t="s">
        <v>779</v>
      </c>
      <c r="V46" s="145"/>
      <c r="W46" s="145" t="s">
        <v>947</v>
      </c>
      <c r="X46" s="145" t="s">
        <v>1750</v>
      </c>
      <c r="Y46" s="145" t="s">
        <v>915</v>
      </c>
      <c r="Z46" s="145" t="s">
        <v>779</v>
      </c>
      <c r="AA46" s="145" t="s">
        <v>779</v>
      </c>
      <c r="AB46" s="145"/>
      <c r="AC46" s="145" t="s">
        <v>779</v>
      </c>
      <c r="AD46" s="145" t="s">
        <v>779</v>
      </c>
      <c r="AE46" s="145" t="s">
        <v>779</v>
      </c>
      <c r="AF46" s="145" t="s">
        <v>779</v>
      </c>
      <c r="AG46" s="145" t="s">
        <v>779</v>
      </c>
      <c r="AH46" s="145" t="s">
        <v>779</v>
      </c>
      <c r="AI46" s="145" t="s">
        <v>968</v>
      </c>
      <c r="AJ46" s="145"/>
      <c r="AK46" s="145" t="s">
        <v>968</v>
      </c>
      <c r="AL46" s="145"/>
      <c r="AM46" s="145" t="s">
        <v>916</v>
      </c>
      <c r="AN46" s="145" t="s">
        <v>916</v>
      </c>
      <c r="AO46" s="145">
        <v>3</v>
      </c>
      <c r="AP46" s="145"/>
      <c r="AQ46" s="217">
        <f>IF(U46="No","",IF(AN46="No",'Default Parameters'!$C$2,AO46/(AP46+AO46)*'Default Parameters'!$C$2))</f>
        <v>1.915</v>
      </c>
    </row>
    <row r="47" spans="1:43" s="218" customFormat="1" ht="15">
      <c r="A47" s="145" t="s">
        <v>1146</v>
      </c>
      <c r="B47" s="247">
        <v>43756</v>
      </c>
      <c r="C47" s="145" t="s">
        <v>908</v>
      </c>
      <c r="D47" s="145" t="s">
        <v>1332</v>
      </c>
      <c r="E47" s="145" t="s">
        <v>910</v>
      </c>
      <c r="F47" s="145" t="s">
        <v>779</v>
      </c>
      <c r="G47" s="145" t="s">
        <v>1215</v>
      </c>
      <c r="H47" s="145" t="s">
        <v>8</v>
      </c>
      <c r="I47" s="222">
        <v>8153345627</v>
      </c>
      <c r="J47" s="216">
        <v>5</v>
      </c>
      <c r="K47" s="145"/>
      <c r="L47" s="145" t="s">
        <v>779</v>
      </c>
      <c r="M47" s="145" t="s">
        <v>779</v>
      </c>
      <c r="N47" s="145"/>
      <c r="O47" s="145"/>
      <c r="P47" s="145" t="s">
        <v>229</v>
      </c>
      <c r="Q47" s="145">
        <v>2014</v>
      </c>
      <c r="R47" s="145" t="s">
        <v>1591</v>
      </c>
      <c r="S47" s="145" t="s">
        <v>912</v>
      </c>
      <c r="T47" s="145" t="s">
        <v>913</v>
      </c>
      <c r="U47" s="145" t="s">
        <v>968</v>
      </c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217" t="str">
        <f>IF(U47="No","",IF(AN47="No",'Default Parameters'!$C$2,AO47/(AP47+AO47)*'Default Parameters'!$C$2))</f>
        <v/>
      </c>
    </row>
    <row r="48" spans="1:43" s="218" customFormat="1" ht="15">
      <c r="A48" s="145" t="s">
        <v>965</v>
      </c>
      <c r="B48" s="247">
        <v>43761</v>
      </c>
      <c r="C48" s="145" t="s">
        <v>908</v>
      </c>
      <c r="D48" s="145" t="s">
        <v>1141</v>
      </c>
      <c r="E48" s="145" t="s">
        <v>910</v>
      </c>
      <c r="F48" s="145" t="s">
        <v>914</v>
      </c>
      <c r="G48" s="145" t="s">
        <v>1142</v>
      </c>
      <c r="H48" s="145" t="s">
        <v>9</v>
      </c>
      <c r="I48" s="216">
        <v>9943121667</v>
      </c>
      <c r="J48" s="216">
        <v>3</v>
      </c>
      <c r="K48" s="216">
        <v>2</v>
      </c>
      <c r="L48" s="145" t="s">
        <v>779</v>
      </c>
      <c r="M48" s="145" t="s">
        <v>779</v>
      </c>
      <c r="N48" s="145"/>
      <c r="O48" s="145"/>
      <c r="P48" s="145" t="s">
        <v>229</v>
      </c>
      <c r="Q48" s="145">
        <v>2015</v>
      </c>
      <c r="R48" s="145" t="s">
        <v>1589</v>
      </c>
      <c r="S48" s="145" t="s">
        <v>912</v>
      </c>
      <c r="T48" s="145" t="s">
        <v>919</v>
      </c>
      <c r="U48" s="145" t="s">
        <v>912</v>
      </c>
      <c r="V48" s="145"/>
      <c r="W48" s="145" t="s">
        <v>935</v>
      </c>
      <c r="X48" s="145" t="s">
        <v>936</v>
      </c>
      <c r="Y48" s="145" t="s">
        <v>915</v>
      </c>
      <c r="Z48" s="145" t="s">
        <v>779</v>
      </c>
      <c r="AA48" s="145" t="s">
        <v>914</v>
      </c>
      <c r="AB48" s="145"/>
      <c r="AC48" s="145" t="s">
        <v>914</v>
      </c>
      <c r="AD48" s="145" t="s">
        <v>914</v>
      </c>
      <c r="AE48" s="145" t="s">
        <v>914</v>
      </c>
      <c r="AF48" s="145" t="s">
        <v>914</v>
      </c>
      <c r="AG48" s="145" t="s">
        <v>914</v>
      </c>
      <c r="AH48" s="145" t="s">
        <v>914</v>
      </c>
      <c r="AI48" s="145" t="s">
        <v>916</v>
      </c>
      <c r="AJ48" s="145"/>
      <c r="AK48" s="145" t="s">
        <v>916</v>
      </c>
      <c r="AL48" s="145"/>
      <c r="AM48" s="145" t="s">
        <v>916</v>
      </c>
      <c r="AN48" s="145" t="s">
        <v>916</v>
      </c>
      <c r="AO48" s="145">
        <v>3</v>
      </c>
      <c r="AP48" s="145"/>
      <c r="AQ48" s="217">
        <f>IF(U48="No","",IF(AN48="No",'Default Parameters'!$C$2,AO48/(AP48+AO48)*'Default Parameters'!$C$2))</f>
        <v>1.915</v>
      </c>
    </row>
    <row r="49" spans="1:43" s="218" customFormat="1" ht="15">
      <c r="A49" s="145" t="s">
        <v>1146</v>
      </c>
      <c r="B49" s="247">
        <v>43756</v>
      </c>
      <c r="C49" s="145" t="s">
        <v>908</v>
      </c>
      <c r="D49" s="145" t="s">
        <v>1194</v>
      </c>
      <c r="E49" s="145" t="s">
        <v>938</v>
      </c>
      <c r="F49" s="145" t="s">
        <v>779</v>
      </c>
      <c r="G49" s="145" t="s">
        <v>1222</v>
      </c>
      <c r="H49" s="145" t="s">
        <v>8</v>
      </c>
      <c r="I49" s="222">
        <v>9535387909</v>
      </c>
      <c r="J49" s="216">
        <v>3</v>
      </c>
      <c r="K49" s="216">
        <v>1</v>
      </c>
      <c r="L49" s="145" t="s">
        <v>914</v>
      </c>
      <c r="M49" s="145" t="s">
        <v>914</v>
      </c>
      <c r="N49" s="145"/>
      <c r="O49" s="145"/>
      <c r="P49" s="145" t="s">
        <v>229</v>
      </c>
      <c r="Q49" s="145">
        <v>2013</v>
      </c>
      <c r="R49" s="145" t="s">
        <v>1370</v>
      </c>
      <c r="S49" s="145" t="s">
        <v>914</v>
      </c>
      <c r="T49" s="145" t="s">
        <v>913</v>
      </c>
      <c r="U49" s="145" t="s">
        <v>968</v>
      </c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217" t="str">
        <f>IF(U49="No","",IF(AN49="No",'Default Parameters'!$C$2,AO49/(AP49+AO49)*'Default Parameters'!$C$2))</f>
        <v/>
      </c>
    </row>
    <row r="50" spans="1:43" s="218" customFormat="1" ht="15">
      <c r="A50" s="145" t="s">
        <v>1146</v>
      </c>
      <c r="B50" s="247">
        <v>43759</v>
      </c>
      <c r="C50" s="145" t="s">
        <v>908</v>
      </c>
      <c r="D50" s="145" t="s">
        <v>1058</v>
      </c>
      <c r="E50" s="145" t="s">
        <v>910</v>
      </c>
      <c r="F50" s="145" t="s">
        <v>779</v>
      </c>
      <c r="G50" s="145" t="s">
        <v>1059</v>
      </c>
      <c r="H50" s="145" t="s">
        <v>8</v>
      </c>
      <c r="I50" s="216">
        <v>9743743679</v>
      </c>
      <c r="J50" s="216">
        <v>5</v>
      </c>
      <c r="K50" s="216">
        <v>0</v>
      </c>
      <c r="L50" s="145" t="s">
        <v>914</v>
      </c>
      <c r="M50" s="145" t="s">
        <v>914</v>
      </c>
      <c r="N50" s="145"/>
      <c r="O50" s="145"/>
      <c r="P50" s="145" t="s">
        <v>229</v>
      </c>
      <c r="Q50" s="145">
        <v>2016</v>
      </c>
      <c r="R50" s="145" t="s">
        <v>1371</v>
      </c>
      <c r="S50" s="145" t="s">
        <v>914</v>
      </c>
      <c r="T50" s="145" t="s">
        <v>919</v>
      </c>
      <c r="U50" s="145" t="s">
        <v>968</v>
      </c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217" t="str">
        <f>IF(U50="No","",IF(AN50="No",'Default Parameters'!$C$2,AO50/(AP50+AO50)*'Default Parameters'!$C$2))</f>
        <v/>
      </c>
    </row>
    <row r="51" spans="1:43" s="218" customFormat="1" ht="15">
      <c r="A51" s="145" t="s">
        <v>952</v>
      </c>
      <c r="B51" s="247">
        <v>43759</v>
      </c>
      <c r="C51" s="145" t="s">
        <v>908</v>
      </c>
      <c r="D51" s="145" t="s">
        <v>1057</v>
      </c>
      <c r="E51" s="145" t="s">
        <v>1056</v>
      </c>
      <c r="F51" s="145" t="s">
        <v>779</v>
      </c>
      <c r="G51" s="145" t="s">
        <v>1064</v>
      </c>
      <c r="H51" s="145" t="s">
        <v>8</v>
      </c>
      <c r="I51" s="216">
        <v>9918764521</v>
      </c>
      <c r="J51" s="216">
        <v>3</v>
      </c>
      <c r="K51" s="216">
        <v>1</v>
      </c>
      <c r="L51" s="145" t="s">
        <v>779</v>
      </c>
      <c r="M51" s="145" t="s">
        <v>779</v>
      </c>
      <c r="N51" s="145"/>
      <c r="O51" s="145"/>
      <c r="P51" s="145" t="s">
        <v>229</v>
      </c>
      <c r="Q51" s="145">
        <v>2015</v>
      </c>
      <c r="R51" s="145" t="s">
        <v>1565</v>
      </c>
      <c r="S51" s="145" t="s">
        <v>912</v>
      </c>
      <c r="T51" s="145" t="s">
        <v>919</v>
      </c>
      <c r="U51" s="145" t="s">
        <v>914</v>
      </c>
      <c r="V51" s="145"/>
      <c r="W51" s="145" t="s">
        <v>935</v>
      </c>
      <c r="X51" s="145" t="s">
        <v>1750</v>
      </c>
      <c r="Y51" s="145" t="s">
        <v>915</v>
      </c>
      <c r="Z51" s="145" t="s">
        <v>914</v>
      </c>
      <c r="AA51" s="145" t="s">
        <v>914</v>
      </c>
      <c r="AB51" s="145"/>
      <c r="AC51" s="145" t="s">
        <v>914</v>
      </c>
      <c r="AD51" s="145" t="s">
        <v>914</v>
      </c>
      <c r="AE51" s="145" t="s">
        <v>914</v>
      </c>
      <c r="AF51" s="145" t="s">
        <v>914</v>
      </c>
      <c r="AG51" s="145" t="s">
        <v>914</v>
      </c>
      <c r="AH51" s="145" t="s">
        <v>914</v>
      </c>
      <c r="AI51" s="145" t="s">
        <v>916</v>
      </c>
      <c r="AJ51" s="145"/>
      <c r="AK51" s="145" t="s">
        <v>916</v>
      </c>
      <c r="AL51" s="145"/>
      <c r="AM51" s="145" t="s">
        <v>916</v>
      </c>
      <c r="AN51" s="145" t="s">
        <v>916</v>
      </c>
      <c r="AO51" s="145">
        <v>3</v>
      </c>
      <c r="AP51" s="145"/>
      <c r="AQ51" s="217">
        <f>IF(U51="No","",IF(AN51="No",'Default Parameters'!$C$2,AO51/(AP51+AO51)*'Default Parameters'!$C$2))</f>
        <v>1.915</v>
      </c>
    </row>
    <row r="52" spans="1:43" s="218" customFormat="1" ht="15">
      <c r="A52" s="145" t="s">
        <v>952</v>
      </c>
      <c r="B52" s="247">
        <v>43759</v>
      </c>
      <c r="C52" s="145" t="s">
        <v>908</v>
      </c>
      <c r="D52" s="145" t="s">
        <v>1752</v>
      </c>
      <c r="E52" s="145" t="s">
        <v>1056</v>
      </c>
      <c r="F52" s="145" t="s">
        <v>779</v>
      </c>
      <c r="G52" s="145" t="s">
        <v>1061</v>
      </c>
      <c r="H52" s="145" t="s">
        <v>8</v>
      </c>
      <c r="I52" s="216">
        <v>9986801168</v>
      </c>
      <c r="J52" s="216">
        <v>3</v>
      </c>
      <c r="K52" s="216">
        <v>1</v>
      </c>
      <c r="L52" s="145" t="s">
        <v>779</v>
      </c>
      <c r="M52" s="145" t="s">
        <v>779</v>
      </c>
      <c r="N52" s="145"/>
      <c r="O52" s="145"/>
      <c r="P52" s="145" t="s">
        <v>229</v>
      </c>
      <c r="Q52" s="145">
        <v>2015</v>
      </c>
      <c r="R52" s="145" t="s">
        <v>1373</v>
      </c>
      <c r="S52" s="145" t="s">
        <v>912</v>
      </c>
      <c r="T52" s="145" t="s">
        <v>913</v>
      </c>
      <c r="U52" s="145" t="s">
        <v>914</v>
      </c>
      <c r="V52" s="145"/>
      <c r="W52" s="145" t="s">
        <v>935</v>
      </c>
      <c r="X52" s="145" t="s">
        <v>936</v>
      </c>
      <c r="Y52" s="145" t="s">
        <v>915</v>
      </c>
      <c r="Z52" s="145" t="s">
        <v>914</v>
      </c>
      <c r="AA52" s="145" t="s">
        <v>914</v>
      </c>
      <c r="AB52" s="145"/>
      <c r="AC52" s="145" t="s">
        <v>914</v>
      </c>
      <c r="AD52" s="145" t="s">
        <v>914</v>
      </c>
      <c r="AE52" s="145" t="s">
        <v>914</v>
      </c>
      <c r="AF52" s="145" t="s">
        <v>914</v>
      </c>
      <c r="AG52" s="145" t="s">
        <v>914</v>
      </c>
      <c r="AH52" s="145" t="s">
        <v>914</v>
      </c>
      <c r="AI52" s="145" t="s">
        <v>916</v>
      </c>
      <c r="AJ52" s="145"/>
      <c r="AK52" s="145" t="s">
        <v>916</v>
      </c>
      <c r="AL52" s="145"/>
      <c r="AM52" s="145" t="s">
        <v>916</v>
      </c>
      <c r="AN52" s="145" t="s">
        <v>916</v>
      </c>
      <c r="AO52" s="145">
        <v>3</v>
      </c>
      <c r="AP52" s="145"/>
      <c r="AQ52" s="217">
        <f>IF(U52="No","",IF(AN52="No",'Default Parameters'!$C$2,AO52/(AP52+AO52)*'Default Parameters'!$C$2))</f>
        <v>1.915</v>
      </c>
    </row>
    <row r="53" spans="1:43" s="218" customFormat="1" ht="15">
      <c r="A53" s="145" t="s">
        <v>1146</v>
      </c>
      <c r="B53" s="247">
        <v>43756</v>
      </c>
      <c r="C53" s="145" t="s">
        <v>908</v>
      </c>
      <c r="D53" s="145" t="s">
        <v>1214</v>
      </c>
      <c r="E53" s="145" t="s">
        <v>910</v>
      </c>
      <c r="F53" s="145" t="s">
        <v>779</v>
      </c>
      <c r="G53" s="145" t="s">
        <v>1215</v>
      </c>
      <c r="H53" s="145" t="s">
        <v>8</v>
      </c>
      <c r="I53" s="222">
        <v>8153265405</v>
      </c>
      <c r="J53" s="216">
        <v>5</v>
      </c>
      <c r="K53" s="145"/>
      <c r="L53" s="145" t="s">
        <v>779</v>
      </c>
      <c r="M53" s="145" t="s">
        <v>779</v>
      </c>
      <c r="N53" s="145"/>
      <c r="O53" s="145"/>
      <c r="P53" s="145" t="s">
        <v>229</v>
      </c>
      <c r="Q53" s="145">
        <v>2014</v>
      </c>
      <c r="R53" s="145" t="s">
        <v>1550</v>
      </c>
      <c r="S53" s="145" t="s">
        <v>912</v>
      </c>
      <c r="T53" s="145" t="s">
        <v>919</v>
      </c>
      <c r="U53" s="145" t="s">
        <v>912</v>
      </c>
      <c r="V53" s="145"/>
      <c r="W53" s="145" t="s">
        <v>1095</v>
      </c>
      <c r="X53" s="145" t="s">
        <v>1750</v>
      </c>
      <c r="Y53" s="145" t="s">
        <v>915</v>
      </c>
      <c r="Z53" s="145" t="s">
        <v>779</v>
      </c>
      <c r="AA53" s="145" t="s">
        <v>914</v>
      </c>
      <c r="AB53" s="145"/>
      <c r="AC53" s="145" t="s">
        <v>914</v>
      </c>
      <c r="AD53" s="145" t="s">
        <v>914</v>
      </c>
      <c r="AE53" s="145" t="s">
        <v>914</v>
      </c>
      <c r="AF53" s="145" t="s">
        <v>914</v>
      </c>
      <c r="AG53" s="145" t="s">
        <v>914</v>
      </c>
      <c r="AH53" s="145" t="s">
        <v>914</v>
      </c>
      <c r="AI53" s="145" t="s">
        <v>916</v>
      </c>
      <c r="AJ53" s="145"/>
      <c r="AK53" s="145" t="s">
        <v>916</v>
      </c>
      <c r="AL53" s="145"/>
      <c r="AM53" s="145" t="s">
        <v>779</v>
      </c>
      <c r="AN53" s="145" t="s">
        <v>779</v>
      </c>
      <c r="AO53" s="145">
        <v>3</v>
      </c>
      <c r="AP53" s="145">
        <v>1</v>
      </c>
      <c r="AQ53" s="217">
        <f>IF(U53="No","",IF(AN53="No",'Default Parameters'!$C$2,AO53/(AP53+AO53)*'Default Parameters'!$C$2))</f>
        <v>1.43625</v>
      </c>
    </row>
    <row r="54" spans="1:43" s="218" customFormat="1" ht="16">
      <c r="A54" s="145" t="s">
        <v>1146</v>
      </c>
      <c r="B54" s="247">
        <v>43756</v>
      </c>
      <c r="C54" s="145" t="s">
        <v>908</v>
      </c>
      <c r="D54" s="145" t="s">
        <v>1333</v>
      </c>
      <c r="E54" s="145" t="s">
        <v>910</v>
      </c>
      <c r="F54" s="145" t="s">
        <v>779</v>
      </c>
      <c r="G54" s="145" t="s">
        <v>1241</v>
      </c>
      <c r="H54" s="145" t="s">
        <v>8</v>
      </c>
      <c r="I54" s="222">
        <v>8153253432</v>
      </c>
      <c r="J54" s="216">
        <v>4</v>
      </c>
      <c r="K54" s="145"/>
      <c r="L54" s="145" t="s">
        <v>914</v>
      </c>
      <c r="M54" s="145" t="s">
        <v>914</v>
      </c>
      <c r="N54" s="145"/>
      <c r="O54" s="145"/>
      <c r="P54" s="145" t="s">
        <v>229</v>
      </c>
      <c r="Q54" s="145">
        <v>2014</v>
      </c>
      <c r="R54" s="144" t="s">
        <v>1545</v>
      </c>
      <c r="S54" s="145" t="s">
        <v>914</v>
      </c>
      <c r="T54" s="145" t="s">
        <v>919</v>
      </c>
      <c r="U54" s="145" t="s">
        <v>968</v>
      </c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217" t="str">
        <f>IF(U54="No","",IF(AN54="No",'Default Parameters'!$C$2,AO54/(AP54+AO54)*'Default Parameters'!$C$2))</f>
        <v/>
      </c>
    </row>
    <row r="55" spans="1:43" s="218" customFormat="1" ht="15">
      <c r="A55" s="145" t="s">
        <v>952</v>
      </c>
      <c r="B55" s="247">
        <v>43759</v>
      </c>
      <c r="C55" s="145" t="s">
        <v>908</v>
      </c>
      <c r="D55" s="145" t="s">
        <v>1060</v>
      </c>
      <c r="E55" s="145" t="s">
        <v>910</v>
      </c>
      <c r="F55" s="145" t="s">
        <v>779</v>
      </c>
      <c r="G55" s="145" t="s">
        <v>1059</v>
      </c>
      <c r="H55" s="145" t="s">
        <v>8</v>
      </c>
      <c r="I55" s="216">
        <v>6063574123</v>
      </c>
      <c r="J55" s="216">
        <v>3</v>
      </c>
      <c r="K55" s="216">
        <v>1</v>
      </c>
      <c r="L55" s="145" t="s">
        <v>779</v>
      </c>
      <c r="M55" s="145" t="s">
        <v>779</v>
      </c>
      <c r="N55" s="145"/>
      <c r="O55" s="145"/>
      <c r="P55" s="145" t="s">
        <v>229</v>
      </c>
      <c r="Q55" s="145">
        <v>2015</v>
      </c>
      <c r="R55" s="145" t="s">
        <v>1372</v>
      </c>
      <c r="S55" s="145" t="s">
        <v>912</v>
      </c>
      <c r="T55" s="145" t="s">
        <v>919</v>
      </c>
      <c r="U55" s="145" t="s">
        <v>914</v>
      </c>
      <c r="V55" s="145"/>
      <c r="W55" s="145" t="s">
        <v>935</v>
      </c>
      <c r="X55" s="145" t="s">
        <v>1750</v>
      </c>
      <c r="Y55" s="145" t="s">
        <v>915</v>
      </c>
      <c r="Z55" s="145" t="s">
        <v>914</v>
      </c>
      <c r="AA55" s="145" t="s">
        <v>914</v>
      </c>
      <c r="AB55" s="145"/>
      <c r="AC55" s="145" t="s">
        <v>914</v>
      </c>
      <c r="AD55" s="145" t="s">
        <v>914</v>
      </c>
      <c r="AE55" s="145" t="s">
        <v>914</v>
      </c>
      <c r="AF55" s="145" t="s">
        <v>914</v>
      </c>
      <c r="AG55" s="145" t="s">
        <v>914</v>
      </c>
      <c r="AH55" s="145" t="s">
        <v>914</v>
      </c>
      <c r="AI55" s="145" t="s">
        <v>916</v>
      </c>
      <c r="AJ55" s="145"/>
      <c r="AK55" s="145" t="s">
        <v>916</v>
      </c>
      <c r="AL55" s="145"/>
      <c r="AM55" s="145" t="s">
        <v>916</v>
      </c>
      <c r="AN55" s="145" t="s">
        <v>916</v>
      </c>
      <c r="AO55" s="145">
        <v>4</v>
      </c>
      <c r="AP55" s="145"/>
      <c r="AQ55" s="217">
        <f>IF(U55="No","",IF(AN55="No",'Default Parameters'!$C$2,AO55/(AP55+AO55)*'Default Parameters'!$C$2))</f>
        <v>1.915</v>
      </c>
    </row>
    <row r="56" spans="1:43" s="218" customFormat="1" ht="15">
      <c r="A56" s="145" t="s">
        <v>965</v>
      </c>
      <c r="B56" s="247">
        <v>43763</v>
      </c>
      <c r="C56" s="145" t="s">
        <v>908</v>
      </c>
      <c r="D56" s="145" t="s">
        <v>1105</v>
      </c>
      <c r="E56" s="145" t="s">
        <v>910</v>
      </c>
      <c r="F56" s="145" t="s">
        <v>914</v>
      </c>
      <c r="G56" s="145" t="s">
        <v>1035</v>
      </c>
      <c r="H56" s="145" t="s">
        <v>9</v>
      </c>
      <c r="I56" s="216">
        <v>9597104910</v>
      </c>
      <c r="J56" s="216">
        <v>4</v>
      </c>
      <c r="K56" s="216">
        <v>1</v>
      </c>
      <c r="L56" s="145" t="s">
        <v>779</v>
      </c>
      <c r="M56" s="145" t="s">
        <v>779</v>
      </c>
      <c r="N56" s="145"/>
      <c r="O56" s="145"/>
      <c r="P56" s="145" t="s">
        <v>229</v>
      </c>
      <c r="Q56" s="145">
        <v>2013</v>
      </c>
      <c r="R56" s="145" t="s">
        <v>1559</v>
      </c>
      <c r="S56" s="145" t="s">
        <v>912</v>
      </c>
      <c r="T56" s="145" t="s">
        <v>913</v>
      </c>
      <c r="U56" s="145" t="s">
        <v>912</v>
      </c>
      <c r="V56" s="145"/>
      <c r="W56" s="145" t="s">
        <v>935</v>
      </c>
      <c r="X56" s="145" t="s">
        <v>936</v>
      </c>
      <c r="Y56" s="145" t="s">
        <v>915</v>
      </c>
      <c r="Z56" s="145" t="s">
        <v>779</v>
      </c>
      <c r="AA56" s="145" t="s">
        <v>914</v>
      </c>
      <c r="AB56" s="145"/>
      <c r="AC56" s="145" t="s">
        <v>914</v>
      </c>
      <c r="AD56" s="145" t="s">
        <v>914</v>
      </c>
      <c r="AE56" s="145" t="s">
        <v>914</v>
      </c>
      <c r="AF56" s="145" t="s">
        <v>914</v>
      </c>
      <c r="AG56" s="145" t="s">
        <v>914</v>
      </c>
      <c r="AH56" s="145" t="s">
        <v>914</v>
      </c>
      <c r="AI56" s="145" t="s">
        <v>916</v>
      </c>
      <c r="AJ56" s="145"/>
      <c r="AK56" s="145" t="s">
        <v>916</v>
      </c>
      <c r="AL56" s="145"/>
      <c r="AM56" s="145" t="s">
        <v>916</v>
      </c>
      <c r="AN56" s="145" t="s">
        <v>916</v>
      </c>
      <c r="AO56" s="145">
        <v>2</v>
      </c>
      <c r="AP56" s="145"/>
      <c r="AQ56" s="217">
        <f>IF(U56="No","",IF(AN56="No",'Default Parameters'!$C$2,AO56/(AP56+AO56)*'Default Parameters'!$C$2))</f>
        <v>1.915</v>
      </c>
    </row>
    <row r="57" spans="1:43" s="218" customFormat="1" ht="15">
      <c r="A57" s="145" t="s">
        <v>945</v>
      </c>
      <c r="B57" s="247">
        <v>43765</v>
      </c>
      <c r="C57" s="145" t="s">
        <v>908</v>
      </c>
      <c r="D57" s="145" t="s">
        <v>1080</v>
      </c>
      <c r="E57" s="145" t="s">
        <v>910</v>
      </c>
      <c r="F57" s="145" t="s">
        <v>914</v>
      </c>
      <c r="G57" s="145" t="s">
        <v>1759</v>
      </c>
      <c r="H57" s="145" t="s">
        <v>8</v>
      </c>
      <c r="I57" s="226">
        <v>9632296925</v>
      </c>
      <c r="J57" s="216">
        <v>3</v>
      </c>
      <c r="K57" s="145"/>
      <c r="L57" s="145" t="s">
        <v>779</v>
      </c>
      <c r="M57" s="145" t="s">
        <v>779</v>
      </c>
      <c r="N57" s="145"/>
      <c r="O57" s="145"/>
      <c r="P57" s="145" t="s">
        <v>229</v>
      </c>
      <c r="Q57" s="145">
        <v>2015</v>
      </c>
      <c r="R57" s="145" t="s">
        <v>1598</v>
      </c>
      <c r="S57" s="145" t="s">
        <v>912</v>
      </c>
      <c r="T57" s="145" t="s">
        <v>913</v>
      </c>
      <c r="U57" s="145" t="s">
        <v>914</v>
      </c>
      <c r="V57" s="145"/>
      <c r="W57" s="145" t="s">
        <v>935</v>
      </c>
      <c r="X57" s="145" t="s">
        <v>936</v>
      </c>
      <c r="Y57" s="145" t="s">
        <v>915</v>
      </c>
      <c r="Z57" s="145" t="s">
        <v>914</v>
      </c>
      <c r="AA57" s="145" t="s">
        <v>914</v>
      </c>
      <c r="AB57" s="145"/>
      <c r="AC57" s="145" t="s">
        <v>914</v>
      </c>
      <c r="AD57" s="145" t="s">
        <v>914</v>
      </c>
      <c r="AE57" s="145" t="s">
        <v>914</v>
      </c>
      <c r="AF57" s="145" t="s">
        <v>914</v>
      </c>
      <c r="AG57" s="145" t="s">
        <v>914</v>
      </c>
      <c r="AH57" s="145" t="s">
        <v>914</v>
      </c>
      <c r="AI57" s="145" t="s">
        <v>916</v>
      </c>
      <c r="AJ57" s="145"/>
      <c r="AK57" s="145" t="s">
        <v>916</v>
      </c>
      <c r="AL57" s="145"/>
      <c r="AM57" s="145" t="s">
        <v>779</v>
      </c>
      <c r="AN57" s="145" t="s">
        <v>779</v>
      </c>
      <c r="AO57" s="145">
        <v>4</v>
      </c>
      <c r="AP57" s="145">
        <v>3</v>
      </c>
      <c r="AQ57" s="217">
        <f>IF(U57="No","",IF(AN57="No",'Default Parameters'!$C$2,AO57/(AP57+AO57)*'Default Parameters'!$C$2))</f>
        <v>1.0942857142857143</v>
      </c>
    </row>
    <row r="58" spans="1:43" s="218" customFormat="1" ht="15">
      <c r="A58" s="145" t="s">
        <v>965</v>
      </c>
      <c r="B58" s="247">
        <v>43762</v>
      </c>
      <c r="C58" s="145" t="s">
        <v>908</v>
      </c>
      <c r="D58" s="145" t="s">
        <v>1119</v>
      </c>
      <c r="E58" s="145" t="s">
        <v>910</v>
      </c>
      <c r="F58" s="145" t="s">
        <v>914</v>
      </c>
      <c r="G58" s="145" t="s">
        <v>1120</v>
      </c>
      <c r="H58" s="145" t="s">
        <v>9</v>
      </c>
      <c r="I58" s="216">
        <v>8489782319</v>
      </c>
      <c r="J58" s="216">
        <v>5</v>
      </c>
      <c r="K58" s="216">
        <v>0</v>
      </c>
      <c r="L58" s="145" t="s">
        <v>779</v>
      </c>
      <c r="M58" s="145" t="s">
        <v>779</v>
      </c>
      <c r="N58" s="145"/>
      <c r="O58" s="145"/>
      <c r="P58" s="145" t="s">
        <v>229</v>
      </c>
      <c r="Q58" s="145">
        <v>2014</v>
      </c>
      <c r="R58" s="145" t="s">
        <v>1592</v>
      </c>
      <c r="S58" s="145" t="s">
        <v>912</v>
      </c>
      <c r="T58" s="145" t="s">
        <v>913</v>
      </c>
      <c r="U58" s="145" t="s">
        <v>912</v>
      </c>
      <c r="V58" s="145"/>
      <c r="W58" s="145" t="s">
        <v>1095</v>
      </c>
      <c r="X58" s="145" t="s">
        <v>1750</v>
      </c>
      <c r="Y58" s="145" t="s">
        <v>915</v>
      </c>
      <c r="Z58" s="145" t="s">
        <v>779</v>
      </c>
      <c r="AA58" s="145" t="s">
        <v>914</v>
      </c>
      <c r="AB58" s="145"/>
      <c r="AC58" s="145" t="s">
        <v>914</v>
      </c>
      <c r="AD58" s="145" t="s">
        <v>914</v>
      </c>
      <c r="AE58" s="145" t="s">
        <v>914</v>
      </c>
      <c r="AF58" s="145" t="s">
        <v>914</v>
      </c>
      <c r="AG58" s="145" t="s">
        <v>914</v>
      </c>
      <c r="AH58" s="145" t="s">
        <v>914</v>
      </c>
      <c r="AI58" s="145" t="s">
        <v>916</v>
      </c>
      <c r="AJ58" s="145"/>
      <c r="AK58" s="145" t="s">
        <v>916</v>
      </c>
      <c r="AL58" s="145"/>
      <c r="AM58" s="145" t="s">
        <v>916</v>
      </c>
      <c r="AN58" s="145" t="s">
        <v>916</v>
      </c>
      <c r="AO58" s="145">
        <v>3</v>
      </c>
      <c r="AP58" s="145"/>
      <c r="AQ58" s="217">
        <f>IF(U58="No","",IF(AN58="No",'Default Parameters'!$C$2,AO58/(AP58+AO58)*'Default Parameters'!$C$2))</f>
        <v>1.915</v>
      </c>
    </row>
    <row r="59" spans="1:43" s="218" customFormat="1" ht="15">
      <c r="A59" s="145" t="s">
        <v>965</v>
      </c>
      <c r="B59" s="247">
        <v>43763</v>
      </c>
      <c r="C59" s="145" t="s">
        <v>908</v>
      </c>
      <c r="D59" s="219" t="s">
        <v>1099</v>
      </c>
      <c r="E59" s="219" t="s">
        <v>910</v>
      </c>
      <c r="F59" s="219" t="s">
        <v>914</v>
      </c>
      <c r="G59" s="219" t="s">
        <v>979</v>
      </c>
      <c r="H59" s="219" t="s">
        <v>9</v>
      </c>
      <c r="I59" s="221">
        <v>8973663448</v>
      </c>
      <c r="J59" s="221">
        <v>4</v>
      </c>
      <c r="K59" s="216">
        <v>0</v>
      </c>
      <c r="L59" s="145" t="s">
        <v>779</v>
      </c>
      <c r="M59" s="145" t="s">
        <v>779</v>
      </c>
      <c r="N59" s="145"/>
      <c r="O59" s="145"/>
      <c r="P59" s="145" t="s">
        <v>229</v>
      </c>
      <c r="Q59" s="145">
        <v>2013</v>
      </c>
      <c r="R59" s="145" t="s">
        <v>1583</v>
      </c>
      <c r="S59" s="145" t="s">
        <v>912</v>
      </c>
      <c r="T59" s="145" t="s">
        <v>913</v>
      </c>
      <c r="U59" s="145" t="s">
        <v>912</v>
      </c>
      <c r="V59" s="145"/>
      <c r="W59" s="145" t="s">
        <v>1095</v>
      </c>
      <c r="X59" s="145" t="s">
        <v>1750</v>
      </c>
      <c r="Y59" s="145" t="s">
        <v>915</v>
      </c>
      <c r="Z59" s="145" t="s">
        <v>779</v>
      </c>
      <c r="AA59" s="145" t="s">
        <v>914</v>
      </c>
      <c r="AB59" s="145"/>
      <c r="AC59" s="145" t="s">
        <v>914</v>
      </c>
      <c r="AD59" s="145" t="s">
        <v>914</v>
      </c>
      <c r="AE59" s="145" t="s">
        <v>914</v>
      </c>
      <c r="AF59" s="145" t="s">
        <v>914</v>
      </c>
      <c r="AG59" s="145" t="s">
        <v>914</v>
      </c>
      <c r="AH59" s="145" t="s">
        <v>914</v>
      </c>
      <c r="AI59" s="145" t="s">
        <v>916</v>
      </c>
      <c r="AJ59" s="145"/>
      <c r="AK59" s="145" t="s">
        <v>916</v>
      </c>
      <c r="AL59" s="145"/>
      <c r="AM59" s="145" t="s">
        <v>916</v>
      </c>
      <c r="AN59" s="145" t="s">
        <v>916</v>
      </c>
      <c r="AO59" s="145">
        <v>3</v>
      </c>
      <c r="AP59" s="145"/>
      <c r="AQ59" s="217">
        <f>IF(U59="No","",IF(AN59="No",'Default Parameters'!$C$2,AO59/(AP59+AO59)*'Default Parameters'!$C$2))</f>
        <v>1.915</v>
      </c>
    </row>
    <row r="60" spans="1:43" s="218" customFormat="1" ht="15">
      <c r="A60" s="145" t="s">
        <v>965</v>
      </c>
      <c r="B60" s="247">
        <v>43762</v>
      </c>
      <c r="C60" s="145" t="s">
        <v>908</v>
      </c>
      <c r="D60" s="145" t="s">
        <v>1040</v>
      </c>
      <c r="E60" s="145" t="s">
        <v>910</v>
      </c>
      <c r="F60" s="145" t="s">
        <v>914</v>
      </c>
      <c r="G60" s="145" t="s">
        <v>1013</v>
      </c>
      <c r="H60" s="145" t="s">
        <v>9</v>
      </c>
      <c r="I60" s="216">
        <v>9655061250</v>
      </c>
      <c r="J60" s="216">
        <v>4</v>
      </c>
      <c r="K60" s="216">
        <v>2</v>
      </c>
      <c r="L60" s="145" t="s">
        <v>779</v>
      </c>
      <c r="M60" s="145" t="s">
        <v>779</v>
      </c>
      <c r="N60" s="145"/>
      <c r="O60" s="145"/>
      <c r="P60" s="145" t="s">
        <v>229</v>
      </c>
      <c r="Q60" s="145">
        <v>2015</v>
      </c>
      <c r="R60" s="145" t="s">
        <v>1537</v>
      </c>
      <c r="S60" s="145" t="s">
        <v>912</v>
      </c>
      <c r="T60" s="145" t="s">
        <v>919</v>
      </c>
      <c r="U60" s="145" t="s">
        <v>912</v>
      </c>
      <c r="V60" s="145"/>
      <c r="W60" s="145" t="s">
        <v>1095</v>
      </c>
      <c r="X60" s="145" t="s">
        <v>1750</v>
      </c>
      <c r="Y60" s="145" t="s">
        <v>915</v>
      </c>
      <c r="Z60" s="145" t="s">
        <v>779</v>
      </c>
      <c r="AA60" s="145" t="s">
        <v>914</v>
      </c>
      <c r="AB60" s="145"/>
      <c r="AC60" s="145" t="s">
        <v>914</v>
      </c>
      <c r="AD60" s="145" t="s">
        <v>914</v>
      </c>
      <c r="AE60" s="145" t="s">
        <v>914</v>
      </c>
      <c r="AF60" s="145" t="s">
        <v>914</v>
      </c>
      <c r="AG60" s="145" t="s">
        <v>914</v>
      </c>
      <c r="AH60" s="145" t="s">
        <v>914</v>
      </c>
      <c r="AI60" s="145" t="s">
        <v>916</v>
      </c>
      <c r="AJ60" s="145"/>
      <c r="AK60" s="145" t="s">
        <v>916</v>
      </c>
      <c r="AL60" s="145"/>
      <c r="AM60" s="145" t="s">
        <v>916</v>
      </c>
      <c r="AN60" s="145" t="s">
        <v>916</v>
      </c>
      <c r="AO60" s="145">
        <v>3</v>
      </c>
      <c r="AP60" s="145"/>
      <c r="AQ60" s="217">
        <f>IF(U60="No","",IF(AN60="No",'Default Parameters'!$C$2,AO60/(AP60+AO60)*'Default Parameters'!$C$2))</f>
        <v>1.915</v>
      </c>
    </row>
    <row r="61" spans="1:43" s="218" customFormat="1" ht="15">
      <c r="A61" s="145" t="s">
        <v>1081</v>
      </c>
      <c r="B61" s="247">
        <v>43759</v>
      </c>
      <c r="C61" s="145" t="s">
        <v>908</v>
      </c>
      <c r="D61" s="145" t="s">
        <v>1151</v>
      </c>
      <c r="E61" s="145" t="s">
        <v>910</v>
      </c>
      <c r="F61" s="145" t="s">
        <v>779</v>
      </c>
      <c r="G61" s="145" t="s">
        <v>1149</v>
      </c>
      <c r="H61" s="145" t="s">
        <v>8</v>
      </c>
      <c r="I61" s="222">
        <v>9449961012</v>
      </c>
      <c r="J61" s="216">
        <v>4</v>
      </c>
      <c r="K61" s="216">
        <v>0</v>
      </c>
      <c r="L61" s="145" t="s">
        <v>779</v>
      </c>
      <c r="M61" s="145" t="s">
        <v>779</v>
      </c>
      <c r="N61" s="145"/>
      <c r="O61" s="145"/>
      <c r="P61" s="145" t="s">
        <v>229</v>
      </c>
      <c r="Q61" s="145">
        <v>2014</v>
      </c>
      <c r="R61" s="145" t="s">
        <v>1382</v>
      </c>
      <c r="S61" s="145" t="s">
        <v>912</v>
      </c>
      <c r="T61" s="145" t="s">
        <v>919</v>
      </c>
      <c r="U61" s="145" t="s">
        <v>912</v>
      </c>
      <c r="V61" s="145"/>
      <c r="W61" s="145" t="s">
        <v>1095</v>
      </c>
      <c r="X61" s="145" t="s">
        <v>1750</v>
      </c>
      <c r="Y61" s="145" t="s">
        <v>915</v>
      </c>
      <c r="Z61" s="145" t="s">
        <v>779</v>
      </c>
      <c r="AA61" s="145" t="s">
        <v>914</v>
      </c>
      <c r="AB61" s="145"/>
      <c r="AC61" s="145" t="s">
        <v>914</v>
      </c>
      <c r="AD61" s="145" t="s">
        <v>914</v>
      </c>
      <c r="AE61" s="145" t="s">
        <v>914</v>
      </c>
      <c r="AF61" s="145" t="s">
        <v>914</v>
      </c>
      <c r="AG61" s="145" t="s">
        <v>914</v>
      </c>
      <c r="AH61" s="145" t="s">
        <v>914</v>
      </c>
      <c r="AI61" s="145" t="s">
        <v>916</v>
      </c>
      <c r="AJ61" s="145"/>
      <c r="AK61" s="145" t="s">
        <v>916</v>
      </c>
      <c r="AL61" s="145"/>
      <c r="AM61" s="145" t="s">
        <v>916</v>
      </c>
      <c r="AN61" s="145" t="s">
        <v>916</v>
      </c>
      <c r="AO61" s="145">
        <v>3</v>
      </c>
      <c r="AP61" s="145"/>
      <c r="AQ61" s="217">
        <f>IF(U61="No","",IF(AN61="No",'Default Parameters'!$C$2,AO61/(AP61+AO61)*'Default Parameters'!$C$2))</f>
        <v>1.915</v>
      </c>
    </row>
    <row r="62" spans="1:43" s="218" customFormat="1" ht="15">
      <c r="A62" s="145" t="s">
        <v>1081</v>
      </c>
      <c r="B62" s="247">
        <v>43767</v>
      </c>
      <c r="C62" s="145" t="s">
        <v>908</v>
      </c>
      <c r="D62" s="145" t="s">
        <v>1380</v>
      </c>
      <c r="E62" s="145" t="s">
        <v>910</v>
      </c>
      <c r="F62" s="145" t="s">
        <v>914</v>
      </c>
      <c r="G62" s="145" t="s">
        <v>1758</v>
      </c>
      <c r="H62" s="145" t="s">
        <v>8</v>
      </c>
      <c r="I62" s="226"/>
      <c r="J62" s="216">
        <v>3</v>
      </c>
      <c r="K62" s="145"/>
      <c r="L62" s="145" t="s">
        <v>914</v>
      </c>
      <c r="M62" s="145" t="s">
        <v>914</v>
      </c>
      <c r="N62" s="145"/>
      <c r="O62" s="145"/>
      <c r="P62" s="145" t="s">
        <v>229</v>
      </c>
      <c r="Q62" s="145">
        <v>2014</v>
      </c>
      <c r="R62" s="145" t="s">
        <v>1599</v>
      </c>
      <c r="S62" s="145" t="s">
        <v>914</v>
      </c>
      <c r="T62" s="145" t="s">
        <v>913</v>
      </c>
      <c r="U62" s="145" t="s">
        <v>968</v>
      </c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217" t="str">
        <f>IF(U62="No","",IF(AN62="No",'Default Parameters'!$C$2,AO62/(AP62+AO62)*'Default Parameters'!$C$2))</f>
        <v/>
      </c>
    </row>
    <row r="63" spans="1:43" s="218" customFormat="1" ht="15">
      <c r="A63" s="145" t="s">
        <v>945</v>
      </c>
      <c r="B63" s="247">
        <v>43765</v>
      </c>
      <c r="C63" s="145" t="s">
        <v>908</v>
      </c>
      <c r="D63" s="145" t="s">
        <v>1083</v>
      </c>
      <c r="E63" s="145" t="s">
        <v>910</v>
      </c>
      <c r="F63" s="145" t="s">
        <v>914</v>
      </c>
      <c r="G63" s="145" t="s">
        <v>1762</v>
      </c>
      <c r="H63" s="145" t="s">
        <v>8</v>
      </c>
      <c r="I63" s="226">
        <v>9901106713</v>
      </c>
      <c r="J63" s="216">
        <v>3</v>
      </c>
      <c r="K63" s="145"/>
      <c r="L63" s="145" t="s">
        <v>914</v>
      </c>
      <c r="M63" s="145" t="s">
        <v>914</v>
      </c>
      <c r="N63" s="145"/>
      <c r="O63" s="145"/>
      <c r="P63" s="145" t="s">
        <v>229</v>
      </c>
      <c r="Q63" s="145">
        <v>2014</v>
      </c>
      <c r="R63" s="145" t="s">
        <v>1581</v>
      </c>
      <c r="S63" s="145" t="s">
        <v>914</v>
      </c>
      <c r="T63" s="145" t="s">
        <v>919</v>
      </c>
      <c r="U63" s="145" t="s">
        <v>779</v>
      </c>
      <c r="V63" s="145"/>
      <c r="W63" s="145" t="s">
        <v>1745</v>
      </c>
      <c r="X63" s="145" t="s">
        <v>1154</v>
      </c>
      <c r="Y63" s="145" t="s">
        <v>915</v>
      </c>
      <c r="Z63" s="145" t="s">
        <v>779</v>
      </c>
      <c r="AA63" s="145" t="s">
        <v>779</v>
      </c>
      <c r="AB63" s="145"/>
      <c r="AC63" s="145" t="s">
        <v>779</v>
      </c>
      <c r="AD63" s="145" t="s">
        <v>779</v>
      </c>
      <c r="AE63" s="145" t="s">
        <v>779</v>
      </c>
      <c r="AF63" s="145" t="s">
        <v>779</v>
      </c>
      <c r="AG63" s="145" t="s">
        <v>779</v>
      </c>
      <c r="AH63" s="145" t="s">
        <v>779</v>
      </c>
      <c r="AI63" s="145" t="s">
        <v>968</v>
      </c>
      <c r="AJ63" s="145"/>
      <c r="AK63" s="145" t="s">
        <v>968</v>
      </c>
      <c r="AL63" s="145"/>
      <c r="AM63" s="145" t="s">
        <v>968</v>
      </c>
      <c r="AN63" s="145" t="s">
        <v>968</v>
      </c>
      <c r="AO63" s="145">
        <v>2</v>
      </c>
      <c r="AP63" s="145"/>
      <c r="AQ63" s="217">
        <f>IF(U63="No","",IF(AN63="No",'Default Parameters'!$C$2,AO63/(AP63+AO63)*'Default Parameters'!$C$2))</f>
        <v>1.915</v>
      </c>
    </row>
    <row r="64" spans="1:43" s="218" customFormat="1" ht="16">
      <c r="A64" s="145" t="s">
        <v>1081</v>
      </c>
      <c r="B64" s="247">
        <v>43767</v>
      </c>
      <c r="C64" s="145" t="s">
        <v>908</v>
      </c>
      <c r="D64" s="145" t="s">
        <v>1754</v>
      </c>
      <c r="E64" s="145" t="s">
        <v>910</v>
      </c>
      <c r="F64" s="145" t="s">
        <v>779</v>
      </c>
      <c r="G64" s="145" t="s">
        <v>1366</v>
      </c>
      <c r="H64" s="145" t="s">
        <v>8</v>
      </c>
      <c r="I64" s="222">
        <v>8453767436</v>
      </c>
      <c r="J64" s="216">
        <v>5</v>
      </c>
      <c r="K64" s="145"/>
      <c r="L64" s="145" t="s">
        <v>914</v>
      </c>
      <c r="M64" s="145" t="s">
        <v>914</v>
      </c>
      <c r="N64" s="145"/>
      <c r="O64" s="145"/>
      <c r="P64" s="145" t="s">
        <v>16</v>
      </c>
      <c r="Q64" s="145">
        <v>2014</v>
      </c>
      <c r="R64" s="144" t="s">
        <v>1451</v>
      </c>
      <c r="S64" s="145" t="s">
        <v>914</v>
      </c>
      <c r="T64" s="145" t="s">
        <v>913</v>
      </c>
      <c r="U64" s="145" t="s">
        <v>968</v>
      </c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217" t="str">
        <f>IF(U64="No","",IF(AN64="No",'Default Parameters'!$C$2,AO64/(AP64+AO64)*'Default Parameters'!$C$2))</f>
        <v/>
      </c>
    </row>
    <row r="65" spans="1:43" s="218" customFormat="1" ht="15">
      <c r="A65" s="145" t="s">
        <v>965</v>
      </c>
      <c r="B65" s="247">
        <v>43761</v>
      </c>
      <c r="C65" s="145" t="s">
        <v>908</v>
      </c>
      <c r="D65" s="145" t="s">
        <v>1117</v>
      </c>
      <c r="E65" s="145" t="s">
        <v>910</v>
      </c>
      <c r="F65" s="145" t="s">
        <v>914</v>
      </c>
      <c r="G65" s="145" t="s">
        <v>1116</v>
      </c>
      <c r="H65" s="145" t="s">
        <v>9</v>
      </c>
      <c r="I65" s="216">
        <v>9487093259</v>
      </c>
      <c r="J65" s="216">
        <v>4</v>
      </c>
      <c r="K65" s="216">
        <v>1</v>
      </c>
      <c r="L65" s="145" t="s">
        <v>779</v>
      </c>
      <c r="M65" s="145" t="s">
        <v>779</v>
      </c>
      <c r="N65" s="145"/>
      <c r="O65" s="145"/>
      <c r="P65" s="145" t="s">
        <v>229</v>
      </c>
      <c r="Q65" s="145">
        <v>2014</v>
      </c>
      <c r="R65" s="145" t="s">
        <v>1553</v>
      </c>
      <c r="S65" s="145" t="s">
        <v>912</v>
      </c>
      <c r="T65" s="145" t="s">
        <v>919</v>
      </c>
      <c r="U65" s="145" t="s">
        <v>912</v>
      </c>
      <c r="V65" s="145"/>
      <c r="W65" s="145" t="s">
        <v>1095</v>
      </c>
      <c r="X65" s="145" t="s">
        <v>1750</v>
      </c>
      <c r="Y65" s="145" t="s">
        <v>915</v>
      </c>
      <c r="Z65" s="145" t="s">
        <v>779</v>
      </c>
      <c r="AA65" s="145" t="s">
        <v>914</v>
      </c>
      <c r="AB65" s="145"/>
      <c r="AC65" s="145" t="s">
        <v>914</v>
      </c>
      <c r="AD65" s="145" t="s">
        <v>914</v>
      </c>
      <c r="AE65" s="145" t="s">
        <v>914</v>
      </c>
      <c r="AF65" s="145" t="s">
        <v>914</v>
      </c>
      <c r="AG65" s="145" t="s">
        <v>914</v>
      </c>
      <c r="AH65" s="145" t="s">
        <v>914</v>
      </c>
      <c r="AI65" s="145" t="s">
        <v>916</v>
      </c>
      <c r="AJ65" s="145"/>
      <c r="AK65" s="145" t="s">
        <v>916</v>
      </c>
      <c r="AL65" s="145"/>
      <c r="AM65" s="145" t="s">
        <v>916</v>
      </c>
      <c r="AN65" s="145" t="s">
        <v>916</v>
      </c>
      <c r="AO65" s="145">
        <v>3</v>
      </c>
      <c r="AP65" s="145"/>
      <c r="AQ65" s="217">
        <f>IF(U65="No","",IF(AN65="No",'Default Parameters'!$C$2,AO65/(AP65+AO65)*'Default Parameters'!$C$2))</f>
        <v>1.915</v>
      </c>
    </row>
    <row r="66" spans="1:43" s="218" customFormat="1" ht="15">
      <c r="A66" s="145" t="s">
        <v>965</v>
      </c>
      <c r="B66" s="247">
        <v>43763</v>
      </c>
      <c r="C66" s="145" t="s">
        <v>908</v>
      </c>
      <c r="D66" s="145" t="s">
        <v>1103</v>
      </c>
      <c r="E66" s="145" t="s">
        <v>910</v>
      </c>
      <c r="F66" s="145" t="s">
        <v>914</v>
      </c>
      <c r="G66" s="145" t="s">
        <v>1391</v>
      </c>
      <c r="H66" s="145" t="s">
        <v>9</v>
      </c>
      <c r="I66" s="216">
        <v>9944434686</v>
      </c>
      <c r="J66" s="216">
        <v>4</v>
      </c>
      <c r="K66" s="216">
        <v>0</v>
      </c>
      <c r="L66" s="145" t="s">
        <v>779</v>
      </c>
      <c r="M66" s="145" t="s">
        <v>779</v>
      </c>
      <c r="N66" s="145"/>
      <c r="O66" s="145"/>
      <c r="P66" s="145" t="s">
        <v>229</v>
      </c>
      <c r="Q66" s="145">
        <v>2013</v>
      </c>
      <c r="R66" s="145" t="s">
        <v>1558</v>
      </c>
      <c r="S66" s="145" t="s">
        <v>912</v>
      </c>
      <c r="T66" s="145" t="s">
        <v>913</v>
      </c>
      <c r="U66" s="145" t="s">
        <v>912</v>
      </c>
      <c r="V66" s="145"/>
      <c r="W66" s="145" t="s">
        <v>1095</v>
      </c>
      <c r="X66" s="145" t="s">
        <v>1750</v>
      </c>
      <c r="Y66" s="145" t="s">
        <v>915</v>
      </c>
      <c r="Z66" s="145" t="s">
        <v>779</v>
      </c>
      <c r="AA66" s="145" t="s">
        <v>914</v>
      </c>
      <c r="AB66" s="145"/>
      <c r="AC66" s="145" t="s">
        <v>914</v>
      </c>
      <c r="AD66" s="145" t="s">
        <v>914</v>
      </c>
      <c r="AE66" s="145" t="s">
        <v>914</v>
      </c>
      <c r="AF66" s="145" t="s">
        <v>914</v>
      </c>
      <c r="AG66" s="145" t="s">
        <v>914</v>
      </c>
      <c r="AH66" s="145" t="s">
        <v>914</v>
      </c>
      <c r="AI66" s="145" t="s">
        <v>916</v>
      </c>
      <c r="AJ66" s="145"/>
      <c r="AK66" s="145" t="s">
        <v>916</v>
      </c>
      <c r="AL66" s="145"/>
      <c r="AM66" s="145" t="s">
        <v>916</v>
      </c>
      <c r="AN66" s="145" t="s">
        <v>916</v>
      </c>
      <c r="AO66" s="145">
        <v>3</v>
      </c>
      <c r="AP66" s="145"/>
      <c r="AQ66" s="217">
        <f>IF(U66="No","",IF(AN66="No",'Default Parameters'!$C$2,AO66/(AP66+AO66)*'Default Parameters'!$C$2))</f>
        <v>1.915</v>
      </c>
    </row>
    <row r="67" spans="1:43" s="218" customFormat="1" ht="15">
      <c r="A67" s="145" t="s">
        <v>952</v>
      </c>
      <c r="B67" s="247">
        <v>43759</v>
      </c>
      <c r="C67" s="145" t="s">
        <v>908</v>
      </c>
      <c r="D67" s="145" t="s">
        <v>1262</v>
      </c>
      <c r="E67" s="145" t="s">
        <v>910</v>
      </c>
      <c r="F67" s="145" t="s">
        <v>779</v>
      </c>
      <c r="G67" s="145" t="s">
        <v>1767</v>
      </c>
      <c r="H67" s="145" t="s">
        <v>12</v>
      </c>
      <c r="I67" s="216">
        <v>8173749802</v>
      </c>
      <c r="J67" s="216">
        <v>4</v>
      </c>
      <c r="K67" s="216">
        <v>1</v>
      </c>
      <c r="L67" s="145" t="s">
        <v>779</v>
      </c>
      <c r="M67" s="145" t="s">
        <v>779</v>
      </c>
      <c r="N67" s="145"/>
      <c r="O67" s="145"/>
      <c r="P67" s="145" t="s">
        <v>229</v>
      </c>
      <c r="Q67" s="145">
        <v>2014</v>
      </c>
      <c r="R67" s="145" t="s">
        <v>1671</v>
      </c>
      <c r="S67" s="145" t="s">
        <v>912</v>
      </c>
      <c r="T67" s="145" t="s">
        <v>919</v>
      </c>
      <c r="U67" s="145" t="s">
        <v>912</v>
      </c>
      <c r="V67" s="145"/>
      <c r="W67" s="145" t="s">
        <v>1095</v>
      </c>
      <c r="X67" s="145" t="s">
        <v>1750</v>
      </c>
      <c r="Y67" s="145" t="s">
        <v>915</v>
      </c>
      <c r="Z67" s="145" t="s">
        <v>779</v>
      </c>
      <c r="AA67" s="145" t="s">
        <v>914</v>
      </c>
      <c r="AB67" s="145"/>
      <c r="AC67" s="145" t="s">
        <v>914</v>
      </c>
      <c r="AD67" s="145" t="s">
        <v>914</v>
      </c>
      <c r="AE67" s="145" t="s">
        <v>914</v>
      </c>
      <c r="AF67" s="145" t="s">
        <v>914</v>
      </c>
      <c r="AG67" s="145" t="s">
        <v>914</v>
      </c>
      <c r="AH67" s="145" t="s">
        <v>914</v>
      </c>
      <c r="AI67" s="145" t="s">
        <v>916</v>
      </c>
      <c r="AJ67" s="145"/>
      <c r="AK67" s="145" t="s">
        <v>916</v>
      </c>
      <c r="AL67" s="145"/>
      <c r="AM67" s="145" t="s">
        <v>916</v>
      </c>
      <c r="AN67" s="145" t="s">
        <v>916</v>
      </c>
      <c r="AO67" s="145">
        <v>3</v>
      </c>
      <c r="AP67" s="145"/>
      <c r="AQ67" s="217">
        <f>IF(U67="No","",IF(AN67="No",'Default Parameters'!$C$2,AO67/(AP67+AO67)*'Default Parameters'!$C$2))</f>
        <v>1.915</v>
      </c>
    </row>
    <row r="68" spans="1:43" s="218" customFormat="1" ht="15">
      <c r="A68" s="145" t="s">
        <v>965</v>
      </c>
      <c r="B68" s="247">
        <v>43762</v>
      </c>
      <c r="C68" s="145" t="s">
        <v>908</v>
      </c>
      <c r="D68" s="145" t="s">
        <v>1127</v>
      </c>
      <c r="E68" s="145" t="s">
        <v>910</v>
      </c>
      <c r="F68" s="145" t="s">
        <v>914</v>
      </c>
      <c r="G68" s="145" t="s">
        <v>1128</v>
      </c>
      <c r="H68" s="145" t="s">
        <v>9</v>
      </c>
      <c r="I68" s="216">
        <v>8883977253</v>
      </c>
      <c r="J68" s="216">
        <v>4</v>
      </c>
      <c r="K68" s="216">
        <v>0</v>
      </c>
      <c r="L68" s="145" t="s">
        <v>779</v>
      </c>
      <c r="M68" s="145" t="s">
        <v>779</v>
      </c>
      <c r="N68" s="145"/>
      <c r="O68" s="145"/>
      <c r="P68" s="145" t="s">
        <v>229</v>
      </c>
      <c r="Q68" s="145">
        <v>2014</v>
      </c>
      <c r="R68" s="145" t="s">
        <v>1595</v>
      </c>
      <c r="S68" s="145" t="s">
        <v>912</v>
      </c>
      <c r="T68" s="145" t="s">
        <v>919</v>
      </c>
      <c r="U68" s="145" t="s">
        <v>912</v>
      </c>
      <c r="V68" s="145"/>
      <c r="W68" s="145" t="s">
        <v>1095</v>
      </c>
      <c r="X68" s="145" t="s">
        <v>1750</v>
      </c>
      <c r="Y68" s="145" t="s">
        <v>915</v>
      </c>
      <c r="Z68" s="145" t="s">
        <v>779</v>
      </c>
      <c r="AA68" s="145" t="s">
        <v>914</v>
      </c>
      <c r="AB68" s="145"/>
      <c r="AC68" s="145" t="s">
        <v>914</v>
      </c>
      <c r="AD68" s="145" t="s">
        <v>914</v>
      </c>
      <c r="AE68" s="145" t="s">
        <v>914</v>
      </c>
      <c r="AF68" s="145" t="s">
        <v>914</v>
      </c>
      <c r="AG68" s="145" t="s">
        <v>914</v>
      </c>
      <c r="AH68" s="145" t="s">
        <v>914</v>
      </c>
      <c r="AI68" s="145" t="s">
        <v>916</v>
      </c>
      <c r="AJ68" s="145"/>
      <c r="AK68" s="145" t="s">
        <v>916</v>
      </c>
      <c r="AL68" s="145"/>
      <c r="AM68" s="145" t="s">
        <v>916</v>
      </c>
      <c r="AN68" s="145" t="s">
        <v>916</v>
      </c>
      <c r="AO68" s="145">
        <v>3</v>
      </c>
      <c r="AP68" s="145"/>
      <c r="AQ68" s="217">
        <f>IF(U68="No","",IF(AN68="No",'Default Parameters'!$C$2,AO68/(AP68+AO68)*'Default Parameters'!$C$2))</f>
        <v>1.915</v>
      </c>
    </row>
    <row r="69" spans="1:43" s="218" customFormat="1" ht="15">
      <c r="A69" s="145" t="s">
        <v>945</v>
      </c>
      <c r="B69" s="247">
        <v>43765</v>
      </c>
      <c r="C69" s="145" t="s">
        <v>908</v>
      </c>
      <c r="D69" s="145" t="s">
        <v>1078</v>
      </c>
      <c r="E69" s="145" t="s">
        <v>910</v>
      </c>
      <c r="F69" s="145" t="s">
        <v>914</v>
      </c>
      <c r="G69" s="145" t="s">
        <v>1772</v>
      </c>
      <c r="H69" s="145" t="s">
        <v>8</v>
      </c>
      <c r="I69" s="226">
        <v>9686490431</v>
      </c>
      <c r="J69" s="216">
        <v>4</v>
      </c>
      <c r="K69" s="145"/>
      <c r="L69" s="145" t="s">
        <v>914</v>
      </c>
      <c r="M69" s="145" t="s">
        <v>914</v>
      </c>
      <c r="N69" s="145"/>
      <c r="O69" s="145"/>
      <c r="P69" s="145" t="s">
        <v>229</v>
      </c>
      <c r="Q69" s="145">
        <v>2015</v>
      </c>
      <c r="R69" s="145" t="s">
        <v>1536</v>
      </c>
      <c r="S69" s="145" t="s">
        <v>914</v>
      </c>
      <c r="T69" s="145" t="s">
        <v>919</v>
      </c>
      <c r="U69" s="145" t="s">
        <v>968</v>
      </c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217" t="str">
        <f>IF(U69="No","",IF(AN69="No",'Default Parameters'!$C$2,AO69/(AP69+AO69)*'Default Parameters'!$C$2))</f>
        <v/>
      </c>
    </row>
    <row r="70" spans="1:43" s="218" customFormat="1" ht="15">
      <c r="A70" s="145" t="s">
        <v>952</v>
      </c>
      <c r="B70" s="247">
        <v>43759</v>
      </c>
      <c r="C70" s="145" t="s">
        <v>908</v>
      </c>
      <c r="D70" s="145" t="s">
        <v>1062</v>
      </c>
      <c r="E70" s="145" t="s">
        <v>910</v>
      </c>
      <c r="F70" s="145" t="s">
        <v>779</v>
      </c>
      <c r="G70" s="145" t="s">
        <v>1061</v>
      </c>
      <c r="H70" s="145" t="s">
        <v>8</v>
      </c>
      <c r="I70" s="216">
        <v>9620970441</v>
      </c>
      <c r="J70" s="216">
        <v>3</v>
      </c>
      <c r="K70" s="216">
        <v>2</v>
      </c>
      <c r="L70" s="145" t="s">
        <v>779</v>
      </c>
      <c r="M70" s="145" t="s">
        <v>779</v>
      </c>
      <c r="N70" s="145"/>
      <c r="O70" s="145"/>
      <c r="P70" s="145" t="s">
        <v>229</v>
      </c>
      <c r="Q70" s="145">
        <v>2015</v>
      </c>
      <c r="R70" s="145" t="s">
        <v>1374</v>
      </c>
      <c r="S70" s="145" t="s">
        <v>912</v>
      </c>
      <c r="T70" s="145" t="s">
        <v>919</v>
      </c>
      <c r="U70" s="145" t="s">
        <v>914</v>
      </c>
      <c r="V70" s="145"/>
      <c r="W70" s="145" t="s">
        <v>935</v>
      </c>
      <c r="X70" s="145" t="s">
        <v>1750</v>
      </c>
      <c r="Y70" s="145" t="s">
        <v>915</v>
      </c>
      <c r="Z70" s="145" t="s">
        <v>914</v>
      </c>
      <c r="AA70" s="145" t="s">
        <v>914</v>
      </c>
      <c r="AB70" s="145"/>
      <c r="AC70" s="145" t="s">
        <v>914</v>
      </c>
      <c r="AD70" s="145" t="s">
        <v>914</v>
      </c>
      <c r="AE70" s="145" t="s">
        <v>914</v>
      </c>
      <c r="AF70" s="145" t="s">
        <v>914</v>
      </c>
      <c r="AG70" s="145" t="s">
        <v>914</v>
      </c>
      <c r="AH70" s="145" t="s">
        <v>914</v>
      </c>
      <c r="AI70" s="145" t="s">
        <v>916</v>
      </c>
      <c r="AJ70" s="145"/>
      <c r="AK70" s="145" t="s">
        <v>916</v>
      </c>
      <c r="AL70" s="145"/>
      <c r="AM70" s="145" t="s">
        <v>916</v>
      </c>
      <c r="AN70" s="145" t="s">
        <v>916</v>
      </c>
      <c r="AO70" s="145">
        <v>2</v>
      </c>
      <c r="AP70" s="145"/>
      <c r="AQ70" s="217">
        <f>IF(U70="No","",IF(AN70="No",'Default Parameters'!$C$2,AO70/(AP70+AO70)*'Default Parameters'!$C$2))</f>
        <v>1.915</v>
      </c>
    </row>
    <row r="71" spans="1:43" s="218" customFormat="1" ht="15">
      <c r="A71" s="145" t="s">
        <v>965</v>
      </c>
      <c r="B71" s="247">
        <v>43763</v>
      </c>
      <c r="C71" s="145" t="s">
        <v>908</v>
      </c>
      <c r="D71" s="145" t="s">
        <v>1394</v>
      </c>
      <c r="E71" s="145" t="s">
        <v>910</v>
      </c>
      <c r="F71" s="145" t="s">
        <v>914</v>
      </c>
      <c r="G71" s="145" t="s">
        <v>1363</v>
      </c>
      <c r="H71" s="145" t="s">
        <v>9</v>
      </c>
      <c r="I71" s="216">
        <v>9655465743</v>
      </c>
      <c r="J71" s="216">
        <v>4</v>
      </c>
      <c r="K71" s="216">
        <v>1</v>
      </c>
      <c r="L71" s="145" t="s">
        <v>914</v>
      </c>
      <c r="M71" s="145" t="s">
        <v>914</v>
      </c>
      <c r="N71" s="145"/>
      <c r="O71" s="145"/>
      <c r="P71" s="145" t="s">
        <v>229</v>
      </c>
      <c r="Q71" s="145">
        <v>2014</v>
      </c>
      <c r="R71" s="145" t="s">
        <v>1548</v>
      </c>
      <c r="S71" s="145" t="s">
        <v>914</v>
      </c>
      <c r="T71" s="145" t="s">
        <v>919</v>
      </c>
      <c r="U71" s="145" t="s">
        <v>968</v>
      </c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217" t="str">
        <f>IF(U71="No","",IF(AN71="No",'Default Parameters'!$C$2,AO71/(AP71+AO71)*'Default Parameters'!$C$2))</f>
        <v/>
      </c>
    </row>
    <row r="72" spans="1:43" s="218" customFormat="1" ht="15">
      <c r="A72" s="145" t="s">
        <v>945</v>
      </c>
      <c r="B72" s="247">
        <v>43765</v>
      </c>
      <c r="C72" s="145" t="s">
        <v>908</v>
      </c>
      <c r="D72" s="145" t="s">
        <v>1079</v>
      </c>
      <c r="E72" s="145" t="s">
        <v>910</v>
      </c>
      <c r="F72" s="145" t="s">
        <v>914</v>
      </c>
      <c r="G72" s="145" t="s">
        <v>1771</v>
      </c>
      <c r="H72" s="145" t="s">
        <v>8</v>
      </c>
      <c r="I72" s="226">
        <v>9535347876</v>
      </c>
      <c r="J72" s="216">
        <v>2</v>
      </c>
      <c r="K72" s="145"/>
      <c r="L72" s="145" t="s">
        <v>914</v>
      </c>
      <c r="M72" s="145" t="s">
        <v>914</v>
      </c>
      <c r="N72" s="145"/>
      <c r="O72" s="145"/>
      <c r="P72" s="145" t="s">
        <v>229</v>
      </c>
      <c r="Q72" s="145">
        <v>2014</v>
      </c>
      <c r="R72" s="145" t="s">
        <v>1538</v>
      </c>
      <c r="S72" s="145" t="s">
        <v>914</v>
      </c>
      <c r="T72" s="145" t="s">
        <v>919</v>
      </c>
      <c r="U72" s="145" t="s">
        <v>968</v>
      </c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217" t="str">
        <f>IF(U72="No","",IF(AN72="No",'Default Parameters'!$C$2,AO72/(AP72+AO72)*'Default Parameters'!$C$2))</f>
        <v/>
      </c>
    </row>
    <row r="73" spans="1:43" s="218" customFormat="1" ht="15">
      <c r="A73" s="145" t="s">
        <v>1146</v>
      </c>
      <c r="B73" s="247">
        <v>43756</v>
      </c>
      <c r="C73" s="145" t="s">
        <v>908</v>
      </c>
      <c r="D73" s="145" t="s">
        <v>1334</v>
      </c>
      <c r="E73" s="145" t="s">
        <v>938</v>
      </c>
      <c r="F73" s="145" t="s">
        <v>779</v>
      </c>
      <c r="G73" s="145" t="s">
        <v>1203</v>
      </c>
      <c r="H73" s="145" t="s">
        <v>8</v>
      </c>
      <c r="I73" s="222">
        <v>8153657843</v>
      </c>
      <c r="J73" s="216">
        <v>4</v>
      </c>
      <c r="K73" s="145"/>
      <c r="L73" s="145" t="s">
        <v>914</v>
      </c>
      <c r="M73" s="145" t="s">
        <v>914</v>
      </c>
      <c r="N73" s="145"/>
      <c r="O73" s="145"/>
      <c r="P73" s="145" t="s">
        <v>229</v>
      </c>
      <c r="Q73" s="145">
        <v>2013</v>
      </c>
      <c r="R73" s="145" t="s">
        <v>1552</v>
      </c>
      <c r="S73" s="145" t="s">
        <v>914</v>
      </c>
      <c r="T73" s="145" t="s">
        <v>919</v>
      </c>
      <c r="U73" s="145" t="s">
        <v>968</v>
      </c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217" t="str">
        <f>IF(U73="No","",IF(AN73="No",'Default Parameters'!$C$2,AO73/(AP73+AO73)*'Default Parameters'!$C$2))</f>
        <v/>
      </c>
    </row>
    <row r="74" spans="1:43" s="218" customFormat="1" ht="15">
      <c r="A74" s="145" t="s">
        <v>965</v>
      </c>
      <c r="B74" s="247">
        <v>43762</v>
      </c>
      <c r="C74" s="145" t="s">
        <v>908</v>
      </c>
      <c r="D74" s="145" t="s">
        <v>1123</v>
      </c>
      <c r="E74" s="145" t="s">
        <v>910</v>
      </c>
      <c r="F74" s="145" t="s">
        <v>914</v>
      </c>
      <c r="G74" s="145" t="s">
        <v>1335</v>
      </c>
      <c r="H74" s="145" t="s">
        <v>9</v>
      </c>
      <c r="I74" s="216">
        <v>9626773420</v>
      </c>
      <c r="J74" s="216">
        <v>5</v>
      </c>
      <c r="K74" s="216">
        <v>0</v>
      </c>
      <c r="L74" s="145" t="s">
        <v>779</v>
      </c>
      <c r="M74" s="145" t="s">
        <v>779</v>
      </c>
      <c r="N74" s="145"/>
      <c r="O74" s="145"/>
      <c r="P74" s="145" t="s">
        <v>229</v>
      </c>
      <c r="Q74" s="145">
        <v>2015</v>
      </c>
      <c r="R74" s="145" t="s">
        <v>1586</v>
      </c>
      <c r="S74" s="145" t="s">
        <v>912</v>
      </c>
      <c r="T74" s="145" t="s">
        <v>919</v>
      </c>
      <c r="U74" s="145" t="s">
        <v>912</v>
      </c>
      <c r="V74" s="145"/>
      <c r="W74" s="145" t="s">
        <v>935</v>
      </c>
      <c r="X74" s="145" t="s">
        <v>936</v>
      </c>
      <c r="Y74" s="145" t="s">
        <v>915</v>
      </c>
      <c r="Z74" s="145" t="s">
        <v>779</v>
      </c>
      <c r="AA74" s="145" t="s">
        <v>914</v>
      </c>
      <c r="AB74" s="145"/>
      <c r="AC74" s="145" t="s">
        <v>914</v>
      </c>
      <c r="AD74" s="145" t="s">
        <v>914</v>
      </c>
      <c r="AE74" s="145" t="s">
        <v>914</v>
      </c>
      <c r="AF74" s="145" t="s">
        <v>914</v>
      </c>
      <c r="AG74" s="145" t="s">
        <v>914</v>
      </c>
      <c r="AH74" s="145" t="s">
        <v>914</v>
      </c>
      <c r="AI74" s="145" t="s">
        <v>916</v>
      </c>
      <c r="AJ74" s="145"/>
      <c r="AK74" s="145" t="s">
        <v>916</v>
      </c>
      <c r="AL74" s="145"/>
      <c r="AM74" s="145" t="s">
        <v>916</v>
      </c>
      <c r="AN74" s="145" t="s">
        <v>916</v>
      </c>
      <c r="AO74" s="145">
        <v>3</v>
      </c>
      <c r="AP74" s="145"/>
      <c r="AQ74" s="217">
        <f>IF(U74="No","",IF(AN74="No",'Default Parameters'!$C$2,AO74/(AP74+AO74)*'Default Parameters'!$C$2))</f>
        <v>1.915</v>
      </c>
    </row>
    <row r="75" spans="1:43" s="218" customFormat="1" ht="16">
      <c r="A75" s="145" t="s">
        <v>965</v>
      </c>
      <c r="B75" s="247">
        <v>43763</v>
      </c>
      <c r="C75" s="145" t="s">
        <v>908</v>
      </c>
      <c r="D75" s="145" t="s">
        <v>1109</v>
      </c>
      <c r="E75" s="145" t="s">
        <v>910</v>
      </c>
      <c r="F75" s="145" t="s">
        <v>914</v>
      </c>
      <c r="G75" s="145" t="s">
        <v>1110</v>
      </c>
      <c r="H75" s="145" t="s">
        <v>9</v>
      </c>
      <c r="I75" s="216">
        <v>9626659268</v>
      </c>
      <c r="J75" s="216">
        <v>5</v>
      </c>
      <c r="K75" s="216"/>
      <c r="L75" s="145" t="s">
        <v>779</v>
      </c>
      <c r="M75" s="145" t="s">
        <v>779</v>
      </c>
      <c r="N75" s="145"/>
      <c r="O75" s="145"/>
      <c r="P75" s="145" t="s">
        <v>229</v>
      </c>
      <c r="Q75" s="145">
        <v>2014</v>
      </c>
      <c r="R75" s="144" t="s">
        <v>1576</v>
      </c>
      <c r="S75" s="145" t="s">
        <v>912</v>
      </c>
      <c r="T75" s="145" t="s">
        <v>919</v>
      </c>
      <c r="U75" s="145" t="s">
        <v>912</v>
      </c>
      <c r="V75" s="145"/>
      <c r="W75" s="145" t="s">
        <v>1095</v>
      </c>
      <c r="X75" s="145" t="s">
        <v>1750</v>
      </c>
      <c r="Y75" s="145" t="s">
        <v>915</v>
      </c>
      <c r="Z75" s="145" t="s">
        <v>779</v>
      </c>
      <c r="AA75" s="145" t="s">
        <v>914</v>
      </c>
      <c r="AB75" s="145"/>
      <c r="AC75" s="145" t="s">
        <v>914</v>
      </c>
      <c r="AD75" s="145" t="s">
        <v>914</v>
      </c>
      <c r="AE75" s="145" t="s">
        <v>914</v>
      </c>
      <c r="AF75" s="145" t="s">
        <v>914</v>
      </c>
      <c r="AG75" s="145" t="s">
        <v>914</v>
      </c>
      <c r="AH75" s="145" t="s">
        <v>914</v>
      </c>
      <c r="AI75" s="145" t="s">
        <v>916</v>
      </c>
      <c r="AJ75" s="145"/>
      <c r="AK75" s="145" t="s">
        <v>916</v>
      </c>
      <c r="AL75" s="145"/>
      <c r="AM75" s="145" t="s">
        <v>916</v>
      </c>
      <c r="AN75" s="145" t="s">
        <v>916</v>
      </c>
      <c r="AO75" s="145">
        <v>3</v>
      </c>
      <c r="AP75" s="145"/>
      <c r="AQ75" s="217">
        <f>IF(U75="No","",IF(AN75="No",'Default Parameters'!$C$2,AO75/(AP75+AO75)*'Default Parameters'!$C$2))</f>
        <v>1.915</v>
      </c>
    </row>
    <row r="76" spans="1:43" s="218" customFormat="1" ht="15">
      <c r="A76" s="145" t="s">
        <v>965</v>
      </c>
      <c r="B76" s="247">
        <v>43763</v>
      </c>
      <c r="C76" s="145" t="s">
        <v>908</v>
      </c>
      <c r="D76" s="219" t="s">
        <v>1101</v>
      </c>
      <c r="E76" s="219" t="s">
        <v>910</v>
      </c>
      <c r="F76" s="219" t="s">
        <v>914</v>
      </c>
      <c r="G76" s="219" t="s">
        <v>970</v>
      </c>
      <c r="H76" s="219" t="s">
        <v>9</v>
      </c>
      <c r="I76" s="221">
        <v>9047226971</v>
      </c>
      <c r="J76" s="221">
        <v>3</v>
      </c>
      <c r="K76" s="221">
        <v>2</v>
      </c>
      <c r="L76" s="145" t="s">
        <v>779</v>
      </c>
      <c r="M76" s="145" t="s">
        <v>779</v>
      </c>
      <c r="N76" s="145"/>
      <c r="O76" s="145"/>
      <c r="P76" s="145" t="s">
        <v>229</v>
      </c>
      <c r="Q76" s="145">
        <v>2015</v>
      </c>
      <c r="R76" s="145" t="s">
        <v>1569</v>
      </c>
      <c r="S76" s="145" t="s">
        <v>912</v>
      </c>
      <c r="T76" s="145" t="s">
        <v>919</v>
      </c>
      <c r="U76" s="145" t="s">
        <v>912</v>
      </c>
      <c r="V76" s="145"/>
      <c r="W76" s="145" t="s">
        <v>1095</v>
      </c>
      <c r="X76" s="145" t="s">
        <v>1750</v>
      </c>
      <c r="Y76" s="145" t="s">
        <v>915</v>
      </c>
      <c r="Z76" s="145" t="s">
        <v>779</v>
      </c>
      <c r="AA76" s="145" t="s">
        <v>914</v>
      </c>
      <c r="AB76" s="145"/>
      <c r="AC76" s="145" t="s">
        <v>914</v>
      </c>
      <c r="AD76" s="145" t="s">
        <v>914</v>
      </c>
      <c r="AE76" s="145" t="s">
        <v>914</v>
      </c>
      <c r="AF76" s="145" t="s">
        <v>914</v>
      </c>
      <c r="AG76" s="145" t="s">
        <v>914</v>
      </c>
      <c r="AH76" s="145" t="s">
        <v>914</v>
      </c>
      <c r="AI76" s="145" t="s">
        <v>916</v>
      </c>
      <c r="AJ76" s="145"/>
      <c r="AK76" s="145" t="s">
        <v>916</v>
      </c>
      <c r="AL76" s="145"/>
      <c r="AM76" s="145" t="s">
        <v>916</v>
      </c>
      <c r="AN76" s="145" t="s">
        <v>916</v>
      </c>
      <c r="AO76" s="145">
        <v>3</v>
      </c>
      <c r="AP76" s="145"/>
      <c r="AQ76" s="217">
        <f>IF(U76="No","",IF(AN76="No",'Default Parameters'!$C$2,AO76/(AP76+AO76)*'Default Parameters'!$C$2))</f>
        <v>1.915</v>
      </c>
    </row>
    <row r="77" spans="1:43" s="218" customFormat="1" ht="15">
      <c r="A77" s="145" t="s">
        <v>965</v>
      </c>
      <c r="B77" s="247">
        <v>43761</v>
      </c>
      <c r="C77" s="145" t="s">
        <v>908</v>
      </c>
      <c r="D77" s="219" t="s">
        <v>1126</v>
      </c>
      <c r="E77" s="219" t="s">
        <v>910</v>
      </c>
      <c r="F77" s="219" t="s">
        <v>914</v>
      </c>
      <c r="G77" s="219" t="s">
        <v>1125</v>
      </c>
      <c r="H77" s="219" t="s">
        <v>9</v>
      </c>
      <c r="I77" s="221">
        <v>9715825435</v>
      </c>
      <c r="J77" s="221">
        <v>2</v>
      </c>
      <c r="K77" s="216">
        <v>1</v>
      </c>
      <c r="L77" s="145" t="s">
        <v>779</v>
      </c>
      <c r="M77" s="145" t="s">
        <v>779</v>
      </c>
      <c r="N77" s="145"/>
      <c r="O77" s="145"/>
      <c r="P77" s="145" t="s">
        <v>229</v>
      </c>
      <c r="Q77" s="145">
        <v>2016</v>
      </c>
      <c r="R77" s="145" t="s">
        <v>1596</v>
      </c>
      <c r="S77" s="145" t="s">
        <v>912</v>
      </c>
      <c r="T77" s="145" t="s">
        <v>919</v>
      </c>
      <c r="U77" s="145" t="s">
        <v>912</v>
      </c>
      <c r="V77" s="145"/>
      <c r="W77" s="145" t="s">
        <v>1095</v>
      </c>
      <c r="X77" s="145" t="s">
        <v>1750</v>
      </c>
      <c r="Y77" s="145" t="s">
        <v>915</v>
      </c>
      <c r="Z77" s="145" t="s">
        <v>779</v>
      </c>
      <c r="AA77" s="145" t="s">
        <v>914</v>
      </c>
      <c r="AB77" s="145"/>
      <c r="AC77" s="145" t="s">
        <v>914</v>
      </c>
      <c r="AD77" s="145" t="s">
        <v>914</v>
      </c>
      <c r="AE77" s="145" t="s">
        <v>914</v>
      </c>
      <c r="AF77" s="145" t="s">
        <v>914</v>
      </c>
      <c r="AG77" s="145" t="s">
        <v>914</v>
      </c>
      <c r="AH77" s="145" t="s">
        <v>914</v>
      </c>
      <c r="AI77" s="145" t="s">
        <v>916</v>
      </c>
      <c r="AJ77" s="145"/>
      <c r="AK77" s="145" t="s">
        <v>916</v>
      </c>
      <c r="AL77" s="145"/>
      <c r="AM77" s="145" t="s">
        <v>916</v>
      </c>
      <c r="AN77" s="145" t="s">
        <v>916</v>
      </c>
      <c r="AO77" s="145">
        <v>2</v>
      </c>
      <c r="AP77" s="145"/>
      <c r="AQ77" s="217">
        <f>IF(U77="No","",IF(AN77="No",'Default Parameters'!$C$2,AO77/(AP77+AO77)*'Default Parameters'!$C$2))</f>
        <v>1.915</v>
      </c>
    </row>
    <row r="78" spans="1:43" s="218" customFormat="1" ht="15">
      <c r="A78" s="145" t="s">
        <v>952</v>
      </c>
      <c r="B78" s="247">
        <v>43757</v>
      </c>
      <c r="C78" s="145" t="s">
        <v>908</v>
      </c>
      <c r="D78" s="145" t="s">
        <v>1089</v>
      </c>
      <c r="E78" s="145" t="s">
        <v>938</v>
      </c>
      <c r="F78" s="145" t="s">
        <v>779</v>
      </c>
      <c r="G78" s="145" t="s">
        <v>1765</v>
      </c>
      <c r="H78" s="145" t="s">
        <v>12</v>
      </c>
      <c r="I78" s="216">
        <v>8179273902</v>
      </c>
      <c r="J78" s="216">
        <v>3</v>
      </c>
      <c r="K78" s="216">
        <v>0</v>
      </c>
      <c r="L78" s="145" t="s">
        <v>779</v>
      </c>
      <c r="M78" s="145" t="s">
        <v>779</v>
      </c>
      <c r="N78" s="145"/>
      <c r="O78" s="145"/>
      <c r="P78" s="145" t="s">
        <v>229</v>
      </c>
      <c r="Q78" s="145">
        <v>2013</v>
      </c>
      <c r="R78" s="145" t="s">
        <v>1385</v>
      </c>
      <c r="S78" s="145" t="s">
        <v>912</v>
      </c>
      <c r="T78" s="145" t="s">
        <v>919</v>
      </c>
      <c r="U78" s="145" t="s">
        <v>914</v>
      </c>
      <c r="V78" s="145"/>
      <c r="W78" s="145" t="s">
        <v>935</v>
      </c>
      <c r="X78" s="145" t="s">
        <v>1750</v>
      </c>
      <c r="Y78" s="145" t="s">
        <v>915</v>
      </c>
      <c r="Z78" s="145" t="s">
        <v>914</v>
      </c>
      <c r="AA78" s="145" t="s">
        <v>914</v>
      </c>
      <c r="AB78" s="145"/>
      <c r="AC78" s="145" t="s">
        <v>914</v>
      </c>
      <c r="AD78" s="145" t="s">
        <v>914</v>
      </c>
      <c r="AE78" s="145" t="s">
        <v>914</v>
      </c>
      <c r="AF78" s="145" t="s">
        <v>914</v>
      </c>
      <c r="AG78" s="145" t="s">
        <v>914</v>
      </c>
      <c r="AH78" s="145" t="s">
        <v>914</v>
      </c>
      <c r="AI78" s="145" t="s">
        <v>916</v>
      </c>
      <c r="AJ78" s="145"/>
      <c r="AK78" s="145" t="s">
        <v>916</v>
      </c>
      <c r="AL78" s="145"/>
      <c r="AM78" s="145" t="s">
        <v>916</v>
      </c>
      <c r="AN78" s="145" t="s">
        <v>916</v>
      </c>
      <c r="AO78" s="145">
        <v>3</v>
      </c>
      <c r="AP78" s="145"/>
      <c r="AQ78" s="217">
        <f>IF(U78="No","",IF(AN78="No",'Default Parameters'!$C$2,AO78/(AP78+AO78)*'Default Parameters'!$C$2))</f>
        <v>1.915</v>
      </c>
    </row>
    <row r="79" spans="1:43" s="218" customFormat="1" ht="15">
      <c r="A79" s="145" t="s">
        <v>945</v>
      </c>
      <c r="B79" s="247">
        <v>43765</v>
      </c>
      <c r="C79" s="145" t="s">
        <v>908</v>
      </c>
      <c r="D79" s="145" t="s">
        <v>1365</v>
      </c>
      <c r="E79" s="145" t="s">
        <v>910</v>
      </c>
      <c r="F79" s="145" t="s">
        <v>914</v>
      </c>
      <c r="G79" s="145" t="s">
        <v>1761</v>
      </c>
      <c r="H79" s="145" t="s">
        <v>8</v>
      </c>
      <c r="I79" s="226"/>
      <c r="J79" s="216">
        <v>3</v>
      </c>
      <c r="K79" s="145"/>
      <c r="L79" s="145" t="s">
        <v>914</v>
      </c>
      <c r="M79" s="145" t="s">
        <v>914</v>
      </c>
      <c r="N79" s="145"/>
      <c r="O79" s="145"/>
      <c r="P79" s="145" t="s">
        <v>229</v>
      </c>
      <c r="Q79" s="145">
        <v>2015</v>
      </c>
      <c r="R79" s="145" t="s">
        <v>1587</v>
      </c>
      <c r="S79" s="145" t="s">
        <v>914</v>
      </c>
      <c r="T79" s="145" t="s">
        <v>919</v>
      </c>
      <c r="U79" s="145" t="s">
        <v>968</v>
      </c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217" t="str">
        <f>IF(U79="No","",IF(AN79="No",'Default Parameters'!$C$2,AO79/(AP79+AO79)*'Default Parameters'!$C$2))</f>
        <v/>
      </c>
    </row>
    <row r="80" spans="1:43" s="218" customFormat="1" ht="15">
      <c r="A80" s="145" t="s">
        <v>952</v>
      </c>
      <c r="B80" s="247">
        <v>43759</v>
      </c>
      <c r="C80" s="145" t="s">
        <v>908</v>
      </c>
      <c r="D80" s="145" t="s">
        <v>1753</v>
      </c>
      <c r="E80" s="145" t="s">
        <v>910</v>
      </c>
      <c r="F80" s="145" t="s">
        <v>779</v>
      </c>
      <c r="G80" s="145" t="s">
        <v>1061</v>
      </c>
      <c r="H80" s="145" t="s">
        <v>8</v>
      </c>
      <c r="I80" s="216">
        <v>9620945613</v>
      </c>
      <c r="J80" s="216">
        <v>2</v>
      </c>
      <c r="K80" s="216">
        <v>1</v>
      </c>
      <c r="L80" s="145" t="s">
        <v>779</v>
      </c>
      <c r="M80" s="145" t="s">
        <v>779</v>
      </c>
      <c r="N80" s="145"/>
      <c r="O80" s="145"/>
      <c r="P80" s="145" t="s">
        <v>229</v>
      </c>
      <c r="Q80" s="145">
        <v>2015</v>
      </c>
      <c r="R80" s="145" t="s">
        <v>1375</v>
      </c>
      <c r="S80" s="145" t="s">
        <v>912</v>
      </c>
      <c r="T80" s="145" t="s">
        <v>913</v>
      </c>
      <c r="U80" s="145" t="s">
        <v>914</v>
      </c>
      <c r="V80" s="145"/>
      <c r="W80" s="145" t="s">
        <v>935</v>
      </c>
      <c r="X80" s="145" t="s">
        <v>1750</v>
      </c>
      <c r="Y80" s="145" t="s">
        <v>915</v>
      </c>
      <c r="Z80" s="145" t="s">
        <v>914</v>
      </c>
      <c r="AA80" s="145" t="s">
        <v>914</v>
      </c>
      <c r="AB80" s="145"/>
      <c r="AC80" s="145" t="s">
        <v>914</v>
      </c>
      <c r="AD80" s="145" t="s">
        <v>914</v>
      </c>
      <c r="AE80" s="145" t="s">
        <v>914</v>
      </c>
      <c r="AF80" s="145" t="s">
        <v>914</v>
      </c>
      <c r="AG80" s="145" t="s">
        <v>914</v>
      </c>
      <c r="AH80" s="145" t="s">
        <v>914</v>
      </c>
      <c r="AI80" s="145" t="s">
        <v>916</v>
      </c>
      <c r="AJ80" s="145"/>
      <c r="AK80" s="145" t="s">
        <v>916</v>
      </c>
      <c r="AL80" s="145"/>
      <c r="AM80" s="145" t="s">
        <v>916</v>
      </c>
      <c r="AN80" s="145" t="s">
        <v>916</v>
      </c>
      <c r="AO80" s="145">
        <v>3</v>
      </c>
      <c r="AP80" s="145"/>
      <c r="AQ80" s="217">
        <f>IF(U80="No","",IF(AN80="No",'Default Parameters'!$C$2,AO80/(AP80+AO80)*'Default Parameters'!$C$2))</f>
        <v>1.915</v>
      </c>
    </row>
    <row r="81" spans="1:43" s="218" customFormat="1" ht="15">
      <c r="A81" s="145" t="s">
        <v>965</v>
      </c>
      <c r="B81" s="247">
        <v>43762</v>
      </c>
      <c r="C81" s="145" t="s">
        <v>908</v>
      </c>
      <c r="D81" s="145" t="s">
        <v>1134</v>
      </c>
      <c r="E81" s="145" t="s">
        <v>910</v>
      </c>
      <c r="F81" s="145" t="s">
        <v>914</v>
      </c>
      <c r="G81" s="145" t="s">
        <v>1120</v>
      </c>
      <c r="H81" s="145" t="s">
        <v>9</v>
      </c>
      <c r="I81" s="216">
        <v>8015577589</v>
      </c>
      <c r="J81" s="216">
        <v>4</v>
      </c>
      <c r="K81" s="216">
        <v>1</v>
      </c>
      <c r="L81" s="145" t="s">
        <v>779</v>
      </c>
      <c r="M81" s="145" t="s">
        <v>779</v>
      </c>
      <c r="N81" s="145"/>
      <c r="O81" s="145"/>
      <c r="P81" s="145" t="s">
        <v>229</v>
      </c>
      <c r="Q81" s="145">
        <v>2013</v>
      </c>
      <c r="R81" s="145" t="s">
        <v>1549</v>
      </c>
      <c r="S81" s="145" t="s">
        <v>912</v>
      </c>
      <c r="T81" s="145" t="s">
        <v>919</v>
      </c>
      <c r="U81" s="145" t="s">
        <v>912</v>
      </c>
      <c r="V81" s="145"/>
      <c r="W81" s="145" t="s">
        <v>1095</v>
      </c>
      <c r="X81" s="145" t="s">
        <v>1750</v>
      </c>
      <c r="Y81" s="145" t="s">
        <v>915</v>
      </c>
      <c r="Z81" s="145" t="s">
        <v>779</v>
      </c>
      <c r="AA81" s="145" t="s">
        <v>914</v>
      </c>
      <c r="AB81" s="145"/>
      <c r="AC81" s="145" t="s">
        <v>914</v>
      </c>
      <c r="AD81" s="145" t="s">
        <v>914</v>
      </c>
      <c r="AE81" s="145" t="s">
        <v>914</v>
      </c>
      <c r="AF81" s="145" t="s">
        <v>914</v>
      </c>
      <c r="AG81" s="145" t="s">
        <v>914</v>
      </c>
      <c r="AH81" s="145" t="s">
        <v>914</v>
      </c>
      <c r="AI81" s="145" t="s">
        <v>916</v>
      </c>
      <c r="AJ81" s="145"/>
      <c r="AK81" s="145" t="s">
        <v>916</v>
      </c>
      <c r="AL81" s="145"/>
      <c r="AM81" s="145" t="s">
        <v>916</v>
      </c>
      <c r="AN81" s="145" t="s">
        <v>916</v>
      </c>
      <c r="AO81" s="145">
        <v>3</v>
      </c>
      <c r="AP81" s="145"/>
      <c r="AQ81" s="217">
        <f>IF(U81="No","",IF(AN81="No",'Default Parameters'!$C$2,AO81/(AP81+AO81)*'Default Parameters'!$C$2))</f>
        <v>1.915</v>
      </c>
    </row>
    <row r="82" spans="1:43" s="218" customFormat="1" ht="15">
      <c r="A82" s="223" t="s">
        <v>952</v>
      </c>
      <c r="B82" s="247">
        <v>43757</v>
      </c>
      <c r="C82" s="223" t="s">
        <v>908</v>
      </c>
      <c r="D82" s="223" t="s">
        <v>960</v>
      </c>
      <c r="E82" s="223" t="s">
        <v>938</v>
      </c>
      <c r="F82" s="223" t="s">
        <v>779</v>
      </c>
      <c r="G82" s="223" t="s">
        <v>1764</v>
      </c>
      <c r="H82" s="223" t="s">
        <v>12</v>
      </c>
      <c r="I82" s="224">
        <v>9177531539</v>
      </c>
      <c r="J82" s="224">
        <v>4</v>
      </c>
      <c r="K82" s="224">
        <v>1</v>
      </c>
      <c r="L82" s="223" t="s">
        <v>779</v>
      </c>
      <c r="M82" s="223" t="s">
        <v>779</v>
      </c>
      <c r="N82" s="223"/>
      <c r="O82" s="223"/>
      <c r="P82" s="223" t="s">
        <v>229</v>
      </c>
      <c r="Q82" s="223">
        <v>2015</v>
      </c>
      <c r="R82" s="145" t="s">
        <v>1379</v>
      </c>
      <c r="S82" s="223" t="s">
        <v>912</v>
      </c>
      <c r="T82" s="223" t="s">
        <v>913</v>
      </c>
      <c r="U82" s="223" t="s">
        <v>914</v>
      </c>
      <c r="V82" s="223"/>
      <c r="W82" s="223" t="s">
        <v>935</v>
      </c>
      <c r="X82" s="145" t="s">
        <v>936</v>
      </c>
      <c r="Y82" s="223" t="s">
        <v>915</v>
      </c>
      <c r="Z82" s="223" t="s">
        <v>914</v>
      </c>
      <c r="AA82" s="223" t="s">
        <v>914</v>
      </c>
      <c r="AB82" s="223"/>
      <c r="AC82" s="223" t="s">
        <v>914</v>
      </c>
      <c r="AD82" s="223" t="s">
        <v>914</v>
      </c>
      <c r="AE82" s="223" t="s">
        <v>914</v>
      </c>
      <c r="AF82" s="223" t="s">
        <v>914</v>
      </c>
      <c r="AG82" s="223" t="s">
        <v>914</v>
      </c>
      <c r="AH82" s="223" t="s">
        <v>914</v>
      </c>
      <c r="AI82" s="223" t="s">
        <v>916</v>
      </c>
      <c r="AJ82" s="223"/>
      <c r="AK82" s="223" t="s">
        <v>916</v>
      </c>
      <c r="AL82" s="223"/>
      <c r="AM82" s="223" t="s">
        <v>916</v>
      </c>
      <c r="AN82" s="223" t="s">
        <v>916</v>
      </c>
      <c r="AO82" s="223">
        <v>4</v>
      </c>
      <c r="AP82" s="223"/>
      <c r="AQ82" s="217">
        <f>IF(U82="No","",IF(AN82="No",'Default Parameters'!$C$2,AO82/(AP82+AO82)*'Default Parameters'!$C$2))</f>
        <v>1.915</v>
      </c>
    </row>
    <row r="83" spans="1:43" s="218" customFormat="1" ht="16">
      <c r="A83" s="145" t="s">
        <v>952</v>
      </c>
      <c r="B83" s="247">
        <v>43759</v>
      </c>
      <c r="C83" s="145" t="s">
        <v>908</v>
      </c>
      <c r="D83" s="219" t="s">
        <v>1075</v>
      </c>
      <c r="E83" s="219" t="s">
        <v>938</v>
      </c>
      <c r="F83" s="219" t="s">
        <v>779</v>
      </c>
      <c r="G83" s="219" t="s">
        <v>1392</v>
      </c>
      <c r="H83" s="219" t="s">
        <v>8</v>
      </c>
      <c r="I83" s="221">
        <v>8971989203</v>
      </c>
      <c r="J83" s="221">
        <v>4</v>
      </c>
      <c r="K83" s="221">
        <v>0</v>
      </c>
      <c r="L83" s="145" t="s">
        <v>779</v>
      </c>
      <c r="M83" s="145" t="s">
        <v>779</v>
      </c>
      <c r="N83" s="145"/>
      <c r="O83" s="145"/>
      <c r="P83" s="145" t="s">
        <v>16</v>
      </c>
      <c r="Q83" s="145">
        <v>2014</v>
      </c>
      <c r="R83" s="215" t="s">
        <v>1455</v>
      </c>
      <c r="S83" s="145" t="s">
        <v>912</v>
      </c>
      <c r="T83" s="145" t="s">
        <v>913</v>
      </c>
      <c r="U83" s="145" t="s">
        <v>914</v>
      </c>
      <c r="V83" s="145"/>
      <c r="W83" s="145" t="s">
        <v>935</v>
      </c>
      <c r="X83" s="145" t="s">
        <v>936</v>
      </c>
      <c r="Y83" s="145" t="s">
        <v>915</v>
      </c>
      <c r="Z83" s="145" t="s">
        <v>914</v>
      </c>
      <c r="AA83" s="145" t="s">
        <v>914</v>
      </c>
      <c r="AB83" s="145"/>
      <c r="AC83" s="145" t="s">
        <v>914</v>
      </c>
      <c r="AD83" s="145" t="s">
        <v>914</v>
      </c>
      <c r="AE83" s="145" t="s">
        <v>914</v>
      </c>
      <c r="AF83" s="145" t="s">
        <v>914</v>
      </c>
      <c r="AG83" s="145" t="s">
        <v>914</v>
      </c>
      <c r="AH83" s="145" t="s">
        <v>914</v>
      </c>
      <c r="AI83" s="145" t="s">
        <v>916</v>
      </c>
      <c r="AJ83" s="145"/>
      <c r="AK83" s="145" t="s">
        <v>916</v>
      </c>
      <c r="AL83" s="145"/>
      <c r="AM83" s="145" t="s">
        <v>916</v>
      </c>
      <c r="AN83" s="145" t="s">
        <v>916</v>
      </c>
      <c r="AO83" s="145">
        <v>3</v>
      </c>
      <c r="AP83" s="145"/>
      <c r="AQ83" s="217">
        <f>IF(U83="No","",IF(AN83="No",'Default Parameters'!$C$2,AO83/(AP83+AO83)*'Default Parameters'!$C$2))</f>
        <v>1.915</v>
      </c>
    </row>
    <row r="84" spans="1:43" s="218" customFormat="1" ht="15">
      <c r="A84" s="145" t="s">
        <v>952</v>
      </c>
      <c r="B84" s="247">
        <v>43759</v>
      </c>
      <c r="C84" s="145" t="s">
        <v>908</v>
      </c>
      <c r="D84" s="145" t="s">
        <v>1070</v>
      </c>
      <c r="E84" s="145" t="s">
        <v>910</v>
      </c>
      <c r="F84" s="145" t="s">
        <v>779</v>
      </c>
      <c r="G84" s="145" t="s">
        <v>1071</v>
      </c>
      <c r="H84" s="145" t="s">
        <v>8</v>
      </c>
      <c r="I84" s="216">
        <v>9903216549</v>
      </c>
      <c r="J84" s="216">
        <v>5</v>
      </c>
      <c r="K84" s="216">
        <v>0</v>
      </c>
      <c r="L84" s="145" t="s">
        <v>779</v>
      </c>
      <c r="M84" s="145" t="s">
        <v>779</v>
      </c>
      <c r="N84" s="145"/>
      <c r="O84" s="145"/>
      <c r="P84" s="145" t="s">
        <v>229</v>
      </c>
      <c r="Q84" s="145">
        <v>2015</v>
      </c>
      <c r="R84" s="145" t="s">
        <v>1572</v>
      </c>
      <c r="S84" s="145" t="s">
        <v>912</v>
      </c>
      <c r="T84" s="145" t="s">
        <v>913</v>
      </c>
      <c r="U84" s="145" t="s">
        <v>914</v>
      </c>
      <c r="V84" s="145"/>
      <c r="W84" s="145" t="s">
        <v>935</v>
      </c>
      <c r="X84" s="145" t="s">
        <v>936</v>
      </c>
      <c r="Y84" s="145" t="s">
        <v>915</v>
      </c>
      <c r="Z84" s="145" t="s">
        <v>914</v>
      </c>
      <c r="AA84" s="145" t="s">
        <v>914</v>
      </c>
      <c r="AB84" s="145"/>
      <c r="AC84" s="145" t="s">
        <v>914</v>
      </c>
      <c r="AD84" s="145" t="s">
        <v>914</v>
      </c>
      <c r="AE84" s="145" t="s">
        <v>914</v>
      </c>
      <c r="AF84" s="145" t="s">
        <v>914</v>
      </c>
      <c r="AG84" s="145" t="s">
        <v>914</v>
      </c>
      <c r="AH84" s="145" t="s">
        <v>914</v>
      </c>
      <c r="AI84" s="145" t="s">
        <v>916</v>
      </c>
      <c r="AJ84" s="145"/>
      <c r="AK84" s="145" t="s">
        <v>916</v>
      </c>
      <c r="AL84" s="145"/>
      <c r="AM84" s="145" t="s">
        <v>779</v>
      </c>
      <c r="AN84" s="145" t="s">
        <v>779</v>
      </c>
      <c r="AO84" s="145">
        <v>3</v>
      </c>
      <c r="AP84" s="145">
        <v>2</v>
      </c>
      <c r="AQ84" s="217">
        <f>IF(U84="No","",IF(AN84="No",'Default Parameters'!$C$2,AO84/(AP84+AO84)*'Default Parameters'!$C$2))</f>
        <v>1.149</v>
      </c>
    </row>
    <row r="85" spans="1:43" s="218" customFormat="1" ht="15">
      <c r="A85" s="145" t="s">
        <v>965</v>
      </c>
      <c r="B85" s="247">
        <v>43763</v>
      </c>
      <c r="C85" s="145" t="s">
        <v>908</v>
      </c>
      <c r="D85" s="145" t="s">
        <v>1106</v>
      </c>
      <c r="E85" s="145" t="s">
        <v>910</v>
      </c>
      <c r="F85" s="145" t="s">
        <v>914</v>
      </c>
      <c r="G85" s="145" t="s">
        <v>1388</v>
      </c>
      <c r="H85" s="145" t="s">
        <v>9</v>
      </c>
      <c r="I85" s="216">
        <v>8940972629</v>
      </c>
      <c r="J85" s="216">
        <v>5</v>
      </c>
      <c r="K85" s="216">
        <v>1</v>
      </c>
      <c r="L85" s="145" t="s">
        <v>779</v>
      </c>
      <c r="M85" s="145" t="s">
        <v>779</v>
      </c>
      <c r="N85" s="145"/>
      <c r="O85" s="145"/>
      <c r="P85" s="145" t="s">
        <v>229</v>
      </c>
      <c r="Q85" s="145">
        <v>2013</v>
      </c>
      <c r="R85" s="145" t="s">
        <v>1582</v>
      </c>
      <c r="S85" s="145" t="s">
        <v>912</v>
      </c>
      <c r="T85" s="145" t="s">
        <v>919</v>
      </c>
      <c r="U85" s="145" t="s">
        <v>912</v>
      </c>
      <c r="V85" s="145"/>
      <c r="W85" s="145" t="s">
        <v>1095</v>
      </c>
      <c r="X85" s="145" t="s">
        <v>1750</v>
      </c>
      <c r="Y85" s="145" t="s">
        <v>915</v>
      </c>
      <c r="Z85" s="145" t="s">
        <v>779</v>
      </c>
      <c r="AA85" s="145" t="s">
        <v>914</v>
      </c>
      <c r="AB85" s="145"/>
      <c r="AC85" s="145" t="s">
        <v>914</v>
      </c>
      <c r="AD85" s="145" t="s">
        <v>914</v>
      </c>
      <c r="AE85" s="145" t="s">
        <v>914</v>
      </c>
      <c r="AF85" s="145" t="s">
        <v>914</v>
      </c>
      <c r="AG85" s="145" t="s">
        <v>914</v>
      </c>
      <c r="AH85" s="145" t="s">
        <v>914</v>
      </c>
      <c r="AI85" s="145" t="s">
        <v>916</v>
      </c>
      <c r="AJ85" s="145"/>
      <c r="AK85" s="145" t="s">
        <v>916</v>
      </c>
      <c r="AL85" s="145"/>
      <c r="AM85" s="145" t="s">
        <v>779</v>
      </c>
      <c r="AN85" s="145" t="s">
        <v>779</v>
      </c>
      <c r="AO85" s="145">
        <v>4</v>
      </c>
      <c r="AP85" s="145">
        <v>3</v>
      </c>
      <c r="AQ85" s="217">
        <f>IF(U85="No","",IF(AN85="No",'Default Parameters'!$C$2,AO85/(AP85+AO85)*'Default Parameters'!$C$2))</f>
        <v>1.0942857142857143</v>
      </c>
    </row>
    <row r="86" spans="1:43" s="218" customFormat="1" ht="15">
      <c r="A86" s="145" t="s">
        <v>907</v>
      </c>
      <c r="B86" s="247">
        <v>43769</v>
      </c>
      <c r="C86" s="145" t="s">
        <v>908</v>
      </c>
      <c r="D86" s="145" t="s">
        <v>928</v>
      </c>
      <c r="E86" s="145" t="s">
        <v>910</v>
      </c>
      <c r="F86" s="145" t="s">
        <v>779</v>
      </c>
      <c r="G86" s="145" t="s">
        <v>929</v>
      </c>
      <c r="H86" s="145" t="s">
        <v>8</v>
      </c>
      <c r="I86" s="216">
        <v>7204704932</v>
      </c>
      <c r="J86" s="216">
        <v>4</v>
      </c>
      <c r="K86" s="216">
        <v>0</v>
      </c>
      <c r="L86" s="145" t="s">
        <v>779</v>
      </c>
      <c r="M86" s="145" t="s">
        <v>779</v>
      </c>
      <c r="N86" s="145"/>
      <c r="O86" s="145"/>
      <c r="P86" s="145" t="s">
        <v>229</v>
      </c>
      <c r="Q86" s="145">
        <v>2014</v>
      </c>
      <c r="R86" s="145" t="s">
        <v>1368</v>
      </c>
      <c r="S86" s="145" t="s">
        <v>912</v>
      </c>
      <c r="T86" s="145" t="s">
        <v>919</v>
      </c>
      <c r="U86" s="145" t="s">
        <v>912</v>
      </c>
      <c r="V86" s="145"/>
      <c r="W86" s="145" t="s">
        <v>1095</v>
      </c>
      <c r="X86" s="145" t="s">
        <v>1750</v>
      </c>
      <c r="Y86" s="145" t="s">
        <v>915</v>
      </c>
      <c r="Z86" s="145" t="s">
        <v>779</v>
      </c>
      <c r="AA86" s="145" t="s">
        <v>914</v>
      </c>
      <c r="AB86" s="145"/>
      <c r="AC86" s="145" t="s">
        <v>914</v>
      </c>
      <c r="AD86" s="145" t="s">
        <v>914</v>
      </c>
      <c r="AE86" s="145" t="s">
        <v>914</v>
      </c>
      <c r="AF86" s="145" t="s">
        <v>914</v>
      </c>
      <c r="AG86" s="145" t="s">
        <v>914</v>
      </c>
      <c r="AH86" s="145" t="s">
        <v>914</v>
      </c>
      <c r="AI86" s="145" t="s">
        <v>916</v>
      </c>
      <c r="AJ86" s="145"/>
      <c r="AK86" s="145" t="s">
        <v>916</v>
      </c>
      <c r="AL86" s="145"/>
      <c r="AM86" s="145" t="s">
        <v>916</v>
      </c>
      <c r="AN86" s="145" t="s">
        <v>916</v>
      </c>
      <c r="AO86" s="145">
        <v>4</v>
      </c>
      <c r="AP86" s="145"/>
      <c r="AQ86" s="217">
        <f>IF(U86="No","",IF(AN86="No",'Default Parameters'!$C$2,AO86/(AP86+AO86)*'Default Parameters'!$C$2))</f>
        <v>1.915</v>
      </c>
    </row>
    <row r="87" spans="1:43" s="218" customFormat="1" ht="15">
      <c r="A87" s="145" t="s">
        <v>965</v>
      </c>
      <c r="B87" s="247">
        <v>43761</v>
      </c>
      <c r="C87" s="145" t="s">
        <v>908</v>
      </c>
      <c r="D87" s="145" t="s">
        <v>1118</v>
      </c>
      <c r="E87" s="145" t="s">
        <v>910</v>
      </c>
      <c r="F87" s="145" t="s">
        <v>914</v>
      </c>
      <c r="G87" s="145" t="s">
        <v>1116</v>
      </c>
      <c r="H87" s="145" t="s">
        <v>9</v>
      </c>
      <c r="I87" s="216">
        <v>8098277909</v>
      </c>
      <c r="J87" s="216">
        <v>4</v>
      </c>
      <c r="K87" s="216">
        <v>0</v>
      </c>
      <c r="L87" s="145" t="s">
        <v>779</v>
      </c>
      <c r="M87" s="145" t="s">
        <v>779</v>
      </c>
      <c r="N87" s="145"/>
      <c r="O87" s="145"/>
      <c r="P87" s="145" t="s">
        <v>229</v>
      </c>
      <c r="Q87" s="145">
        <v>2014</v>
      </c>
      <c r="R87" s="145" t="s">
        <v>1594</v>
      </c>
      <c r="S87" s="145" t="s">
        <v>912</v>
      </c>
      <c r="T87" s="145" t="s">
        <v>919</v>
      </c>
      <c r="U87" s="145" t="s">
        <v>912</v>
      </c>
      <c r="V87" s="145"/>
      <c r="W87" s="145" t="s">
        <v>1095</v>
      </c>
      <c r="X87" s="145" t="s">
        <v>1750</v>
      </c>
      <c r="Y87" s="145" t="s">
        <v>915</v>
      </c>
      <c r="Z87" s="145" t="s">
        <v>779</v>
      </c>
      <c r="AA87" s="145" t="s">
        <v>914</v>
      </c>
      <c r="AB87" s="145"/>
      <c r="AC87" s="145" t="s">
        <v>914</v>
      </c>
      <c r="AD87" s="145" t="s">
        <v>914</v>
      </c>
      <c r="AE87" s="145" t="s">
        <v>914</v>
      </c>
      <c r="AF87" s="145" t="s">
        <v>914</v>
      </c>
      <c r="AG87" s="145" t="s">
        <v>914</v>
      </c>
      <c r="AH87" s="145" t="s">
        <v>914</v>
      </c>
      <c r="AI87" s="145" t="s">
        <v>916</v>
      </c>
      <c r="AJ87" s="145"/>
      <c r="AK87" s="145" t="s">
        <v>916</v>
      </c>
      <c r="AL87" s="145"/>
      <c r="AM87" s="145" t="s">
        <v>916</v>
      </c>
      <c r="AN87" s="145" t="s">
        <v>916</v>
      </c>
      <c r="AO87" s="145">
        <v>3</v>
      </c>
      <c r="AP87" s="145"/>
      <c r="AQ87" s="217">
        <f>IF(U87="No","",IF(AN87="No",'Default Parameters'!$C$2,AO87/(AP87+AO87)*'Default Parameters'!$C$2))</f>
        <v>1.915</v>
      </c>
    </row>
    <row r="88" spans="1:43" s="218" customFormat="1" ht="15">
      <c r="A88" s="145" t="s">
        <v>952</v>
      </c>
      <c r="B88" s="247">
        <v>43759</v>
      </c>
      <c r="C88" s="145" t="s">
        <v>908</v>
      </c>
      <c r="D88" s="145" t="s">
        <v>1067</v>
      </c>
      <c r="E88" s="145" t="s">
        <v>910</v>
      </c>
      <c r="F88" s="145" t="s">
        <v>779</v>
      </c>
      <c r="G88" s="145" t="s">
        <v>1064</v>
      </c>
      <c r="H88" s="145" t="s">
        <v>8</v>
      </c>
      <c r="I88" s="216">
        <v>9901843214</v>
      </c>
      <c r="J88" s="216">
        <v>3</v>
      </c>
      <c r="K88" s="216">
        <v>1</v>
      </c>
      <c r="L88" s="145" t="s">
        <v>779</v>
      </c>
      <c r="M88" s="145" t="s">
        <v>779</v>
      </c>
      <c r="N88" s="145"/>
      <c r="O88" s="145"/>
      <c r="P88" s="145" t="s">
        <v>229</v>
      </c>
      <c r="Q88" s="145">
        <v>2013</v>
      </c>
      <c r="R88" s="145" t="s">
        <v>1393</v>
      </c>
      <c r="S88" s="145" t="s">
        <v>912</v>
      </c>
      <c r="T88" s="145" t="s">
        <v>919</v>
      </c>
      <c r="U88" s="145" t="s">
        <v>914</v>
      </c>
      <c r="V88" s="145"/>
      <c r="W88" s="145" t="s">
        <v>935</v>
      </c>
      <c r="X88" s="145" t="s">
        <v>936</v>
      </c>
      <c r="Y88" s="145" t="s">
        <v>915</v>
      </c>
      <c r="Z88" s="145" t="s">
        <v>914</v>
      </c>
      <c r="AA88" s="145" t="s">
        <v>914</v>
      </c>
      <c r="AB88" s="145"/>
      <c r="AC88" s="145" t="s">
        <v>914</v>
      </c>
      <c r="AD88" s="145" t="s">
        <v>914</v>
      </c>
      <c r="AE88" s="145" t="s">
        <v>914</v>
      </c>
      <c r="AF88" s="145" t="s">
        <v>914</v>
      </c>
      <c r="AG88" s="145" t="s">
        <v>914</v>
      </c>
      <c r="AH88" s="145" t="s">
        <v>914</v>
      </c>
      <c r="AI88" s="145" t="s">
        <v>916</v>
      </c>
      <c r="AJ88" s="145"/>
      <c r="AK88" s="145" t="s">
        <v>916</v>
      </c>
      <c r="AL88" s="145"/>
      <c r="AM88" s="145" t="s">
        <v>779</v>
      </c>
      <c r="AN88" s="145" t="s">
        <v>779</v>
      </c>
      <c r="AO88" s="145">
        <v>3</v>
      </c>
      <c r="AP88" s="145">
        <v>2</v>
      </c>
      <c r="AQ88" s="217">
        <f>IF(U88="No","",IF(AN88="No",'Default Parameters'!$C$2,AO88/(AP88+AO88)*'Default Parameters'!$C$2))</f>
        <v>1.149</v>
      </c>
    </row>
    <row r="89" spans="1:43" s="218" customFormat="1" ht="15">
      <c r="A89" s="145" t="s">
        <v>932</v>
      </c>
      <c r="B89" s="247">
        <v>43757</v>
      </c>
      <c r="C89" s="145" t="s">
        <v>908</v>
      </c>
      <c r="D89" s="145" t="s">
        <v>1756</v>
      </c>
      <c r="E89" s="145" t="s">
        <v>910</v>
      </c>
      <c r="F89" s="145" t="s">
        <v>779</v>
      </c>
      <c r="G89" s="145" t="s">
        <v>1765</v>
      </c>
      <c r="H89" s="145" t="s">
        <v>12</v>
      </c>
      <c r="I89" s="216">
        <v>8056399960</v>
      </c>
      <c r="J89" s="216">
        <v>4</v>
      </c>
      <c r="K89" s="216">
        <v>0</v>
      </c>
      <c r="L89" s="145" t="s">
        <v>779</v>
      </c>
      <c r="M89" s="145" t="s">
        <v>779</v>
      </c>
      <c r="N89" s="145"/>
      <c r="O89" s="145"/>
      <c r="P89" s="145" t="s">
        <v>229</v>
      </c>
      <c r="Q89" s="145">
        <v>2013</v>
      </c>
      <c r="R89" s="145" t="s">
        <v>1386</v>
      </c>
      <c r="S89" s="145" t="s">
        <v>912</v>
      </c>
      <c r="T89" s="145" t="s">
        <v>919</v>
      </c>
      <c r="U89" s="145" t="s">
        <v>914</v>
      </c>
      <c r="V89" s="145"/>
      <c r="W89" s="145" t="s">
        <v>935</v>
      </c>
      <c r="X89" s="145" t="s">
        <v>1750</v>
      </c>
      <c r="Y89" s="145" t="s">
        <v>915</v>
      </c>
      <c r="Z89" s="145" t="s">
        <v>914</v>
      </c>
      <c r="AA89" s="145" t="s">
        <v>914</v>
      </c>
      <c r="AB89" s="145"/>
      <c r="AC89" s="145" t="s">
        <v>914</v>
      </c>
      <c r="AD89" s="145" t="s">
        <v>914</v>
      </c>
      <c r="AE89" s="145" t="s">
        <v>914</v>
      </c>
      <c r="AF89" s="145" t="s">
        <v>914</v>
      </c>
      <c r="AG89" s="145" t="s">
        <v>914</v>
      </c>
      <c r="AH89" s="145" t="s">
        <v>914</v>
      </c>
      <c r="AI89" s="145" t="s">
        <v>916</v>
      </c>
      <c r="AJ89" s="145"/>
      <c r="AK89" s="145" t="s">
        <v>916</v>
      </c>
      <c r="AL89" s="145"/>
      <c r="AM89" s="145" t="s">
        <v>916</v>
      </c>
      <c r="AN89" s="145" t="s">
        <v>916</v>
      </c>
      <c r="AO89" s="145">
        <v>3</v>
      </c>
      <c r="AP89" s="145"/>
      <c r="AQ89" s="217">
        <f>IF(U89="No","",IF(AN89="No",'Default Parameters'!$C$2,AO89/(AP89+AO89)*'Default Parameters'!$C$2))</f>
        <v>1.915</v>
      </c>
    </row>
    <row r="90" spans="1:43" s="218" customFormat="1" ht="15">
      <c r="A90" s="145" t="s">
        <v>952</v>
      </c>
      <c r="B90" s="247">
        <v>43759</v>
      </c>
      <c r="C90" s="145" t="s">
        <v>908</v>
      </c>
      <c r="D90" s="145" t="s">
        <v>1093</v>
      </c>
      <c r="E90" s="145" t="s">
        <v>910</v>
      </c>
      <c r="F90" s="145" t="s">
        <v>779</v>
      </c>
      <c r="G90" s="145" t="s">
        <v>1361</v>
      </c>
      <c r="H90" s="145" t="s">
        <v>12</v>
      </c>
      <c r="I90" s="216">
        <v>9492376417</v>
      </c>
      <c r="J90" s="216">
        <v>4</v>
      </c>
      <c r="K90" s="216">
        <v>0</v>
      </c>
      <c r="L90" s="145" t="s">
        <v>779</v>
      </c>
      <c r="M90" s="145" t="s">
        <v>779</v>
      </c>
      <c r="N90" s="145"/>
      <c r="O90" s="145"/>
      <c r="P90" s="145" t="s">
        <v>229</v>
      </c>
      <c r="Q90" s="145">
        <v>2015</v>
      </c>
      <c r="R90" s="145" t="s">
        <v>1387</v>
      </c>
      <c r="S90" s="145" t="s">
        <v>912</v>
      </c>
      <c r="T90" s="145" t="s">
        <v>919</v>
      </c>
      <c r="U90" s="145" t="s">
        <v>912</v>
      </c>
      <c r="V90" s="145"/>
      <c r="W90" s="145" t="s">
        <v>1095</v>
      </c>
      <c r="X90" s="145" t="s">
        <v>1750</v>
      </c>
      <c r="Y90" s="145" t="s">
        <v>915</v>
      </c>
      <c r="Z90" s="145" t="s">
        <v>779</v>
      </c>
      <c r="AA90" s="145" t="s">
        <v>914</v>
      </c>
      <c r="AB90" s="145"/>
      <c r="AC90" s="145" t="s">
        <v>914</v>
      </c>
      <c r="AD90" s="145" t="s">
        <v>914</v>
      </c>
      <c r="AE90" s="145" t="s">
        <v>914</v>
      </c>
      <c r="AF90" s="145" t="s">
        <v>914</v>
      </c>
      <c r="AG90" s="145" t="s">
        <v>914</v>
      </c>
      <c r="AH90" s="145" t="s">
        <v>914</v>
      </c>
      <c r="AI90" s="145" t="s">
        <v>916</v>
      </c>
      <c r="AJ90" s="145"/>
      <c r="AK90" s="145" t="s">
        <v>916</v>
      </c>
      <c r="AL90" s="145"/>
      <c r="AM90" s="145" t="s">
        <v>916</v>
      </c>
      <c r="AN90" s="145" t="s">
        <v>916</v>
      </c>
      <c r="AO90" s="145">
        <v>3</v>
      </c>
      <c r="AP90" s="145"/>
      <c r="AQ90" s="217">
        <f>IF(U90="No","",IF(AN90="No",'Default Parameters'!$C$2,AO90/(AP90+AO90)*'Default Parameters'!$C$2))</f>
        <v>1.915</v>
      </c>
    </row>
    <row r="91" spans="1:43" s="218" customFormat="1" ht="15">
      <c r="A91" s="145" t="s">
        <v>952</v>
      </c>
      <c r="B91" s="247">
        <v>43759</v>
      </c>
      <c r="C91" s="145" t="s">
        <v>908</v>
      </c>
      <c r="D91" s="145" t="s">
        <v>1068</v>
      </c>
      <c r="E91" s="145" t="s">
        <v>910</v>
      </c>
      <c r="F91" s="145" t="s">
        <v>779</v>
      </c>
      <c r="G91" s="145" t="s">
        <v>1069</v>
      </c>
      <c r="H91" s="145" t="s">
        <v>8</v>
      </c>
      <c r="I91" s="216">
        <v>8553873584</v>
      </c>
      <c r="J91" s="216">
        <v>4</v>
      </c>
      <c r="K91" s="216">
        <v>1</v>
      </c>
      <c r="L91" s="145" t="s">
        <v>779</v>
      </c>
      <c r="M91" s="145" t="s">
        <v>779</v>
      </c>
      <c r="N91" s="145"/>
      <c r="O91" s="145"/>
      <c r="P91" s="145" t="s">
        <v>229</v>
      </c>
      <c r="Q91" s="145">
        <v>2015</v>
      </c>
      <c r="R91" s="145" t="s">
        <v>1376</v>
      </c>
      <c r="S91" s="145" t="s">
        <v>912</v>
      </c>
      <c r="T91" s="145" t="s">
        <v>913</v>
      </c>
      <c r="U91" s="145" t="s">
        <v>914</v>
      </c>
      <c r="V91" s="145"/>
      <c r="W91" s="145" t="s">
        <v>935</v>
      </c>
      <c r="X91" s="145" t="s">
        <v>936</v>
      </c>
      <c r="Y91" s="145" t="s">
        <v>915</v>
      </c>
      <c r="Z91" s="145" t="s">
        <v>914</v>
      </c>
      <c r="AA91" s="145" t="s">
        <v>914</v>
      </c>
      <c r="AB91" s="145"/>
      <c r="AC91" s="145" t="s">
        <v>914</v>
      </c>
      <c r="AD91" s="145" t="s">
        <v>914</v>
      </c>
      <c r="AE91" s="145" t="s">
        <v>914</v>
      </c>
      <c r="AF91" s="145" t="s">
        <v>914</v>
      </c>
      <c r="AG91" s="145" t="s">
        <v>914</v>
      </c>
      <c r="AH91" s="145" t="s">
        <v>914</v>
      </c>
      <c r="AI91" s="145" t="s">
        <v>916</v>
      </c>
      <c r="AJ91" s="145"/>
      <c r="AK91" s="145" t="s">
        <v>916</v>
      </c>
      <c r="AL91" s="145"/>
      <c r="AM91" s="145" t="s">
        <v>916</v>
      </c>
      <c r="AN91" s="145" t="s">
        <v>916</v>
      </c>
      <c r="AO91" s="145">
        <v>4</v>
      </c>
      <c r="AP91" s="145"/>
      <c r="AQ91" s="217">
        <f>IF(U91="No","",IF(AN91="No",'Default Parameters'!$C$2,AO91/(AP91+AO91)*'Default Parameters'!$C$2))</f>
        <v>1.915</v>
      </c>
    </row>
    <row r="92" spans="1:43" s="218" customFormat="1" ht="15">
      <c r="A92" s="145" t="s">
        <v>965</v>
      </c>
      <c r="B92" s="247">
        <v>43761</v>
      </c>
      <c r="C92" s="145" t="s">
        <v>908</v>
      </c>
      <c r="D92" s="145" t="s">
        <v>1139</v>
      </c>
      <c r="E92" s="145" t="s">
        <v>910</v>
      </c>
      <c r="F92" s="145" t="s">
        <v>914</v>
      </c>
      <c r="G92" s="145" t="s">
        <v>1140</v>
      </c>
      <c r="H92" s="145" t="s">
        <v>9</v>
      </c>
      <c r="I92" s="216">
        <v>9944815726</v>
      </c>
      <c r="J92" s="216">
        <v>3</v>
      </c>
      <c r="K92" s="216">
        <v>2</v>
      </c>
      <c r="L92" s="145" t="s">
        <v>779</v>
      </c>
      <c r="M92" s="145" t="s">
        <v>779</v>
      </c>
      <c r="N92" s="145"/>
      <c r="O92" s="145"/>
      <c r="P92" s="145" t="s">
        <v>229</v>
      </c>
      <c r="Q92" s="145">
        <v>2016</v>
      </c>
      <c r="R92" s="145" t="s">
        <v>1585</v>
      </c>
      <c r="S92" s="145" t="s">
        <v>912</v>
      </c>
      <c r="T92" s="145" t="s">
        <v>919</v>
      </c>
      <c r="U92" s="145" t="s">
        <v>912</v>
      </c>
      <c r="V92" s="145"/>
      <c r="W92" s="145" t="s">
        <v>1095</v>
      </c>
      <c r="X92" s="145" t="s">
        <v>1750</v>
      </c>
      <c r="Y92" s="145" t="s">
        <v>915</v>
      </c>
      <c r="Z92" s="145" t="s">
        <v>779</v>
      </c>
      <c r="AA92" s="145" t="s">
        <v>914</v>
      </c>
      <c r="AB92" s="145"/>
      <c r="AC92" s="145" t="s">
        <v>914</v>
      </c>
      <c r="AD92" s="145" t="s">
        <v>914</v>
      </c>
      <c r="AE92" s="145" t="s">
        <v>914</v>
      </c>
      <c r="AF92" s="145" t="s">
        <v>914</v>
      </c>
      <c r="AG92" s="145" t="s">
        <v>914</v>
      </c>
      <c r="AH92" s="145" t="s">
        <v>914</v>
      </c>
      <c r="AI92" s="145" t="s">
        <v>916</v>
      </c>
      <c r="AJ92" s="145"/>
      <c r="AK92" s="145" t="s">
        <v>916</v>
      </c>
      <c r="AL92" s="145"/>
      <c r="AM92" s="145" t="s">
        <v>916</v>
      </c>
      <c r="AN92" s="145" t="s">
        <v>916</v>
      </c>
      <c r="AO92" s="145">
        <v>3</v>
      </c>
      <c r="AP92" s="145"/>
      <c r="AQ92" s="217">
        <f>IF(U92="No","",IF(AN92="No",'Default Parameters'!$C$2,AO92/(AP92+AO92)*'Default Parameters'!$C$2))</f>
        <v>1.915</v>
      </c>
    </row>
    <row r="93" spans="1:43" s="218" customFormat="1" ht="15">
      <c r="A93" s="145" t="s">
        <v>965</v>
      </c>
      <c r="B93" s="247">
        <v>43763</v>
      </c>
      <c r="C93" s="145" t="s">
        <v>908</v>
      </c>
      <c r="D93" s="145" t="s">
        <v>1094</v>
      </c>
      <c r="E93" s="145" t="s">
        <v>910</v>
      </c>
      <c r="F93" s="145" t="s">
        <v>914</v>
      </c>
      <c r="G93" s="145" t="s">
        <v>967</v>
      </c>
      <c r="H93" s="145" t="s">
        <v>9</v>
      </c>
      <c r="I93" s="216">
        <v>9489171404</v>
      </c>
      <c r="J93" s="216">
        <v>5</v>
      </c>
      <c r="K93" s="216">
        <v>0</v>
      </c>
      <c r="L93" s="145" t="s">
        <v>779</v>
      </c>
      <c r="M93" s="145" t="s">
        <v>779</v>
      </c>
      <c r="N93" s="145"/>
      <c r="O93" s="145"/>
      <c r="P93" s="145" t="s">
        <v>229</v>
      </c>
      <c r="Q93" s="145">
        <v>2015</v>
      </c>
      <c r="R93" s="145" t="s">
        <v>1535</v>
      </c>
      <c r="S93" s="145" t="s">
        <v>912</v>
      </c>
      <c r="T93" s="145" t="s">
        <v>913</v>
      </c>
      <c r="U93" s="145" t="s">
        <v>912</v>
      </c>
      <c r="V93" s="145"/>
      <c r="W93" s="145" t="s">
        <v>1095</v>
      </c>
      <c r="X93" s="145" t="s">
        <v>1750</v>
      </c>
      <c r="Y93" s="145" t="s">
        <v>915</v>
      </c>
      <c r="Z93" s="145" t="s">
        <v>779</v>
      </c>
      <c r="AA93" s="145" t="s">
        <v>914</v>
      </c>
      <c r="AB93" s="145"/>
      <c r="AC93" s="145" t="s">
        <v>914</v>
      </c>
      <c r="AD93" s="145" t="s">
        <v>914</v>
      </c>
      <c r="AE93" s="145" t="s">
        <v>914</v>
      </c>
      <c r="AF93" s="145" t="s">
        <v>914</v>
      </c>
      <c r="AG93" s="145" t="s">
        <v>914</v>
      </c>
      <c r="AH93" s="145" t="s">
        <v>914</v>
      </c>
      <c r="AI93" s="145" t="s">
        <v>916</v>
      </c>
      <c r="AJ93" s="145"/>
      <c r="AK93" s="145" t="s">
        <v>916</v>
      </c>
      <c r="AL93" s="145"/>
      <c r="AM93" s="145" t="s">
        <v>916</v>
      </c>
      <c r="AN93" s="145" t="s">
        <v>916</v>
      </c>
      <c r="AO93" s="145">
        <v>3</v>
      </c>
      <c r="AP93" s="145"/>
      <c r="AQ93" s="217">
        <f>IF(U93="No","",IF(AN93="No",'Default Parameters'!$C$2,AO93/(AP93+AO93)*'Default Parameters'!$C$2))</f>
        <v>1.915</v>
      </c>
    </row>
    <row r="94" spans="1:43" s="218" customFormat="1" ht="15">
      <c r="A94" s="145" t="s">
        <v>1146</v>
      </c>
      <c r="B94" s="247">
        <v>43756</v>
      </c>
      <c r="C94" s="145" t="s">
        <v>908</v>
      </c>
      <c r="D94" s="145" t="s">
        <v>1218</v>
      </c>
      <c r="E94" s="145" t="s">
        <v>938</v>
      </c>
      <c r="F94" s="145" t="s">
        <v>779</v>
      </c>
      <c r="G94" s="145" t="s">
        <v>1203</v>
      </c>
      <c r="H94" s="145" t="s">
        <v>8</v>
      </c>
      <c r="I94" s="222">
        <v>9379492959</v>
      </c>
      <c r="J94" s="216">
        <v>4</v>
      </c>
      <c r="K94" s="145"/>
      <c r="L94" s="145" t="s">
        <v>779</v>
      </c>
      <c r="M94" s="145" t="s">
        <v>779</v>
      </c>
      <c r="N94" s="145"/>
      <c r="O94" s="145"/>
      <c r="P94" s="145" t="s">
        <v>229</v>
      </c>
      <c r="Q94" s="145">
        <v>2014</v>
      </c>
      <c r="R94" s="145" t="s">
        <v>1547</v>
      </c>
      <c r="S94" s="145" t="s">
        <v>912</v>
      </c>
      <c r="T94" s="145" t="s">
        <v>913</v>
      </c>
      <c r="U94" s="145" t="s">
        <v>912</v>
      </c>
      <c r="V94" s="145"/>
      <c r="W94" s="145" t="s">
        <v>1095</v>
      </c>
      <c r="X94" s="145" t="s">
        <v>1750</v>
      </c>
      <c r="Y94" s="145" t="s">
        <v>915</v>
      </c>
      <c r="Z94" s="145" t="s">
        <v>779</v>
      </c>
      <c r="AA94" s="145" t="s">
        <v>914</v>
      </c>
      <c r="AB94" s="145"/>
      <c r="AC94" s="145" t="s">
        <v>914</v>
      </c>
      <c r="AD94" s="145" t="s">
        <v>914</v>
      </c>
      <c r="AE94" s="145" t="s">
        <v>914</v>
      </c>
      <c r="AF94" s="145" t="s">
        <v>914</v>
      </c>
      <c r="AG94" s="145" t="s">
        <v>914</v>
      </c>
      <c r="AH94" s="145" t="s">
        <v>914</v>
      </c>
      <c r="AI94" s="145" t="s">
        <v>916</v>
      </c>
      <c r="AJ94" s="145"/>
      <c r="AK94" s="145" t="s">
        <v>916</v>
      </c>
      <c r="AL94" s="145"/>
      <c r="AM94" s="145" t="s">
        <v>916</v>
      </c>
      <c r="AN94" s="145" t="s">
        <v>916</v>
      </c>
      <c r="AO94" s="145">
        <v>4</v>
      </c>
      <c r="AP94" s="145"/>
      <c r="AQ94" s="217">
        <f>IF(U94="No","",IF(AN94="No",'Default Parameters'!$C$2,AO94/(AP94+AO94)*'Default Parameters'!$C$2))</f>
        <v>1.915</v>
      </c>
    </row>
    <row r="95" spans="1:43" s="218" customFormat="1" ht="15">
      <c r="A95" s="145" t="s">
        <v>907</v>
      </c>
      <c r="B95" s="247">
        <v>43769</v>
      </c>
      <c r="C95" s="145" t="s">
        <v>908</v>
      </c>
      <c r="D95" s="145" t="s">
        <v>930</v>
      </c>
      <c r="E95" s="145" t="s">
        <v>910</v>
      </c>
      <c r="F95" s="145" t="s">
        <v>779</v>
      </c>
      <c r="G95" s="145" t="s">
        <v>1389</v>
      </c>
      <c r="H95" s="145" t="s">
        <v>8</v>
      </c>
      <c r="I95" s="216">
        <v>9480180372</v>
      </c>
      <c r="J95" s="216">
        <v>5</v>
      </c>
      <c r="K95" s="216">
        <v>0</v>
      </c>
      <c r="L95" s="145" t="s">
        <v>779</v>
      </c>
      <c r="M95" s="145" t="s">
        <v>779</v>
      </c>
      <c r="N95" s="145"/>
      <c r="O95" s="145"/>
      <c r="P95" s="145" t="s">
        <v>229</v>
      </c>
      <c r="Q95" s="145">
        <v>2014</v>
      </c>
      <c r="R95" s="145" t="s">
        <v>1390</v>
      </c>
      <c r="S95" s="145" t="s">
        <v>912</v>
      </c>
      <c r="T95" s="145" t="s">
        <v>919</v>
      </c>
      <c r="U95" s="145" t="s">
        <v>912</v>
      </c>
      <c r="V95" s="145"/>
      <c r="W95" s="145" t="s">
        <v>1095</v>
      </c>
      <c r="X95" s="145" t="s">
        <v>1750</v>
      </c>
      <c r="Y95" s="145" t="s">
        <v>915</v>
      </c>
      <c r="Z95" s="145" t="s">
        <v>779</v>
      </c>
      <c r="AA95" s="145" t="s">
        <v>914</v>
      </c>
      <c r="AB95" s="145"/>
      <c r="AC95" s="145" t="s">
        <v>914</v>
      </c>
      <c r="AD95" s="145" t="s">
        <v>914</v>
      </c>
      <c r="AE95" s="145" t="s">
        <v>914</v>
      </c>
      <c r="AF95" s="145" t="s">
        <v>914</v>
      </c>
      <c r="AG95" s="145" t="s">
        <v>914</v>
      </c>
      <c r="AH95" s="145" t="s">
        <v>914</v>
      </c>
      <c r="AI95" s="145" t="s">
        <v>916</v>
      </c>
      <c r="AJ95" s="145"/>
      <c r="AK95" s="145" t="s">
        <v>916</v>
      </c>
      <c r="AL95" s="145"/>
      <c r="AM95" s="145" t="s">
        <v>779</v>
      </c>
      <c r="AN95" s="145" t="s">
        <v>779</v>
      </c>
      <c r="AO95" s="145">
        <v>2</v>
      </c>
      <c r="AP95" s="145">
        <v>2</v>
      </c>
      <c r="AQ95" s="217">
        <f>IF(U95="No","",IF(AN95="No",'Default Parameters'!$C$2,AO95/(AP95+AO95)*'Default Parameters'!$C$2))</f>
        <v>0.95750000000000002</v>
      </c>
    </row>
    <row r="96" spans="1:43" s="218" customFormat="1" ht="15">
      <c r="A96" s="145" t="s">
        <v>965</v>
      </c>
      <c r="B96" s="247">
        <v>43763</v>
      </c>
      <c r="C96" s="145" t="s">
        <v>908</v>
      </c>
      <c r="D96" s="145" t="s">
        <v>1102</v>
      </c>
      <c r="E96" s="145" t="s">
        <v>910</v>
      </c>
      <c r="F96" s="145" t="s">
        <v>914</v>
      </c>
      <c r="G96" s="145" t="s">
        <v>970</v>
      </c>
      <c r="H96" s="145" t="s">
        <v>9</v>
      </c>
      <c r="I96" s="216">
        <v>9566679398</v>
      </c>
      <c r="J96" s="216">
        <v>4</v>
      </c>
      <c r="K96" s="216">
        <v>0</v>
      </c>
      <c r="L96" s="145" t="s">
        <v>779</v>
      </c>
      <c r="M96" s="145" t="s">
        <v>779</v>
      </c>
      <c r="N96" s="145"/>
      <c r="O96" s="145"/>
      <c r="P96" s="145" t="s">
        <v>229</v>
      </c>
      <c r="Q96" s="145">
        <v>2015</v>
      </c>
      <c r="R96" s="145" t="s">
        <v>1570</v>
      </c>
      <c r="S96" s="145" t="s">
        <v>912</v>
      </c>
      <c r="T96" s="145" t="s">
        <v>919</v>
      </c>
      <c r="U96" s="145" t="s">
        <v>912</v>
      </c>
      <c r="V96" s="145"/>
      <c r="W96" s="145" t="s">
        <v>1095</v>
      </c>
      <c r="X96" s="145" t="s">
        <v>1750</v>
      </c>
      <c r="Y96" s="145" t="s">
        <v>915</v>
      </c>
      <c r="Z96" s="145" t="s">
        <v>779</v>
      </c>
      <c r="AA96" s="145" t="s">
        <v>914</v>
      </c>
      <c r="AB96" s="145"/>
      <c r="AC96" s="145" t="s">
        <v>914</v>
      </c>
      <c r="AD96" s="145" t="s">
        <v>914</v>
      </c>
      <c r="AE96" s="145" t="s">
        <v>914</v>
      </c>
      <c r="AF96" s="145" t="s">
        <v>914</v>
      </c>
      <c r="AG96" s="145" t="s">
        <v>914</v>
      </c>
      <c r="AH96" s="145" t="s">
        <v>914</v>
      </c>
      <c r="AI96" s="145" t="s">
        <v>916</v>
      </c>
      <c r="AJ96" s="145"/>
      <c r="AK96" s="145" t="s">
        <v>916</v>
      </c>
      <c r="AL96" s="145"/>
      <c r="AM96" s="145" t="s">
        <v>916</v>
      </c>
      <c r="AN96" s="145" t="s">
        <v>916</v>
      </c>
      <c r="AO96" s="145">
        <v>2</v>
      </c>
      <c r="AP96" s="145"/>
      <c r="AQ96" s="217">
        <f>IF(U96="No","",IF(AN96="No",'Default Parameters'!$C$2,AO96/(AP96+AO96)*'Default Parameters'!$C$2))</f>
        <v>1.915</v>
      </c>
    </row>
    <row r="99" spans="4:18" ht="15.75" customHeight="1">
      <c r="D99"/>
      <c r="R99"/>
    </row>
    <row r="100" spans="4:18" ht="15.75" customHeight="1">
      <c r="D100"/>
      <c r="R100"/>
    </row>
    <row r="101" spans="4:18" ht="15.75" customHeight="1">
      <c r="D101"/>
      <c r="R101"/>
    </row>
    <row r="102" spans="4:18" ht="15.75" customHeight="1">
      <c r="D102"/>
      <c r="R102"/>
    </row>
    <row r="103" spans="4:18" ht="15.75" customHeight="1">
      <c r="D103"/>
      <c r="R103"/>
    </row>
    <row r="104" spans="4:18" ht="15.75" customHeight="1">
      <c r="D104"/>
      <c r="R104"/>
    </row>
    <row r="105" spans="4:18" ht="15.75" customHeight="1">
      <c r="D105"/>
      <c r="R105"/>
    </row>
    <row r="106" spans="4:18" ht="15.75" customHeight="1">
      <c r="D106"/>
      <c r="R106"/>
    </row>
    <row r="107" spans="4:18" ht="15.75" customHeight="1">
      <c r="D107"/>
      <c r="R107"/>
    </row>
    <row r="108" spans="4:18" ht="15.75" customHeight="1">
      <c r="D108"/>
      <c r="R108"/>
    </row>
    <row r="109" spans="4:18" ht="15.75" customHeight="1">
      <c r="D109"/>
      <c r="R109"/>
    </row>
    <row r="110" spans="4:18" ht="15.75" customHeight="1">
      <c r="D110"/>
      <c r="R110"/>
    </row>
    <row r="111" spans="4:18" ht="15.75" customHeight="1">
      <c r="D111"/>
      <c r="R111"/>
    </row>
    <row r="112" spans="4:18" ht="15.75" customHeight="1">
      <c r="D112"/>
      <c r="R112"/>
    </row>
    <row r="113" spans="4:18" ht="15.75" customHeight="1">
      <c r="D113"/>
      <c r="R113"/>
    </row>
    <row r="114" spans="4:18" ht="15.75" customHeight="1">
      <c r="D114"/>
      <c r="R114"/>
    </row>
    <row r="115" spans="4:18" ht="15.75" customHeight="1">
      <c r="D115"/>
      <c r="R115"/>
    </row>
    <row r="116" spans="4:18" ht="15.75" customHeight="1">
      <c r="D116"/>
      <c r="R116"/>
    </row>
    <row r="117" spans="4:18" ht="15.75" customHeight="1">
      <c r="D117"/>
      <c r="R117"/>
    </row>
    <row r="118" spans="4:18" ht="15.75" customHeight="1">
      <c r="D118"/>
      <c r="R118"/>
    </row>
    <row r="119" spans="4:18" ht="15.75" customHeight="1">
      <c r="D119"/>
      <c r="R119"/>
    </row>
    <row r="120" spans="4:18" ht="15.75" customHeight="1">
      <c r="D120"/>
      <c r="R120"/>
    </row>
    <row r="121" spans="4:18" ht="15.75" customHeight="1">
      <c r="D121"/>
      <c r="R121"/>
    </row>
    <row r="122" spans="4:18" ht="15.75" customHeight="1">
      <c r="D122"/>
      <c r="R122"/>
    </row>
    <row r="123" spans="4:18" ht="15.75" customHeight="1">
      <c r="D123"/>
      <c r="R123"/>
    </row>
    <row r="124" spans="4:18" ht="15.75" customHeight="1">
      <c r="D124"/>
      <c r="R124"/>
    </row>
    <row r="125" spans="4:18" ht="15.75" customHeight="1">
      <c r="D125"/>
      <c r="R125"/>
    </row>
    <row r="126" spans="4:18" ht="15.75" customHeight="1">
      <c r="D126"/>
      <c r="R126"/>
    </row>
    <row r="127" spans="4:18" ht="15.75" customHeight="1">
      <c r="D127"/>
      <c r="R127"/>
    </row>
    <row r="128" spans="4:18" ht="15.75" customHeight="1">
      <c r="D128"/>
      <c r="R128"/>
    </row>
    <row r="129" spans="4:18" ht="15.75" customHeight="1">
      <c r="D129"/>
      <c r="R129"/>
    </row>
    <row r="130" spans="4:18" ht="15.75" customHeight="1">
      <c r="D130"/>
      <c r="R130"/>
    </row>
    <row r="131" spans="4:18" ht="15.75" customHeight="1">
      <c r="D131"/>
      <c r="R131"/>
    </row>
    <row r="132" spans="4:18" ht="15.75" customHeight="1">
      <c r="D132"/>
      <c r="R132"/>
    </row>
    <row r="133" spans="4:18" ht="15.75" customHeight="1">
      <c r="D133"/>
      <c r="R133"/>
    </row>
    <row r="134" spans="4:18" ht="15.75" customHeight="1">
      <c r="D134"/>
      <c r="R134"/>
    </row>
    <row r="135" spans="4:18" ht="15.75" customHeight="1">
      <c r="D135"/>
      <c r="R135"/>
    </row>
    <row r="136" spans="4:18" ht="15.75" customHeight="1">
      <c r="D136"/>
      <c r="R136"/>
    </row>
    <row r="137" spans="4:18" ht="15.75" customHeight="1">
      <c r="D137"/>
      <c r="R137"/>
    </row>
    <row r="138" spans="4:18" ht="15.75" customHeight="1">
      <c r="D138"/>
      <c r="R138"/>
    </row>
    <row r="139" spans="4:18" ht="15.75" customHeight="1">
      <c r="R139"/>
    </row>
    <row r="140" spans="4:18" ht="15.75" customHeight="1">
      <c r="R140"/>
    </row>
  </sheetData>
  <autoFilter ref="A2:AQ96" xr:uid="{00000000-0009-0000-0000-000008000000}">
    <sortState xmlns:xlrd2="http://schemas.microsoft.com/office/spreadsheetml/2017/richdata2" ref="A4:AQ96">
      <sortCondition ref="D2:D96"/>
    </sortState>
  </autoFilter>
  <mergeCells count="38">
    <mergeCell ref="B1:B2"/>
    <mergeCell ref="AG1:AG2"/>
    <mergeCell ref="AB1:AB2"/>
    <mergeCell ref="AC1:AC2"/>
    <mergeCell ref="AD1:AD2"/>
    <mergeCell ref="AE1:AE2"/>
    <mergeCell ref="AF1:AF2"/>
    <mergeCell ref="Y1:Y2"/>
    <mergeCell ref="Z1:Z2"/>
    <mergeCell ref="Q1:Q2"/>
    <mergeCell ref="S1:S2"/>
    <mergeCell ref="T1:T2"/>
    <mergeCell ref="U1:U2"/>
    <mergeCell ref="V1:V2"/>
    <mergeCell ref="AM1:AM2"/>
    <mergeCell ref="AN1:AN2"/>
    <mergeCell ref="AO1:AP1"/>
    <mergeCell ref="AH1:AH2"/>
    <mergeCell ref="AI1:AI2"/>
    <mergeCell ref="AJ1:AJ2"/>
    <mergeCell ref="AK1:AK2"/>
    <mergeCell ref="AL1:AL2"/>
    <mergeCell ref="AQ1:AQ2"/>
    <mergeCell ref="L1:O1"/>
    <mergeCell ref="A1:A2"/>
    <mergeCell ref="C1:C2"/>
    <mergeCell ref="D1:D2"/>
    <mergeCell ref="E1:E2"/>
    <mergeCell ref="F1:F2"/>
    <mergeCell ref="G1:G2"/>
    <mergeCell ref="H1:H2"/>
    <mergeCell ref="I1:I2"/>
    <mergeCell ref="J1:K1"/>
    <mergeCell ref="AA1:AA2"/>
    <mergeCell ref="P1:P2"/>
    <mergeCell ref="R1:R2"/>
    <mergeCell ref="W1:W2"/>
    <mergeCell ref="X1:X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Project details</vt:lpstr>
      <vt:lpstr>Default Parameters</vt:lpstr>
      <vt:lpstr>NRB Fraction-registered PoA-DD</vt:lpstr>
      <vt:lpstr>VPA06 - VPA11 Stove data</vt:lpstr>
      <vt:lpstr>Sampling Size Cal &amp; Results</vt:lpstr>
      <vt:lpstr>ER Summary</vt:lpstr>
      <vt:lpstr>WBT Summary</vt:lpstr>
      <vt:lpstr>Usage Summary MS#1</vt:lpstr>
      <vt:lpstr>Usage Summary MS#2</vt:lpstr>
      <vt:lpstr>Usage Summary MS#3</vt:lpstr>
      <vt:lpstr>'VPA06 - VPA11 Stove data'!_ftn1</vt:lpstr>
      <vt:lpstr>'VPA06 - VPA11 Stove data'!_ftnref1</vt:lpstr>
    </vt:vector>
  </TitlesOfParts>
  <Company>Climate Secure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Rohit Lohia</dc:creator>
  <cp:lastModifiedBy>CCIPL</cp:lastModifiedBy>
  <dcterms:created xsi:type="dcterms:W3CDTF">2015-04-27T07:57:18Z</dcterms:created>
  <dcterms:modified xsi:type="dcterms:W3CDTF">2021-04-16T09:33:55Z</dcterms:modified>
</cp:coreProperties>
</file>