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autoCompressPictures="0" defaultThemeVersion="124226"/>
  <mc:AlternateContent xmlns:mc="http://schemas.openxmlformats.org/markup-compatibility/2006">
    <mc:Choice Requires="x15">
      <x15ac:absPath xmlns:x15ac="http://schemas.microsoft.com/office/spreadsheetml/2010/11/ac" url="C:\Users\Nikhil Shetty\UpEnergy Dropbox\Nikhil Shetty\UpEnergy-Carbon Global Technical\PoA 9956 Transition\9956 Korea Transition\Round II\Evidences\"/>
    </mc:Choice>
  </mc:AlternateContent>
  <xr:revisionPtr revIDLastSave="0" documentId="13_ncr:1_{54529478-7746-440E-AE7B-5DECD7362D08}" xr6:coauthVersionLast="47" xr6:coauthVersionMax="47" xr10:uidLastSave="{00000000-0000-0000-0000-000000000000}"/>
  <bookViews>
    <workbookView xWindow="-108" yWindow="-108" windowWidth="23256" windowHeight="12456" tabRatio="824" xr2:uid="{00000000-000D-0000-FFFF-FFFF00000000}"/>
  </bookViews>
  <sheets>
    <sheet name="ER  AMS.II.G" sheetId="10" r:id="rId1"/>
    <sheet name="TOTAL ER Per CPA" sheetId="13" r:id="rId2"/>
    <sheet name="SDGs" sheetId="14" r:id="rId3"/>
  </sheets>
  <definedNames>
    <definedName name="_ftn1" localSheetId="0">'ER  AMS.II.G'!$E$12</definedName>
    <definedName name="_ftnref1" localSheetId="0">'ER  AMS.II.G'!$E$8</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14" l="1"/>
  <c r="B8" i="14"/>
  <c r="D54" i="14" l="1"/>
  <c r="D50" i="14"/>
  <c r="D51" i="14"/>
  <c r="D52" i="14"/>
  <c r="D53" i="14"/>
  <c r="D49" i="14"/>
  <c r="C54" i="14"/>
  <c r="D58" i="14"/>
  <c r="D59" i="14"/>
  <c r="D60" i="14"/>
  <c r="D61" i="14"/>
  <c r="D62" i="14"/>
  <c r="C63" i="14"/>
  <c r="C81" i="14"/>
  <c r="D80" i="14"/>
  <c r="D79" i="14"/>
  <c r="D78" i="14"/>
  <c r="D77" i="14"/>
  <c r="D76" i="14"/>
  <c r="C31" i="14"/>
  <c r="D31" i="14" s="1"/>
  <c r="C32" i="14"/>
  <c r="D32" i="14" s="1"/>
  <c r="C33" i="14"/>
  <c r="D33" i="14" s="1"/>
  <c r="C34" i="14"/>
  <c r="D34" i="14" s="1"/>
  <c r="C30" i="14"/>
  <c r="C72" i="14"/>
  <c r="D71" i="14"/>
  <c r="D70" i="14"/>
  <c r="D69" i="14"/>
  <c r="D68" i="14"/>
  <c r="D67" i="14"/>
  <c r="C26" i="14"/>
  <c r="D26" i="14" s="1"/>
  <c r="D22" i="14"/>
  <c r="D23" i="14"/>
  <c r="D24" i="14"/>
  <c r="D25" i="14"/>
  <c r="D21" i="14"/>
  <c r="C41" i="14"/>
  <c r="D41" i="14" s="1"/>
  <c r="C42" i="14"/>
  <c r="C43" i="14"/>
  <c r="D43" i="14" s="1"/>
  <c r="C44" i="14"/>
  <c r="D44" i="14" s="1"/>
  <c r="C40" i="14"/>
  <c r="D40" i="14" s="1"/>
  <c r="B4" i="14"/>
  <c r="D4" i="14" s="1"/>
  <c r="B5" i="14"/>
  <c r="D5" i="14" s="1"/>
  <c r="B6" i="14"/>
  <c r="B7" i="14"/>
  <c r="D7" i="14" s="1"/>
  <c r="B3" i="14"/>
  <c r="D3" i="14" s="1"/>
  <c r="C4" i="13"/>
  <c r="F4" i="13" s="1"/>
  <c r="D19" i="10"/>
  <c r="C45" i="14" l="1"/>
  <c r="D72" i="14"/>
  <c r="D6" i="14"/>
  <c r="D30" i="14"/>
  <c r="D35" i="14" s="1"/>
  <c r="C35" i="14"/>
  <c r="D42" i="14"/>
  <c r="D45" i="14" s="1"/>
  <c r="D81" i="14"/>
  <c r="D63" i="14"/>
  <c r="C9" i="10"/>
  <c r="I16" i="10" l="1"/>
  <c r="I17" i="10" s="1"/>
  <c r="C8" i="10" l="1"/>
  <c r="C6" i="10"/>
  <c r="C10" i="10" l="1"/>
  <c r="C15" i="10" s="1"/>
  <c r="E9" i="13"/>
  <c r="D9" i="13"/>
  <c r="C17" i="10" l="1"/>
  <c r="C19" i="10" s="1"/>
  <c r="I4" i="13" l="1"/>
  <c r="C22" i="10"/>
  <c r="I7" i="13"/>
  <c r="I6" i="13"/>
  <c r="I5" i="13"/>
  <c r="I8" i="13"/>
  <c r="C5" i="13" l="1"/>
  <c r="F5" i="13" s="1"/>
  <c r="C6" i="13" l="1"/>
  <c r="F6" i="13" s="1"/>
  <c r="C7" i="13"/>
  <c r="F7" i="13" s="1"/>
  <c r="C8" i="13" l="1"/>
  <c r="F8" i="13" s="1"/>
  <c r="C9" i="13" l="1"/>
  <c r="F9" i="13" s="1"/>
  <c r="C10" i="13"/>
  <c r="F10" i="13" s="1"/>
</calcChain>
</file>

<file path=xl/sharedStrings.xml><?xml version="1.0" encoding="utf-8"?>
<sst xmlns="http://schemas.openxmlformats.org/spreadsheetml/2006/main" count="172" uniqueCount="113">
  <si>
    <t>TJ/tonnes</t>
  </si>
  <si>
    <t>Value</t>
  </si>
  <si>
    <t>Year</t>
  </si>
  <si>
    <t>Source</t>
  </si>
  <si>
    <t>Debundling Check</t>
  </si>
  <si>
    <t>Units</t>
  </si>
  <si>
    <t>Estimation of Baseline Emissions (tCO2e)</t>
  </si>
  <si>
    <t>Estimation of overall emission reductions (tCO2e)</t>
  </si>
  <si>
    <t>Average annual tonnes of CO2e for the first crediting period)</t>
  </si>
  <si>
    <t>Type II small scale project treshhold</t>
  </si>
  <si>
    <t>Estimation of leakage (tCO2e)*</t>
  </si>
  <si>
    <t xml:space="preserve">Emissions Reduction Calculations </t>
  </si>
  <si>
    <t>Leakage (L) is included in the calculation of baseline fuel consumption in tab "ER AMS-II.G".</t>
  </si>
  <si>
    <t>Fraction</t>
  </si>
  <si>
    <t>Assumes one appliance (ICS) installed per household.</t>
  </si>
  <si>
    <t>Notes:</t>
  </si>
  <si>
    <t>Assumptions at the ex-ante stage:</t>
  </si>
  <si>
    <r>
      <t>Project and Baseline emissions accounted in a combined basis (by means of B</t>
    </r>
    <r>
      <rPr>
        <vertAlign val="subscript"/>
        <sz val="11"/>
        <color theme="1"/>
        <rFont val="Calibri"/>
        <family val="2"/>
        <scheme val="minor"/>
      </rPr>
      <t>y,savings</t>
    </r>
    <r>
      <rPr>
        <sz val="11"/>
        <color theme="1"/>
        <rFont val="Calibri"/>
        <family val="2"/>
        <scheme val="minor"/>
      </rPr>
      <t>) as per the methodology formula.</t>
    </r>
  </si>
  <si>
    <t>Size Limit AMS-II.G (Type II): project participants shall provide proof that the efficiency improvements do not exceed the equivalent of 180 gigawatt hours (GWh) per year every year throughout the crediting period;</t>
  </si>
  <si>
    <t>Energy Savings per stove</t>
  </si>
  <si>
    <t xml:space="preserve">SHS-GBE </t>
  </si>
  <si>
    <t>SHS-BOLD</t>
  </si>
  <si>
    <t>SHS-ILF</t>
  </si>
  <si>
    <t>Lugwana</t>
  </si>
  <si>
    <t>SpendSmart</t>
  </si>
  <si>
    <t>Energy Empire</t>
  </si>
  <si>
    <t>FSL</t>
  </si>
  <si>
    <t>Gwh/TJ</t>
  </si>
  <si>
    <t>Conversion factor from TJ to kWh</t>
  </si>
  <si>
    <t>Calculated</t>
  </si>
  <si>
    <t>Estimation of Project Activty Emissions (tCO2e)</t>
  </si>
  <si>
    <t>AMS-II.G Version 05.0</t>
  </si>
  <si>
    <t>Residential ICS</t>
  </si>
  <si>
    <t>Example ICS models/technology</t>
  </si>
  <si>
    <t>Source/Refernce</t>
  </si>
  <si>
    <t>BM ESE</t>
  </si>
  <si>
    <t>Refer Page 1, Test Report No. B/TR/2018/020</t>
  </si>
  <si>
    <t>Refer Page 1, Test Report</t>
  </si>
  <si>
    <t>Refer Page 10, Test Report No. B/TR/2018/005</t>
  </si>
  <si>
    <t>Refer Page 11, Test Report No. B/TR/2018/011</t>
  </si>
  <si>
    <t>Refer Page 10, Test Report No. B/TR/2018/004</t>
  </si>
  <si>
    <t>Refer Page 10, Test Report No. B/TR/2019/004</t>
  </si>
  <si>
    <t>Refer Page 1, Test Report No. B/TR/2018/019</t>
  </si>
  <si>
    <t>Tonnes wood/HH-year</t>
  </si>
  <si>
    <r>
      <t>B</t>
    </r>
    <r>
      <rPr>
        <vertAlign val="subscript"/>
        <sz val="10"/>
        <color theme="1"/>
        <rFont val="Calibri"/>
        <family val="2"/>
        <scheme val="minor"/>
      </rPr>
      <t>old</t>
    </r>
  </si>
  <si>
    <r>
      <t>µ</t>
    </r>
    <r>
      <rPr>
        <vertAlign val="subscript"/>
        <sz val="10"/>
        <color theme="1"/>
        <rFont val="Calibri"/>
        <family val="2"/>
        <scheme val="minor"/>
      </rPr>
      <t>old</t>
    </r>
  </si>
  <si>
    <r>
      <t>U</t>
    </r>
    <r>
      <rPr>
        <vertAlign val="subscript"/>
        <sz val="10"/>
        <color theme="1"/>
        <rFont val="Calibri"/>
        <family val="2"/>
        <scheme val="minor"/>
      </rPr>
      <t>y</t>
    </r>
  </si>
  <si>
    <r>
      <t>f</t>
    </r>
    <r>
      <rPr>
        <vertAlign val="subscript"/>
        <sz val="10"/>
        <color theme="1"/>
        <rFont val="Calibri"/>
        <family val="2"/>
        <scheme val="minor"/>
      </rPr>
      <t>NRB</t>
    </r>
  </si>
  <si>
    <r>
      <t>EF</t>
    </r>
    <r>
      <rPr>
        <vertAlign val="subscript"/>
        <sz val="10"/>
        <color theme="1"/>
        <rFont val="Calibri"/>
        <family val="2"/>
        <scheme val="minor"/>
      </rPr>
      <t>projected fossil fuel</t>
    </r>
  </si>
  <si>
    <r>
      <t xml:space="preserve">   </t>
    </r>
    <r>
      <rPr>
        <b/>
        <sz val="10"/>
        <color theme="1"/>
        <rFont val="Calibri"/>
        <family val="2"/>
        <scheme val="minor"/>
      </rPr>
      <t xml:space="preserve">        </t>
    </r>
  </si>
  <si>
    <t>Percentage</t>
  </si>
  <si>
    <t>tCO2/TJ</t>
  </si>
  <si>
    <t>Data/Parameters</t>
  </si>
  <si>
    <t>Description</t>
  </si>
  <si>
    <t>Average usage rate (as opposite to drop-off) of appliances of type being deployed during period y as part of the SSC-CPA</t>
  </si>
  <si>
    <t>L</t>
  </si>
  <si>
    <t xml:space="preserve">Default value or weighted average value is used since the replaced systems are unimproved and improved baseline technologies. </t>
  </si>
  <si>
    <t xml:space="preserve">Fraction of woody biomass saved by the project activity in period y that can be established as non-renewable biomass  </t>
  </si>
  <si>
    <r>
      <t>B</t>
    </r>
    <r>
      <rPr>
        <vertAlign val="subscript"/>
        <sz val="10"/>
        <color theme="1"/>
        <rFont val="Calibri"/>
        <family val="2"/>
        <scheme val="minor"/>
      </rPr>
      <t>y,saving</t>
    </r>
  </si>
  <si>
    <t>Quantity of biomass used in the absence of the project activity</t>
  </si>
  <si>
    <t>Leakage adjustment factor</t>
  </si>
  <si>
    <t>Net calorific value of the non-renewable woody biomass that is substituted</t>
  </si>
  <si>
    <t>Emission factor for the substitution of non-renewable woody biomass by similar consumers</t>
  </si>
  <si>
    <t>Quantity of woody biomass that is saved in tonnes per appliance.</t>
  </si>
  <si>
    <t>Maximum number of new stove systems in use,  small-scale threshold</t>
  </si>
  <si>
    <t>Usage (U) is assumed to be 95% at the ex-ante calculations stage.</t>
  </si>
  <si>
    <r>
      <t>GWh</t>
    </r>
    <r>
      <rPr>
        <vertAlign val="subscript"/>
        <sz val="10"/>
        <color theme="1"/>
        <rFont val="Calibri"/>
        <family val="2"/>
        <scheme val="minor"/>
      </rPr>
      <t>th</t>
    </r>
    <r>
      <rPr>
        <sz val="10"/>
        <color theme="1"/>
        <rFont val="Calibri"/>
        <family val="2"/>
        <scheme val="minor"/>
      </rPr>
      <t>/year</t>
    </r>
  </si>
  <si>
    <r>
      <t>Total (tonnes of of CO</t>
    </r>
    <r>
      <rPr>
        <vertAlign val="subscript"/>
        <sz val="11"/>
        <color theme="1"/>
        <rFont val="Calibri"/>
        <family val="2"/>
        <scheme val="minor"/>
      </rPr>
      <t>2</t>
    </r>
    <r>
      <rPr>
        <sz val="11"/>
        <color theme="1"/>
        <rFont val="Calibri"/>
        <family val="2"/>
        <scheme val="minor"/>
      </rPr>
      <t>e for the first crediting period)</t>
    </r>
  </si>
  <si>
    <t>Refer Page 10, Test Report No. B/TR/2017/011</t>
  </si>
  <si>
    <t>Cooking Technology</t>
  </si>
  <si>
    <t>Efficiency of Unimproved/Traditional Biomass  stoves</t>
  </si>
  <si>
    <t>Default value, AMS.II.G Ver.5</t>
  </si>
  <si>
    <t>Efficiency of Other type of stoves</t>
  </si>
  <si>
    <t>Efficiency of the system being deployed as part of the project activity (fraction), as determined using the Water Boiling Test (WBT) protocol.</t>
  </si>
  <si>
    <t xml:space="preserve">Quantity of woody biomass for the continued use of baseline / old stoves </t>
  </si>
  <si>
    <r>
      <t>A value of 10% * B</t>
    </r>
    <r>
      <rPr>
        <vertAlign val="subscript"/>
        <sz val="10"/>
        <color theme="1"/>
        <rFont val="Calibri"/>
        <family val="2"/>
        <scheme val="minor"/>
      </rPr>
      <t xml:space="preserve">old </t>
    </r>
    <r>
      <rPr>
        <sz val="10"/>
        <color theme="1"/>
        <rFont val="Calibri"/>
        <family val="2"/>
        <scheme val="minor"/>
      </rPr>
      <t xml:space="preserve"> is assumed for the purpose of the ex-ante calculations.  Actual value to be monitored ex-post</t>
    </r>
  </si>
  <si>
    <t>A value of 95% is assumed for the purpose of the ex-ante calculations.  Actual value to be monitored ex-post</t>
  </si>
  <si>
    <t>Average thermal efficiency of various stove models proposed to be distributed in the CPA.  Actual value to be monitored ex-post and to be update</t>
  </si>
  <si>
    <t>Page 37, Registered PoA-DD, parameter value fixed ex-ante for entire crediting period</t>
  </si>
  <si>
    <t>Appendix 3 of 9956-P1-0001-CP1 CPA-DD. As per PoA-DD this value has to be established at first CPA applicable to residential users. Parameter value fixed ex-ante for entire crediting period</t>
  </si>
  <si>
    <t>Page 35, Registered PoA-DD and Default values as per AMS-II.G Ver.05.0 combined with survey, national, or regional data to determine the percent of users using different types of cooking technology in baseline.( CITIZENS’ SURVEY ON UGANDA VISION 2040). Parameter value fixed ex-ante for entire crediting period</t>
  </si>
  <si>
    <t>Page 38, Registered PoA-DD, parameter value fixed ex-ante for entire crediting period</t>
  </si>
  <si>
    <r>
      <t>Ƞ</t>
    </r>
    <r>
      <rPr>
        <vertAlign val="subscript"/>
        <sz val="10"/>
        <color theme="1"/>
        <rFont val="Calibri"/>
        <family val="2"/>
        <scheme val="minor"/>
      </rPr>
      <t>old</t>
    </r>
  </si>
  <si>
    <r>
      <t>Ƞ</t>
    </r>
    <r>
      <rPr>
        <vertAlign val="subscript"/>
        <sz val="10"/>
        <color theme="1"/>
        <rFont val="Calibri"/>
        <family val="2"/>
        <scheme val="minor"/>
      </rPr>
      <t>new</t>
    </r>
  </si>
  <si>
    <r>
      <t>NCV</t>
    </r>
    <r>
      <rPr>
        <vertAlign val="subscript"/>
        <sz val="10"/>
        <color theme="1"/>
        <rFont val="Calibri (Body)"/>
      </rPr>
      <t>biomass</t>
    </r>
  </si>
  <si>
    <t>Traditional 3-stone open fire using households</t>
  </si>
  <si>
    <t>Traditional stove (Sigiri/charcoal) using households</t>
  </si>
  <si>
    <t>Unimproved/Traditional Biomass stoves using households</t>
  </si>
  <si>
    <t>Other type of biomass devices using households</t>
  </si>
  <si>
    <t xml:space="preserve"> --</t>
  </si>
  <si>
    <t xml:space="preserve">ER per unit appliance </t>
  </si>
  <si>
    <r>
      <t>tCO</t>
    </r>
    <r>
      <rPr>
        <b/>
        <vertAlign val="subscript"/>
        <sz val="10"/>
        <color theme="1"/>
        <rFont val="Calibri"/>
        <family val="2"/>
        <scheme val="minor"/>
      </rPr>
      <t>2</t>
    </r>
    <r>
      <rPr>
        <b/>
        <sz val="10"/>
        <color theme="1"/>
        <rFont val="Calibri"/>
        <family val="2"/>
        <scheme val="minor"/>
      </rPr>
      <t>/appliance</t>
    </r>
  </si>
  <si>
    <t>Calculated, Formula from CPA-DD equation 1:  ER per apliance =  B y,saving * 1 * Uy * fNRB,y * NCVbiomass * EFprojected_fossil fuel</t>
  </si>
  <si>
    <t xml:space="preserve">https://www.convertunits.com/from/kilowatt+hours/to/TJ </t>
  </si>
  <si>
    <t xml:space="preserve"> Thermal Efficiency 
(Ƞnew = Ƞspecified)</t>
  </si>
  <si>
    <t xml:space="preserve">ER summary </t>
  </si>
  <si>
    <r>
      <t>Stoves Deployed (N</t>
    </r>
    <r>
      <rPr>
        <b/>
        <vertAlign val="subscript"/>
        <sz val="11"/>
        <color theme="1"/>
        <rFont val="Calibri"/>
        <family val="2"/>
        <scheme val="minor"/>
      </rPr>
      <t>y</t>
    </r>
    <r>
      <rPr>
        <b/>
        <sz val="11"/>
        <color theme="1"/>
        <rFont val="Calibri"/>
        <family val="2"/>
        <scheme val="minor"/>
      </rPr>
      <t>)</t>
    </r>
  </si>
  <si>
    <t xml:space="preserve">Table 12, Page 23, citizen Survey On Uganda, vision 2040,
http://ngoforum.or.ug/wp-content/uploads/downloads/2015/06/Citizens-Survey-on-Uganda-Vision-2040.pdf </t>
  </si>
  <si>
    <r>
      <t>Calculated, see CPA-DD equation 2: B</t>
    </r>
    <r>
      <rPr>
        <i/>
        <vertAlign val="subscript"/>
        <sz val="10"/>
        <color theme="1"/>
        <rFont val="Calibri"/>
        <family val="2"/>
        <scheme val="minor"/>
      </rPr>
      <t xml:space="preserve"> </t>
    </r>
    <r>
      <rPr>
        <vertAlign val="subscript"/>
        <sz val="10"/>
        <color theme="1"/>
        <rFont val="Calibri"/>
        <family val="2"/>
        <scheme val="minor"/>
      </rPr>
      <t xml:space="preserve">y,savings </t>
    </r>
    <r>
      <rPr>
        <sz val="10"/>
        <color theme="1"/>
        <rFont val="Calibri"/>
        <family val="2"/>
        <scheme val="minor"/>
      </rPr>
      <t xml:space="preserve">=  </t>
    </r>
    <r>
      <rPr>
        <b/>
        <sz val="10"/>
        <color theme="1"/>
        <rFont val="Calibri"/>
        <family val="2"/>
        <scheme val="minor"/>
      </rPr>
      <t>Σ</t>
    </r>
    <r>
      <rPr>
        <sz val="10"/>
        <color theme="1"/>
        <rFont val="Calibri"/>
        <family val="2"/>
        <scheme val="minor"/>
      </rPr>
      <t xml:space="preserve"> [</t>
    </r>
    <r>
      <rPr>
        <vertAlign val="subscript"/>
        <sz val="10"/>
        <color theme="1"/>
        <rFont val="Calibri"/>
        <family val="2"/>
        <scheme val="minor"/>
      </rPr>
      <t xml:space="preserve"> </t>
    </r>
    <r>
      <rPr>
        <sz val="10"/>
        <color theme="1"/>
        <rFont val="Calibri"/>
        <family val="2"/>
        <scheme val="minor"/>
      </rPr>
      <t>( B</t>
    </r>
    <r>
      <rPr>
        <vertAlign val="subscript"/>
        <sz val="10"/>
        <color theme="1"/>
        <rFont val="Calibri"/>
        <family val="2"/>
        <scheme val="minor"/>
      </rPr>
      <t xml:space="preserve">old  - </t>
    </r>
    <r>
      <rPr>
        <sz val="10"/>
        <color theme="1"/>
        <rFont val="Calibri"/>
        <family val="2"/>
        <scheme val="minor"/>
      </rPr>
      <t>µ</t>
    </r>
    <r>
      <rPr>
        <vertAlign val="subscript"/>
        <sz val="10"/>
        <color theme="1"/>
        <rFont val="Calibri"/>
        <family val="2"/>
        <scheme val="minor"/>
      </rPr>
      <t>old</t>
    </r>
    <r>
      <rPr>
        <sz val="10"/>
        <color theme="1"/>
        <rFont val="Calibri"/>
        <family val="2"/>
        <scheme val="minor"/>
      </rPr>
      <t xml:space="preserve"> ) ] * L *  (1 -  ƞ</t>
    </r>
    <r>
      <rPr>
        <vertAlign val="subscript"/>
        <sz val="10"/>
        <color theme="1"/>
        <rFont val="Calibri"/>
        <family val="2"/>
        <scheme val="minor"/>
      </rPr>
      <t>old</t>
    </r>
    <r>
      <rPr>
        <sz val="10"/>
        <color theme="1"/>
        <rFont val="Calibri"/>
        <family val="2"/>
        <scheme val="minor"/>
      </rPr>
      <t xml:space="preserve"> / ƞ</t>
    </r>
    <r>
      <rPr>
        <vertAlign val="subscript"/>
        <sz val="10"/>
        <color theme="1"/>
        <rFont val="Calibri"/>
        <family val="2"/>
        <scheme val="minor"/>
      </rPr>
      <t>new</t>
    </r>
    <r>
      <rPr>
        <sz val="10"/>
        <color theme="1"/>
        <rFont val="Calibri"/>
        <family val="2"/>
        <scheme val="minor"/>
      </rPr>
      <t xml:space="preserve">)   </t>
    </r>
    <r>
      <rPr>
        <b/>
        <sz val="10"/>
        <color theme="1"/>
        <rFont val="Calibri"/>
        <family val="2"/>
        <scheme val="minor"/>
      </rPr>
      <t xml:space="preserve">        </t>
    </r>
  </si>
  <si>
    <t>Project year</t>
  </si>
  <si>
    <t>Baseline estimate</t>
  </si>
  <si>
    <t>Project estimate</t>
  </si>
  <si>
    <t>Net benefit</t>
  </si>
  <si>
    <t>Total average over crediting period</t>
  </si>
  <si>
    <t>SDG 13 Climate Change</t>
  </si>
  <si>
    <t>SDG 1 No Poverty</t>
  </si>
  <si>
    <t>SDG 3 Good Health and Well Being</t>
  </si>
  <si>
    <t>SDG 7 Affordable and Clean Energy</t>
  </si>
  <si>
    <t>SDG 12 Responsible Consumption and Production</t>
  </si>
  <si>
    <t>SDG 8 Decent Work and Economic Growth</t>
  </si>
  <si>
    <t>SDG 15 Life on Land</t>
  </si>
  <si>
    <t>SDG 5 Gender Equality</t>
  </si>
  <si>
    <t>SDG 1 No Poverty (% of users reporting monetary saving)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</si>
</sst>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
    <numFmt numFmtId="166" formatCode="_(* #,##0_);_(* \(#,##0\);_(* &quot;-&quot;??_);_(@_)"/>
    <numFmt numFmtId="167" formatCode="0.000%"/>
    <numFmt numFmtId="168" formatCode="0.0000"/>
  </numFmts>
  <fonts count="21">
    <font>
      <sz val="11"/>
      <color theme="1"/>
      <name val="Calibri"/>
      <family val="2"/>
      <scheme val="minor"/>
    </font>
    <font>
      <sz val="10"/>
      <name val="Arial"/>
      <family val="2"/>
    </font>
    <font>
      <b/>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vertAlign val="subscript"/>
      <sz val="11"/>
      <color theme="1"/>
      <name val="Calibri"/>
      <family val="2"/>
      <scheme val="minor"/>
    </font>
    <font>
      <sz val="11"/>
      <name val="Calibri"/>
      <family val="2"/>
      <scheme val="minor"/>
    </font>
    <font>
      <sz val="10"/>
      <color theme="1"/>
      <name val="Calibri"/>
      <family val="2"/>
      <scheme val="minor"/>
    </font>
    <font>
      <vertAlign val="subscript"/>
      <sz val="10"/>
      <color theme="1"/>
      <name val="Calibri"/>
      <family val="2"/>
      <scheme val="minor"/>
    </font>
    <font>
      <b/>
      <sz val="10"/>
      <color indexed="8"/>
      <name val="Calibri"/>
      <family val="2"/>
      <scheme val="minor"/>
    </font>
    <font>
      <b/>
      <sz val="10"/>
      <color theme="1"/>
      <name val="Calibri"/>
      <family val="2"/>
      <scheme val="minor"/>
    </font>
    <font>
      <i/>
      <vertAlign val="subscript"/>
      <sz val="10"/>
      <color theme="1"/>
      <name val="Calibri"/>
      <family val="2"/>
      <scheme val="minor"/>
    </font>
    <font>
      <b/>
      <i/>
      <u/>
      <sz val="10"/>
      <color theme="1"/>
      <name val="Calibri"/>
      <family val="2"/>
      <scheme val="minor"/>
    </font>
    <font>
      <i/>
      <sz val="10"/>
      <color theme="1"/>
      <name val="Calibri"/>
      <family val="2"/>
      <scheme val="minor"/>
    </font>
    <font>
      <b/>
      <u/>
      <sz val="10"/>
      <color theme="1"/>
      <name val="Calibri"/>
      <family val="2"/>
      <scheme val="minor"/>
    </font>
    <font>
      <b/>
      <vertAlign val="subscript"/>
      <sz val="11"/>
      <color theme="1"/>
      <name val="Calibri"/>
      <family val="2"/>
      <scheme val="minor"/>
    </font>
    <font>
      <vertAlign val="subscript"/>
      <sz val="10"/>
      <color theme="1"/>
      <name val="Calibri (Body)"/>
    </font>
    <font>
      <b/>
      <vertAlign val="subscript"/>
      <sz val="10"/>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2">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4" fillId="0" borderId="0" applyNumberFormat="0" applyFill="0" applyBorder="0" applyAlignment="0" applyProtection="0"/>
  </cellStyleXfs>
  <cellXfs count="100">
    <xf numFmtId="0" fontId="0" fillId="0" borderId="0" xfId="0"/>
    <xf numFmtId="0" fontId="0" fillId="2" borderId="0" xfId="0" applyFill="1"/>
    <xf numFmtId="3" fontId="0" fillId="2" borderId="0" xfId="0" applyNumberFormat="1" applyFill="1"/>
    <xf numFmtId="166" fontId="0" fillId="2" borderId="0" xfId="0" applyNumberFormat="1" applyFill="1"/>
    <xf numFmtId="0" fontId="0" fillId="2" borderId="0" xfId="0" applyFill="1" applyAlignment="1">
      <alignment wrapText="1"/>
    </xf>
    <xf numFmtId="164" fontId="0" fillId="2" borderId="0" xfId="0" applyNumberFormat="1" applyFill="1"/>
    <xf numFmtId="0" fontId="0" fillId="2" borderId="0" xfId="0" applyFill="1" applyAlignment="1"/>
    <xf numFmtId="3" fontId="0" fillId="2" borderId="1" xfId="0" applyNumberFormat="1" applyFill="1" applyBorder="1" applyAlignment="1">
      <alignment wrapText="1"/>
    </xf>
    <xf numFmtId="0" fontId="2" fillId="2" borderId="0" xfId="0" applyFont="1" applyFill="1"/>
    <xf numFmtId="166" fontId="8" fillId="0" borderId="1" xfId="119" applyNumberFormat="1" applyFont="1" applyFill="1" applyBorder="1"/>
    <xf numFmtId="2" fontId="0" fillId="2" borderId="0" xfId="0" applyNumberFormat="1" applyFill="1"/>
    <xf numFmtId="0" fontId="9" fillId="0" borderId="1" xfId="0" applyFont="1" applyBorder="1" applyAlignment="1">
      <alignment wrapText="1"/>
    </xf>
    <xf numFmtId="10"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0" xfId="0" applyFont="1" applyFill="1"/>
    <xf numFmtId="0" fontId="12" fillId="4" borderId="1" xfId="0" applyFont="1" applyFill="1" applyBorder="1" applyAlignment="1">
      <alignment horizontal="center"/>
    </xf>
    <xf numFmtId="0" fontId="9" fillId="2" borderId="0" xfId="0" applyFont="1" applyFill="1" applyAlignment="1">
      <alignment wrapText="1"/>
    </xf>
    <xf numFmtId="0" fontId="12" fillId="3" borderId="2" xfId="0" applyFont="1" applyFill="1" applyBorder="1" applyAlignment="1">
      <alignment wrapText="1"/>
    </xf>
    <xf numFmtId="0" fontId="9" fillId="2" borderId="1" xfId="0" applyFont="1" applyFill="1" applyBorder="1" applyAlignment="1">
      <alignment horizontal="center"/>
    </xf>
    <xf numFmtId="0" fontId="9" fillId="2" borderId="1" xfId="0" applyFont="1" applyFill="1" applyBorder="1"/>
    <xf numFmtId="0" fontId="9" fillId="2" borderId="1" xfId="0" applyFont="1" applyFill="1" applyBorder="1" applyAlignment="1">
      <alignment horizontal="justify" vertical="center" wrapText="1"/>
    </xf>
    <xf numFmtId="0" fontId="9" fillId="2" borderId="0" xfId="0" applyFont="1" applyFill="1" applyBorder="1"/>
    <xf numFmtId="2" fontId="9" fillId="2" borderId="0" xfId="0" applyNumberFormat="1" applyFont="1" applyFill="1" applyBorder="1" applyAlignment="1">
      <alignment horizontal="left"/>
    </xf>
    <xf numFmtId="0" fontId="14" fillId="2" borderId="0" xfId="0" applyFont="1" applyFill="1"/>
    <xf numFmtId="2" fontId="9" fillId="2" borderId="0" xfId="120" applyNumberFormat="1" applyFont="1" applyFill="1"/>
    <xf numFmtId="0" fontId="12" fillId="2" borderId="0" xfId="0" applyFont="1" applyFill="1"/>
    <xf numFmtId="0" fontId="16" fillId="2" borderId="0" xfId="0" applyFont="1" applyFill="1"/>
    <xf numFmtId="49" fontId="9" fillId="0" borderId="0" xfId="0" applyNumberFormat="1" applyFont="1" applyAlignment="1">
      <alignment horizontal="left"/>
    </xf>
    <xf numFmtId="0" fontId="9" fillId="2" borderId="0" xfId="0" applyFont="1" applyFill="1" applyAlignment="1"/>
    <xf numFmtId="0" fontId="9" fillId="0" borderId="0" xfId="0" applyFont="1"/>
    <xf numFmtId="0" fontId="9" fillId="0" borderId="1" xfId="0" applyFont="1" applyFill="1" applyBorder="1"/>
    <xf numFmtId="0" fontId="12" fillId="4" borderId="1" xfId="0" applyFont="1" applyFill="1" applyBorder="1" applyAlignment="1">
      <alignment horizontal="center" wrapText="1"/>
    </xf>
    <xf numFmtId="0" fontId="9" fillId="2" borderId="0" xfId="0" applyFont="1" applyFill="1" applyBorder="1" applyAlignment="1">
      <alignment wrapText="1"/>
    </xf>
    <xf numFmtId="0" fontId="14" fillId="2" borderId="0" xfId="0" applyFont="1" applyFill="1" applyAlignment="1">
      <alignment wrapText="1"/>
    </xf>
    <xf numFmtId="0" fontId="16" fillId="2" borderId="0" xfId="0" applyFont="1" applyFill="1" applyAlignment="1">
      <alignment wrapText="1"/>
    </xf>
    <xf numFmtId="0" fontId="9" fillId="0" borderId="1" xfId="0" applyFont="1" applyFill="1" applyBorder="1" applyAlignment="1">
      <alignment wrapText="1"/>
    </xf>
    <xf numFmtId="0" fontId="9" fillId="0" borderId="1" xfId="0" applyFont="1" applyFill="1" applyBorder="1" applyAlignment="1">
      <alignment horizontal="left" wrapText="1"/>
    </xf>
    <xf numFmtId="0" fontId="9" fillId="0" borderId="1" xfId="0" applyFont="1" applyFill="1" applyBorder="1" applyAlignment="1">
      <alignment horizontal="left"/>
    </xf>
    <xf numFmtId="0" fontId="0" fillId="2" borderId="1" xfId="0" applyFill="1" applyBorder="1" applyAlignment="1">
      <alignment horizontal="center"/>
    </xf>
    <xf numFmtId="166" fontId="8" fillId="0" borderId="1" xfId="0" applyNumberFormat="1" applyFont="1" applyFill="1" applyBorder="1"/>
    <xf numFmtId="0" fontId="0" fillId="2" borderId="1" xfId="0" applyFill="1" applyBorder="1" applyAlignment="1">
      <alignment horizontal="center" wrapText="1"/>
    </xf>
    <xf numFmtId="166" fontId="0" fillId="2" borderId="1" xfId="0" applyNumberFormat="1" applyFill="1" applyBorder="1"/>
    <xf numFmtId="0" fontId="0" fillId="2" borderId="1" xfId="0" applyNumberFormat="1" applyFill="1" applyBorder="1"/>
    <xf numFmtId="0" fontId="2" fillId="2" borderId="1" xfId="0" applyFont="1" applyFill="1" applyBorder="1" applyAlignment="1">
      <alignment horizontal="center"/>
    </xf>
    <xf numFmtId="0" fontId="2" fillId="0" borderId="1" xfId="0" applyFont="1" applyFill="1" applyBorder="1" applyAlignment="1">
      <alignment horizontal="center" wrapText="1"/>
    </xf>
    <xf numFmtId="0" fontId="2" fillId="2" borderId="1" xfId="0" applyFont="1" applyFill="1" applyBorder="1" applyAlignment="1">
      <alignment horizontal="center" vertical="center"/>
    </xf>
    <xf numFmtId="0" fontId="2" fillId="0" borderId="1" xfId="0" applyFont="1" applyFill="1" applyBorder="1" applyAlignment="1">
      <alignment horizontal="left" vertical="top" wrapText="1"/>
    </xf>
    <xf numFmtId="10" fontId="9" fillId="2" borderId="1" xfId="0" applyNumberFormat="1" applyFont="1" applyFill="1" applyBorder="1"/>
    <xf numFmtId="0" fontId="9" fillId="2" borderId="1" xfId="0" applyFont="1" applyFill="1" applyBorder="1" applyAlignment="1">
      <alignment horizontal="left" vertical="center" wrapText="1"/>
    </xf>
    <xf numFmtId="2" fontId="9" fillId="2" borderId="1" xfId="0" applyNumberFormat="1" applyFont="1" applyFill="1" applyBorder="1" applyAlignment="1">
      <alignment horizontal="right"/>
    </xf>
    <xf numFmtId="0" fontId="15" fillId="2" borderId="0" xfId="0" applyFont="1" applyFill="1" applyAlignment="1">
      <alignment horizontal="left" vertical="center" wrapText="1"/>
    </xf>
    <xf numFmtId="0" fontId="9" fillId="2" borderId="1" xfId="0" applyFont="1" applyFill="1" applyBorder="1" applyAlignment="1">
      <alignment horizontal="right"/>
    </xf>
    <xf numFmtId="168" fontId="9" fillId="0" borderId="1" xfId="0" applyNumberFormat="1" applyFont="1" applyFill="1" applyBorder="1" applyAlignment="1">
      <alignment horizontal="right" vertical="center" wrapText="1"/>
    </xf>
    <xf numFmtId="0" fontId="9" fillId="2" borderId="1" xfId="0" applyFont="1" applyFill="1" applyBorder="1" applyAlignment="1">
      <alignment horizontal="righ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right" vertical="center"/>
    </xf>
    <xf numFmtId="0" fontId="9" fillId="2" borderId="1" xfId="0" applyFont="1" applyFill="1" applyBorder="1" applyAlignment="1">
      <alignment horizontal="center" vertical="center"/>
    </xf>
    <xf numFmtId="10" fontId="9" fillId="2" borderId="1" xfId="0" applyNumberFormat="1" applyFont="1" applyFill="1" applyBorder="1" applyAlignment="1">
      <alignment horizontal="right" vertical="center"/>
    </xf>
    <xf numFmtId="9" fontId="9" fillId="2" borderId="1" xfId="120" applyFont="1" applyFill="1" applyBorder="1" applyAlignment="1">
      <alignment horizontal="right" vertical="center"/>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Fill="1" applyBorder="1" applyAlignment="1">
      <alignment horizontal="left" vertical="center"/>
    </xf>
    <xf numFmtId="0" fontId="12" fillId="3" borderId="2" xfId="0" applyFont="1" applyFill="1" applyBorder="1" applyAlignment="1">
      <alignment horizontal="center" wrapText="1"/>
    </xf>
    <xf numFmtId="165" fontId="9" fillId="2" borderId="1" xfId="0" applyNumberFormat="1" applyFont="1" applyFill="1" applyBorder="1" applyAlignment="1">
      <alignment horizontal="right"/>
    </xf>
    <xf numFmtId="1" fontId="9" fillId="2" borderId="1" xfId="0" applyNumberFormat="1" applyFont="1" applyFill="1" applyBorder="1" applyAlignment="1">
      <alignment horizontal="right" vertical="center" wrapText="1"/>
    </xf>
    <xf numFmtId="0" fontId="12" fillId="0" borderId="1" xfId="0" applyFont="1" applyFill="1" applyBorder="1"/>
    <xf numFmtId="0" fontId="12" fillId="0" borderId="1" xfId="0" applyFont="1" applyFill="1" applyBorder="1" applyAlignment="1">
      <alignment wrapText="1"/>
    </xf>
    <xf numFmtId="168" fontId="12" fillId="0" borderId="1" xfId="0" applyNumberFormat="1" applyFont="1" applyFill="1" applyBorder="1" applyAlignment="1">
      <alignment horizontal="right"/>
    </xf>
    <xf numFmtId="0" fontId="12" fillId="0" borderId="1" xfId="0" applyFont="1" applyFill="1" applyBorder="1" applyAlignment="1">
      <alignment horizontal="center"/>
    </xf>
    <xf numFmtId="49" fontId="12" fillId="0" borderId="1" xfId="0" applyNumberFormat="1" applyFont="1" applyFill="1" applyBorder="1" applyAlignment="1">
      <alignment horizontal="left" wrapText="1"/>
    </xf>
    <xf numFmtId="0" fontId="4" fillId="2" borderId="1" xfId="121" applyFill="1" applyBorder="1" applyAlignment="1">
      <alignment horizontal="left" vertical="center"/>
    </xf>
    <xf numFmtId="0" fontId="11" fillId="5" borderId="1" xfId="0" applyFont="1" applyFill="1" applyBorder="1" applyAlignment="1">
      <alignment horizontal="center" vertical="center" wrapText="1"/>
    </xf>
    <xf numFmtId="167" fontId="9" fillId="2" borderId="1" xfId="120" applyNumberFormat="1" applyFont="1" applyFill="1" applyBorder="1" applyAlignment="1">
      <alignment horizontal="right" vertical="center" wrapText="1"/>
    </xf>
    <xf numFmtId="0" fontId="2" fillId="5" borderId="1" xfId="0" applyFont="1" applyFill="1" applyBorder="1" applyAlignment="1">
      <alignment horizontal="center" vertical="center" wrapText="1"/>
    </xf>
    <xf numFmtId="166" fontId="2" fillId="5" borderId="1" xfId="0" applyNumberFormat="1" applyFont="1" applyFill="1" applyBorder="1" applyAlignment="1">
      <alignment horizontal="center" vertical="center"/>
    </xf>
    <xf numFmtId="0" fontId="2" fillId="5" borderId="1" xfId="0" applyNumberFormat="1" applyFont="1" applyFill="1" applyBorder="1" applyAlignment="1">
      <alignment horizontal="center" vertical="center"/>
    </xf>
    <xf numFmtId="166" fontId="20" fillId="5" borderId="1" xfId="0" applyNumberFormat="1" applyFont="1" applyFill="1" applyBorder="1" applyAlignment="1">
      <alignment horizontal="center" vertical="center"/>
    </xf>
    <xf numFmtId="0" fontId="0" fillId="0" borderId="1" xfId="0" applyBorder="1"/>
    <xf numFmtId="9" fontId="0" fillId="0" borderId="1" xfId="0" applyNumberFormat="1" applyBorder="1"/>
    <xf numFmtId="1" fontId="0" fillId="0" borderId="1" xfId="0" applyNumberFormat="1" applyBorder="1"/>
    <xf numFmtId="3" fontId="0" fillId="0" borderId="1" xfId="0" applyNumberFormat="1" applyBorder="1"/>
    <xf numFmtId="168" fontId="0" fillId="0" borderId="1" xfId="0" applyNumberFormat="1" applyBorder="1"/>
    <xf numFmtId="0" fontId="0" fillId="0" borderId="3" xfId="0" applyBorder="1"/>
    <xf numFmtId="0" fontId="0" fillId="0" borderId="0" xfId="0" applyBorder="1"/>
    <xf numFmtId="3" fontId="0" fillId="0" borderId="0" xfId="0" applyNumberFormat="1" applyBorder="1"/>
    <xf numFmtId="0" fontId="2" fillId="0" borderId="1" xfId="0" applyFont="1" applyBorder="1"/>
    <xf numFmtId="1" fontId="2" fillId="0" borderId="1" xfId="0" applyNumberFormat="1" applyFont="1" applyBorder="1"/>
    <xf numFmtId="9" fontId="2" fillId="0" borderId="1" xfId="0" applyNumberFormat="1" applyFont="1" applyBorder="1"/>
    <xf numFmtId="168" fontId="2" fillId="0" borderId="1" xfId="0" applyNumberFormat="1" applyFont="1" applyBorder="1"/>
    <xf numFmtId="3" fontId="2" fillId="0" borderId="1" xfId="0" applyNumberFormat="1" applyFont="1" applyBorder="1"/>
    <xf numFmtId="0" fontId="12" fillId="3" borderId="1" xfId="0" applyFont="1" applyFill="1" applyBorder="1" applyAlignment="1">
      <alignment horizontal="center" vertical="center"/>
    </xf>
    <xf numFmtId="0" fontId="2" fillId="3" borderId="1"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cellXfs>
  <cellStyles count="122">
    <cellStyle name="Comma" xfId="119" builtinId="3"/>
    <cellStyle name="Comma 2" xfId="40" xr:uid="{00000000-0005-0000-0000-000001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5"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43"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4"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46"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21" builtinId="8"/>
    <cellStyle name="Normal" xfId="0" builtinId="0"/>
    <cellStyle name="Normal 2" xfId="1" xr:uid="{00000000-0005-0000-0000-000076000000}"/>
    <cellStyle name="Normal 2 2" xfId="41" xr:uid="{00000000-0005-0000-0000-000077000000}"/>
    <cellStyle name="Percent" xfId="120" builtinId="5"/>
    <cellStyle name="Percent 2" xfId="42" xr:uid="{00000000-0005-0000-0000-00007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247651</xdr:colOff>
      <xdr:row>15</xdr:row>
      <xdr:rowOff>0</xdr:rowOff>
    </xdr:from>
    <xdr:to>
      <xdr:col>36</xdr:col>
      <xdr:colOff>47625</xdr:colOff>
      <xdr:row>15</xdr:row>
      <xdr:rowOff>19051</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3797422" y="5323114"/>
          <a:ext cx="9553574" cy="19051"/>
          <a:chOff x="1" y="457200"/>
          <a:chExt cx="8953500" cy="4010025"/>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6400" t="22919" r="14924" b="31632"/>
          <a:stretch/>
        </xdr:blipFill>
        <xdr:spPr>
          <a:xfrm>
            <a:off x="19051" y="457200"/>
            <a:ext cx="8934450" cy="3324225"/>
          </a:xfrm>
          <a:prstGeom prst="rect">
            <a:avLst/>
          </a:prstGeom>
        </xdr:spPr>
      </xdr:pic>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srcRect l="16400" t="17450" r="14924" b="73304"/>
          <a:stretch/>
        </xdr:blipFill>
        <xdr:spPr>
          <a:xfrm>
            <a:off x="1" y="3790950"/>
            <a:ext cx="8934450" cy="67627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nvertunits.com/from/kilowatt+hours/to/TJ" TargetMode="External"/><Relationship Id="rId1" Type="http://schemas.openxmlformats.org/officeDocument/2006/relationships/hyperlink" Target="https://www.convertunits.com/from/kilowatt+hours/to/TJ"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abSelected="1" zoomScale="70" zoomScaleNormal="70" workbookViewId="0">
      <selection activeCell="E31" sqref="E31"/>
    </sheetView>
  </sheetViews>
  <sheetFormatPr defaultColWidth="8.88671875" defaultRowHeight="13.8"/>
  <cols>
    <col min="1" max="1" width="44" style="15" customWidth="1"/>
    <col min="2" max="2" width="24.109375" style="17" bestFit="1" customWidth="1"/>
    <col min="3" max="3" width="8.44140625" style="15" customWidth="1"/>
    <col min="4" max="4" width="17.44140625" style="15" customWidth="1"/>
    <col min="5" max="5" width="110" style="15" bestFit="1" customWidth="1"/>
    <col min="6" max="6" width="8.44140625" style="15" customWidth="1"/>
    <col min="7" max="7" width="8.88671875" style="15"/>
    <col min="8" max="8" width="40.88671875" style="15" bestFit="1" customWidth="1"/>
    <col min="9" max="9" width="20.109375" style="15" customWidth="1"/>
    <col min="10" max="10" width="102.44140625" style="15" customWidth="1"/>
    <col min="11" max="11" width="17.109375" style="15" customWidth="1"/>
    <col min="12" max="12" width="16.109375" style="15" customWidth="1"/>
    <col min="13" max="16384" width="8.88671875" style="15"/>
  </cols>
  <sheetData>
    <row r="1" spans="1:10">
      <c r="A1" s="92" t="s">
        <v>11</v>
      </c>
      <c r="B1" s="92"/>
      <c r="C1" s="92"/>
      <c r="D1" s="92"/>
      <c r="E1" s="92"/>
    </row>
    <row r="2" spans="1:10">
      <c r="A2" s="92"/>
      <c r="B2" s="92"/>
      <c r="C2" s="92"/>
      <c r="D2" s="92"/>
      <c r="E2" s="92"/>
    </row>
    <row r="3" spans="1:10" ht="27.6">
      <c r="A3" s="92" t="s">
        <v>32</v>
      </c>
      <c r="B3" s="92"/>
      <c r="C3" s="92"/>
      <c r="D3" s="92"/>
      <c r="E3" s="92"/>
      <c r="H3" s="18" t="s">
        <v>33</v>
      </c>
      <c r="I3" s="64" t="s">
        <v>94</v>
      </c>
      <c r="J3" s="18" t="s">
        <v>34</v>
      </c>
    </row>
    <row r="4" spans="1:10">
      <c r="A4" s="32" t="s">
        <v>53</v>
      </c>
      <c r="B4" s="16" t="s">
        <v>52</v>
      </c>
      <c r="C4" s="16" t="s">
        <v>1</v>
      </c>
      <c r="D4" s="16" t="s">
        <v>5</v>
      </c>
      <c r="E4" s="16" t="s">
        <v>3</v>
      </c>
      <c r="H4" s="14" t="s">
        <v>20</v>
      </c>
      <c r="I4" s="12">
        <v>0.3</v>
      </c>
      <c r="J4" s="20" t="s">
        <v>36</v>
      </c>
    </row>
    <row r="5" spans="1:10" s="17" customFormat="1" ht="28.2">
      <c r="A5" s="11" t="s">
        <v>59</v>
      </c>
      <c r="B5" s="37" t="s">
        <v>44</v>
      </c>
      <c r="C5" s="54">
        <v>4.97</v>
      </c>
      <c r="D5" s="55" t="s">
        <v>43</v>
      </c>
      <c r="E5" s="61" t="s">
        <v>79</v>
      </c>
      <c r="H5" s="14" t="s">
        <v>21</v>
      </c>
      <c r="I5" s="12">
        <v>0.373</v>
      </c>
      <c r="J5" s="20" t="s">
        <v>68</v>
      </c>
    </row>
    <row r="6" spans="1:10" ht="28.2">
      <c r="A6" s="11" t="s">
        <v>74</v>
      </c>
      <c r="B6" s="38" t="s">
        <v>45</v>
      </c>
      <c r="C6" s="56">
        <f>0.1*C5</f>
        <v>0.497</v>
      </c>
      <c r="D6" s="55" t="s">
        <v>43</v>
      </c>
      <c r="E6" s="62" t="s">
        <v>75</v>
      </c>
      <c r="H6" s="14" t="s">
        <v>22</v>
      </c>
      <c r="I6" s="12">
        <v>0.38</v>
      </c>
      <c r="J6" s="20" t="s">
        <v>37</v>
      </c>
    </row>
    <row r="7" spans="1:10">
      <c r="A7" s="11" t="s">
        <v>60</v>
      </c>
      <c r="B7" s="31" t="s">
        <v>55</v>
      </c>
      <c r="C7" s="56">
        <v>0.95</v>
      </c>
      <c r="D7" s="57" t="s">
        <v>13</v>
      </c>
      <c r="E7" s="49" t="s">
        <v>81</v>
      </c>
      <c r="H7" s="14" t="s">
        <v>23</v>
      </c>
      <c r="I7" s="12">
        <v>0.34749999999999998</v>
      </c>
      <c r="J7" s="20" t="s">
        <v>38</v>
      </c>
    </row>
    <row r="8" spans="1:10" ht="42">
      <c r="A8" s="11" t="s">
        <v>56</v>
      </c>
      <c r="B8" s="31" t="s">
        <v>82</v>
      </c>
      <c r="C8" s="58">
        <f>I16*I18+I17*I19</f>
        <v>0.1143</v>
      </c>
      <c r="D8" s="57" t="s">
        <v>50</v>
      </c>
      <c r="E8" s="61" t="s">
        <v>80</v>
      </c>
      <c r="H8" s="14" t="s">
        <v>24</v>
      </c>
      <c r="I8" s="12">
        <v>0.36299999999999999</v>
      </c>
      <c r="J8" s="20" t="s">
        <v>40</v>
      </c>
    </row>
    <row r="9" spans="1:10" ht="42">
      <c r="A9" s="11" t="s">
        <v>73</v>
      </c>
      <c r="B9" s="31" t="s">
        <v>83</v>
      </c>
      <c r="C9" s="58">
        <f>AVERAGE('ER  AMS.II.G'!I4:I11)</f>
        <v>0.34506249999999999</v>
      </c>
      <c r="D9" s="57" t="s">
        <v>50</v>
      </c>
      <c r="E9" s="61" t="s">
        <v>77</v>
      </c>
      <c r="H9" s="14" t="s">
        <v>25</v>
      </c>
      <c r="I9" s="12">
        <v>0.33</v>
      </c>
      <c r="J9" s="20" t="s">
        <v>39</v>
      </c>
    </row>
    <row r="10" spans="1:10" s="22" customFormat="1" ht="28.2">
      <c r="A10" s="36" t="s">
        <v>63</v>
      </c>
      <c r="B10" s="31" t="s">
        <v>58</v>
      </c>
      <c r="C10" s="53">
        <f>(C5-C6)*C7*(1-C8/C9)</f>
        <v>2.8417768646984243</v>
      </c>
      <c r="D10" s="55" t="s">
        <v>43</v>
      </c>
      <c r="E10" s="63" t="s">
        <v>98</v>
      </c>
      <c r="H10" s="13" t="s">
        <v>26</v>
      </c>
      <c r="I10" s="12">
        <v>0.35699999999999998</v>
      </c>
      <c r="J10" s="20" t="s">
        <v>41</v>
      </c>
    </row>
    <row r="11" spans="1:10" ht="42">
      <c r="A11" s="36" t="s">
        <v>57</v>
      </c>
      <c r="B11" s="31" t="s">
        <v>47</v>
      </c>
      <c r="C11" s="56">
        <v>0.82</v>
      </c>
      <c r="D11" s="57" t="s">
        <v>13</v>
      </c>
      <c r="E11" s="49" t="s">
        <v>78</v>
      </c>
      <c r="H11" s="13" t="s">
        <v>35</v>
      </c>
      <c r="I11" s="12">
        <v>0.31</v>
      </c>
      <c r="J11" s="20" t="s">
        <v>42</v>
      </c>
    </row>
    <row r="12" spans="1:10" ht="28.2">
      <c r="A12" s="36" t="s">
        <v>61</v>
      </c>
      <c r="B12" s="31" t="s">
        <v>84</v>
      </c>
      <c r="C12" s="56">
        <v>1.4999999999999999E-2</v>
      </c>
      <c r="D12" s="57" t="s">
        <v>0</v>
      </c>
      <c r="E12" s="49" t="s">
        <v>81</v>
      </c>
    </row>
    <row r="13" spans="1:10" ht="28.2">
      <c r="A13" s="36" t="s">
        <v>62</v>
      </c>
      <c r="B13" s="31" t="s">
        <v>48</v>
      </c>
      <c r="C13" s="56">
        <v>81.599999999999994</v>
      </c>
      <c r="D13" s="57" t="s">
        <v>51</v>
      </c>
      <c r="E13" s="49" t="s">
        <v>81</v>
      </c>
      <c r="H13" s="16" t="s">
        <v>69</v>
      </c>
      <c r="I13" s="16" t="s">
        <v>1</v>
      </c>
      <c r="J13" s="16" t="s">
        <v>3</v>
      </c>
    </row>
    <row r="14" spans="1:10" ht="42">
      <c r="A14" s="11" t="s">
        <v>54</v>
      </c>
      <c r="B14" s="31" t="s">
        <v>46</v>
      </c>
      <c r="C14" s="59">
        <v>0.95</v>
      </c>
      <c r="D14" s="60" t="s">
        <v>50</v>
      </c>
      <c r="E14" s="62" t="s">
        <v>76</v>
      </c>
      <c r="H14" s="20" t="s">
        <v>85</v>
      </c>
      <c r="I14" s="48">
        <v>0.67200000000000004</v>
      </c>
      <c r="J14" s="49" t="s">
        <v>97</v>
      </c>
    </row>
    <row r="15" spans="1:10" ht="27.6">
      <c r="A15" s="67" t="s">
        <v>90</v>
      </c>
      <c r="B15" s="68" t="s">
        <v>89</v>
      </c>
      <c r="C15" s="69">
        <f>C13*C12*C11*C10*C14</f>
        <v>2.7096228733824885</v>
      </c>
      <c r="D15" s="70" t="s">
        <v>91</v>
      </c>
      <c r="E15" s="71" t="s">
        <v>92</v>
      </c>
      <c r="H15" s="20" t="s">
        <v>86</v>
      </c>
      <c r="I15" s="48">
        <v>0.185</v>
      </c>
      <c r="J15" s="49" t="s">
        <v>97</v>
      </c>
    </row>
    <row r="16" spans="1:10" ht="14.4">
      <c r="A16" s="31" t="s">
        <v>28</v>
      </c>
      <c r="B16" s="17" t="s">
        <v>89</v>
      </c>
      <c r="C16" s="52">
        <v>0.27700000000000002</v>
      </c>
      <c r="D16" s="19" t="s">
        <v>27</v>
      </c>
      <c r="E16" s="72" t="s">
        <v>93</v>
      </c>
      <c r="H16" s="20" t="s">
        <v>87</v>
      </c>
      <c r="I16" s="48">
        <f>SUM(I14:I15)</f>
        <v>0.85699999999999998</v>
      </c>
      <c r="J16" s="20" t="s">
        <v>29</v>
      </c>
    </row>
    <row r="17" spans="1:10" ht="15">
      <c r="A17" s="31" t="s">
        <v>19</v>
      </c>
      <c r="B17" s="36" t="s">
        <v>89</v>
      </c>
      <c r="C17" s="65">
        <f>C10*C16*C12</f>
        <v>1.1807582872821952E-2</v>
      </c>
      <c r="D17" s="19" t="s">
        <v>66</v>
      </c>
      <c r="E17" s="21" t="s">
        <v>29</v>
      </c>
      <c r="H17" s="20" t="s">
        <v>88</v>
      </c>
      <c r="I17" s="48">
        <f>1-I16</f>
        <v>0.14300000000000002</v>
      </c>
      <c r="J17" s="20" t="s">
        <v>29</v>
      </c>
    </row>
    <row r="18" spans="1:10" ht="28.2">
      <c r="A18" s="36" t="s">
        <v>9</v>
      </c>
      <c r="B18" s="36" t="s">
        <v>89</v>
      </c>
      <c r="C18" s="52">
        <v>180</v>
      </c>
      <c r="D18" s="19" t="s">
        <v>66</v>
      </c>
      <c r="E18" s="21" t="s">
        <v>31</v>
      </c>
      <c r="H18" s="37" t="s">
        <v>70</v>
      </c>
      <c r="I18" s="50">
        <v>0.1</v>
      </c>
      <c r="J18" s="20" t="s">
        <v>71</v>
      </c>
    </row>
    <row r="19" spans="1:10" s="22" customFormat="1" ht="27.6">
      <c r="A19" s="36" t="s">
        <v>64</v>
      </c>
      <c r="B19" s="36" t="s">
        <v>89</v>
      </c>
      <c r="C19" s="66">
        <f>C18/C17</f>
        <v>15244.440961266861</v>
      </c>
      <c r="D19" s="73">
        <f>FLOOR(C19,100)</f>
        <v>15200</v>
      </c>
      <c r="E19" s="21"/>
      <c r="H19" s="37" t="s">
        <v>72</v>
      </c>
      <c r="I19" s="50">
        <v>0.2</v>
      </c>
      <c r="J19" s="20" t="s">
        <v>71</v>
      </c>
    </row>
    <row r="21" spans="1:10">
      <c r="A21" s="22"/>
      <c r="B21" s="33"/>
      <c r="C21" s="23"/>
      <c r="D21" s="22"/>
      <c r="E21" s="22"/>
    </row>
    <row r="22" spans="1:10">
      <c r="A22" s="24" t="s">
        <v>4</v>
      </c>
      <c r="B22" s="34"/>
      <c r="C22" s="74">
        <f>C17/C18</f>
        <v>6.5597682626788621E-5</v>
      </c>
      <c r="D22" s="25"/>
    </row>
    <row r="23" spans="1:10" ht="69">
      <c r="A23" s="51" t="s">
        <v>18</v>
      </c>
      <c r="B23" s="51"/>
      <c r="C23" s="51"/>
      <c r="D23" s="51"/>
      <c r="E23" s="51"/>
    </row>
    <row r="24" spans="1:10">
      <c r="A24" s="27" t="s">
        <v>16</v>
      </c>
      <c r="B24" s="35"/>
    </row>
    <row r="25" spans="1:10">
      <c r="A25" s="29" t="s">
        <v>14</v>
      </c>
      <c r="F25" s="26"/>
      <c r="G25" s="26"/>
    </row>
    <row r="26" spans="1:10" ht="14.1" customHeight="1">
      <c r="F26" s="51"/>
    </row>
    <row r="27" spans="1:10">
      <c r="F27" s="28" t="s">
        <v>49</v>
      </c>
    </row>
    <row r="29" spans="1:10">
      <c r="E29" s="30"/>
    </row>
  </sheetData>
  <mergeCells count="2">
    <mergeCell ref="A1:E2"/>
    <mergeCell ref="A3:E3"/>
  </mergeCells>
  <hyperlinks>
    <hyperlink ref="A16" r:id="rId1" xr:uid="{00000000-0004-0000-0000-000000000000}"/>
    <hyperlink ref="E16" r:id="rId2" xr:uid="{00000000-0004-0000-0000-000001000000}"/>
  </hyperlinks>
  <pageMargins left="0.7" right="0.7" top="0.75" bottom="0.75" header="0.3" footer="0.3"/>
  <pageSetup scale="80" orientation="landscape" horizontalDpi="4294967293" verticalDpi="4294967293"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20"/>
  <sheetViews>
    <sheetView zoomScaleNormal="100" workbookViewId="0">
      <selection activeCell="H10" sqref="H10"/>
    </sheetView>
  </sheetViews>
  <sheetFormatPr defaultColWidth="8.88671875" defaultRowHeight="14.4"/>
  <cols>
    <col min="1" max="1" width="8.88671875" style="1"/>
    <col min="2" max="2" width="32.44140625" style="1" customWidth="1"/>
    <col min="3" max="3" width="18.88671875" style="1" customWidth="1"/>
    <col min="4" max="5" width="20.44140625" style="1" customWidth="1"/>
    <col min="6" max="6" width="21.88671875" style="1" customWidth="1"/>
    <col min="7" max="7" width="21.44140625" style="1" customWidth="1"/>
    <col min="8" max="8" width="11.109375" style="1" customWidth="1"/>
    <col min="9" max="9" width="17.88671875" style="1" customWidth="1"/>
    <col min="10" max="10" width="12.88671875" style="1" customWidth="1"/>
    <col min="11" max="14" width="8.88671875" style="1"/>
    <col min="15" max="15" width="19.109375" style="1" customWidth="1"/>
    <col min="16" max="16" width="11.88671875" style="1" customWidth="1"/>
    <col min="17" max="17" width="4.44140625" style="1" bestFit="1" customWidth="1"/>
    <col min="18" max="16384" width="8.88671875" style="1"/>
  </cols>
  <sheetData>
    <row r="2" spans="2:15">
      <c r="B2" s="93" t="s">
        <v>95</v>
      </c>
      <c r="C2" s="93"/>
      <c r="D2" s="93"/>
      <c r="E2" s="93"/>
      <c r="F2" s="93"/>
    </row>
    <row r="3" spans="2:15" ht="43.2">
      <c r="B3" s="46" t="s">
        <v>2</v>
      </c>
      <c r="C3" s="47" t="s">
        <v>6</v>
      </c>
      <c r="D3" s="47" t="s">
        <v>30</v>
      </c>
      <c r="E3" s="47" t="s">
        <v>10</v>
      </c>
      <c r="F3" s="47" t="s">
        <v>7</v>
      </c>
      <c r="H3" s="44" t="s">
        <v>2</v>
      </c>
      <c r="I3" s="45" t="s">
        <v>96</v>
      </c>
      <c r="L3" s="5"/>
    </row>
    <row r="4" spans="2:15">
      <c r="B4" s="39">
        <v>2021</v>
      </c>
      <c r="C4" s="9">
        <f>ROUNDDOWN(I4*'ER  AMS.II.G'!$C$15,0)</f>
        <v>41186</v>
      </c>
      <c r="D4" s="40">
        <v>0</v>
      </c>
      <c r="E4" s="40">
        <v>0</v>
      </c>
      <c r="F4" s="40">
        <f>C4-D4-E4</f>
        <v>41186</v>
      </c>
      <c r="G4" s="4"/>
      <c r="H4" s="39">
        <v>2021</v>
      </c>
      <c r="I4" s="7">
        <f>'ER  AMS.II.G'!$D$19</f>
        <v>15200</v>
      </c>
    </row>
    <row r="5" spans="2:15">
      <c r="B5" s="39">
        <v>2022</v>
      </c>
      <c r="C5" s="9">
        <f>ROUNDDOWN(I5*'ER  AMS.II.G'!$C$15,0)</f>
        <v>41186</v>
      </c>
      <c r="D5" s="40">
        <v>0</v>
      </c>
      <c r="E5" s="40">
        <v>0</v>
      </c>
      <c r="F5" s="40">
        <f t="shared" ref="F5:F8" si="0">C5-D5-E5</f>
        <v>41186</v>
      </c>
      <c r="H5" s="39">
        <v>2022</v>
      </c>
      <c r="I5" s="7">
        <f>'ER  AMS.II.G'!$D$19</f>
        <v>15200</v>
      </c>
    </row>
    <row r="6" spans="2:15">
      <c r="B6" s="39">
        <v>2023</v>
      </c>
      <c r="C6" s="9">
        <f>ROUNDDOWN(I6*'ER  AMS.II.G'!$C$15,0)</f>
        <v>41186</v>
      </c>
      <c r="D6" s="40">
        <v>0</v>
      </c>
      <c r="E6" s="40">
        <v>0</v>
      </c>
      <c r="F6" s="40">
        <f t="shared" si="0"/>
        <v>41186</v>
      </c>
      <c r="H6" s="39">
        <v>2023</v>
      </c>
      <c r="I6" s="7">
        <f>'ER  AMS.II.G'!$D$19</f>
        <v>15200</v>
      </c>
    </row>
    <row r="7" spans="2:15">
      <c r="B7" s="39">
        <v>2024</v>
      </c>
      <c r="C7" s="9">
        <f>ROUNDDOWN(I7*'ER  AMS.II.G'!$C$15,0)</f>
        <v>41186</v>
      </c>
      <c r="D7" s="40">
        <v>0</v>
      </c>
      <c r="E7" s="40">
        <v>0</v>
      </c>
      <c r="F7" s="40">
        <f t="shared" si="0"/>
        <v>41186</v>
      </c>
      <c r="H7" s="39">
        <v>2024</v>
      </c>
      <c r="I7" s="7">
        <f>'ER  AMS.II.G'!$D$19</f>
        <v>15200</v>
      </c>
    </row>
    <row r="8" spans="2:15">
      <c r="B8" s="39">
        <v>2025</v>
      </c>
      <c r="C8" s="9">
        <f>ROUNDDOWN(I8*'ER  AMS.II.G'!$C$15,0)</f>
        <v>41186</v>
      </c>
      <c r="D8" s="40">
        <v>0</v>
      </c>
      <c r="E8" s="40">
        <v>0</v>
      </c>
      <c r="F8" s="40">
        <f t="shared" si="0"/>
        <v>41186</v>
      </c>
      <c r="H8" s="39">
        <v>2025</v>
      </c>
      <c r="I8" s="7">
        <f>'ER  AMS.II.G'!$D$19</f>
        <v>15200</v>
      </c>
    </row>
    <row r="9" spans="2:15" ht="30">
      <c r="B9" s="41" t="s">
        <v>67</v>
      </c>
      <c r="C9" s="42">
        <f>SUM(C4:C8)</f>
        <v>205930</v>
      </c>
      <c r="D9" s="43">
        <f>SUM(D4:D8)</f>
        <v>0</v>
      </c>
      <c r="E9" s="43">
        <f>SUM(E4:E8)</f>
        <v>0</v>
      </c>
      <c r="F9" s="40">
        <f t="shared" ref="F9:F10" si="1">C9-D9-E9</f>
        <v>205930</v>
      </c>
      <c r="I9" s="2"/>
    </row>
    <row r="10" spans="2:15" ht="28.8">
      <c r="B10" s="75" t="s">
        <v>8</v>
      </c>
      <c r="C10" s="76">
        <f>AVERAGE(C4:C8)</f>
        <v>41186</v>
      </c>
      <c r="D10" s="77">
        <v>0</v>
      </c>
      <c r="E10" s="77">
        <v>0</v>
      </c>
      <c r="F10" s="78">
        <f t="shared" si="1"/>
        <v>41186</v>
      </c>
      <c r="G10" s="3"/>
    </row>
    <row r="12" spans="2:15">
      <c r="H12" s="2"/>
    </row>
    <row r="13" spans="2:15">
      <c r="B13" s="8" t="s">
        <v>15</v>
      </c>
      <c r="H13" s="10"/>
    </row>
    <row r="14" spans="2:15" ht="15.6">
      <c r="B14" s="1" t="s">
        <v>17</v>
      </c>
    </row>
    <row r="15" spans="2:15">
      <c r="B15" s="6" t="s">
        <v>12</v>
      </c>
    </row>
    <row r="16" spans="2:15">
      <c r="B16" s="1" t="s">
        <v>65</v>
      </c>
      <c r="O16" s="2"/>
    </row>
    <row r="19" spans="7:7">
      <c r="G19" s="3"/>
    </row>
    <row r="20" spans="7:7">
      <c r="G20" s="3"/>
    </row>
  </sheetData>
  <mergeCells count="1">
    <mergeCell ref="B2:F2"/>
  </mergeCells>
  <pageMargins left="0.7" right="0.7" top="0.75" bottom="0.75" header="0.3" footer="0.3"/>
  <pageSetup scale="50" orientation="portrait" horizontalDpi="4294967293" verticalDpi="4294967293"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1"/>
  <sheetViews>
    <sheetView workbookViewId="0">
      <selection sqref="A1:D1"/>
    </sheetView>
  </sheetViews>
  <sheetFormatPr defaultRowHeight="14.4"/>
  <cols>
    <col min="1" max="1" width="29.88671875" bestFit="1" customWidth="1"/>
    <col min="2" max="2" width="15.44140625" bestFit="1" customWidth="1"/>
    <col min="3" max="3" width="14.5546875" bestFit="1" customWidth="1"/>
    <col min="4" max="4" width="10.5546875" bestFit="1" customWidth="1"/>
  </cols>
  <sheetData>
    <row r="1" spans="1:4" ht="15" thickBot="1">
      <c r="A1" s="94" t="s">
        <v>104</v>
      </c>
      <c r="B1" s="95"/>
      <c r="C1" s="95"/>
      <c r="D1" s="96"/>
    </row>
    <row r="2" spans="1:4">
      <c r="A2" s="84" t="s">
        <v>99</v>
      </c>
      <c r="B2" s="84" t="s">
        <v>100</v>
      </c>
      <c r="C2" s="84" t="s">
        <v>101</v>
      </c>
      <c r="D2" s="84" t="s">
        <v>102</v>
      </c>
    </row>
    <row r="3" spans="1:4">
      <c r="A3" s="39">
        <v>2021</v>
      </c>
      <c r="B3" s="81">
        <f>'ER  AMS.II.G'!$C$15*'TOTAL ER Per CPA'!$I$4</f>
        <v>41186.267675413823</v>
      </c>
      <c r="C3" s="79">
        <v>0</v>
      </c>
      <c r="D3" s="81">
        <f>B3-C3</f>
        <v>41186.267675413823</v>
      </c>
    </row>
    <row r="4" spans="1:4">
      <c r="A4" s="39">
        <v>2022</v>
      </c>
      <c r="B4" s="81">
        <f>'ER  AMS.II.G'!$C$15*'TOTAL ER Per CPA'!$I$4</f>
        <v>41186.267675413823</v>
      </c>
      <c r="C4" s="79">
        <v>0</v>
      </c>
      <c r="D4" s="81">
        <f t="shared" ref="D4:D7" si="0">B4-C4</f>
        <v>41186.267675413823</v>
      </c>
    </row>
    <row r="5" spans="1:4">
      <c r="A5" s="39">
        <v>2023</v>
      </c>
      <c r="B5" s="81">
        <f>'ER  AMS.II.G'!$C$15*'TOTAL ER Per CPA'!$I$4</f>
        <v>41186.267675413823</v>
      </c>
      <c r="C5" s="79">
        <v>0</v>
      </c>
      <c r="D5" s="81">
        <f t="shared" si="0"/>
        <v>41186.267675413823</v>
      </c>
    </row>
    <row r="6" spans="1:4">
      <c r="A6" s="39">
        <v>2024</v>
      </c>
      <c r="B6" s="81">
        <f>'ER  AMS.II.G'!$C$15*'TOTAL ER Per CPA'!$I$4</f>
        <v>41186.267675413823</v>
      </c>
      <c r="C6" s="79">
        <v>0</v>
      </c>
      <c r="D6" s="81">
        <f t="shared" si="0"/>
        <v>41186.267675413823</v>
      </c>
    </row>
    <row r="7" spans="1:4">
      <c r="A7" s="39">
        <v>2025</v>
      </c>
      <c r="B7" s="81">
        <f>'ER  AMS.II.G'!$C$15*'TOTAL ER Per CPA'!$I$4</f>
        <v>41186.267675413823</v>
      </c>
      <c r="C7" s="79">
        <v>0</v>
      </c>
      <c r="D7" s="81">
        <f t="shared" si="0"/>
        <v>41186.267675413823</v>
      </c>
    </row>
    <row r="8" spans="1:4">
      <c r="A8" s="87" t="s">
        <v>103</v>
      </c>
      <c r="B8" s="88">
        <f>AVERAGE(B3:B7)</f>
        <v>41186.267675413823</v>
      </c>
      <c r="C8" s="87">
        <v>0</v>
      </c>
      <c r="D8" s="88">
        <f>AVERAGE(D3:D7)</f>
        <v>41186.267675413823</v>
      </c>
    </row>
    <row r="9" spans="1:4" ht="15" thickBot="1"/>
    <row r="10" spans="1:4" ht="15" thickBot="1">
      <c r="A10" s="94" t="s">
        <v>106</v>
      </c>
      <c r="B10" s="95"/>
      <c r="C10" s="95"/>
      <c r="D10" s="96"/>
    </row>
    <row r="11" spans="1:4">
      <c r="A11" s="84" t="s">
        <v>99</v>
      </c>
      <c r="B11" s="84" t="s">
        <v>100</v>
      </c>
      <c r="C11" s="84" t="s">
        <v>101</v>
      </c>
      <c r="D11" s="84" t="s">
        <v>102</v>
      </c>
    </row>
    <row r="12" spans="1:4">
      <c r="A12" s="39">
        <v>2021</v>
      </c>
      <c r="B12" s="79">
        <v>0</v>
      </c>
      <c r="C12" s="80">
        <v>0.95</v>
      </c>
      <c r="D12" s="80">
        <v>0.95</v>
      </c>
    </row>
    <row r="13" spans="1:4">
      <c r="A13" s="39">
        <v>2022</v>
      </c>
      <c r="B13" s="79">
        <v>0</v>
      </c>
      <c r="C13" s="80">
        <v>0.95</v>
      </c>
      <c r="D13" s="80">
        <v>0.95</v>
      </c>
    </row>
    <row r="14" spans="1:4">
      <c r="A14" s="39">
        <v>2023</v>
      </c>
      <c r="B14" s="79">
        <v>0</v>
      </c>
      <c r="C14" s="80">
        <v>0.95</v>
      </c>
      <c r="D14" s="80">
        <v>0.95</v>
      </c>
    </row>
    <row r="15" spans="1:4">
      <c r="A15" s="39">
        <v>2024</v>
      </c>
      <c r="B15" s="79">
        <v>0</v>
      </c>
      <c r="C15" s="80">
        <v>0.95</v>
      </c>
      <c r="D15" s="80">
        <v>0.95</v>
      </c>
    </row>
    <row r="16" spans="1:4">
      <c r="A16" s="39">
        <v>2025</v>
      </c>
      <c r="B16" s="79">
        <v>0</v>
      </c>
      <c r="C16" s="80">
        <v>0.95</v>
      </c>
      <c r="D16" s="80">
        <v>0.95</v>
      </c>
    </row>
    <row r="17" spans="1:4">
      <c r="A17" s="87" t="s">
        <v>103</v>
      </c>
      <c r="B17" s="87">
        <v>0</v>
      </c>
      <c r="C17" s="89">
        <v>0.95</v>
      </c>
      <c r="D17" s="89">
        <v>0.95</v>
      </c>
    </row>
    <row r="18" spans="1:4" ht="15" thickBot="1"/>
    <row r="19" spans="1:4" ht="15" thickBot="1">
      <c r="A19" s="94" t="s">
        <v>107</v>
      </c>
      <c r="B19" s="95"/>
      <c r="C19" s="95"/>
      <c r="D19" s="96"/>
    </row>
    <row r="20" spans="1:4">
      <c r="A20" s="84" t="s">
        <v>99</v>
      </c>
      <c r="B20" s="84" t="s">
        <v>100</v>
      </c>
      <c r="C20" s="84" t="s">
        <v>101</v>
      </c>
      <c r="D20" s="84" t="s">
        <v>102</v>
      </c>
    </row>
    <row r="21" spans="1:4">
      <c r="A21" s="39">
        <v>2021</v>
      </c>
      <c r="B21" s="79">
        <v>0</v>
      </c>
      <c r="C21" s="80">
        <v>0.95</v>
      </c>
      <c r="D21" s="80">
        <f>C21-B21</f>
        <v>0.95</v>
      </c>
    </row>
    <row r="22" spans="1:4">
      <c r="A22" s="39">
        <v>2022</v>
      </c>
      <c r="B22" s="79">
        <v>0</v>
      </c>
      <c r="C22" s="80">
        <v>0.95</v>
      </c>
      <c r="D22" s="80">
        <f t="shared" ref="D22:D26" si="1">C22-B22</f>
        <v>0.95</v>
      </c>
    </row>
    <row r="23" spans="1:4">
      <c r="A23" s="39">
        <v>2023</v>
      </c>
      <c r="B23" s="79">
        <v>0</v>
      </c>
      <c r="C23" s="80">
        <v>0.95</v>
      </c>
      <c r="D23" s="80">
        <f t="shared" si="1"/>
        <v>0.95</v>
      </c>
    </row>
    <row r="24" spans="1:4">
      <c r="A24" s="39">
        <v>2024</v>
      </c>
      <c r="B24" s="79">
        <v>0</v>
      </c>
      <c r="C24" s="80">
        <v>0.95</v>
      </c>
      <c r="D24" s="80">
        <f t="shared" si="1"/>
        <v>0.95</v>
      </c>
    </row>
    <row r="25" spans="1:4">
      <c r="A25" s="39">
        <v>2025</v>
      </c>
      <c r="B25" s="79">
        <v>0</v>
      </c>
      <c r="C25" s="80">
        <v>0.95</v>
      </c>
      <c r="D25" s="80">
        <f t="shared" si="1"/>
        <v>0.95</v>
      </c>
    </row>
    <row r="26" spans="1:4">
      <c r="A26" s="87" t="s">
        <v>103</v>
      </c>
      <c r="B26" s="87">
        <v>0</v>
      </c>
      <c r="C26" s="89">
        <f>AVERAGE(C21:C25)</f>
        <v>0.95</v>
      </c>
      <c r="D26" s="89">
        <f t="shared" si="1"/>
        <v>0.95</v>
      </c>
    </row>
    <row r="27" spans="1:4" ht="15" thickBot="1"/>
    <row r="28" spans="1:4" ht="15" thickBot="1">
      <c r="A28" s="94" t="s">
        <v>110</v>
      </c>
      <c r="B28" s="95"/>
      <c r="C28" s="95"/>
      <c r="D28" s="96"/>
    </row>
    <row r="29" spans="1:4">
      <c r="A29" s="84" t="s">
        <v>99</v>
      </c>
      <c r="B29" s="84" t="s">
        <v>100</v>
      </c>
      <c r="C29" s="84" t="s">
        <v>101</v>
      </c>
      <c r="D29" s="84" t="s">
        <v>102</v>
      </c>
    </row>
    <row r="30" spans="1:4">
      <c r="A30" s="39">
        <v>2021</v>
      </c>
      <c r="B30" s="79">
        <v>0</v>
      </c>
      <c r="C30" s="83">
        <f>'ER  AMS.II.G'!$C$10</f>
        <v>2.8417768646984243</v>
      </c>
      <c r="D30" s="83">
        <f>C30-B30</f>
        <v>2.8417768646984243</v>
      </c>
    </row>
    <row r="31" spans="1:4">
      <c r="A31" s="39">
        <v>2022</v>
      </c>
      <c r="B31" s="79">
        <v>0</v>
      </c>
      <c r="C31" s="83">
        <f>'ER  AMS.II.G'!$C$10</f>
        <v>2.8417768646984243</v>
      </c>
      <c r="D31" s="83">
        <f>C31-B31</f>
        <v>2.8417768646984243</v>
      </c>
    </row>
    <row r="32" spans="1:4">
      <c r="A32" s="39">
        <v>2023</v>
      </c>
      <c r="B32" s="79">
        <v>0</v>
      </c>
      <c r="C32" s="83">
        <f>'ER  AMS.II.G'!$C$10</f>
        <v>2.8417768646984243</v>
      </c>
      <c r="D32" s="83">
        <f t="shared" ref="D32:D34" si="2">C32-B32</f>
        <v>2.8417768646984243</v>
      </c>
    </row>
    <row r="33" spans="1:4">
      <c r="A33" s="39">
        <v>2024</v>
      </c>
      <c r="B33" s="79">
        <v>0</v>
      </c>
      <c r="C33" s="83">
        <f>'ER  AMS.II.G'!$C$10</f>
        <v>2.8417768646984243</v>
      </c>
      <c r="D33" s="83">
        <f t="shared" si="2"/>
        <v>2.8417768646984243</v>
      </c>
    </row>
    <row r="34" spans="1:4">
      <c r="A34" s="39">
        <v>2025</v>
      </c>
      <c r="B34" s="79">
        <v>0</v>
      </c>
      <c r="C34" s="83">
        <f>'ER  AMS.II.G'!$C$10</f>
        <v>2.8417768646984243</v>
      </c>
      <c r="D34" s="83">
        <f t="shared" si="2"/>
        <v>2.8417768646984243</v>
      </c>
    </row>
    <row r="35" spans="1:4">
      <c r="A35" s="87" t="s">
        <v>103</v>
      </c>
      <c r="B35" s="87">
        <v>0</v>
      </c>
      <c r="C35" s="90">
        <f>AVERAGE(C30:C34)</f>
        <v>2.8417768646984243</v>
      </c>
      <c r="D35" s="90">
        <f>AVERAGE(D30:D34)</f>
        <v>2.8417768646984243</v>
      </c>
    </row>
    <row r="37" spans="1:4" ht="15" thickBot="1"/>
    <row r="38" spans="1:4" ht="15" thickBot="1">
      <c r="A38" s="94" t="s">
        <v>105</v>
      </c>
      <c r="B38" s="95"/>
      <c r="C38" s="95"/>
      <c r="D38" s="96"/>
    </row>
    <row r="39" spans="1:4">
      <c r="A39" s="84" t="s">
        <v>99</v>
      </c>
      <c r="B39" s="84" t="s">
        <v>100</v>
      </c>
      <c r="C39" s="84" t="s">
        <v>101</v>
      </c>
      <c r="D39" s="84" t="s">
        <v>102</v>
      </c>
    </row>
    <row r="40" spans="1:4">
      <c r="A40" s="39">
        <v>2021</v>
      </c>
      <c r="B40" s="79">
        <v>0</v>
      </c>
      <c r="C40" s="82">
        <f>'TOTAL ER Per CPA'!I4</f>
        <v>15200</v>
      </c>
      <c r="D40" s="82">
        <f>C40-B40</f>
        <v>15200</v>
      </c>
    </row>
    <row r="41" spans="1:4">
      <c r="A41" s="39">
        <v>2022</v>
      </c>
      <c r="B41" s="79">
        <v>0</v>
      </c>
      <c r="C41" s="82">
        <f>'TOTAL ER Per CPA'!I5</f>
        <v>15200</v>
      </c>
      <c r="D41" s="82">
        <f t="shared" ref="D41:D44" si="3">C41-B41</f>
        <v>15200</v>
      </c>
    </row>
    <row r="42" spans="1:4">
      <c r="A42" s="39">
        <v>2023</v>
      </c>
      <c r="B42" s="79">
        <v>0</v>
      </c>
      <c r="C42" s="82">
        <f>'TOTAL ER Per CPA'!I6</f>
        <v>15200</v>
      </c>
      <c r="D42" s="82">
        <f t="shared" si="3"/>
        <v>15200</v>
      </c>
    </row>
    <row r="43" spans="1:4">
      <c r="A43" s="39">
        <v>2024</v>
      </c>
      <c r="B43" s="79">
        <v>0</v>
      </c>
      <c r="C43" s="82">
        <f>'TOTAL ER Per CPA'!I7</f>
        <v>15200</v>
      </c>
      <c r="D43" s="82">
        <f t="shared" si="3"/>
        <v>15200</v>
      </c>
    </row>
    <row r="44" spans="1:4">
      <c r="A44" s="39">
        <v>2025</v>
      </c>
      <c r="B44" s="79">
        <v>0</v>
      </c>
      <c r="C44" s="82">
        <f>'TOTAL ER Per CPA'!I8</f>
        <v>15200</v>
      </c>
      <c r="D44" s="82">
        <f t="shared" si="3"/>
        <v>15200</v>
      </c>
    </row>
    <row r="45" spans="1:4">
      <c r="A45" s="87" t="s">
        <v>103</v>
      </c>
      <c r="B45" s="87">
        <v>0</v>
      </c>
      <c r="C45" s="91">
        <f>AVERAGE(C40:C44)</f>
        <v>15200</v>
      </c>
      <c r="D45" s="91">
        <f>AVERAGE(D40:D44)</f>
        <v>15200</v>
      </c>
    </row>
    <row r="46" spans="1:4" ht="15" thickBot="1">
      <c r="A46" s="85"/>
      <c r="B46" s="85"/>
      <c r="C46" s="86"/>
      <c r="D46" s="86"/>
    </row>
    <row r="47" spans="1:4" ht="15" thickBot="1">
      <c r="A47" s="94" t="s">
        <v>112</v>
      </c>
      <c r="B47" s="95"/>
      <c r="C47" s="95"/>
      <c r="D47" s="96"/>
    </row>
    <row r="48" spans="1:4">
      <c r="A48" s="84" t="s">
        <v>99</v>
      </c>
      <c r="B48" s="84" t="s">
        <v>100</v>
      </c>
      <c r="C48" s="84" t="s">
        <v>101</v>
      </c>
      <c r="D48" s="84" t="s">
        <v>102</v>
      </c>
    </row>
    <row r="49" spans="1:4">
      <c r="A49" s="39">
        <v>2021</v>
      </c>
      <c r="B49" s="80"/>
      <c r="C49" s="80">
        <v>0.95</v>
      </c>
      <c r="D49" s="80">
        <f>C49-B49</f>
        <v>0.95</v>
      </c>
    </row>
    <row r="50" spans="1:4">
      <c r="A50" s="39">
        <v>2022</v>
      </c>
      <c r="B50" s="80"/>
      <c r="C50" s="80">
        <v>0.95</v>
      </c>
      <c r="D50" s="80">
        <f t="shared" ref="D50:D53" si="4">C50-B50</f>
        <v>0.95</v>
      </c>
    </row>
    <row r="51" spans="1:4">
      <c r="A51" s="39">
        <v>2023</v>
      </c>
      <c r="B51" s="80"/>
      <c r="C51" s="80">
        <v>0.95</v>
      </c>
      <c r="D51" s="80">
        <f t="shared" si="4"/>
        <v>0.95</v>
      </c>
    </row>
    <row r="52" spans="1:4">
      <c r="A52" s="39">
        <v>2024</v>
      </c>
      <c r="B52" s="80"/>
      <c r="C52" s="80">
        <v>0.95</v>
      </c>
      <c r="D52" s="80">
        <f t="shared" si="4"/>
        <v>0.95</v>
      </c>
    </row>
    <row r="53" spans="1:4">
      <c r="A53" s="39">
        <v>2025</v>
      </c>
      <c r="B53" s="80"/>
      <c r="C53" s="80">
        <v>0.95</v>
      </c>
      <c r="D53" s="80">
        <f t="shared" si="4"/>
        <v>0.95</v>
      </c>
    </row>
    <row r="54" spans="1:4">
      <c r="A54" s="87" t="s">
        <v>103</v>
      </c>
      <c r="B54" s="89"/>
      <c r="C54" s="89">
        <f>AVERAGE(C49:C53)</f>
        <v>0.95</v>
      </c>
      <c r="D54" s="89">
        <f>AVERAGE(D49:D53)</f>
        <v>0.95</v>
      </c>
    </row>
    <row r="55" spans="1:4" ht="15" thickBot="1">
      <c r="A55" s="85"/>
      <c r="B55" s="85"/>
      <c r="C55" s="86"/>
      <c r="D55" s="86"/>
    </row>
    <row r="56" spans="1:4" ht="15" thickBot="1">
      <c r="A56" s="97" t="s">
        <v>108</v>
      </c>
      <c r="B56" s="98"/>
      <c r="C56" s="98"/>
      <c r="D56" s="99"/>
    </row>
    <row r="57" spans="1:4">
      <c r="A57" s="84" t="s">
        <v>99</v>
      </c>
      <c r="B57" s="84" t="s">
        <v>100</v>
      </c>
      <c r="C57" s="84" t="s">
        <v>101</v>
      </c>
      <c r="D57" s="84" t="s">
        <v>102</v>
      </c>
    </row>
    <row r="58" spans="1:4">
      <c r="A58" s="39">
        <v>2021</v>
      </c>
      <c r="B58" s="80">
        <v>0</v>
      </c>
      <c r="C58" s="80">
        <v>0.5</v>
      </c>
      <c r="D58" s="80">
        <f>C58-B58</f>
        <v>0.5</v>
      </c>
    </row>
    <row r="59" spans="1:4">
      <c r="A59" s="39">
        <v>2022</v>
      </c>
      <c r="B59" s="80">
        <v>0</v>
      </c>
      <c r="C59" s="80">
        <v>0.5</v>
      </c>
      <c r="D59" s="80">
        <f t="shared" ref="D59:D62" si="5">C59-B59</f>
        <v>0.5</v>
      </c>
    </row>
    <row r="60" spans="1:4">
      <c r="A60" s="39">
        <v>2023</v>
      </c>
      <c r="B60" s="80">
        <v>0</v>
      </c>
      <c r="C60" s="80">
        <v>0.5</v>
      </c>
      <c r="D60" s="80">
        <f t="shared" si="5"/>
        <v>0.5</v>
      </c>
    </row>
    <row r="61" spans="1:4">
      <c r="A61" s="39">
        <v>2024</v>
      </c>
      <c r="B61" s="80">
        <v>0</v>
      </c>
      <c r="C61" s="80">
        <v>0.5</v>
      </c>
      <c r="D61" s="80">
        <f t="shared" si="5"/>
        <v>0.5</v>
      </c>
    </row>
    <row r="62" spans="1:4">
      <c r="A62" s="39">
        <v>2025</v>
      </c>
      <c r="B62" s="80">
        <v>0</v>
      </c>
      <c r="C62" s="80">
        <v>0.5</v>
      </c>
      <c r="D62" s="80">
        <f t="shared" si="5"/>
        <v>0.5</v>
      </c>
    </row>
    <row r="63" spans="1:4">
      <c r="A63" s="87" t="s">
        <v>103</v>
      </c>
      <c r="B63" s="89">
        <v>0</v>
      </c>
      <c r="C63" s="89">
        <f>AVERAGE(C58:C62)</f>
        <v>0.5</v>
      </c>
      <c r="D63" s="89">
        <f>AVERAGE(D58:D62)</f>
        <v>0.5</v>
      </c>
    </row>
    <row r="64" spans="1:4" ht="15" thickBot="1"/>
    <row r="65" spans="1:4" ht="15" thickBot="1">
      <c r="A65" s="94" t="s">
        <v>109</v>
      </c>
      <c r="B65" s="95"/>
      <c r="C65" s="95"/>
      <c r="D65" s="96"/>
    </row>
    <row r="66" spans="1:4">
      <c r="A66" s="84" t="s">
        <v>99</v>
      </c>
      <c r="B66" s="84" t="s">
        <v>100</v>
      </c>
      <c r="C66" s="84" t="s">
        <v>101</v>
      </c>
      <c r="D66" s="84" t="s">
        <v>102</v>
      </c>
    </row>
    <row r="67" spans="1:4">
      <c r="A67" s="39">
        <v>2021</v>
      </c>
      <c r="B67" s="80">
        <v>0</v>
      </c>
      <c r="C67" s="80">
        <v>0.25</v>
      </c>
      <c r="D67" s="80">
        <f>C67-B67</f>
        <v>0.25</v>
      </c>
    </row>
    <row r="68" spans="1:4">
      <c r="A68" s="39">
        <v>2022</v>
      </c>
      <c r="B68" s="80">
        <v>0</v>
      </c>
      <c r="C68" s="80">
        <v>0.25</v>
      </c>
      <c r="D68" s="80">
        <f t="shared" ref="D68:D71" si="6">C68-B68</f>
        <v>0.25</v>
      </c>
    </row>
    <row r="69" spans="1:4">
      <c r="A69" s="39">
        <v>2023</v>
      </c>
      <c r="B69" s="80">
        <v>0</v>
      </c>
      <c r="C69" s="80">
        <v>0.25</v>
      </c>
      <c r="D69" s="80">
        <f t="shared" si="6"/>
        <v>0.25</v>
      </c>
    </row>
    <row r="70" spans="1:4">
      <c r="A70" s="39">
        <v>2024</v>
      </c>
      <c r="B70" s="80">
        <v>0</v>
      </c>
      <c r="C70" s="80">
        <v>0.25</v>
      </c>
      <c r="D70" s="80">
        <f t="shared" si="6"/>
        <v>0.25</v>
      </c>
    </row>
    <row r="71" spans="1:4">
      <c r="A71" s="39">
        <v>2025</v>
      </c>
      <c r="B71" s="80">
        <v>0</v>
      </c>
      <c r="C71" s="80">
        <v>0.25</v>
      </c>
      <c r="D71" s="80">
        <f t="shared" si="6"/>
        <v>0.25</v>
      </c>
    </row>
    <row r="72" spans="1:4">
      <c r="A72" s="87" t="s">
        <v>103</v>
      </c>
      <c r="B72" s="89">
        <v>0</v>
      </c>
      <c r="C72" s="89">
        <f>AVERAGE(C67:C71)</f>
        <v>0.25</v>
      </c>
      <c r="D72" s="89">
        <f>AVERAGE(D67:D71)</f>
        <v>0.25</v>
      </c>
    </row>
    <row r="73" spans="1:4" ht="15" thickBot="1"/>
    <row r="74" spans="1:4" ht="15" thickBot="1">
      <c r="A74" s="94" t="s">
        <v>111</v>
      </c>
      <c r="B74" s="95"/>
      <c r="C74" s="95"/>
      <c r="D74" s="96"/>
    </row>
    <row r="75" spans="1:4">
      <c r="A75" s="84" t="s">
        <v>99</v>
      </c>
      <c r="B75" s="84" t="s">
        <v>100</v>
      </c>
      <c r="C75" s="84" t="s">
        <v>101</v>
      </c>
      <c r="D75" s="84" t="s">
        <v>102</v>
      </c>
    </row>
    <row r="76" spans="1:4">
      <c r="A76" s="39">
        <v>2021</v>
      </c>
      <c r="B76" s="80">
        <v>0</v>
      </c>
      <c r="C76" s="80">
        <v>0.95</v>
      </c>
      <c r="D76" s="80">
        <f>C76-B76</f>
        <v>0.95</v>
      </c>
    </row>
    <row r="77" spans="1:4">
      <c r="A77" s="39">
        <v>2022</v>
      </c>
      <c r="B77" s="80">
        <v>0</v>
      </c>
      <c r="C77" s="80">
        <v>0.95</v>
      </c>
      <c r="D77" s="80">
        <f t="shared" ref="D77:D80" si="7">C77-B77</f>
        <v>0.95</v>
      </c>
    </row>
    <row r="78" spans="1:4">
      <c r="A78" s="39">
        <v>2023</v>
      </c>
      <c r="B78" s="80">
        <v>0</v>
      </c>
      <c r="C78" s="80">
        <v>0.95</v>
      </c>
      <c r="D78" s="80">
        <f t="shared" si="7"/>
        <v>0.95</v>
      </c>
    </row>
    <row r="79" spans="1:4">
      <c r="A79" s="39">
        <v>2024</v>
      </c>
      <c r="B79" s="80">
        <v>0</v>
      </c>
      <c r="C79" s="80">
        <v>0.95</v>
      </c>
      <c r="D79" s="80">
        <f t="shared" si="7"/>
        <v>0.95</v>
      </c>
    </row>
    <row r="80" spans="1:4">
      <c r="A80" s="39">
        <v>2025</v>
      </c>
      <c r="B80" s="80">
        <v>0</v>
      </c>
      <c r="C80" s="80">
        <v>0.95</v>
      </c>
      <c r="D80" s="80">
        <f t="shared" si="7"/>
        <v>0.95</v>
      </c>
    </row>
    <row r="81" spans="1:4">
      <c r="A81" s="87" t="s">
        <v>103</v>
      </c>
      <c r="B81" s="89">
        <v>0</v>
      </c>
      <c r="C81" s="89">
        <f>AVERAGE(C76:C80)</f>
        <v>0.95</v>
      </c>
      <c r="D81" s="89">
        <f>AVERAGE(D76:D80)</f>
        <v>0.95</v>
      </c>
    </row>
  </sheetData>
  <mergeCells count="9">
    <mergeCell ref="A65:D65"/>
    <mergeCell ref="A74:D74"/>
    <mergeCell ref="A1:D1"/>
    <mergeCell ref="A10:D10"/>
    <mergeCell ref="A19:D19"/>
    <mergeCell ref="A28:D28"/>
    <mergeCell ref="A38:D38"/>
    <mergeCell ref="A56:D56"/>
    <mergeCell ref="A47:D4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Headers xmlns="http://schemas.microsoft.com/sharepoint/v4" xsi:nil="true"/>
    <Managing_x0020_Entity xmlns="ea430ab3-9117-4245-8ec8-f243c25dcc3c">BRTUV</Managing_x0020_Entity>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D0D523F302484F892F723420D71428" ma:contentTypeVersion="7" ma:contentTypeDescription="Create a new document." ma:contentTypeScope="" ma:versionID="4395f399ec9a2897999309b02a267403">
  <xsd:schema xmlns:xsd="http://www.w3.org/2001/XMLSchema" xmlns:xs="http://www.w3.org/2001/XMLSchema" xmlns:p="http://schemas.microsoft.com/office/2006/metadata/properties" xmlns:ns1="http://schemas.microsoft.com/sharepoint/v3" xmlns:ns2="ea430ab3-9117-4245-8ec8-f243c25dcc3c" xmlns:ns3="http://schemas.microsoft.com/sharepoint/v4" targetNamespace="http://schemas.microsoft.com/office/2006/metadata/properties" ma:root="true" ma:fieldsID="d2f0ef2de6bb5819e6ab9334fe604768" ns1:_="" ns2:_="" ns3:_="">
    <xsd:import namespace="http://schemas.microsoft.com/sharepoint/v3"/>
    <xsd:import namespace="ea430ab3-9117-4245-8ec8-f243c25dcc3c"/>
    <xsd:import namespace="http://schemas.microsoft.com/sharepoint/v4"/>
    <xsd:element name="properties">
      <xsd:complexType>
        <xsd:sequence>
          <xsd:element name="documentManagement">
            <xsd:complexType>
              <xsd:all>
                <xsd:element ref="ns2:Managing_x0020_Entity" minOccurs="0"/>
                <xsd:element ref="ns1:EmailSender" minOccurs="0"/>
                <xsd:element ref="ns1:EmailTo" minOccurs="0"/>
                <xsd:element ref="ns1:EmailCc" minOccurs="0"/>
                <xsd:element ref="ns1:EmailFrom" minOccurs="0"/>
                <xsd:element ref="ns1:EmailSubject" minOccurs="0"/>
                <xsd:element ref="ns3:EmailHead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9" nillable="true" ma:displayName="E-Mail Sender" ma:hidden="true" ma:internalName="EmailSender">
      <xsd:simpleType>
        <xsd:restriction base="dms:Note">
          <xsd:maxLength value="255"/>
        </xsd:restriction>
      </xsd:simpleType>
    </xsd:element>
    <xsd:element name="EmailTo" ma:index="10" nillable="true" ma:displayName="E-Mail To" ma:hidden="true" ma:internalName="EmailTo">
      <xsd:simpleType>
        <xsd:restriction base="dms:Note">
          <xsd:maxLength value="255"/>
        </xsd:restriction>
      </xsd:simpleType>
    </xsd:element>
    <xsd:element name="EmailCc" ma:index="11" nillable="true" ma:displayName="E-Mail Cc" ma:hidden="true" ma:internalName="EmailCc">
      <xsd:simpleType>
        <xsd:restriction base="dms:Note">
          <xsd:maxLength value="255"/>
        </xsd:restriction>
      </xsd:simpleType>
    </xsd:element>
    <xsd:element name="EmailFrom" ma:index="12" nillable="true" ma:displayName="E-Mail From" ma:hidden="true" ma:internalName="EmailFrom">
      <xsd:simpleType>
        <xsd:restriction base="dms:Text"/>
      </xsd:simpleType>
    </xsd:element>
    <xsd:element name="EmailSubject" ma:index="13" nillable="true" ma:displayName="E-Mail Subject" ma:hidden="true" ma:internalName="EmailSubjec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430ab3-9117-4245-8ec8-f243c25dcc3c" elementFormDefault="qualified">
    <xsd:import namespace="http://schemas.microsoft.com/office/2006/documentManagement/types"/>
    <xsd:import namespace="http://schemas.microsoft.com/office/infopath/2007/PartnerControls"/>
    <xsd:element name="Managing_x0020_Entity" ma:index="8" nillable="true" ma:displayName="Managing Entity" ma:default="BRTUV" ma:format="Dropdown" ma:internalName="Managing_x0020_Entity">
      <xsd:simpleType>
        <xsd:restriction base="dms:Choice">
          <xsd:enumeration value="BRTUV"/>
          <xsd:enumeration value="TN CERT"/>
          <xsd:enumeration value="TN India"/>
          <xsd:enumeration value="TN Mexico"/>
          <xsd:enumeration value="TN Malaysia"/>
          <xsd:enumeration value="CH"/>
          <xsd:enumeration value="AFR"/>
          <xsd:enumeration value="IND"/>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EmailHeaders" ma:index="14" nillable="true" ma:displayName="E-Mail Headers" ma:hidden="true" ma:internalName="EmailHeader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985F9-78CE-4524-9BE7-2B612AAA4611}">
  <ds:schemaRefs>
    <ds:schemaRef ds:uri="http://schemas.openxmlformats.org/package/2006/metadata/core-properties"/>
    <ds:schemaRef ds:uri="http://purl.org/dc/terms/"/>
    <ds:schemaRef ds:uri="http://www.w3.org/XML/1998/namespace"/>
    <ds:schemaRef ds:uri="http://purl.org/dc/dcmitype/"/>
    <ds:schemaRef ds:uri="http://schemas.microsoft.com/office/2006/documentManagement/types"/>
    <ds:schemaRef ds:uri="http://purl.org/dc/elements/1.1/"/>
    <ds:schemaRef ds:uri="http://schemas.microsoft.com/sharepoint/v3"/>
    <ds:schemaRef ds:uri="http://schemas.microsoft.com/sharepoint/v4"/>
    <ds:schemaRef ds:uri="http://schemas.microsoft.com/office/infopath/2007/PartnerControls"/>
    <ds:schemaRef ds:uri="ea430ab3-9117-4245-8ec8-f243c25dcc3c"/>
    <ds:schemaRef ds:uri="http://schemas.microsoft.com/office/2006/metadata/properties"/>
  </ds:schemaRefs>
</ds:datastoreItem>
</file>

<file path=customXml/itemProps2.xml><?xml version="1.0" encoding="utf-8"?>
<ds:datastoreItem xmlns:ds="http://schemas.openxmlformats.org/officeDocument/2006/customXml" ds:itemID="{4134B874-F4DA-42C1-B8D8-7E78B6257978}">
  <ds:schemaRefs>
    <ds:schemaRef ds:uri="http://schemas.microsoft.com/sharepoint/v3/contenttype/forms"/>
  </ds:schemaRefs>
</ds:datastoreItem>
</file>

<file path=customXml/itemProps3.xml><?xml version="1.0" encoding="utf-8"?>
<ds:datastoreItem xmlns:ds="http://schemas.openxmlformats.org/officeDocument/2006/customXml" ds:itemID="{DE6EDBD8-C22B-4855-AD4B-DFBBAD0FD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430ab3-9117-4245-8ec8-f243c25dcc3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ER  AMS.II.G</vt:lpstr>
      <vt:lpstr>TOTAL ER Per CPA</vt:lpstr>
      <vt:lpstr>SDGs</vt:lpstr>
      <vt:lpstr>'ER  AMS.II.G'!_ftn1</vt:lpstr>
      <vt:lpstr>'ER  AMS.II.G'!_ftnref1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Ajay Dixit</dc:creator>
  <cp:lastModifiedBy>Nikhil Shetty</cp:lastModifiedBy>
  <cp:lastPrinted>2012-12-26T13:21:03Z</cp:lastPrinted>
  <dcterms:created xsi:type="dcterms:W3CDTF">2011-02-17T00:23:00Z</dcterms:created>
  <dcterms:modified xsi:type="dcterms:W3CDTF">2022-08-18T06:21:14Z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0x010100E9D0D523F302484F892F723420D71428</vt:lpwstr>
  </property>
</Properties>
</file>