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G:\Unidades compartidas\DT_DIRECCION_TECNICA\05 PoA UN\02 Proceso de Certificación Carbono\04. Renovación 1\6. Final docs\VPA4\2. Public versions\"/>
    </mc:Choice>
  </mc:AlternateContent>
  <xr:revisionPtr revIDLastSave="0" documentId="13_ncr:1_{C8BDE1C0-FAC1-4A28-A872-2445D6CE297C}" xr6:coauthVersionLast="47" xr6:coauthVersionMax="47" xr10:uidLastSave="{00000000-0000-0000-0000-000000000000}"/>
  <bookViews>
    <workbookView xWindow="-28920" yWindow="510" windowWidth="29040" windowHeight="15720" firstSheet="1"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9" i="5" l="1"/>
  <c r="E60" i="5"/>
  <c r="E61" i="5"/>
  <c r="E62" i="5"/>
  <c r="E63" i="5"/>
  <c r="E64" i="5"/>
  <c r="E65" i="5"/>
  <c r="E66" i="5"/>
  <c r="E67" i="5"/>
  <c r="E58" i="5"/>
  <c r="D67" i="5"/>
  <c r="C67" i="5"/>
  <c r="D66" i="5"/>
  <c r="C66" i="5"/>
  <c r="BA67" i="5" l="1"/>
  <c r="BA66" i="5"/>
  <c r="BA65" i="5"/>
  <c r="BA64" i="5"/>
  <c r="BA63" i="5"/>
  <c r="BA62" i="5"/>
  <c r="BA61" i="5"/>
  <c r="BA60" i="5"/>
  <c r="BA59" i="5"/>
  <c r="BA58" i="5"/>
  <c r="CG59" i="5"/>
  <c r="CG60" i="5"/>
  <c r="CG61" i="5"/>
  <c r="CG62" i="5"/>
  <c r="CG63" i="5"/>
  <c r="CG64" i="5"/>
  <c r="CG65" i="5"/>
  <c r="CG66" i="5"/>
  <c r="CG67" i="5"/>
  <c r="CG58" i="5"/>
  <c r="CC59" i="5"/>
  <c r="CC60" i="5"/>
  <c r="CC61" i="5"/>
  <c r="CC62" i="5"/>
  <c r="CC63" i="5"/>
  <c r="CC64" i="5"/>
  <c r="CC65" i="5"/>
  <c r="CC66" i="5"/>
  <c r="CC67" i="5"/>
  <c r="CC58" i="5"/>
  <c r="BY59" i="5" l="1"/>
  <c r="BY60" i="5"/>
  <c r="BY61" i="5"/>
  <c r="BY62" i="5"/>
  <c r="BY63" i="5"/>
  <c r="BY64" i="5"/>
  <c r="BY65" i="5"/>
  <c r="BY66" i="5"/>
  <c r="BY67" i="5"/>
  <c r="BY58" i="5"/>
  <c r="BU59" i="5"/>
  <c r="BU60" i="5"/>
  <c r="BU61" i="5"/>
  <c r="BU62" i="5"/>
  <c r="BU63" i="5"/>
  <c r="BU64" i="5"/>
  <c r="BU65" i="5"/>
  <c r="BU66" i="5"/>
  <c r="BU67" i="5"/>
  <c r="BU58" i="5"/>
  <c r="BQ59" i="5"/>
  <c r="BQ60" i="5"/>
  <c r="BQ61" i="5"/>
  <c r="BQ62" i="5"/>
  <c r="BQ63" i="5"/>
  <c r="BQ64" i="5"/>
  <c r="BQ65" i="5"/>
  <c r="BQ66" i="5"/>
  <c r="BQ67" i="5"/>
  <c r="BQ58" i="5"/>
  <c r="BM59" i="5"/>
  <c r="BM60" i="5"/>
  <c r="BM61" i="5"/>
  <c r="BM62" i="5"/>
  <c r="BM63" i="5"/>
  <c r="BM64" i="5"/>
  <c r="BM65" i="5"/>
  <c r="BM66" i="5"/>
  <c r="BM67" i="5"/>
  <c r="BM58" i="5"/>
  <c r="BI59" i="5"/>
  <c r="BI60" i="5"/>
  <c r="BI61" i="5"/>
  <c r="BI62" i="5"/>
  <c r="BI63" i="5"/>
  <c r="BI64" i="5"/>
  <c r="BI65" i="5"/>
  <c r="BI66" i="5"/>
  <c r="BI67" i="5"/>
  <c r="BI58" i="5"/>
  <c r="BE59" i="5"/>
  <c r="BE60" i="5"/>
  <c r="BE61" i="5"/>
  <c r="BE62" i="5"/>
  <c r="BE63" i="5"/>
  <c r="BE64" i="5"/>
  <c r="BE65" i="5"/>
  <c r="BE66" i="5"/>
  <c r="BE67" i="5"/>
  <c r="BE58" i="5"/>
  <c r="AW59" i="5"/>
  <c r="AW60" i="5"/>
  <c r="AW61" i="5"/>
  <c r="AW62" i="5"/>
  <c r="AW63" i="5"/>
  <c r="AW64" i="5"/>
  <c r="AW65" i="5"/>
  <c r="AW66" i="5"/>
  <c r="AW67" i="5"/>
  <c r="AW58" i="5"/>
  <c r="AS59" i="5"/>
  <c r="AS60" i="5"/>
  <c r="AS61" i="5"/>
  <c r="AS62" i="5"/>
  <c r="AS63" i="5"/>
  <c r="AS64" i="5"/>
  <c r="AS65" i="5"/>
  <c r="AS66" i="5"/>
  <c r="AS67" i="5"/>
  <c r="AS58" i="5"/>
  <c r="AO59" i="5"/>
  <c r="AO60" i="5"/>
  <c r="AO61" i="5"/>
  <c r="AO62" i="5"/>
  <c r="AO63" i="5"/>
  <c r="AO64" i="5"/>
  <c r="AO65" i="5"/>
  <c r="AO66" i="5"/>
  <c r="AO67" i="5"/>
  <c r="AO58" i="5"/>
  <c r="AK59" i="5"/>
  <c r="AK60" i="5"/>
  <c r="AK61" i="5"/>
  <c r="AK62" i="5"/>
  <c r="AK63" i="5"/>
  <c r="AK64" i="5"/>
  <c r="AK65" i="5"/>
  <c r="AK66" i="5"/>
  <c r="AK67" i="5"/>
  <c r="AK58" i="5"/>
  <c r="AG59" i="5" l="1"/>
  <c r="AG60" i="5"/>
  <c r="AG61" i="5"/>
  <c r="AG62" i="5"/>
  <c r="AG63" i="5"/>
  <c r="AG64" i="5"/>
  <c r="AG65" i="5"/>
  <c r="AG66" i="5"/>
  <c r="AG67" i="5"/>
  <c r="AG58" i="5"/>
  <c r="AC59" i="5"/>
  <c r="AC60" i="5"/>
  <c r="AC61" i="5"/>
  <c r="AC62" i="5"/>
  <c r="AC63" i="5"/>
  <c r="AC64" i="5"/>
  <c r="AC65" i="5"/>
  <c r="AC66" i="5"/>
  <c r="AC67" i="5"/>
  <c r="AC58" i="5"/>
  <c r="Y59" i="5"/>
  <c r="Y60" i="5"/>
  <c r="Y61" i="5"/>
  <c r="Y62" i="5"/>
  <c r="Y63" i="5"/>
  <c r="Y64" i="5"/>
  <c r="Y65" i="5"/>
  <c r="Y66" i="5"/>
  <c r="Y67" i="5"/>
  <c r="Y58" i="5"/>
  <c r="U59" i="5"/>
  <c r="U60" i="5"/>
  <c r="U61" i="5"/>
  <c r="U62" i="5"/>
  <c r="U63" i="5"/>
  <c r="U64" i="5"/>
  <c r="U65" i="5"/>
  <c r="U66" i="5"/>
  <c r="U67" i="5"/>
  <c r="U58" i="5"/>
  <c r="Q59" i="5"/>
  <c r="Q60" i="5"/>
  <c r="Q61" i="5"/>
  <c r="Q62" i="5"/>
  <c r="Q63" i="5"/>
  <c r="Q64" i="5"/>
  <c r="Q65" i="5"/>
  <c r="Q66" i="5"/>
  <c r="Q67" i="5"/>
  <c r="Q58" i="5"/>
  <c r="M59" i="5"/>
  <c r="M60" i="5"/>
  <c r="M61" i="5"/>
  <c r="M62" i="5"/>
  <c r="M63" i="5"/>
  <c r="M64" i="5"/>
  <c r="M65" i="5"/>
  <c r="M66" i="5"/>
  <c r="M67" i="5"/>
  <c r="M58" i="5"/>
  <c r="I59" i="5"/>
  <c r="I60" i="5"/>
  <c r="I61" i="5"/>
  <c r="I62" i="5"/>
  <c r="I63" i="5"/>
  <c r="I64" i="5"/>
  <c r="I65" i="5"/>
  <c r="I66" i="5"/>
  <c r="I67" i="5"/>
  <c r="I58" i="5"/>
  <c r="I58" i="11" l="1"/>
  <c r="E58" i="11"/>
  <c r="B58" i="11"/>
  <c r="B36" i="11"/>
  <c r="B27" i="11"/>
  <c r="AD27" i="11" s="1"/>
  <c r="B26" i="11"/>
  <c r="Z26" i="11" s="1"/>
  <c r="B24" i="11"/>
  <c r="N24" i="11" s="1"/>
  <c r="B23" i="11"/>
  <c r="V23" i="11" s="1"/>
  <c r="XFD19" i="11" a="1"/>
  <c r="XFD19" i="11" s="1"/>
  <c r="J23" i="11" l="1"/>
  <c r="R24" i="11"/>
  <c r="V24" i="11"/>
  <c r="N26" i="11"/>
  <c r="AD23" i="11"/>
  <c r="J26" i="11"/>
  <c r="Z23" i="11"/>
  <c r="C50" i="11" a="1"/>
  <c r="C50" i="11" s="1"/>
  <c r="F27" i="11"/>
  <c r="AL27" i="11"/>
  <c r="AH23" i="11"/>
  <c r="Z24" i="11"/>
  <c r="R26" i="11"/>
  <c r="J27" i="11"/>
  <c r="K50" i="11" s="1" a="1"/>
  <c r="K50" i="11" s="1"/>
  <c r="F23" i="11"/>
  <c r="AL23" i="11"/>
  <c r="AD24" i="11"/>
  <c r="V26" i="11"/>
  <c r="N27" i="11"/>
  <c r="O50" i="11" s="1" a="1"/>
  <c r="O50" i="11" s="1"/>
  <c r="N23" i="11"/>
  <c r="F24" i="11"/>
  <c r="AL24" i="11"/>
  <c r="AD26" i="11"/>
  <c r="AE50" i="11" s="1" a="1"/>
  <c r="AE50" i="11" s="1"/>
  <c r="V27" i="11"/>
  <c r="AH27" i="11"/>
  <c r="AH24" i="11"/>
  <c r="R27" i="11"/>
  <c r="R23" i="11"/>
  <c r="J24" i="11"/>
  <c r="AH26" i="11"/>
  <c r="Z27" i="11"/>
  <c r="AA50" i="11" s="1" a="1"/>
  <c r="AA50" i="11" s="1"/>
  <c r="F26" i="11"/>
  <c r="AL26" i="11"/>
  <c r="G50" i="11" l="1" a="1"/>
  <c r="G50" i="11" s="1"/>
  <c r="AM50" i="11" a="1"/>
  <c r="AM50" i="11" s="1"/>
  <c r="S50" i="11" a="1"/>
  <c r="S50" i="11" s="1"/>
  <c r="AI50" i="11" a="1"/>
  <c r="AI50" i="11" s="1"/>
  <c r="W50" i="11" a="1"/>
  <c r="W50" i="11" s="1"/>
  <c r="B58" i="5" l="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G50" i="5" l="1" a="1"/>
  <c r="G50" i="5" s="1"/>
  <c r="W50" i="5" a="1"/>
  <c r="W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C30" i="5" l="1" a="1"/>
  <c r="C30" i="5" s="1"/>
  <c r="C34" i="5" s="1"/>
  <c r="G30" i="11" a="1"/>
  <c r="G30" i="11" s="1"/>
  <c r="AM30" i="11" a="1"/>
  <c r="AM30" i="11" s="1"/>
  <c r="AA30" i="11" a="1"/>
  <c r="AA30" i="11" s="1"/>
  <c r="AI30" i="11" a="1"/>
  <c r="AI30" i="11" s="1"/>
  <c r="O30" i="11" a="1"/>
  <c r="O30" i="11" s="1"/>
  <c r="C30" i="11" a="1"/>
  <c r="C30" i="11" s="1"/>
  <c r="AE30" i="11" a="1"/>
  <c r="AE30" i="11" s="1"/>
  <c r="W30" i="11" a="1"/>
  <c r="W30" i="11" s="1"/>
  <c r="S30" i="11" a="1"/>
  <c r="S30" i="11" s="1"/>
  <c r="K30" i="11" a="1"/>
  <c r="K30" i="11" s="1"/>
  <c r="G30" i="5" a="1"/>
  <c r="G30" i="5" s="1"/>
  <c r="L4" i="6"/>
  <c r="S41" i="11" l="1"/>
  <c r="S32" i="11"/>
  <c r="S35" i="11"/>
  <c r="S42" i="11"/>
  <c r="S34" i="11"/>
  <c r="S36" i="11"/>
  <c r="S39" i="11"/>
  <c r="S31" i="11"/>
  <c r="S38" i="11"/>
  <c r="S37" i="11"/>
  <c r="S40" i="11"/>
  <c r="S33" i="11"/>
  <c r="W36" i="11"/>
  <c r="W32" i="11"/>
  <c r="W37" i="11"/>
  <c r="W39" i="11"/>
  <c r="W31" i="11"/>
  <c r="W35" i="11"/>
  <c r="W42" i="11"/>
  <c r="W38" i="11"/>
  <c r="W41" i="11"/>
  <c r="W40" i="11"/>
  <c r="W34" i="11"/>
  <c r="W33" i="11"/>
  <c r="AE40" i="11"/>
  <c r="AE34" i="11"/>
  <c r="AE31" i="11"/>
  <c r="AE35" i="11"/>
  <c r="AE41" i="11"/>
  <c r="AE33" i="11"/>
  <c r="AE38" i="11"/>
  <c r="AE42" i="11"/>
  <c r="AE39" i="11"/>
  <c r="AE32" i="11"/>
  <c r="AE36" i="11"/>
  <c r="AE37" i="11"/>
  <c r="C32" i="11"/>
  <c r="C38" i="11"/>
  <c r="C37" i="11"/>
  <c r="C39" i="11"/>
  <c r="C33" i="11"/>
  <c r="C35" i="11"/>
  <c r="C31" i="11"/>
  <c r="C42" i="11"/>
  <c r="C40" i="11"/>
  <c r="C34" i="11"/>
  <c r="C36" i="11"/>
  <c r="C41" i="11"/>
  <c r="K35" i="11"/>
  <c r="K40" i="11"/>
  <c r="K31" i="11"/>
  <c r="K32" i="11"/>
  <c r="K42" i="11"/>
  <c r="K34" i="11"/>
  <c r="K36" i="11"/>
  <c r="K38" i="11"/>
  <c r="K41" i="11"/>
  <c r="K37" i="11"/>
  <c r="K39" i="11"/>
  <c r="K33" i="11"/>
  <c r="AA42" i="11"/>
  <c r="AA38" i="11"/>
  <c r="AA34" i="11"/>
  <c r="AA33" i="11"/>
  <c r="AA41" i="11"/>
  <c r="AA37" i="11"/>
  <c r="AA40" i="11"/>
  <c r="AA36" i="11"/>
  <c r="AA35" i="11"/>
  <c r="AA32" i="11"/>
  <c r="AA39" i="11"/>
  <c r="AA31" i="11"/>
  <c r="AM38" i="11"/>
  <c r="AM34" i="11"/>
  <c r="AM31" i="11"/>
  <c r="AM41" i="11"/>
  <c r="AM33" i="11"/>
  <c r="AM40" i="11"/>
  <c r="AM37" i="11"/>
  <c r="AM35" i="11"/>
  <c r="AM36" i="11"/>
  <c r="AM42" i="11"/>
  <c r="AM32" i="11"/>
  <c r="AM39" i="11"/>
  <c r="G33" i="11"/>
  <c r="G41" i="11"/>
  <c r="G40" i="11"/>
  <c r="G42" i="11"/>
  <c r="G36" i="11"/>
  <c r="G35" i="11"/>
  <c r="G32" i="11"/>
  <c r="G38" i="11"/>
  <c r="G39" i="11"/>
  <c r="G31" i="11"/>
  <c r="G34" i="11"/>
  <c r="G37" i="11"/>
  <c r="AI39" i="11"/>
  <c r="AI41" i="11"/>
  <c r="AI42" i="11"/>
  <c r="AI38" i="11"/>
  <c r="AI33" i="11"/>
  <c r="AI32" i="11"/>
  <c r="AI35" i="11"/>
  <c r="AI37" i="11"/>
  <c r="AI36" i="11"/>
  <c r="AI31" i="11"/>
  <c r="AI34" i="11"/>
  <c r="AI40" i="11"/>
  <c r="C42" i="5"/>
  <c r="O32" i="11"/>
  <c r="O34" i="11"/>
  <c r="O40" i="11"/>
  <c r="O39" i="11"/>
  <c r="O38" i="11"/>
  <c r="O37" i="11"/>
  <c r="O35" i="11"/>
  <c r="O31" i="11"/>
  <c r="O42" i="11"/>
  <c r="O33" i="11"/>
  <c r="O41" i="11"/>
  <c r="O36" i="11"/>
  <c r="G32" i="5"/>
  <c r="G40" i="5"/>
  <c r="G31" i="5"/>
  <c r="C40" i="5"/>
  <c r="C39" i="5"/>
  <c r="C37" i="5"/>
  <c r="C35" i="5"/>
  <c r="C41" i="5"/>
  <c r="C36" i="5"/>
  <c r="C32" i="5"/>
  <c r="C33" i="5"/>
  <c r="C38" i="5"/>
  <c r="C31"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H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C71" i="8" s="1"/>
  <c r="AB78" i="8" a="1"/>
  <c r="AB78" i="8" s="1"/>
  <c r="AC78" i="8" s="1"/>
  <c r="AB85" i="8" a="1"/>
  <c r="AB85" i="8" s="1"/>
  <c r="AC85" i="8" s="1"/>
  <c r="AB93" i="8" a="1"/>
  <c r="AB93" i="8" s="1"/>
  <c r="AC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C100" i="8" s="1"/>
  <c r="AB61" i="8" a="1"/>
  <c r="AB61" i="8" s="1"/>
  <c r="AC61" i="8" s="1"/>
  <c r="AB57" i="8" a="1"/>
  <c r="AB57" i="8" s="1"/>
  <c r="AC57" i="8" s="1"/>
  <c r="AB65" i="8" a="1"/>
  <c r="AB65" i="8" s="1"/>
  <c r="AC65" i="8" s="1"/>
  <c r="AB73" i="8" a="1"/>
  <c r="AB73" i="8" s="1"/>
  <c r="AC73" i="8" s="1"/>
  <c r="AB79" i="8" a="1"/>
  <c r="AB79" i="8" s="1"/>
  <c r="AC79" i="8" s="1"/>
  <c r="AB87" i="8" a="1"/>
  <c r="AB87" i="8" s="1"/>
  <c r="AC87" i="8" s="1"/>
  <c r="AB101" i="8" a="1"/>
  <c r="AB101" i="8" s="1"/>
  <c r="AC101" i="8" s="1"/>
  <c r="AB98" i="8" a="1"/>
  <c r="AB98" i="8" s="1"/>
  <c r="AC98" i="8" s="1"/>
  <c r="AB58" i="8" a="1"/>
  <c r="AB58" i="8" s="1"/>
  <c r="AC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N194" i="8" s="1"/>
  <c r="AB202" i="8" a="1"/>
  <c r="AB202" i="8" s="1"/>
  <c r="AQ202" i="8" s="1"/>
  <c r="AB209" i="8" a="1"/>
  <c r="AB209" i="8" s="1"/>
  <c r="AL209" i="8" s="1"/>
  <c r="AB165" i="8" a="1"/>
  <c r="AB165" i="8" s="1"/>
  <c r="AB173" i="8" a="1"/>
  <c r="AB173" i="8" s="1"/>
  <c r="AI173" i="8" s="1"/>
  <c r="AB180" i="8" a="1"/>
  <c r="AB180" i="8" s="1"/>
  <c r="AB187" i="8" a="1"/>
  <c r="AB187" i="8" s="1"/>
  <c r="AJ187" i="8" s="1"/>
  <c r="AB195" i="8" a="1"/>
  <c r="AB195" i="8" s="1"/>
  <c r="AO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Q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N188" i="8"/>
  <c r="AL179" i="8"/>
  <c r="AI186" i="8"/>
  <c r="AQ174" i="8"/>
  <c r="AK169" i="8"/>
  <c r="AC77" i="8"/>
  <c r="AC76" i="8"/>
  <c r="AC84" i="8"/>
  <c r="AC102" i="8"/>
  <c r="AC72" i="8"/>
  <c r="AC70" i="8"/>
  <c r="AC99" i="8"/>
  <c r="AC62" i="8"/>
  <c r="AP34" i="8"/>
  <c r="AN49"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2" i="8"/>
  <c r="AC94"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F42" i="8" s="1" a="1"/>
  <c r="F42" i="8" s="1"/>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7" i="8" a="1"/>
  <c r="K7" i="8" s="1"/>
  <c r="K33" i="8" a="1"/>
  <c r="K33" i="8" s="1"/>
  <c r="F48" i="8" a="1"/>
  <c r="F48" i="8" s="1"/>
  <c r="F25" i="8" a="1"/>
  <c r="F25" i="8" s="1"/>
  <c r="F40" i="8" a="1"/>
  <c r="F40"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AY36" i="8" a="1"/>
  <c r="AY36" i="8" s="1"/>
  <c r="BF22" i="8" a="1"/>
  <c r="BF22" i="8" s="1"/>
  <c r="BF35" i="8" a="1"/>
  <c r="BF35" i="8" s="1"/>
  <c r="BE23" i="8" a="1"/>
  <c r="BE23" i="8" s="1"/>
  <c r="BE25" i="8" a="1"/>
  <c r="BE25" i="8" s="1"/>
  <c r="BE47" i="8" a="1"/>
  <c r="BE47" i="8" s="1"/>
  <c r="BH15" i="8" a="1"/>
  <c r="BH15" i="8" s="1"/>
  <c r="BH21" i="8" a="1"/>
  <c r="BH21" i="8" s="1"/>
  <c r="BH46" i="8" a="1"/>
  <c r="BH46" i="8" s="1"/>
  <c r="BH32" i="8" a="1"/>
  <c r="BH32" i="8" s="1"/>
  <c r="BH18" i="8" a="1"/>
  <c r="BH18" i="8" s="1"/>
  <c r="BH43" i="8" a="1"/>
  <c r="BH43" i="8" s="1"/>
  <c r="BI302" i="8" a="1"/>
  <c r="BI302" i="8" s="1"/>
  <c r="BI307" i="8" a="1"/>
  <c r="BI307" i="8" s="1"/>
  <c r="BI77" i="8" a="1"/>
  <c r="BI77" i="8" s="1"/>
  <c r="BI55" i="8" a="1"/>
  <c r="BI55" i="8" s="1"/>
  <c r="BF9" i="8" l="1" a="1"/>
  <c r="BF9" i="8" s="1"/>
  <c r="F9" i="8" a="1"/>
  <c r="F9" i="8" s="1"/>
  <c r="K6" i="8" a="1"/>
  <c r="K6" i="8" s="1"/>
  <c r="F45" i="8" a="1"/>
  <c r="F45" i="8" s="1"/>
  <c r="K27" i="8" a="1"/>
  <c r="K27" i="8" s="1"/>
  <c r="K37" i="8" a="1"/>
  <c r="K37" i="8" s="1"/>
  <c r="F30" i="8" a="1"/>
  <c r="F30" i="8" s="1"/>
  <c r="K20" i="8" a="1"/>
  <c r="K20" i="8" s="1"/>
  <c r="F10" i="8" a="1"/>
  <c r="F10" i="8" s="1"/>
  <c r="F36" i="8" a="1"/>
  <c r="F36" i="8" s="1"/>
  <c r="K24" i="8" a="1"/>
  <c r="K24" i="8" s="1"/>
  <c r="F33" i="8" a="1"/>
  <c r="F33" i="8" s="1"/>
  <c r="F22" i="8" a="1"/>
  <c r="F22" i="8" s="1"/>
  <c r="F37" i="8" a="1"/>
  <c r="F37" i="8" s="1"/>
  <c r="K25" i="8" a="1"/>
  <c r="K25" i="8" s="1"/>
  <c r="K15" i="8" a="1"/>
  <c r="K15" i="8" s="1"/>
  <c r="K12" i="8" a="1"/>
  <c r="K12" i="8" s="1"/>
  <c r="F31" i="8" a="1"/>
  <c r="F31" i="8" s="1"/>
  <c r="K19" i="8" a="1"/>
  <c r="K19" i="8" s="1"/>
  <c r="F20" i="8" a="1"/>
  <c r="F20" i="8" s="1"/>
  <c r="F6" i="8" a="1"/>
  <c r="F6" i="8" s="1"/>
  <c r="K46" i="8" a="1"/>
  <c r="K46" i="8" s="1"/>
  <c r="F27" i="8" a="1"/>
  <c r="F27" i="8" s="1"/>
  <c r="F21" i="8" a="1"/>
  <c r="F21" i="8" s="1"/>
  <c r="F13" i="8" a="1"/>
  <c r="F13" i="8" s="1"/>
  <c r="K44" i="8" a="1"/>
  <c r="K44" i="8" s="1"/>
  <c r="K36" i="8" a="1"/>
  <c r="K36" i="8" s="1"/>
  <c r="K5" i="8" a="1"/>
  <c r="K5" i="8" s="1"/>
  <c r="F44" i="8" a="1"/>
  <c r="F44" i="8" s="1"/>
  <c r="K40" i="8" a="1"/>
  <c r="K40" i="8" s="1"/>
  <c r="F29" i="8" a="1"/>
  <c r="F29" i="8" s="1"/>
  <c r="F3" i="8" a="1"/>
  <c r="F3" i="8" s="1"/>
  <c r="F46" i="8" a="1"/>
  <c r="F46" i="8" s="1"/>
  <c r="K14" i="8" a="1"/>
  <c r="K14" i="8" s="1"/>
  <c r="K42" i="8" a="1"/>
  <c r="K42" i="8" s="1"/>
  <c r="K28" i="8" a="1"/>
  <c r="K28" i="8" s="1"/>
  <c r="BE33" i="8" a="1"/>
  <c r="BE33" i="8" s="1"/>
  <c r="F47" i="8" a="1"/>
  <c r="F47" i="8" s="1"/>
  <c r="F5" i="8" a="1"/>
  <c r="F5" i="8" s="1"/>
  <c r="F28" i="8" a="1"/>
  <c r="F28" i="8" s="1"/>
  <c r="K47" i="8" a="1"/>
  <c r="K47" i="8" s="1"/>
  <c r="K3" i="8" a="1"/>
  <c r="K3" i="8" s="1"/>
  <c r="F17" i="8" a="1"/>
  <c r="F17" i="8" s="1"/>
  <c r="K32" i="8" a="1"/>
  <c r="K32" i="8" s="1"/>
  <c r="F11" i="8" a="1"/>
  <c r="F11" i="8" s="1"/>
  <c r="F14" i="8" a="1"/>
  <c r="F14" i="8" s="1"/>
  <c r="F4" i="8" a="1"/>
  <c r="F4" i="8" s="1"/>
  <c r="K17" i="8" a="1"/>
  <c r="K17" i="8" s="1"/>
  <c r="K38" i="8" a="1"/>
  <c r="K38" i="8" s="1"/>
  <c r="F204" i="8" a="1"/>
  <c r="F204" i="8" s="1"/>
  <c r="F32" i="8" a="1"/>
  <c r="F32" i="8" s="1"/>
  <c r="K4" i="8" a="1"/>
  <c r="K4" i="8" s="1"/>
  <c r="F12" i="8" a="1"/>
  <c r="F12" i="8" s="1"/>
  <c r="F35" i="8" a="1"/>
  <c r="F35" i="8" s="1"/>
  <c r="F34" i="8" a="1"/>
  <c r="F34" i="8" s="1"/>
  <c r="K23" i="8" a="1"/>
  <c r="K23" i="8" s="1"/>
  <c r="K45" i="8" a="1"/>
  <c r="K45" i="8" s="1"/>
  <c r="K41" i="8" a="1"/>
  <c r="K41" i="8" s="1"/>
  <c r="F49" i="8" a="1"/>
  <c r="F49" i="8" s="1"/>
  <c r="F23" i="8" a="1"/>
  <c r="F23" i="8" s="1"/>
  <c r="F43" i="8" a="1"/>
  <c r="F43" i="8" s="1"/>
  <c r="F16" i="8" a="1"/>
  <c r="F16" i="8" s="1"/>
  <c r="K39" i="8" a="1"/>
  <c r="K39" i="8" s="1"/>
  <c r="K18" i="8" a="1"/>
  <c r="K18" i="8" s="1"/>
  <c r="K48" i="8" a="1"/>
  <c r="K48" i="8" s="1"/>
  <c r="AY38" i="8" a="1"/>
  <c r="AY38" i="8" s="1"/>
  <c r="F18" i="8" a="1"/>
  <c r="F18" i="8" s="1"/>
  <c r="F26" i="8" a="1"/>
  <c r="F26" i="8" s="1"/>
  <c r="F24" i="8" a="1"/>
  <c r="F24" i="8" s="1"/>
  <c r="K34" i="8" a="1"/>
  <c r="K34" i="8" s="1"/>
  <c r="K43" i="8" a="1"/>
  <c r="K43" i="8" s="1"/>
  <c r="K13" i="8" a="1"/>
  <c r="K13" i="8" s="1"/>
  <c r="K50" i="8" a="1"/>
  <c r="K50" i="8" s="1"/>
  <c r="L288" i="8" a="1"/>
  <c r="L288" i="8" s="1"/>
  <c r="AY15" i="8" a="1"/>
  <c r="AY15" i="8" s="1"/>
  <c r="F19" i="8" a="1"/>
  <c r="F19" i="8" s="1"/>
  <c r="F8" i="8" a="1"/>
  <c r="F8" i="8" s="1"/>
  <c r="F39" i="8" a="1"/>
  <c r="F39" i="8" s="1"/>
  <c r="K9" i="8" a="1"/>
  <c r="K9" i="8" s="1"/>
  <c r="K29" i="8" a="1"/>
  <c r="K29" i="8" s="1"/>
  <c r="AY19" i="8" a="1"/>
  <c r="AY19" i="8" s="1"/>
  <c r="F7" i="8" a="1"/>
  <c r="F7" i="8" s="1"/>
  <c r="F41" i="8" a="1"/>
  <c r="F41" i="8" s="1"/>
  <c r="F15" i="8" a="1"/>
  <c r="F15" i="8" s="1"/>
  <c r="K49" i="8" a="1"/>
  <c r="K49" i="8" s="1"/>
  <c r="K11" i="8" a="1"/>
  <c r="K11" i="8" s="1"/>
  <c r="K31" i="8" a="1"/>
  <c r="K31" i="8" s="1"/>
  <c r="K26" i="8" a="1"/>
  <c r="K26" i="8" s="1"/>
  <c r="BB41" i="8" a="1"/>
  <c r="BB41" i="8" s="1"/>
  <c r="F38" i="8" a="1"/>
  <c r="F38" i="8" s="1"/>
  <c r="F50" i="8" a="1"/>
  <c r="F50" i="8" s="1"/>
  <c r="K22" i="8" a="1"/>
  <c r="K22" i="8" s="1"/>
  <c r="K30" i="8" a="1"/>
  <c r="K30" i="8" s="1"/>
  <c r="K21" i="8" a="1"/>
  <c r="K21" i="8" s="1"/>
  <c r="BH16" i="8"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<sst xmlns="http://schemas.openxmlformats.org/spreadsheetml/2006/main" count="3720" uniqueCount="1413">
  <si>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</si>
  <si>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</si>
  <si>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</si>
  <si>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</si>
  <si>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</si>
  <si>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</si>
  <si>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</si>
  <si>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</si>
  <si>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</si>
  <si>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</si>
  <si>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</si>
  <si>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</si>
  <si>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</si>
  <si>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</si>
  <si>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</si>
  <si>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</si>
  <si>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</si>
  <si>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</si>
  <si>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</si>
  <si>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</si>
  <si>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</si>
  <si>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</si>
  <si>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</si>
  <si>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</si>
  <si>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</si>
  <si>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</si>
  <si>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</si>
  <si>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</si>
  <si>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</si>
  <si>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</si>
  <si>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</si>
  <si>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</si>
  <si>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</si>
  <si>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</si>
  <si>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</si>
  <si>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</si>
  <si>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</si>
  <si>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</si>
  <si>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</si>
  <si>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</si>
  <si>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</si>
  <si>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</si>
  <si>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</si>
  <si>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</si>
  <si>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</si>
  <si>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</si>
  <si>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</si>
  <si>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</si>
  <si>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</si>
  <si>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</si>
  <si>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</si>
  <si>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</si>
  <si>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</si>
  <si>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</si>
  <si>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</si>
  <si>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</si>
  <si>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</si>
  <si>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</si>
  <si>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</si>
  <si>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</si>
  <si>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</si>
  <si>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</si>
  <si>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</si>
  <si>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</si>
  <si>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</si>
  <si>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</si>
  <si>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</si>
  <si>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</si>
  <si>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</si>
  <si>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</si>
  <si>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</si>
  <si>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</si>
  <si>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</si>
  <si>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</si>
  <si>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</si>
  <si>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</si>
  <si>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</si>
  <si>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</si>
  <si>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</si>
  <si>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</si>
  <si>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</si>
  <si>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</si>
  <si>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</si>
  <si>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</si>
  <si>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</si>
  <si>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</si>
  <si>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</si>
  <si>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</si>
  <si>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</si>
  <si>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</si>
  <si>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</si>
  <si>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</si>
  <si>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</si>
  <si>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</si>
  <si>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</si>
  <si>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</si>
  <si>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</si>
  <si>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</si>
  <si>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</si>
  <si>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</si>
  <si>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</si>
  <si>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</si>
  <si>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</si>
  <si>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</si>
  <si>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</si>
  <si>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</si>
  <si>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</si>
  <si>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</si>
  <si>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</si>
  <si>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</si>
  <si>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</si>
  <si>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</si>
  <si>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</si>
  <si>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</si>
  <si>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</si>
  <si>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</si>
  <si>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</si>
  <si>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</si>
  <si>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</si>
  <si>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</si>
  <si>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</si>
  <si>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</si>
  <si>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</si>
  <si>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</si>
  <si>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</si>
  <si>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</si>
  <si>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</si>
  <si>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</si>
  <si>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</si>
  <si>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</si>
  <si>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</si>
  <si>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</si>
  <si>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</si>
  <si>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</si>
  <si>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</si>
  <si>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</si>
  <si>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</si>
  <si>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</si>
  <si>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</si>
  <si>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</si>
  <si>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</si>
  <si>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</si>
  <si>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</si>
  <si>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</si>
  <si>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</si>
  <si>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</si>
  <si>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</si>
  <si>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</si>
  <si>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</si>
  <si>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</si>
  <si>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</si>
  <si>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</si>
  <si>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</si>
  <si>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</si>
  <si>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</si>
  <si>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</si>
  <si>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</si>
  <si>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</si>
  <si>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</si>
  <si>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</si>
  <si>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</si>
  <si>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</si>
  <si>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</si>
  <si>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</si>
  <si>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</si>
  <si>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</si>
  <si>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</si>
  <si>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</si>
  <si>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</si>
  <si>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</si>
  <si>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</si>
  <si>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</si>
  <si>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</si>
  <si>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</si>
  <si>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</si>
  <si>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</si>
  <si>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</si>
  <si>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</si>
  <si>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</si>
  <si>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</si>
  <si>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</si>
  <si>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</si>
  <si>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</si>
  <si>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</si>
  <si>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</si>
  <si>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</si>
  <si>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</si>
  <si>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</si>
  <si>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</si>
  <si>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</si>
  <si>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</si>
  <si>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</si>
  <si>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</si>
  <si>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</si>
  <si>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</si>
  <si>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</si>
  <si>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</si>
  <si>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</si>
  <si>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</si>
  <si>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</si>
  <si>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</si>
  <si>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</si>
  <si>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</si>
  <si>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</si>
  <si>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</si>
  <si>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</si>
  <si>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</si>
  <si>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</si>
  <si>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</si>
  <si>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</si>
  <si>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</si>
  <si>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</si>
  <si>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</si>
  <si>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</si>
  <si>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</si>
  <si>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</si>
  <si>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</si>
  <si>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</si>
  <si>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</si>
  <si>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</si>
  <si>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</si>
  <si>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</si>
  <si>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</si>
  <si>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</si>
  <si>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</si>
  <si>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</si>
  <si>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</si>
  <si>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</si>
  <si>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</si>
  <si>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</si>
  <si>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</si>
  <si>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</si>
  <si>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</si>
  <si>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</si>
  <si>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</si>
  <si>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</si>
  <si>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</si>
  <si>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</si>
  <si>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</si>
  <si>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</si>
  <si>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</si>
  <si>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</si>
  <si>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</si>
  <si>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</si>
  <si>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</si>
  <si>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</si>
  <si>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</si>
  <si>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</si>
  <si>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</si>
  <si>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</si>
  <si>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</si>
  <si>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</si>
  <si>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</si>
  <si>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</si>
  <si>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</si>
  <si>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</si>
  <si>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</si>
  <si>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</si>
  <si>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</si>
  <si>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</si>
  <si>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</si>
  <si>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</si>
  <si>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</si>
  <si>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</si>
  <si>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</si>
  <si>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</si>
  <si>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</si>
  <si>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</si>
  <si>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</si>
  <si>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</si>
  <si>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</si>
  <si>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</si>
  <si>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</si>
  <si>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</si>
  <si>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</si>
  <si>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</si>
  <si>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</si>
  <si>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</si>
  <si>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</si>
  <si>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</si>
  <si>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</si>
  <si>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</si>
  <si>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</si>
  <si>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</si>
  <si>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</si>
  <si>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</si>
  <si>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</si>
  <si>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</si>
  <si>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</si>
  <si>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</si>
  <si>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</si>
  <si>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</si>
  <si>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</si>
  <si>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</si>
  <si>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</si>
  <si>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</si>
  <si>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</si>
  <si>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</si>
  <si>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</si>
  <si>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</si>
  <si>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</si>
  <si>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</si>
  <si>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</si>
  <si>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</si>
  <si>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</si>
  <si>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</si>
  <si>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</si>
  <si>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</si>
  <si>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</si>
  <si>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</si>
  <si>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</si>
  <si>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</si>
  <si>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</si>
  <si>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</si>
  <si>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</si>
  <si>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</si>
  <si>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</si>
  <si>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</si>
  <si>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</si>
  <si>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</si>
  <si>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</si>
  <si>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</si>
  <si>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</si>
  <si>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</si>
  <si>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</si>
  <si>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</si>
  <si>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</si>
  <si>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</si>
  <si>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</si>
  <si>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</si>
  <si>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</si>
  <si>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</si>
  <si>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</si>
  <si>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</si>
  <si>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</si>
  <si>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</si>
  <si>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</si>
  <si>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</si>
  <si>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</si>
  <si>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</si>
  <si>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</si>
  <si>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</si>
  <si>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</si>
  <si>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</si>
  <si>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</si>
  <si>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</si>
  <si>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</si>
  <si>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</si>
  <si>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</si>
  <si>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</si>
  <si>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</si>
  <si>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</si>
  <si>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</si>
  <si>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</si>
  <si>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</si>
  <si>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</si>
  <si>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</si>
  <si>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</si>
  <si>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</si>
  <si>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</si>
  <si>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</si>
  <si>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</si>
  <si>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</si>
  <si>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</si>
  <si>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</si>
  <si>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</si>
  <si>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</si>
  <si>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</si>
  <si>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</si>
  <si>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</si>
  <si>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</si>
  <si>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</si>
  <si>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</si>
  <si>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</si>
  <si>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</si>
  <si>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</si>
  <si>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</si>
  <si>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</si>
  <si>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</si>
  <si>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</si>
  <si>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</si>
  <si>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</si>
  <si>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</si>
  <si>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</si>
  <si>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</si>
  <si>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</si>
  <si>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</si>
  <si>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</si>
  <si>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</si>
  <si>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</si>
  <si>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</si>
  <si>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</si>
  <si>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</si>
  <si>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</si>
  <si>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</si>
  <si>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</si>
  <si>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</si>
  <si>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</si>
  <si>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</si>
  <si>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</si>
  <si>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</si>
  <si>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</si>
  <si>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</si>
  <si>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</si>
  <si>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</si>
  <si>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</si>
  <si>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</si>
  <si>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</si>
  <si>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</si>
  <si>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</si>
  <si>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</si>
  <si>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</si>
  <si>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</si>
  <si>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</si>
  <si>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</si>
  <si>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</si>
  <si>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</si>
  <si>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</si>
  <si>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</si>
  <si>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</si>
  <si>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</si>
  <si>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</si>
  <si>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</si>
  <si>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</si>
  <si>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</si>
  <si>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</si>
  <si>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</si>
  <si>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</si>
  <si>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</si>
  <si>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</si>
  <si>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</si>
  <si>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</si>
  <si>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</si>
  <si>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</si>
  <si>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</si>
  <si>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</si>
  <si>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</si>
  <si>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</si>
  <si>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</si>
  <si>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</si>
  <si>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</si>
  <si>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</si>
  <si>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</si>
  <si>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</si>
  <si>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</si>
  <si>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</si>
  <si>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</si>
  <si>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</si>
  <si>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</si>
  <si>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</si>
  <si>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</si>
  <si>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</si>
  <si>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</si>
  <si>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</si>
  <si>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</si>
  <si>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</si>
  <si>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</si>
  <si>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</si>
  <si>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</si>
  <si>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</si>
  <si>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</si>
  <si>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</si>
  <si>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</si>
  <si>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</si>
  <si>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</si>
  <si>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</si>
  <si>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</si>
  <si>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</si>
  <si>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</si>
  <si>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</si>
  <si>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</si>
  <si>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</si>
  <si>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</si>
  <si>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</si>
  <si>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</si>
  <si>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</si>
  <si>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</si>
  <si>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</si>
  <si>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</si>
  <si>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</si>
  <si>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</si>
  <si>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</si>
  <si>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</si>
  <si>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</si>
  <si>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</si>
  <si>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</si>
  <si>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</si>
  <si>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</si>
  <si>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</si>
  <si>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</si>
  <si>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</si>
  <si>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</si>
  <si>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</si>
  <si>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</si>
  <si>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</si>
  <si>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</si>
  <si>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</si>
  <si>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</si>
  <si>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</si>
  <si>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</si>
  <si>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</si>
  <si>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</si>
  <si>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</si>
  <si>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</si>
  <si>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</si>
  <si>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</si>
  <si>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</si>
  <si>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</si>
  <si>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</si>
  <si>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</si>
  <si>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</si>
  <si>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</si>
  <si>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</si>
  <si>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</si>
  <si>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</si>
  <si>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</si>
  <si>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</si>
  <si>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</si>
  <si>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</si>
  <si>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</si>
  <si>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</si>
  <si>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</si>
  <si>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</si>
  <si>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</si>
  <si>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</si>
  <si>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</si>
  <si>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</si>
  <si>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</si>
  <si>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</si>
  <si>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</si>
  <si>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</si>
  <si>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</si>
  <si>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</si>
  <si>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</si>
  <si>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</si>
  <si>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</si>
  <si>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</si>
  <si>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</si>
  <si>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</si>
  <si>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</si>
  <si>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</si>
  <si>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</si>
  <si>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</si>
  <si>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</si>
  <si>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</si>
  <si>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</si>
  <si>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</si>
  <si>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</si>
  <si>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</si>
  <si>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</si>
  <si>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</si>
  <si>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</si>
  <si>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</si>
  <si>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</si>
  <si>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</si>
  <si>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</si>
  <si>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</si>
  <si>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</si>
  <si>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</si>
  <si>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</si>
  <si>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</si>
  <si>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</si>
  <si>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</si>
  <si>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</si>
  <si>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</si>
  <si>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</si>
  <si>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</si>
  <si>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</si>
  <si>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</si>
  <si>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</si>
  <si>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</si>
  <si>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</si>
  <si>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</si>
  <si>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</si>
  <si>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</si>
  <si>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</si>
  <si>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</si>
  <si>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</si>
  <si>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</si>
  <si>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</si>
  <si>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</si>
  <si>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</si>
  <si>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</si>
  <si>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</si>
  <si>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</si>
  <si>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</si>
  <si>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</si>
  <si>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</si>
  <si>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</si>
  <si>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</si>
  <si>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</si>
  <si>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</si>
  <si>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</si>
  <si>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</si>
  <si>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</si>
  <si>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</si>
  <si>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</si>
  <si>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</si>
  <si>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</si>
  <si>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</si>
  <si>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</si>
  <si>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</si>
  <si>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</si>
  <si>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</si>
  <si>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</si>
  <si>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</si>
  <si>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</si>
  <si>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</si>
  <si>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</si>
  <si>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</si>
  <si>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</si>
  <si>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</si>
  <si>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</si>
  <si>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</si>
  <si>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</si>
  <si>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</si>
  <si>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</si>
  <si>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</si>
  <si>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</si>
  <si>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</si>
  <si>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</si>
  <si>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</si>
  <si>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</si>
  <si>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</si>
  <si>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</si>
  <si>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</si>
  <si>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</si>
  <si>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</si>
  <si>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</si>
  <si>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</si>
  <si>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</si>
  <si>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</si>
  <si>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</si>
  <si>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</si>
  <si>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</si>
  <si>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</si>
  <si>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</si>
  <si>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</si>
  <si>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</si>
  <si>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</si>
  <si>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</si>
  <si>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</si>
  <si>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</si>
  <si>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</si>
  <si>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</si>
  <si>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</si>
  <si>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</si>
  <si>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</si>
  <si>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</si>
  <si>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</si>
  <si>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</si>
  <si>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</si>
  <si>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</si>
  <si>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</si>
  <si>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</si>
  <si>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</si>
  <si>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</si>
  <si>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</si>
  <si>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</si>
  <si>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</si>
  <si>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</si>
  <si>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</si>
  <si>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</si>
  <si>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</si>
  <si>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</si>
  <si>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</si>
  <si>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</si>
  <si>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</si>
  <si>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</si>
  <si>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</si>
  <si>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</si>
  <si>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</si>
  <si>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</si>
  <si>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</si>
  <si>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</si>
  <si>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</si>
  <si>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</si>
  <si>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</si>
  <si>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</si>
  <si>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</si>
  <si>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</si>
  <si>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</si>
  <si>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</si>
  <si>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</si>
  <si>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</si>
  <si>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</si>
  <si>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</si>
  <si>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</si>
  <si>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</si>
  <si>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</si>
  <si>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</si>
  <si>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</si>
  <si>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</si>
  <si>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</si>
  <si>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</si>
  <si>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</si>
  <si>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</si>
  <si>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</si>
  <si>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</si>
  <si>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</si>
  <si>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</si>
  <si>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</si>
  <si>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</si>
  <si>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</si>
  <si>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</si>
  <si>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</si>
  <si>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</si>
  <si>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</si>
  <si>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</si>
  <si>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</si>
  <si>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</si>
  <si>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</si>
  <si>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</si>
  <si>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</si>
  <si>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</si>
  <si>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</si>
  <si>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</si>
  <si>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</si>
  <si>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</si>
  <si>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</si>
  <si>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</si>
  <si>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</si>
  <si>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</si>
  <si>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</si>
  <si>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</si>
  <si>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</si>
  <si>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</si>
  <si>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</si>
  <si>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</si>
  <si>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</si>
  <si>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</si>
  <si>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</si>
  <si>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</si>
  <si>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</si>
  <si>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</si>
  <si>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</si>
  <si>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</si>
  <si>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</si>
  <si>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</si>
  <si>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</si>
  <si>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</si>
  <si>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</si>
  <si>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</si>
  <si>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</si>
  <si>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</si>
  <si>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</si>
  <si>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</si>
  <si>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</si>
  <si>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</si>
  <si>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</si>
  <si>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</si>
  <si>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</si>
  <si>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</si>
  <si>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</si>
  <si>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</si>
  <si>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</si>
  <si>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</si>
  <si>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</si>
  <si>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</si>
  <si>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</si>
  <si>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</si>
  <si>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</si>
  <si>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</si>
  <si>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</si>
  <si>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</si>
  <si>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</si>
  <si>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</si>
  <si>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</si>
  <si>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</si>
  <si>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</si>
  <si>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</si>
  <si>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</si>
  <si>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</si>
  <si>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</si>
  <si>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</si>
  <si>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</si>
  <si>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</si>
  <si>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</si>
  <si>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</si>
  <si>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</si>
  <si>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</si>
  <si>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</si>
  <si>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</si>
  <si>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</si>
  <si>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</si>
  <si>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</si>
  <si>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</si>
  <si>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</si>
  <si>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</si>
  <si>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</si>
  <si>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</si>
  <si>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</si>
  <si>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</si>
  <si>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</si>
  <si>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</si>
  <si>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</si>
  <si>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</si>
  <si>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</si>
  <si>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</si>
  <si>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</si>
  <si>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</si>
  <si>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</si>
  <si>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</si>
  <si>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</si>
  <si>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</si>
  <si>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</si>
  <si>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</si>
  <si>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</si>
  <si>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</si>
  <si>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</si>
  <si>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</si>
  <si>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</si>
  <si>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</si>
  <si>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</si>
  <si>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</si>
  <si>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</si>
  <si>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</si>
  <si>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</si>
  <si>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</si>
  <si>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</si>
  <si>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</si>
  <si>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</si>
  <si>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</si>
  <si>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</si>
  <si>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</si>
  <si>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</si>
  <si>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</si>
  <si>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</si>
  <si>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</si>
  <si>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</si>
  <si>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</si>
  <si>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</si>
  <si>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</si>
  <si>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</si>
  <si>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</si>
  <si>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</si>
  <si>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</si>
  <si>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</si>
  <si>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</si>
  <si>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</si>
  <si>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</si>
  <si>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</si>
  <si>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</si>
  <si>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</si>
  <si>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</si>
  <si>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</si>
  <si>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</si>
  <si>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</si>
  <si>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</si>
  <si>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</si>
  <si>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</si>
  <si>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</si>
  <si>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</si>
  <si>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</si>
  <si>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</si>
  <si>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</si>
  <si>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</si>
  <si>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</si>
  <si>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</si>
  <si>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</si>
  <si>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</si>
  <si>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</si>
  <si>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</si>
  <si>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</si>
  <si>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</si>
  <si>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</si>
  <si>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</si>
  <si>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</si>
  <si>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</si>
  <si>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</si>
  <si>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</si>
  <si>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</si>
  <si>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</si>
  <si>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</si>
  <si>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</si>
  <si>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</si>
  <si>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</si>
  <si>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</si>
  <si>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</si>
  <si>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</si>
  <si>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</si>
  <si>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</si>
  <si>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</si>
  <si>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</si>
  <si>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</si>
  <si>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</si>
  <si>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</si>
  <si>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</si>
  <si>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</si>
  <si>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</si>
  <si>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</si>
  <si>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</si>
  <si>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</si>
  <si>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</si>
  <si>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</si>
  <si>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</si>
  <si>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</si>
  <si>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</si>
  <si>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</si>
  <si>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</si>
  <si>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</si>
  <si>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</si>
  <si>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</si>
  <si>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</si>
  <si>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</si>
  <si>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</si>
  <si>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</si>
  <si>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</si>
  <si>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</si>
  <si>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</si>
  <si>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</si>
  <si>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</si>
  <si>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</si>
  <si>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</si>
  <si>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</si>
  <si>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</si>
  <si>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</si>
  <si>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</si>
  <si>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</si>
  <si>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</si>
  <si>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</si>
  <si>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</si>
  <si>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</si>
  <si>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</si>
  <si>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</si>
  <si>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</si>
  <si>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</si>
  <si>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</si>
  <si>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</si>
  <si>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</si>
  <si>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</si>
  <si>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</si>
  <si>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</si>
  <si>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</si>
  <si>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</si>
  <si>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</si>
  <si>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</si>
  <si>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</si>
  <si>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</si>
  <si>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</si>
  <si>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</si>
  <si>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</si>
  <si>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</si>
  <si>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</si>
  <si>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</si>
  <si>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</si>
  <si>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</si>
  <si>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</si>
  <si>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</si>
  <si>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</si>
  <si>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</si>
  <si>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</si>
  <si>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</si>
  <si>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</si>
  <si>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</si>
  <si>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</si>
  <si>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</si>
  <si>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</si>
  <si>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</si>
  <si>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</si>
  <si>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</si>
  <si>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</si>
  <si>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</si>
  <si>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</si>
  <si>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</si>
  <si>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</si>
  <si>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</si>
  <si>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</si>
  <si>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</si>
  <si>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</si>
  <si>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</si>
  <si>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</si>
  <si>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</si>
  <si>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</si>
  <si>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</si>
  <si>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</si>
  <si>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</si>
  <si>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</si>
  <si>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</si>
  <si>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</si>
  <si>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</si>
  <si>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</si>
  <si>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</si>
  <si>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</si>
  <si>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</si>
  <si>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</si>
  <si>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</si>
  <si>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</si>
  <si>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</si>
  <si>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</si>
  <si>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</si>
  <si>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</si>
  <si>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</si>
  <si>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</si>
  <si>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</si>
  <si>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</si>
  <si>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</si>
  <si>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</si>
  <si>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</si>
  <si>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</si>
  <si>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</si>
  <si>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</si>
  <si>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</si>
  <si>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</si>
  <si>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</si>
  <si>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</si>
  <si>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</si>
  <si>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</si>
  <si>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</si>
  <si>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</si>
  <si>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</si>
  <si>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</si>
  <si>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</si>
  <si>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</si>
  <si>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</si>
  <si>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</si>
  <si>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</si>
  <si>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</si>
  <si>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</si>
  <si>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</si>
  <si>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</si>
  <si>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</si>
  <si>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</si>
  <si>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</si>
  <si>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</si>
  <si>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</si>
  <si>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</si>
  <si>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</si>
  <si>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</si>
  <si>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</si>
  <si>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</si>
  <si>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</si>
  <si>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</si>
  <si>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</si>
  <si>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</si>
  <si>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</si>
  <si>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</si>
  <si>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</si>
  <si>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</si>
  <si>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</si>
  <si>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</si>
  <si>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</si>
  <si>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</si>
  <si>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</si>
  <si>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</si>
  <si>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</si>
  <si>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</si>
  <si>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</si>
  <si>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</si>
  <si>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</si>
  <si>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</si>
  <si>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</si>
  <si>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</si>
  <si>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</si>
  <si>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</si>
  <si>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</si>
  <si>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</si>
  <si>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</si>
  <si>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</si>
  <si>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</si>
  <si>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</si>
  <si>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</si>
  <si>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</si>
  <si>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</si>
  <si>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</si>
  <si>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</si>
  <si>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</si>
  <si>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</si>
  <si>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</si>
  <si>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</si>
  <si>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</si>
  <si>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</si>
  <si>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</si>
  <si>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</si>
  <si>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</si>
  <si>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</si>
  <si>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</si>
  <si>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</si>
  <si>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</si>
  <si>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</si>
  <si>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</si>
  <si>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</si>
  <si>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</si>
  <si>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</si>
  <si>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</si>
  <si>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</si>
  <si>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</si>
  <si>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</si>
  <si>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</si>
  <si>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</si>
  <si>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</si>
  <si>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</si>
  <si>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</si>
  <si>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</si>
  <si>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</si>
  <si>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</si>
  <si>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</si>
  <si>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</si>
  <si>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</si>
  <si>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</si>
  <si>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</si>
  <si>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</si>
  <si>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</si>
  <si>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</si>
  <si>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</si>
  <si>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</si>
  <si>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</si>
  <si>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</si>
  <si>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</si>
  <si>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</si>
  <si>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</si>
  <si>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</si>
  <si>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</si>
  <si>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</si>
  <si>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</si>
  <si>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</si>
  <si>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</si>
  <si>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</si>
  <si>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</si>
  <si>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</si>
  <si>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</si>
  <si>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</si>
  <si>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</si>
  <si>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</si>
  <si>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</si>
  <si>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</si>
  <si>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</si>
  <si>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</si>
  <si>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</si>
  <si>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</si>
  <si>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</si>
  <si>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</si>
  <si>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</si>
  <si>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</si>
  <si>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</si>
  <si>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</si>
  <si>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</si>
  <si>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</si>
  <si>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</si>
  <si>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</si>
  <si>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</si>
  <si>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</si>
  <si>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</si>
  <si>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</si>
  <si>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</si>
  <si>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</si>
  <si>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</si>
  <si>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</si>
  <si>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</si>
  <si>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</si>
  <si>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</si>
  <si>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</si>
  <si>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</si>
  <si>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</si>
  <si>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</si>
  <si>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</si>
  <si>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</si>
  <si>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</si>
  <si>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</si>
  <si>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</si>
  <si>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</si>
  <si>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</si>
  <si>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</si>
  <si>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</si>
  <si>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</si>
  <si>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</si>
  <si>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</si>
  <si>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</si>
  <si>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</si>
  <si>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</si>
  <si>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</si>
  <si>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</si>
  <si>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</si>
  <si>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</si>
  <si>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</si>
  <si>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</si>
  <si>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</si>
  <si>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</si>
  <si>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</si>
  <si>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</si>
  <si>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</si>
  <si>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</si>
  <si>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</si>
  <si>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</si>
  <si>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</si>
  <si>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</si>
  <si>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</si>
  <si>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</si>
  <si>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</si>
  <si>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</si>
  <si>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</si>
  <si>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</si>
  <si>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</si>
  <si>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</si>
  <si>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</si>
  <si>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</si>
  <si>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</si>
  <si>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</si>
  <si>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</si>
  <si>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</si>
  <si>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</si>
  <si>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</si>
  <si>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</si>
  <si>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</si>
  <si>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</si>
  <si>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</si>
  <si>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</si>
  <si>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</si>
  <si>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</si>
  <si>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</si>
  <si>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</si>
  <si>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</si>
  <si>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</si>
  <si>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</si>
  <si>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</si>
  <si>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</si>
  <si>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</si>
  <si>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</si>
  <si>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</si>
  <si>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</si>
  <si>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</si>
  <si>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</si>
  <si>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</si>
  <si>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</si>
  <si>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</si>
  <si>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</si>
  <si>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</si>
  <si>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</si>
  <si>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</si>
  <si>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</si>
  <si>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</si>
  <si>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</si>
  <si>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</si>
  <si>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</si>
  <si>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</si>
  <si>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</si>
  <si>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</si>
  <si>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</si>
  <si>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</si>
  <si>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</si>
  <si>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</si>
  <si>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</si>
  <si>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</si>
  <si>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</si>
  <si>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</si>
  <si>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</si>
  <si>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</si>
  <si>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</si>
  <si>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</si>
  <si>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</si>
  <si>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</si>
  <si>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</si>
  <si>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</si>
  <si>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</si>
  <si>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</si>
  <si>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</si>
  <si>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</si>
  <si>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</si>
  <si>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</si>
  <si>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</si>
  <si>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</si>
  <si>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</si>
  <si>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</si>
  <si>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</si>
  <si>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</si>
  <si>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</si>
  <si>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</si>
  <si>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</si>
  <si>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</si>
  <si>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</si>
  <si>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</si>
  <si>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</si>
  <si>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</si>
  <si>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</si>
  <si>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</si>
  <si>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</si>
  <si>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</si>
  <si>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</si>
  <si>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</si>
  <si>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</si>
  <si>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</si>
  <si>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</si>
  <si>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</si>
  <si>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</si>
  <si>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</si>
  <si>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</si>
  <si>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</si>
  <si>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</si>
  <si>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</si>
  <si>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</si>
  <si>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</si>
  <si>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</si>
  <si>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</si>
  <si>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</si>
  <si>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</si>
  <si>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</si>
  <si>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</si>
  <si>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</si>
  <si>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</si>
  <si>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</si>
  <si>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</si>
  <si>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</si>
  <si>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</si>
  <si>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</si>
  <si>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</si>
  <si>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 1377</t>
  </si>
  <si>
    <t>The total number of tCO2e reduced by the project during the corresponding period is calculated by multiplying parameters monitored for the emissions reductions such as: 
N_(p,y) - Cumulative number of ICS-days included in the project database for project scenario p in year y 
〖SFS〗_(p,b,y) - Wood savings for an individual ICS of project scenario p against an individual stove of baseline scenario b in year y 
U_(p,y) - Cumulative usage rate for ICS in project scenario p in year y, based on cumulative adoption rate and drop-off rate revealed by usage surveys.</t>
  </si>
  <si>
    <t>The data will be analysed in the monitoring report and raw data will be available on request of the VVB.</t>
  </si>
  <si>
    <t>N/A</t>
  </si>
  <si>
    <t>Every two years in project surveys and on time for any verification</t>
  </si>
  <si>
    <t>The list of end users provides the number of ICS being implemented.
The measurement of the average household size is based on qualitative information collected in the project surveys. The end users are asked to specify the number of household’s members.
The number of ICS implemented is multiplied by the average household size to calculate the project population</t>
  </si>
  <si>
    <t>The data will be analyzed in the monitoring report and raw data will be available on request of the VVB</t>
  </si>
  <si>
    <t>Project surveys</t>
  </si>
  <si>
    <t>The data will be analyzed in the monitoring report and raw data will be available on request of the VVB.</t>
  </si>
  <si>
    <t>Every two years in project surveys and on time for any verification.</t>
  </si>
  <si>
    <t>Number of permanent job positions</t>
  </si>
  <si>
    <t>List of workers</t>
  </si>
  <si>
    <t>Before each verification</t>
  </si>
  <si>
    <t>The List of workers provides the number of employees within the LPP’s organization working on the ICS project specifying the proportion of time allocated to the ICS project and the type of contract of each worker during the corresponding monitoring period. Only permanent job positions with at least 50% of their time allocated to the ICS project are accounted for.</t>
  </si>
  <si>
    <t>Number of people</t>
  </si>
  <si>
    <t>Number of ICS</t>
  </si>
  <si>
    <t>Tons of wood saved/year</t>
  </si>
  <si>
    <t>tCO2e</t>
  </si>
  <si>
    <t>The List of end users provides the number of ICS being implemented in each project scenario.</t>
  </si>
  <si>
    <t>The total wood savings of a project p in year y are calculated by multiplying three parameters monitored for the emissions reductions (SDG 13): 
Np,y - Cumulative number of ICS-days included in the project database for project scenario p in year y
SFSp,b,y - Wood savings for an individual ICS of project scenario p against an individual stove of baseline scenario b in year y 
Up,y - Cumulative usage rate for ICS in project scenario p in year y, based on cumulative adoption rate and drop-off rate revealed by usage surveys</t>
  </si>
  <si>
    <t>See the specific monitoring tables of each of the three parameters used for calculating this parameter</t>
  </si>
  <si>
    <t>List of end users and project surveys</t>
  </si>
  <si>
    <t>People benefitting from clean cooking technology</t>
  </si>
  <si>
    <t>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</si>
  <si>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Number of people benefitting from clean cooking technology</t>
  </si>
  <si>
    <t xml:space="preserve">Number of people </t>
  </si>
  <si>
    <t>Proportion of households that buy food with monetary savings obtained from the purchase of firewood</t>
  </si>
  <si>
    <t/>
  </si>
  <si>
    <t>Target 2.1 By 2030, end hunger and ensure access by all people, in particular the poor and people in vulnerable situations, including infants, to safe, nutritious and sufficient food all year round.</t>
  </si>
  <si>
    <t>Proportion of households that buy food with monetary savings obtained from the purchase of firewood since the ICS implementation</t>
  </si>
  <si>
    <t xml:space="preserve">% </t>
  </si>
  <si>
    <t xml:space="preserve">The measurement of the parameter is based on qualitative information collected in the project surveys.  End users who purchase firewood are asked whether the improved cookstove saves them money on firewood and if the savings are used to buy food. </t>
  </si>
  <si>
    <t>Proportion of households that obtain income from activities developed in their saved time attributed to the use of the ICS, and whose income is used to purchase food since the ICS implementation</t>
  </si>
  <si>
    <t xml:space="preserve">The measurement of the parameter is based on qualitative information collected in the project surveys.  All end users are asked whether the improved cookstove saves them time. They are also asked how they use this time, if they engage in activities that generate income, and if they use this income to buy food. </t>
  </si>
  <si>
    <t>Proportion of households that obtain income from activities developed in their saved time attributed to the use of the ICS, and whose income is used to purchase food</t>
  </si>
  <si>
    <t>Proportion of households considering cough occurs less often or no more</t>
  </si>
  <si>
    <t xml:space="preserve">Target 3.9 : By 2030, substantially reduce the number of deaths and illnesses from hazardous chemicals and air, water and soil pollution and contamination. </t>
  </si>
  <si>
    <t>Proportion of households considering cough occurs less often or not at all among family members since the ICS implementation</t>
  </si>
  <si>
    <t>The measurement of the parameter is based on qualitative information collected in the project surveys. The end users are asked whether, since they have the ICS, cough occurs more often, less often or no more, among the family members or the situation has not changed.</t>
  </si>
  <si>
    <t>The measurement of the parameter is based on qualitative information collected in the project surveys. The end users are asked whether, since they have the ICS, burns occur more often, less often, no more among the family members or the situation has not changed.</t>
  </si>
  <si>
    <t>Proportion of households considering respiratory diseases occur less often or no more</t>
  </si>
  <si>
    <t>Proportion of households considering respiratory diseases occur less often or not at all among family members since the ICS implementation</t>
  </si>
  <si>
    <t>The measurement of the parameter is based on qualitative information collected in the project surveys. The end users are asked whether, since they have the ICS, respiratory diseases occur more often, less often or no more, among the family members or the situation has not changed.</t>
  </si>
  <si>
    <t>The measurement of the parameter is based on qualitative information collected in the project surveys. The end users are asked whether, since they have the ICS, respiratory diseases occur more often, less often, no more among the family members or the situation has not changed.</t>
  </si>
  <si>
    <t>Proportion of households considering backaches occur less often or no more</t>
  </si>
  <si>
    <t>Proportion of households considering backaches occur less often or not at all among family members since the ICS implementation</t>
  </si>
  <si>
    <t>The measurement of the parameter is based on qualitative information collected in the project surveys. The end users are asked whether, since they have the ICS, backaches occur more often, less often, no more among the family members or the situation has not changed.</t>
  </si>
  <si>
    <t>Proportion of households considering burns occur less often or no more</t>
  </si>
  <si>
    <t>The measurement of the parameter is based on qualitative information collected in the project surveys. The end users are asked whether, since they have the ICS, cough occur more often, less often, no more among the family members or the situation has not changed.</t>
  </si>
  <si>
    <t>Proportion of households considering burns occur less often or not at all among family members since the ICS implementation</t>
  </si>
  <si>
    <t>Proportion of children having more time to attend school</t>
  </si>
  <si>
    <t>Target 4.5: By 2030, eliminate gender disparities in education and ensure equal access to all levels of education and vocational training for the vulnerable, including persons with disabilities, indigenous peoples and children in vulnerable situations. </t>
  </si>
  <si>
    <t>Proportion of children having more time to attend school since the ICS implementation</t>
  </si>
  <si>
    <t>The measurement of the parameter is based on qualitative information collected in the Project surveys. The end users are asked whether, since they have the ICS, their children have more time to attend school.</t>
  </si>
  <si>
    <t>Proportion of beneficiaries who participated in ICS construction</t>
  </si>
  <si>
    <t>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</si>
  <si>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Proportion of households in which at least one family member has participated in the construction of the ICS</t>
  </si>
  <si>
    <t>The measurement of the parameter is based on qualitative information collected in the Project surveys. The end users are asked whether they have participated in the construction of the ICS.</t>
  </si>
  <si>
    <t>Proportion of people having received capacity-building on the benefits and adequate use of the ICS</t>
  </si>
  <si>
    <t>Proportion of households in which at least one family member has received a capacity-building on the benefits and adequate use of the ICS</t>
  </si>
  <si>
    <t>Proportion of households in which at least one family member has received a capacity-building on the benefits and adequate use of the ICS.</t>
  </si>
  <si>
    <t>Proportion of children having more time to do their class homework</t>
  </si>
  <si>
    <t>Proportion of children having more time to do their class homework since the ICS implementation</t>
  </si>
  <si>
    <t>The measurement of the parameter is based on qualitative information collected in the Project surveys. The end users are asked whether, since they have the ICS, their children have more time to do their class homework.</t>
  </si>
  <si>
    <t>Number of clean cooking technologies implemented and used by the project population</t>
  </si>
  <si>
    <t>Target 7.1: By 2030, ensure universal access to affordable, reliable and modern energy services.</t>
  </si>
  <si>
    <t>Number of ICS included in the project database for project scenario p</t>
  </si>
  <si>
    <t>List of end users</t>
  </si>
  <si>
    <t>Number of permanent job positions created thanks to the implementation of the project employing local people with a minimum participation rate in the ICS project of 50%</t>
  </si>
  <si>
    <t>Target 8.5: By 2030, achieve full and productive employment and decent work for all women and men, including for young people and persons with disabilities, and equal pay for work of equal value.</t>
  </si>
  <si>
    <t>Number of permanent job positions employing local people created thanks to the implementation of the project during the corresponding monitoring period</t>
  </si>
  <si>
    <t>Equal pay for work of equal value for both women and men</t>
  </si>
  <si>
    <t>Proportion of job positions of equal value that pays equally women and men</t>
  </si>
  <si>
    <t>The List of workers provides the list of employees within the LPP’s organization specifying their gender, job position and salary. The salary evidence provides the daily, weekly, or monthly wages of the employees. A wage comparison is conducted among female and male employees having the same job position.</t>
  </si>
  <si>
    <t>List of workers and salary evidence</t>
  </si>
  <si>
    <t>Number of tons of wood saved by the project</t>
  </si>
  <si>
    <t>Target 15.2: By 2020, promote the implementation of sustainable management of all types of forests, halt deforestation, restore degraded forests and substantially increase afforestation and reforestation globally.</t>
  </si>
  <si>
    <t>Wood saving of project p in year y</t>
  </si>
  <si>
    <t xml:space="preserve">The total wood savings of a project p in year y are calculated by multiplying three parameters monitored for the emissions reductions (SDG 13): 
Np,y - Cumulative number of ICS-days included in the project database for project scenario p in year y
SFSp,b,y - Wood savings for an individual ICS of project scenario p against an individual stove of baseline scenario b in year y 
Up,y - Cumulative usage rate for ICS in project scenario p in year y, based on cumulative adoption rate and drop-off rate revealed by usage surveys
</t>
  </si>
  <si>
    <t>Tons of wood/year</t>
  </si>
  <si>
    <t>See the specific monitoring tables of each of the three parameters used for calculating this parameter.</t>
  </si>
  <si>
    <t>Amount of firewood saved per age category per ICS</t>
  </si>
  <si>
    <t>Target 11.6: By 2030, reduce the adverse per capita environmental impact of cities, including by paying special attention to air quality and municipal and other waste management</t>
  </si>
  <si>
    <t>Quantity of firewood saved per age category per ICS of project p</t>
  </si>
  <si>
    <t xml:space="preserve">Monitor project scenario firewood consumption through 3-day Kitchen Performance Tests (KPTs) for each age category of ICS included </t>
  </si>
  <si>
    <t>t/ICS*day</t>
  </si>
  <si>
    <t>Baseline performance field tests and Project performance field test updates</t>
  </si>
  <si>
    <t>Amount of firewood saved per age group per ICS</t>
  </si>
  <si>
    <t>Quantity of savings in fuel that is reduced per ICS-day, comparing the baseline scenario and project scenario with improved cookstoves</t>
  </si>
  <si>
    <t>Target 12.2: By 2030, achieve the sustainable management and efficient use of natural resources</t>
  </si>
  <si>
    <t xml:space="preserve">The total of savings in fuel of a project p are calculated by multiplying one parameter monitored for the emissions reductions (SDG 13) by Number of ICS implemented: 
- SFSp,b,y - Wood savings for an individual ICS of project scenario p against an individual stove of baseline scenario b in year y
</t>
  </si>
  <si>
    <t>Kg of firewood saved/ ICS*day</t>
  </si>
  <si>
    <t xml:space="preserve">- Calculated from Pb,y, Pp,y and other information to obtain the savings in the required units
- List of end users
</t>
  </si>
  <si>
    <t>Every two years</t>
  </si>
  <si>
    <t xml:space="preserve">Every two years </t>
  </si>
  <si>
    <t>Proportion of fuel savings achieved by project technologies compared to baseline</t>
  </si>
  <si>
    <t>Amount of fuelwood saved with ICS compared to baseline fuelwood consumption</t>
  </si>
  <si>
    <t>Calculated from Pb,y and Pp,y</t>
  </si>
  <si>
    <t>Proportion of end-users indicating that they approved the installation of the improved cookstove and that were informed about it</t>
  </si>
  <si>
    <t>Target 16.7 Ensure responsive, inclusive, participatory, and representative decision-making at all levels</t>
  </si>
  <si>
    <t>The measurement of the parameter is based on qualitative information collected in the Project surveys. The end users are asked whether they approved the installation of the ICS and were informed about it.</t>
  </si>
  <si>
    <t>Proportion of end-users indicating that they are unhappy with their improved cookstoves</t>
  </si>
  <si>
    <t>The measurement of the parameter is based on qualitative information collected in the Project surveys. The end users are asked whether they are happy with their improved cookstoves.</t>
  </si>
  <si>
    <t>GS 2441</t>
  </si>
  <si>
    <t>Estimates have been made on the results of the last PSKT, which was conducted during 2021.</t>
  </si>
  <si>
    <t>Estimates have been made on the results of the last PSKT from GIRA Patsari, which was conducted from October 2021 to January 2022.</t>
  </si>
  <si>
    <t>Estimates have been made on the results of the last PSKT of LPP Ecocomal Ecoplancha, which was conducted during 2022.</t>
  </si>
  <si>
    <t>Estimates have been made on the results of the last PSKT, which was conducted during 2021. The averahe family size is 4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</si>
</sst>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9" fontId="53" fillId="0" borderId="0" applyFont="0" applyFill="0" applyBorder="0" applyAlignment="0" applyProtection="0"/>
  </cellStyleXfs>
  <cellXfs count="32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2" borderId="0" xfId="0" applyFont="1" applyFill="1" applyAlignment="1">
      <alignment horizontal="right" vertical="top"/>
    </xf>
    <xf numFmtId="0" fontId="39" fillId="2" borderId="0" xfId="0" applyFont="1" applyFill="1" applyAlignment="1">
      <alignment vertical="top"/>
    </xf>
    <xf numFmtId="0" fontId="28" fillId="19" borderId="26" xfId="0" applyFont="1" applyFill="1" applyBorder="1" applyAlignment="1">
      <alignment horizontal="center" vertical="top"/>
    </xf>
    <xf numFmtId="0" fontId="29" fillId="14" borderId="0" xfId="0" applyFont="1" applyFill="1" applyAlignment="1">
      <alignment vertical="top"/>
    </xf>
    <xf numFmtId="0" fontId="8" fillId="13" borderId="0" xfId="0" applyFont="1" applyFill="1" applyAlignment="1">
      <alignment vertical="top"/>
    </xf>
    <xf numFmtId="0" fontId="8" fillId="12" borderId="0" xfId="0" applyFont="1" applyFill="1" applyAlignment="1">
      <alignment vertical="top"/>
    </xf>
    <xf numFmtId="0" fontId="1" fillId="19" borderId="1" xfId="0" applyFont="1" applyFill="1" applyBorder="1" applyAlignment="1">
      <alignment vertical="top"/>
    </xf>
    <xf numFmtId="0" fontId="8" fillId="14" borderId="1" xfId="0" applyFont="1" applyFill="1" applyBorder="1" applyAlignment="1">
      <alignment vertical="top"/>
    </xf>
    <xf numFmtId="14" fontId="19" fillId="19" borderId="1" xfId="0" applyNumberFormat="1" applyFont="1" applyFill="1" applyBorder="1" applyAlignment="1">
      <alignment horizontal="left" vertical="top"/>
    </xf>
    <xf numFmtId="0" fontId="35" fillId="2" borderId="0" xfId="2" applyFont="1" applyFill="1" applyAlignment="1">
      <alignment vertical="top" wrapText="1"/>
    </xf>
    <xf numFmtId="0" fontId="33" fillId="2" borderId="0" xfId="0" applyFont="1" applyFill="1" applyAlignment="1">
      <alignment vertical="top"/>
    </xf>
    <xf numFmtId="0" fontId="36" fillId="2" borderId="0" xfId="2" applyFont="1" applyFill="1" applyAlignment="1">
      <alignment vertical="top"/>
    </xf>
    <xf numFmtId="0" fontId="8" fillId="1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38" fillId="2" borderId="0" xfId="0" applyFont="1" applyFill="1" applyAlignment="1">
      <alignment vertical="top"/>
    </xf>
    <xf numFmtId="0" fontId="1" fillId="2" borderId="2" xfId="0" applyFont="1" applyFill="1" applyBorder="1" applyAlignment="1">
      <alignment horizontal="left" vertical="top"/>
    </xf>
    <xf numFmtId="0" fontId="1" fillId="2" borderId="0" xfId="0" applyFont="1" applyFill="1" applyAlignment="1">
      <alignment horizontal="left" vertical="top"/>
    </xf>
    <xf numFmtId="0" fontId="1" fillId="2" borderId="15" xfId="0" applyFont="1" applyFill="1" applyBorder="1" applyAlignment="1">
      <alignment horizontal="left" vertical="top"/>
    </xf>
    <xf numFmtId="0" fontId="1" fillId="2" borderId="2" xfId="0" applyFont="1" applyFill="1" applyBorder="1" applyAlignment="1">
      <alignment vertical="top"/>
    </xf>
    <xf numFmtId="0" fontId="1" fillId="2" borderId="15" xfId="0" applyFont="1" applyFill="1" applyBorder="1" applyAlignment="1">
      <alignment vertical="top"/>
    </xf>
    <xf numFmtId="0" fontId="20" fillId="2" borderId="0" xfId="0" applyFont="1" applyFill="1" applyAlignment="1">
      <alignment vertical="top"/>
    </xf>
    <xf numFmtId="0" fontId="35" fillId="2" borderId="2" xfId="2" applyFont="1" applyFill="1" applyBorder="1" applyAlignment="1">
      <alignment vertical="top"/>
    </xf>
    <xf numFmtId="0" fontId="37" fillId="2" borderId="0" xfId="0" applyFont="1" applyFill="1" applyAlignment="1">
      <alignment vertical="top"/>
    </xf>
    <xf numFmtId="0" fontId="37" fillId="2" borderId="15" xfId="0" applyFont="1" applyFill="1" applyBorder="1" applyAlignment="1">
      <alignment vertical="top"/>
    </xf>
    <xf numFmtId="0" fontId="20" fillId="2" borderId="15" xfId="0" applyFont="1" applyFill="1" applyBorder="1" applyAlignment="1">
      <alignment vertical="top"/>
    </xf>
    <xf numFmtId="0" fontId="8" fillId="13" borderId="13" xfId="0" applyFont="1" applyFill="1" applyBorder="1" applyAlignment="1">
      <alignment vertical="top"/>
    </xf>
    <xf numFmtId="0" fontId="8" fillId="9" borderId="17" xfId="0" applyFont="1" applyFill="1" applyBorder="1" applyAlignment="1">
      <alignment vertical="top"/>
    </xf>
    <xf numFmtId="0" fontId="8" fillId="9" borderId="16" xfId="0" applyFont="1" applyFill="1" applyBorder="1" applyAlignment="1">
      <alignment vertical="top"/>
    </xf>
    <xf numFmtId="0" fontId="8" fillId="9" borderId="13" xfId="0" applyFont="1" applyFill="1" applyBorder="1" applyAlignment="1">
      <alignment vertical="top"/>
    </xf>
    <xf numFmtId="0" fontId="1" fillId="9" borderId="17" xfId="0" applyFont="1" applyFill="1" applyBorder="1" applyAlignment="1">
      <alignment vertical="top"/>
    </xf>
    <xf numFmtId="0" fontId="1" fillId="9" borderId="13" xfId="0" applyFont="1" applyFill="1" applyBorder="1" applyAlignment="1">
      <alignment vertical="top"/>
    </xf>
    <xf numFmtId="0" fontId="1" fillId="9" borderId="16" xfId="0" applyFont="1" applyFill="1" applyBorder="1" applyAlignment="1">
      <alignment vertical="top"/>
    </xf>
    <xf numFmtId="0" fontId="1" fillId="15" borderId="25" xfId="0" applyFont="1" applyFill="1" applyBorder="1" applyAlignment="1">
      <alignment vertical="top"/>
    </xf>
    <xf numFmtId="0" fontId="1" fillId="0" borderId="15" xfId="0" applyFont="1" applyBorder="1" applyAlignment="1">
      <alignment vertical="top"/>
    </xf>
    <xf numFmtId="0" fontId="8" fillId="13" borderId="20" xfId="0" applyFont="1" applyFill="1" applyBorder="1" applyAlignment="1">
      <alignment vertical="top"/>
    </xf>
    <xf numFmtId="0" fontId="29" fillId="9" borderId="29" xfId="0" applyFont="1" applyFill="1" applyBorder="1" applyAlignment="1">
      <alignment vertical="top"/>
    </xf>
    <xf numFmtId="0" fontId="8" fillId="9" borderId="20" xfId="0" applyFont="1" applyFill="1" applyBorder="1" applyAlignment="1">
      <alignment vertical="top"/>
    </xf>
    <xf numFmtId="0" fontId="1" fillId="9" borderId="20" xfId="0" applyFont="1" applyFill="1" applyBorder="1" applyAlignment="1">
      <alignment vertical="top"/>
    </xf>
    <xf numFmtId="0" fontId="1" fillId="2" borderId="20" xfId="0" applyFont="1" applyFill="1" applyBorder="1" applyAlignment="1">
      <alignment vertical="top"/>
    </xf>
    <xf numFmtId="0" fontId="1" fillId="9" borderId="24" xfId="0" applyFont="1" applyFill="1" applyBorder="1" applyAlignment="1">
      <alignment vertical="top"/>
    </xf>
    <xf numFmtId="0" fontId="1" fillId="15" borderId="19" xfId="0" applyFont="1" applyFill="1" applyBorder="1" applyAlignment="1">
      <alignment vertical="top"/>
    </xf>
    <xf numFmtId="0" fontId="19" fillId="2" borderId="0" xfId="0" applyFont="1" applyFill="1" applyAlignment="1">
      <alignment vertical="top"/>
    </xf>
    <xf numFmtId="0" fontId="19" fillId="0" borderId="0" xfId="0" applyFont="1" applyAlignment="1">
      <alignment vertical="top"/>
    </xf>
    <xf numFmtId="0" fontId="18" fillId="14" borderId="1" xfId="0" applyFont="1" applyFill="1" applyBorder="1" applyAlignment="1">
      <alignment horizontal="center" vertical="top"/>
    </xf>
    <xf numFmtId="0" fontId="19" fillId="0" borderId="1" xfId="0" applyFont="1" applyBorder="1" applyAlignment="1">
      <alignment horizontal="center" vertical="top"/>
    </xf>
    <xf numFmtId="0" fontId="19" fillId="0" borderId="1" xfId="0" applyFont="1" applyBorder="1" applyAlignment="1">
      <alignment vertical="top"/>
    </xf>
    <xf numFmtId="0" fontId="19" fillId="0" borderId="0" xfId="0" applyFont="1" applyAlignment="1">
      <alignment horizontal="center" vertical="top"/>
    </xf>
    <xf numFmtId="0" fontId="19" fillId="0" borderId="0" xfId="0" applyFont="1" applyAlignment="1">
      <alignment horizontal="left" vertical="top"/>
    </xf>
    <xf numFmtId="0" fontId="18" fillId="14" borderId="1" xfId="0" applyFont="1" applyFill="1" applyBorder="1" applyAlignment="1">
      <alignment horizontal="left" vertical="top"/>
    </xf>
    <xf numFmtId="3" fontId="19" fillId="0" borderId="1" xfId="0" applyNumberFormat="1" applyFont="1" applyBorder="1" applyAlignment="1">
      <alignment horizontal="center" vertical="top"/>
    </xf>
    <xf numFmtId="0" fontId="1" fillId="9" borderId="0" xfId="0" applyFont="1" applyFill="1" applyAlignment="1">
      <alignment vertical="top"/>
    </xf>
    <xf numFmtId="0" fontId="1" fillId="9" borderId="15" xfId="0" applyFont="1" applyFill="1" applyBorder="1" applyAlignment="1">
      <alignment vertical="top"/>
    </xf>
    <xf numFmtId="10" fontId="19" fillId="0" borderId="1" xfId="0" applyNumberFormat="1" applyFont="1" applyBorder="1" applyAlignment="1">
      <alignment horizontal="center" vertical="top"/>
    </xf>
    <xf numFmtId="9" fontId="19" fillId="0" borderId="1" xfId="0" applyNumberFormat="1" applyFont="1" applyBorder="1" applyAlignment="1">
      <alignment horizontal="center" vertical="top"/>
    </xf>
    <xf numFmtId="1" fontId="19" fillId="0" borderId="1" xfId="0" applyNumberFormat="1" applyFont="1" applyBorder="1" applyAlignment="1">
      <alignment horizontal="center" vertical="top"/>
    </xf>
    <xf numFmtId="2" fontId="19" fillId="0" borderId="1" xfId="0" applyNumberFormat="1" applyFont="1" applyBorder="1" applyAlignment="1">
      <alignment horizontal="center" vertical="top"/>
    </xf>
    <xf numFmtId="164" fontId="19" fillId="0" borderId="1" xfId="0" applyNumberFormat="1" applyFont="1" applyBorder="1" applyAlignment="1">
      <alignment horizontal="center" vertical="top"/>
    </xf>
    <xf numFmtId="10" fontId="19" fillId="0" borderId="1" xfId="4" applyNumberFormat="1" applyFont="1" applyBorder="1" applyAlignment="1">
      <alignment horizontal="center" vertical="top"/>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2" fillId="15" borderId="1" xfId="0" applyFont="1" applyFill="1" applyBorder="1" applyAlignment="1">
      <alignment horizontal="left" vertical="top"/>
    </xf>
    <xf numFmtId="0" fontId="1" fillId="19" borderId="1" xfId="0" applyFont="1" applyFill="1" applyBorder="1" applyAlignment="1">
      <alignment horizontal="left" vertical="top"/>
    </xf>
    <xf numFmtId="0" fontId="1" fillId="19" borderId="1" xfId="0" applyFont="1" applyFill="1" applyBorder="1" applyAlignment="1">
      <alignment horizontal="left" vertical="top" wrapText="1"/>
    </xf>
    <xf numFmtId="0" fontId="19" fillId="2" borderId="1" xfId="0" applyFont="1" applyFill="1" applyBorder="1" applyAlignment="1">
      <alignment horizontal="center" vertical="top" wrapText="1"/>
    </xf>
    <xf numFmtId="0" fontId="8" fillId="9" borderId="3" xfId="0" applyFont="1" applyFill="1" applyBorder="1" applyAlignment="1">
      <alignment horizontal="center" vertical="top"/>
    </xf>
    <xf numFmtId="0" fontId="8" fillId="9" borderId="9" xfId="0" applyFont="1" applyFill="1" applyBorder="1" applyAlignment="1">
      <alignment horizontal="center" vertical="top"/>
    </xf>
    <xf numFmtId="0" fontId="8" fillId="9" borderId="14" xfId="0" applyFont="1" applyFill="1" applyBorder="1" applyAlignment="1">
      <alignment horizontal="center" vertical="top"/>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3" borderId="15" xfId="0" applyFont="1" applyFill="1" applyBorder="1" applyAlignment="1">
      <alignment horizontal="left" vertical="top"/>
    </xf>
    <xf numFmtId="0" fontId="19" fillId="0" borderId="21" xfId="0" applyFont="1" applyBorder="1" applyAlignment="1">
      <alignment horizontal="center" vertical="top"/>
    </xf>
    <xf numFmtId="0" fontId="19" fillId="0" borderId="22" xfId="0" applyFont="1" applyBorder="1" applyAlignment="1">
      <alignment horizontal="center" vertical="top"/>
    </xf>
    <xf numFmtId="0" fontId="19" fillId="0" borderId="23" xfId="0" applyFont="1" applyBorder="1" applyAlignment="1">
      <alignment horizontal="center" vertical="top"/>
    </xf>
    <xf numFmtId="0" fontId="2" fillId="15" borderId="4" xfId="0" applyFont="1" applyFill="1" applyBorder="1" applyAlignment="1">
      <alignment horizontal="left" vertical="top"/>
    </xf>
    <xf numFmtId="0" fontId="2" fillId="15" borderId="18" xfId="0" applyFont="1" applyFill="1" applyBorder="1" applyAlignment="1">
      <alignment horizontal="left" vertical="top"/>
    </xf>
    <xf numFmtId="0" fontId="2" fillId="15" borderId="19" xfId="0" applyFont="1" applyFill="1" applyBorder="1" applyAlignment="1">
      <alignment horizontal="left" vertical="top"/>
    </xf>
    <xf numFmtId="0" fontId="1" fillId="19" borderId="26" xfId="0" applyFont="1" applyFill="1" applyBorder="1" applyAlignment="1">
      <alignment horizontal="left" vertical="top"/>
    </xf>
    <xf numFmtId="0" fontId="1" fillId="19" borderId="30" xfId="0" applyFont="1" applyFill="1" applyBorder="1" applyAlignment="1">
      <alignment horizontal="left" vertical="top"/>
    </xf>
    <xf numFmtId="0" fontId="1" fillId="19" borderId="26" xfId="0" applyFont="1" applyFill="1" applyBorder="1" applyAlignment="1">
      <alignment horizontal="left" vertical="top" wrapText="1"/>
    </xf>
    <xf numFmtId="0" fontId="1" fillId="19" borderId="30" xfId="0" applyFont="1" applyFill="1" applyBorder="1" applyAlignment="1">
      <alignment horizontal="left" vertical="top"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0" borderId="2" xfId="0" applyFont="1" applyBorder="1" applyAlignment="1">
      <alignment horizontal="left" vertical="top"/>
    </xf>
    <xf numFmtId="0" fontId="1" fillId="0" borderId="0" xfId="0" applyFont="1" applyAlignment="1">
      <alignment horizontal="left" vertical="top"/>
    </xf>
    <xf numFmtId="0" fontId="1" fillId="0" borderId="15" xfId="0" applyFont="1" applyBorder="1" applyAlignment="1">
      <alignment horizontal="left" vertical="top"/>
    </xf>
    <xf numFmtId="0" fontId="1" fillId="0" borderId="2" xfId="0" applyFont="1" applyBorder="1" applyAlignment="1">
      <alignment horizontal="center" vertical="top"/>
    </xf>
    <xf numFmtId="0" fontId="1" fillId="0" borderId="0" xfId="0" applyFont="1" applyAlignment="1">
      <alignment horizontal="center" vertical="top"/>
    </xf>
    <xf numFmtId="0" fontId="1" fillId="0" borderId="15" xfId="0" applyFont="1" applyBorder="1" applyAlignment="1">
      <alignment horizontal="center" vertical="top"/>
    </xf>
    <xf numFmtId="0" fontId="8" fillId="22" borderId="3" xfId="0" applyFont="1" applyFill="1" applyBorder="1" applyAlignment="1">
      <alignment horizontal="center" vertical="top" wrapText="1"/>
    </xf>
    <xf numFmtId="0" fontId="8" fillId="22" borderId="9" xfId="0" applyFont="1" applyFill="1" applyBorder="1" applyAlignment="1">
      <alignment horizontal="center" vertical="top" wrapText="1"/>
    </xf>
    <xf numFmtId="0" fontId="8" fillId="22" borderId="14" xfId="0" applyFont="1" applyFill="1" applyBorder="1" applyAlignment="1">
      <alignment horizontal="center" vertical="top" wrapText="1"/>
    </xf>
    <xf numFmtId="0" fontId="1" fillId="0" borderId="4" xfId="0" applyFont="1" applyBorder="1" applyAlignment="1">
      <alignment horizontal="center" vertical="top"/>
    </xf>
    <xf numFmtId="0" fontId="1" fillId="0" borderId="18" xfId="0" applyFont="1" applyBorder="1" applyAlignment="1">
      <alignment horizontal="center" vertical="top"/>
    </xf>
    <xf numFmtId="0" fontId="1" fillId="0" borderId="19" xfId="0" applyFont="1" applyBorder="1" applyAlignment="1">
      <alignment horizontal="center" vertical="top"/>
    </xf>
    <xf numFmtId="0" fontId="8" fillId="14" borderId="4" xfId="0" applyFont="1" applyFill="1" applyBorder="1" applyAlignment="1">
      <alignment horizontal="left" vertical="top" wrapText="1"/>
    </xf>
    <xf numFmtId="0" fontId="8" fillId="14" borderId="18" xfId="0" applyFont="1" applyFill="1" applyBorder="1" applyAlignment="1">
      <alignment horizontal="left" vertical="top" wrapText="1"/>
    </xf>
    <xf numFmtId="0" fontId="8" fillId="14" borderId="19"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19" borderId="1" xfId="0" applyFont="1" applyFill="1" applyBorder="1" applyAlignment="1">
      <alignment horizontal="center" vertical="top"/>
    </xf>
    <xf numFmtId="0" fontId="36" fillId="0" borderId="0" xfId="2" applyFont="1" applyFill="1" applyAlignment="1">
      <alignment vertical="top" wrapText="1"/>
    </xf>
    <xf numFmtId="0" fontId="37" fillId="0" borderId="0" xfId="0" applyFont="1" applyAlignment="1">
      <alignment vertical="top" wrapText="1"/>
    </xf>
    <xf numFmtId="0" fontId="49" fillId="23" borderId="0" xfId="0" applyFont="1" applyFill="1" applyAlignment="1">
      <alignment horizontal="center" vertical="top" wrapText="1"/>
    </xf>
    <xf numFmtId="0" fontId="37" fillId="0" borderId="0" xfId="0" applyFont="1" applyAlignment="1">
      <alignment horizontal="left" vertical="top" wrapText="1"/>
    </xf>
    <xf numFmtId="0" fontId="1" fillId="19" borderId="26" xfId="0" applyFont="1" applyFill="1" applyBorder="1" applyAlignment="1">
      <alignment horizontal="center" vertical="top"/>
    </xf>
    <xf numFmtId="0" fontId="1" fillId="19" borderId="30" xfId="0" applyFont="1" applyFill="1" applyBorder="1" applyAlignment="1">
      <alignment horizontal="center" vertical="top"/>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9" fillId="2" borderId="1" xfId="0" applyFont="1" applyFill="1" applyBorder="1" applyAlignment="1">
      <alignment horizontal="left" vertical="top" wrapText="1"/>
    </xf>
    <xf numFmtId="0" fontId="37" fillId="0" borderId="0" xfId="0" applyFont="1" applyAlignment="1">
      <alignment horizontal="left"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6" fillId="0" borderId="0" xfId="2" applyFont="1" applyFill="1" applyAlignment="1">
      <alignment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13" borderId="15" xfId="0" applyFont="1" applyFill="1" applyBorder="1" applyAlignment="1">
      <alignment horizontal="left" vertic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5">
    <cellStyle name="Hipervínculo" xfId="2" builtinId="8"/>
    <cellStyle name="Normal" xfId="0" builtinId="0"/>
    <cellStyle name="Normal 2" xfId="1" xr:uid="{9EB15B56-D3F6-4B50-8DFC-F5C155315011}"/>
    <cellStyle name="Porcentaje" xfId="4" builtinId="5"/>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C11" sqref="C11"/>
    </sheetView>
  </sheetViews>
  <sheetFormatPr baseColWidth="10" defaultColWidth="9" defaultRowHeight="15.6"/>
  <cols>
    <col min="1" max="1" width="1.453125" style="14" customWidth="1"/>
    <col min="2" max="2" width="12.26953125" style="61" customWidth="1"/>
    <col min="3" max="3" width="64.7265625" style="14" customWidth="1"/>
    <col min="4" max="4" width="1.1796875" style="14" customWidth="1"/>
    <col min="5" max="6" width="1.453125" style="14" customWidth="1"/>
    <col min="7" max="7" width="50.453125" style="14" customWidth="1"/>
    <col min="8" max="8" width="26" style="14" customWidth="1"/>
    <col min="9" max="10" width="9" style="14"/>
    <col min="11" max="11" width="25" style="14" customWidth="1"/>
    <col min="12" max="16384" width="9" style="14"/>
  </cols>
  <sheetData>
    <row r="1" spans="1:8" ht="135" customHeight="1"/>
    <row r="2" spans="1:8" ht="19.95" customHeight="1">
      <c r="A2" s="50"/>
      <c r="B2" s="234" t="s">
        <v>1302</v>
      </c>
      <c r="C2" s="235"/>
      <c r="D2" s="50"/>
      <c r="E2" s="50"/>
      <c r="F2" s="50"/>
    </row>
    <row r="3" spans="1:8" ht="19.95" customHeight="1">
      <c r="A3" s="50"/>
      <c r="B3" s="234" t="s">
        <v>1303</v>
      </c>
      <c r="C3" s="235"/>
      <c r="D3" s="50"/>
      <c r="E3" s="50"/>
      <c r="F3" s="50"/>
    </row>
    <row r="4" spans="1:8" ht="55.95" customHeight="1">
      <c r="A4" s="50"/>
      <c r="B4" s="233" t="s">
        <v>0</v>
      </c>
      <c r="C4" s="233"/>
      <c r="D4" s="233"/>
      <c r="E4" s="233"/>
      <c r="F4" s="233"/>
      <c r="G4" s="233"/>
      <c r="H4" s="233"/>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80"/>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sqref="A1:A2"/>
    </sheetView>
  </sheetViews>
  <sheetFormatPr baseColWidth="10" defaultColWidth="9" defaultRowHeight="13.2"/>
  <cols>
    <col min="1" max="1" width="29.453125" style="1" customWidth="1"/>
    <col min="2" max="2" width="32" style="1" customWidth="1"/>
    <col min="3" max="3" width="25.453125" style="1" customWidth="1"/>
    <col min="4" max="4" width="27.26953125" style="1" customWidth="1"/>
    <col min="5" max="5" width="25.453125" style="1" customWidth="1"/>
    <col min="6" max="6" width="3.453125" style="91" customWidth="1"/>
    <col min="7" max="9" width="25.453125" style="1" customWidth="1"/>
    <col min="10" max="10" width="3.453125" style="1" customWidth="1"/>
    <col min="11" max="13" width="25.453125" style="1" customWidth="1"/>
    <col min="14" max="14" width="3.453125" style="1" customWidth="1"/>
    <col min="15" max="17" width="25.453125" style="1" customWidth="1"/>
    <col min="18" max="18" width="3.453125" style="1" customWidth="1"/>
    <col min="19" max="21" width="25.453125" style="1" customWidth="1"/>
    <col min="22" max="22" width="3.453125" style="1" customWidth="1"/>
    <col min="23" max="25" width="25.453125" style="1" customWidth="1"/>
    <col min="26" max="26" width="3.453125" style="1" customWidth="1"/>
    <col min="27" max="29" width="25.453125" style="1" customWidth="1"/>
    <col min="30" max="30" width="3.453125" style="1" customWidth="1"/>
    <col min="31" max="33" width="25.453125" style="1" customWidth="1"/>
    <col min="34" max="34" width="3.453125" style="1" customWidth="1"/>
    <col min="35" max="37" width="25.453125" style="1" customWidth="1"/>
    <col min="38" max="38" width="3.453125" style="1" customWidth="1"/>
    <col min="39" max="41" width="25.453125" style="1" customWidth="1"/>
    <col min="42" max="42" width="3.08984375" style="91" customWidth="1"/>
    <col min="43" max="45" width="25.453125" style="91" customWidth="1"/>
    <col min="46" max="46" width="3.08984375" style="91" customWidth="1"/>
    <col min="47" max="49" width="30.6328125" style="91" customWidth="1"/>
    <col min="50" max="50" width="3.08984375" style="91" customWidth="1"/>
    <col min="51" max="53" width="30.36328125" style="91" customWidth="1"/>
    <col min="54" max="54" width="3.08984375" style="91" customWidth="1"/>
    <col min="55" max="55" width="30.6328125" style="91" customWidth="1"/>
    <col min="56" max="57" width="30.6328125" style="1" customWidth="1"/>
    <col min="58" max="58" width="3.08984375" style="1" customWidth="1"/>
    <col min="59" max="61" width="30.7265625" style="1" customWidth="1"/>
    <col min="62" max="62" width="3.08984375" style="1" customWidth="1"/>
    <col min="63" max="65" width="30.7265625" style="1" customWidth="1"/>
    <col min="66" max="66" width="3.08984375" style="1" customWidth="1"/>
    <col min="67" max="69" width="30.7265625" style="1" customWidth="1"/>
    <col min="70" max="70" width="3.08984375" style="1" customWidth="1"/>
    <col min="71" max="73" width="30.7265625" style="1" customWidth="1"/>
    <col min="74" max="74" width="3.08984375" style="1" customWidth="1"/>
    <col min="75" max="77" width="30.7265625" style="1" customWidth="1"/>
    <col min="78" max="78" width="3.08984375" style="1" customWidth="1"/>
    <col min="79" max="81" width="30.7265625" style="1" customWidth="1"/>
    <col min="82" max="82" width="3.08984375" style="1" customWidth="1"/>
    <col min="83" max="85" width="30.7265625" style="1" customWidth="1"/>
    <col min="86" max="16384" width="9" style="1"/>
  </cols>
  <sheetData>
    <row r="1" spans="1:5" s="91" customFormat="1" ht="12.75" customHeight="1">
      <c r="A1" s="287" t="s">
        <v>13</v>
      </c>
      <c r="B1" s="174"/>
      <c r="C1" s="175"/>
      <c r="D1" s="175"/>
      <c r="E1" s="171"/>
    </row>
    <row r="2" spans="1:5" s="91" customFormat="1" ht="15.6">
      <c r="A2" s="287"/>
      <c r="B2" s="174" t="s">
        <v>14</v>
      </c>
      <c r="C2" s="176" t="s">
        <v>15</v>
      </c>
      <c r="D2" s="177" t="s">
        <v>16</v>
      </c>
    </row>
    <row r="3" spans="1:5" s="91" customFormat="1" ht="12.75" customHeight="1">
      <c r="A3" s="168"/>
    </row>
    <row r="4" spans="1:5" s="91" customFormat="1" ht="24" customHeight="1">
      <c r="A4" s="178" t="s">
        <v>17</v>
      </c>
      <c r="B4" s="179" t="s">
        <v>18</v>
      </c>
    </row>
    <row r="5" spans="1:5" s="91" customFormat="1">
      <c r="B5" s="174" t="s">
        <v>19</v>
      </c>
      <c r="C5" s="180" t="s">
        <v>1408</v>
      </c>
      <c r="D5" s="91" t="s">
        <v>20</v>
      </c>
      <c r="E5" s="180"/>
    </row>
    <row r="6" spans="1:5" s="91" customFormat="1">
      <c r="B6" s="174" t="s">
        <v>21</v>
      </c>
      <c r="C6" s="180" t="s">
        <v>1305</v>
      </c>
      <c r="D6" s="91" t="s">
        <v>22</v>
      </c>
      <c r="E6" s="180"/>
    </row>
    <row r="7" spans="1:5" s="91" customFormat="1">
      <c r="B7" s="174" t="s">
        <v>23</v>
      </c>
      <c r="C7" s="181" t="s">
        <v>892</v>
      </c>
    </row>
    <row r="8" spans="1:5" s="91" customFormat="1">
      <c r="B8" s="174" t="s">
        <v>25</v>
      </c>
      <c r="C8" s="91" t="s">
        <v>26</v>
      </c>
      <c r="D8" s="91" t="s">
        <v>27</v>
      </c>
    </row>
    <row r="9" spans="1:5" s="91" customFormat="1">
      <c r="B9" s="174"/>
      <c r="C9" s="182">
        <v>43461</v>
      </c>
      <c r="D9" s="182">
        <v>46017</v>
      </c>
      <c r="E9" s="91" t="s">
        <v>28</v>
      </c>
    </row>
    <row r="10" spans="1:5" s="91" customFormat="1">
      <c r="B10" s="174" t="s">
        <v>29</v>
      </c>
      <c r="C10" s="91" t="s">
        <v>26</v>
      </c>
      <c r="D10" s="91" t="s">
        <v>27</v>
      </c>
    </row>
    <row r="11" spans="1:5" s="91" customFormat="1">
      <c r="B11" s="174" t="s">
        <v>30</v>
      </c>
      <c r="C11" s="182" t="s">
        <v>31</v>
      </c>
      <c r="D11" s="182" t="s">
        <v>31</v>
      </c>
      <c r="E11" s="91" t="s">
        <v>32</v>
      </c>
    </row>
    <row r="12" spans="1:5" s="91" customFormat="1">
      <c r="B12" s="174" t="s">
        <v>33</v>
      </c>
      <c r="C12" s="182" t="s">
        <v>31</v>
      </c>
      <c r="D12" s="182" t="s">
        <v>31</v>
      </c>
    </row>
    <row r="13" spans="1:5" s="91" customFormat="1">
      <c r="B13" s="174" t="s">
        <v>34</v>
      </c>
      <c r="C13" s="182" t="s">
        <v>31</v>
      </c>
      <c r="D13" s="182" t="s">
        <v>31</v>
      </c>
    </row>
    <row r="14" spans="1:5" s="91" customFormat="1">
      <c r="B14" s="174" t="s">
        <v>35</v>
      </c>
      <c r="C14" s="182" t="s">
        <v>31</v>
      </c>
      <c r="D14" s="182" t="s">
        <v>31</v>
      </c>
    </row>
    <row r="15" spans="1:5" s="91" customFormat="1">
      <c r="B15" s="174" t="s">
        <v>36</v>
      </c>
      <c r="C15" s="182" t="s">
        <v>31</v>
      </c>
      <c r="D15" s="182" t="s">
        <v>31</v>
      </c>
    </row>
    <row r="16" spans="1:5" s="91" customFormat="1">
      <c r="B16" s="174" t="s">
        <v>37</v>
      </c>
      <c r="C16" s="182" t="s">
        <v>31</v>
      </c>
      <c r="D16" s="182" t="s">
        <v>31</v>
      </c>
    </row>
    <row r="17" spans="1:85 16384:16384" s="91" customFormat="1"/>
    <row r="18" spans="1:85 16384:16384" s="91" customFormat="1" ht="20.399999999999999">
      <c r="A18" s="178" t="s">
        <v>3</v>
      </c>
      <c r="B18" s="179" t="s">
        <v>38</v>
      </c>
      <c r="C18" s="181" t="s">
        <v>138</v>
      </c>
      <c r="E18" s="183" t="s">
        <v>40</v>
      </c>
    </row>
    <row r="19" spans="1:85 16384:16384" s="91" customFormat="1">
      <c r="D19" s="184"/>
      <c r="E19" s="185" t="s">
        <v>41</v>
      </c>
      <c r="XFD19" s="91" t="e" cm="1">
        <f t="array" ref="XFD19">_xlfn.IFS(C18="Renewable",(INDEX(RE,,MATCH(AM23,REC,0))),C18="CSA",(INDEX(IMP_CSA,,MATCH(AM23,IMP_CSAC,0))),C18="Forestry",(INDEX(AR,,MATCH(AM23,ARC,0))),C18="AGR",(INDEX(AGR,,MATCH(AM23,AGRC,0))))</f>
        <v>#N/A</v>
      </c>
    </row>
    <row r="20" spans="1:85 16384:16384" s="91" customFormat="1">
      <c r="A20" s="252" t="s">
        <v>5</v>
      </c>
      <c r="B20" s="186" t="s">
        <v>42</v>
      </c>
      <c r="C20" s="181" t="s">
        <v>43</v>
      </c>
      <c r="E20" s="183" t="s">
        <v>44</v>
      </c>
      <c r="O20" s="187"/>
    </row>
    <row r="21" spans="1:85 16384:16384" s="91" customFormat="1">
      <c r="A21" s="252"/>
      <c r="B21" s="188"/>
    </row>
    <row r="22" spans="1:85 16384:16384" ht="13.95" customHeight="1">
      <c r="A22" s="252"/>
      <c r="C22" s="272" t="s">
        <v>1304</v>
      </c>
      <c r="D22" s="273"/>
      <c r="E22" s="274"/>
      <c r="G22" s="243" t="s">
        <v>46</v>
      </c>
      <c r="H22" s="244"/>
      <c r="I22" s="245"/>
      <c r="K22" s="243" t="s">
        <v>46</v>
      </c>
      <c r="L22" s="244"/>
      <c r="M22" s="245"/>
      <c r="O22" s="243" t="s">
        <v>46</v>
      </c>
      <c r="P22" s="244"/>
      <c r="Q22" s="245"/>
      <c r="S22" s="243" t="s">
        <v>46</v>
      </c>
      <c r="T22" s="244"/>
      <c r="U22" s="245"/>
      <c r="W22" s="243" t="s">
        <v>46</v>
      </c>
      <c r="X22" s="244"/>
      <c r="Y22" s="245"/>
      <c r="AA22" s="243" t="s">
        <v>46</v>
      </c>
      <c r="AB22" s="244"/>
      <c r="AC22" s="245"/>
      <c r="AE22" s="243" t="s">
        <v>46</v>
      </c>
      <c r="AF22" s="244"/>
      <c r="AG22" s="245"/>
      <c r="AI22" s="243" t="s">
        <v>46</v>
      </c>
      <c r="AJ22" s="244"/>
      <c r="AK22" s="245"/>
      <c r="AM22" s="243" t="s">
        <v>46</v>
      </c>
      <c r="AN22" s="244"/>
      <c r="AO22" s="245"/>
      <c r="AQ22" s="243" t="s">
        <v>46</v>
      </c>
      <c r="AR22" s="244"/>
      <c r="AS22" s="245"/>
      <c r="AU22" s="243" t="s">
        <v>46</v>
      </c>
      <c r="AV22" s="244"/>
      <c r="AW22" s="245"/>
      <c r="AY22" s="243" t="s">
        <v>46</v>
      </c>
      <c r="AZ22" s="244"/>
      <c r="BA22" s="245"/>
      <c r="BC22" s="243" t="s">
        <v>46</v>
      </c>
      <c r="BD22" s="244"/>
      <c r="BE22" s="245"/>
      <c r="BG22" s="243" t="s">
        <v>46</v>
      </c>
      <c r="BH22" s="244"/>
      <c r="BI22" s="245"/>
      <c r="BK22" s="243" t="s">
        <v>46</v>
      </c>
      <c r="BL22" s="244"/>
      <c r="BM22" s="245"/>
      <c r="BO22" s="243" t="s">
        <v>46</v>
      </c>
      <c r="BP22" s="244"/>
      <c r="BQ22" s="245"/>
      <c r="BS22" s="243" t="s">
        <v>46</v>
      </c>
      <c r="BT22" s="244"/>
      <c r="BU22" s="245"/>
      <c r="BW22" s="243" t="s">
        <v>46</v>
      </c>
      <c r="BX22" s="244"/>
      <c r="BY22" s="245"/>
      <c r="CA22" s="243" t="s">
        <v>46</v>
      </c>
      <c r="CB22" s="244"/>
      <c r="CC22" s="245"/>
      <c r="CE22" s="243" t="s">
        <v>46</v>
      </c>
      <c r="CF22" s="244"/>
      <c r="CG22" s="245"/>
    </row>
    <row r="23" spans="1:85 16384:16384">
      <c r="A23" s="252"/>
      <c r="B23" s="173" t="str">
        <f>IF(C20="Start with impact category","Select Impact category &gt;&gt;","")</f>
        <v/>
      </c>
      <c r="C23" s="246"/>
      <c r="D23" s="247"/>
      <c r="E23" s="248"/>
      <c r="F23" s="189" t="str">
        <f>IF($B$23="Select Impact category &gt;&gt;", "&gt;&gt;","")</f>
        <v/>
      </c>
      <c r="G23" s="246"/>
      <c r="H23" s="247"/>
      <c r="I23" s="248"/>
      <c r="J23" s="189" t="str">
        <f>IF($B$23="Select Impact category &gt;&gt;", "&gt;&gt;","")</f>
        <v/>
      </c>
      <c r="K23" s="246"/>
      <c r="L23" s="247"/>
      <c r="M23" s="248"/>
      <c r="N23" s="189" t="str">
        <f>IF($B$23="Select Impact category &gt;&gt;", "&gt;&gt;","")</f>
        <v/>
      </c>
      <c r="O23" s="246"/>
      <c r="P23" s="247"/>
      <c r="Q23" s="248"/>
      <c r="R23" s="189" t="str">
        <f>IF($B$23="Select Impact category &gt;&gt;", "&gt;&gt;","")</f>
        <v/>
      </c>
      <c r="S23" s="246"/>
      <c r="T23" s="247"/>
      <c r="U23" s="248"/>
      <c r="V23" s="189" t="str">
        <f>IF($B$23="Select Impact category &gt;&gt;", "&gt;&gt;","")</f>
        <v/>
      </c>
      <c r="W23" s="246"/>
      <c r="X23" s="247"/>
      <c r="Y23" s="248"/>
      <c r="Z23" s="189" t="str">
        <f>IF($B$23="Select Impact category &gt;&gt;", "&gt;&gt;","")</f>
        <v/>
      </c>
      <c r="AA23" s="246"/>
      <c r="AB23" s="247"/>
      <c r="AC23" s="248"/>
      <c r="AD23" s="189" t="str">
        <f>IF($B$23="Select Impact category &gt;&gt;", "&gt;&gt;","")</f>
        <v/>
      </c>
      <c r="AE23" s="246"/>
      <c r="AF23" s="247"/>
      <c r="AG23" s="248"/>
      <c r="AH23" s="189" t="str">
        <f>IF($B$23="Select Impact category &gt;&gt;", "&gt;&gt;","")</f>
        <v/>
      </c>
      <c r="AI23" s="246"/>
      <c r="AJ23" s="247"/>
      <c r="AK23" s="248"/>
      <c r="AL23" s="189" t="str">
        <f>IF($B$23="Select Impact category &gt;&gt;", "&gt;&gt;","")</f>
        <v/>
      </c>
      <c r="AM23" s="246"/>
      <c r="AN23" s="247"/>
      <c r="AO23" s="248"/>
      <c r="AQ23" s="246"/>
      <c r="AR23" s="247"/>
      <c r="AS23" s="248"/>
      <c r="AU23" s="246"/>
      <c r="AV23" s="247"/>
      <c r="AW23" s="248"/>
      <c r="AY23" s="246"/>
      <c r="AZ23" s="247"/>
      <c r="BA23" s="248"/>
      <c r="BC23" s="246"/>
      <c r="BD23" s="247"/>
      <c r="BE23" s="248"/>
      <c r="BG23" s="246"/>
      <c r="BH23" s="247"/>
      <c r="BI23" s="248"/>
      <c r="BK23" s="246"/>
      <c r="BL23" s="247"/>
      <c r="BM23" s="248"/>
      <c r="BO23" s="246"/>
      <c r="BP23" s="247"/>
      <c r="BQ23" s="248"/>
      <c r="BS23" s="246"/>
      <c r="BT23" s="247"/>
      <c r="BU23" s="248"/>
      <c r="BW23" s="246"/>
      <c r="BX23" s="247"/>
      <c r="BY23" s="248"/>
      <c r="CA23" s="246"/>
      <c r="CB23" s="247"/>
      <c r="CC23" s="248"/>
      <c r="CE23" s="246"/>
      <c r="CF23" s="247"/>
      <c r="CG23" s="248"/>
    </row>
    <row r="24" spans="1:85 16384:16384" ht="12.75" customHeight="1">
      <c r="A24" s="252"/>
      <c r="B24" s="173" t="str">
        <f>IF(C20="Start with SDG","Select SDG &gt;&gt;","")</f>
        <v>Select SDG &gt;&gt;</v>
      </c>
      <c r="C24" s="249" t="s">
        <v>133</v>
      </c>
      <c r="D24" s="250"/>
      <c r="E24" s="251"/>
      <c r="F24" s="189" t="str">
        <f>IF($B$24="Select SDG &gt;&gt;","&gt;&gt;","")</f>
        <v>&gt;&gt;</v>
      </c>
      <c r="G24" s="249" t="s">
        <v>121</v>
      </c>
      <c r="H24" s="250"/>
      <c r="I24" s="251"/>
      <c r="J24" s="189" t="str">
        <f>IF($B$24="Select SDG &gt;&gt;","&gt;&gt;","")</f>
        <v>&gt;&gt;</v>
      </c>
      <c r="K24" s="249" t="s">
        <v>232</v>
      </c>
      <c r="L24" s="250"/>
      <c r="M24" s="251"/>
      <c r="N24" s="189" t="str">
        <f>IF($B$24="Select SDG &gt;&gt;","&gt;&gt;","")</f>
        <v>&gt;&gt;</v>
      </c>
      <c r="O24" s="249" t="s">
        <v>232</v>
      </c>
      <c r="P24" s="250"/>
      <c r="Q24" s="251"/>
      <c r="R24" s="189" t="str">
        <f>IF($B$24="Select SDG &gt;&gt;","&gt;&gt;","")</f>
        <v>&gt;&gt;</v>
      </c>
      <c r="S24" s="249" t="s">
        <v>232</v>
      </c>
      <c r="T24" s="250"/>
      <c r="U24" s="251"/>
      <c r="V24" s="189" t="str">
        <f>IF($B$24="Select SDG &gt;&gt;","&gt;&gt;","")</f>
        <v>&gt;&gt;</v>
      </c>
      <c r="W24" s="249" t="s">
        <v>232</v>
      </c>
      <c r="X24" s="250"/>
      <c r="Y24" s="251"/>
      <c r="Z24" s="189" t="str">
        <f>IF($B$24="Select SDG &gt;&gt;","&gt;&gt;","")</f>
        <v>&gt;&gt;</v>
      </c>
      <c r="AA24" s="249" t="s">
        <v>124</v>
      </c>
      <c r="AB24" s="250"/>
      <c r="AC24" s="251"/>
      <c r="AD24" s="189" t="str">
        <f>IF($B$24="Select SDG &gt;&gt;","&gt;&gt;","")</f>
        <v>&gt;&gt;</v>
      </c>
      <c r="AE24" s="249" t="s">
        <v>124</v>
      </c>
      <c r="AF24" s="250"/>
      <c r="AG24" s="251"/>
      <c r="AH24" s="189" t="str">
        <f>IF($B$24="Select SDG &gt;&gt;","&gt;&gt;","")</f>
        <v>&gt;&gt;</v>
      </c>
      <c r="AI24" s="249" t="s">
        <v>124</v>
      </c>
      <c r="AJ24" s="250"/>
      <c r="AK24" s="251"/>
      <c r="AL24" s="189" t="str">
        <f>IF($B$24="Select SDG &gt;&gt;","&gt;&gt;","")</f>
        <v>&gt;&gt;</v>
      </c>
      <c r="AM24" s="249" t="s">
        <v>124</v>
      </c>
      <c r="AN24" s="250"/>
      <c r="AO24" s="251"/>
      <c r="AQ24" s="249" t="s">
        <v>127</v>
      </c>
      <c r="AR24" s="250"/>
      <c r="AS24" s="251"/>
      <c r="AU24" s="249" t="s">
        <v>128</v>
      </c>
      <c r="AV24" s="250"/>
      <c r="AW24" s="251"/>
      <c r="AY24" s="249" t="s">
        <v>128</v>
      </c>
      <c r="AZ24" s="250"/>
      <c r="BA24" s="251"/>
      <c r="BC24" s="249" t="s">
        <v>135</v>
      </c>
      <c r="BD24" s="250"/>
      <c r="BE24" s="251"/>
      <c r="BG24" s="249" t="s">
        <v>394</v>
      </c>
      <c r="BH24" s="250"/>
      <c r="BI24" s="251"/>
      <c r="BK24" s="249" t="s">
        <v>394</v>
      </c>
      <c r="BL24" s="250"/>
      <c r="BM24" s="251"/>
      <c r="BO24" s="249" t="s">
        <v>131</v>
      </c>
      <c r="BP24" s="250"/>
      <c r="BQ24" s="251"/>
      <c r="BS24" s="249" t="s">
        <v>132</v>
      </c>
      <c r="BT24" s="250"/>
      <c r="BU24" s="251"/>
      <c r="BW24" s="249" t="s">
        <v>132</v>
      </c>
      <c r="BX24" s="250"/>
      <c r="BY24" s="251"/>
      <c r="CA24" s="249" t="s">
        <v>774</v>
      </c>
      <c r="CB24" s="250"/>
      <c r="CC24" s="251"/>
      <c r="CE24" s="249" t="s">
        <v>774</v>
      </c>
      <c r="CF24" s="250"/>
      <c r="CG24" s="251"/>
    </row>
    <row r="25" spans="1:85 16384:16384" s="91" customFormat="1">
      <c r="C25" s="190"/>
      <c r="D25" s="191"/>
      <c r="E25" s="192"/>
      <c r="F25" s="189"/>
      <c r="G25" s="193"/>
      <c r="I25" s="194"/>
      <c r="J25" s="189"/>
      <c r="K25" s="193"/>
      <c r="M25" s="194"/>
      <c r="N25" s="189"/>
      <c r="O25" s="193"/>
      <c r="Q25" s="194"/>
      <c r="R25" s="189"/>
      <c r="S25" s="193"/>
      <c r="U25" s="194"/>
      <c r="V25" s="189"/>
      <c r="W25" s="193"/>
      <c r="Y25" s="194"/>
      <c r="Z25" s="189"/>
      <c r="AA25" s="193"/>
      <c r="AC25" s="194"/>
      <c r="AD25" s="189"/>
      <c r="AE25" s="193"/>
      <c r="AG25" s="194"/>
      <c r="AH25" s="189"/>
      <c r="AI25" s="193"/>
      <c r="AK25" s="194"/>
      <c r="AL25" s="189"/>
      <c r="AM25" s="193"/>
      <c r="AO25" s="194"/>
      <c r="AQ25" s="193"/>
      <c r="AS25" s="194"/>
      <c r="AU25" s="193"/>
      <c r="AW25" s="194"/>
      <c r="AY25" s="193"/>
      <c r="BA25" s="194"/>
      <c r="BC25" s="193"/>
      <c r="BE25" s="194"/>
      <c r="BG25" s="193"/>
      <c r="BI25" s="194"/>
      <c r="BK25" s="193"/>
      <c r="BM25" s="194"/>
      <c r="BO25" s="193"/>
      <c r="BQ25" s="194"/>
      <c r="BS25" s="193"/>
      <c r="BU25" s="194"/>
      <c r="BW25" s="193"/>
      <c r="BY25" s="194"/>
      <c r="CA25" s="193"/>
      <c r="CC25" s="194"/>
      <c r="CE25" s="193"/>
      <c r="CG25" s="194"/>
    </row>
    <row r="26" spans="1:85 16384:16384" ht="21" customHeight="1">
      <c r="A26" s="178" t="s">
        <v>7</v>
      </c>
      <c r="B26" s="186" t="str">
        <f>IF(C23&lt;&gt;"","Select Monitoring indicator &gt;&gt;","")</f>
        <v/>
      </c>
      <c r="C26" s="278"/>
      <c r="D26" s="279"/>
      <c r="E26" s="280"/>
      <c r="F26" s="189" t="str">
        <f>IF($B$26="Select Monitoring indicator &gt;&gt;", "&gt;&gt;","")</f>
        <v/>
      </c>
      <c r="G26" s="246"/>
      <c r="H26" s="247"/>
      <c r="I26" s="248"/>
      <c r="J26" s="189" t="str">
        <f>IF($B$26="Select Monitoring indicator &gt;&gt;","&gt;&gt;","")</f>
        <v/>
      </c>
      <c r="K26" s="246"/>
      <c r="L26" s="247"/>
      <c r="M26" s="248"/>
      <c r="N26" s="189" t="str">
        <f>IF($B$26="Select Monitoring indicator &gt;&gt;","&gt;&gt;","")</f>
        <v/>
      </c>
      <c r="O26" s="246"/>
      <c r="P26" s="247"/>
      <c r="Q26" s="248"/>
      <c r="R26" s="189" t="str">
        <f>IF($B$26="Select Monitoring indicator &gt;&gt;","&gt;&gt;","")</f>
        <v/>
      </c>
      <c r="S26" s="246"/>
      <c r="T26" s="247"/>
      <c r="U26" s="248"/>
      <c r="V26" s="189" t="str">
        <f>IF($B$26="Select Monitoring indicator &gt;&gt;","&gt;&gt;","")</f>
        <v/>
      </c>
      <c r="W26" s="246"/>
      <c r="X26" s="247"/>
      <c r="Y26" s="248"/>
      <c r="Z26" s="189" t="str">
        <f>IF($B$26="Select Monitoring indicator &gt;&gt;","&gt;&gt;","")</f>
        <v/>
      </c>
      <c r="AA26" s="246"/>
      <c r="AB26" s="247"/>
      <c r="AC26" s="248"/>
      <c r="AD26" s="189" t="str">
        <f>IF($B$26="Select Monitoring indicator &gt;&gt;","&gt;&gt;","")</f>
        <v/>
      </c>
      <c r="AE26" s="246"/>
      <c r="AF26" s="247"/>
      <c r="AG26" s="248"/>
      <c r="AH26" s="189" t="str">
        <f>IF($B$26="Select Monitoring indicator &gt;&gt;","&gt;&gt;","")</f>
        <v/>
      </c>
      <c r="AI26" s="246"/>
      <c r="AJ26" s="247"/>
      <c r="AK26" s="248"/>
      <c r="AL26" s="189" t="str">
        <f>IF($B$26="Select Monitoring indicator &gt;&gt;","&gt;&gt;","")</f>
        <v/>
      </c>
      <c r="AM26" s="246"/>
      <c r="AN26" s="247"/>
      <c r="AO26" s="248"/>
      <c r="AQ26" s="246"/>
      <c r="AR26" s="247"/>
      <c r="AS26" s="248"/>
      <c r="AU26" s="246"/>
      <c r="AV26" s="247"/>
      <c r="AW26" s="248"/>
      <c r="AY26" s="246"/>
      <c r="AZ26" s="247"/>
      <c r="BA26" s="248"/>
      <c r="BC26" s="246"/>
      <c r="BD26" s="247"/>
      <c r="BE26" s="248"/>
      <c r="BG26" s="246"/>
      <c r="BH26" s="247"/>
      <c r="BI26" s="248"/>
      <c r="BK26" s="246"/>
      <c r="BL26" s="247"/>
      <c r="BM26" s="248"/>
      <c r="BO26" s="246"/>
      <c r="BP26" s="247"/>
      <c r="BQ26" s="248"/>
      <c r="BS26" s="246"/>
      <c r="BT26" s="247"/>
      <c r="BU26" s="248"/>
      <c r="BW26" s="246"/>
      <c r="BX26" s="247"/>
      <c r="BY26" s="248"/>
      <c r="CA26" s="246"/>
      <c r="CB26" s="247"/>
      <c r="CC26" s="248"/>
      <c r="CE26" s="246"/>
      <c r="CF26" s="247"/>
      <c r="CG26" s="248"/>
    </row>
    <row r="27" spans="1:85 16384:16384" ht="12.75" customHeight="1">
      <c r="B27" s="173" t="str">
        <f>IF(C24&lt;&gt;"","Select Monitoring indicator &gt;&gt;","")</f>
        <v>Select Monitoring indicator &gt;&gt;</v>
      </c>
      <c r="C27" s="281" t="s">
        <v>215</v>
      </c>
      <c r="D27" s="282"/>
      <c r="E27" s="283"/>
      <c r="F27" s="189" t="str">
        <f>IF($B$27="Select Monitoring indicator &gt;&gt;","&gt;&gt;","")</f>
        <v>&gt;&gt;</v>
      </c>
      <c r="G27" s="249" t="s">
        <v>1327</v>
      </c>
      <c r="H27" s="250"/>
      <c r="I27" s="251"/>
      <c r="J27" s="189" t="str">
        <f>IF($B$27="Select Monitoring indicator &gt;&gt;","&gt;&gt;","")</f>
        <v>&gt;&gt;</v>
      </c>
      <c r="K27" s="249" t="s">
        <v>1340</v>
      </c>
      <c r="L27" s="250"/>
      <c r="M27" s="251"/>
      <c r="N27" s="189" t="str">
        <f>IF($B$27="Select Monitoring indicator &gt;&gt;","&gt;&gt;","")</f>
        <v>&gt;&gt;</v>
      </c>
      <c r="O27" s="249" t="s">
        <v>1345</v>
      </c>
      <c r="P27" s="250"/>
      <c r="Q27" s="251"/>
      <c r="R27" s="189" t="str">
        <f>IF($B$27="Select Monitoring indicator &gt;&gt;","&gt;&gt;","")</f>
        <v>&gt;&gt;</v>
      </c>
      <c r="S27" s="249" t="s">
        <v>1349</v>
      </c>
      <c r="T27" s="250"/>
      <c r="U27" s="251"/>
      <c r="V27" s="189" t="str">
        <f>IF($B$27="Select Monitoring indicator &gt;&gt;","&gt;&gt;","")</f>
        <v>&gt;&gt;</v>
      </c>
      <c r="W27" s="249" t="s">
        <v>1352</v>
      </c>
      <c r="X27" s="250"/>
      <c r="Y27" s="251"/>
      <c r="Z27" s="189" t="str">
        <f>IF($B$27="Select Monitoring indicator &gt;&gt;","&gt;&gt;","")</f>
        <v>&gt;&gt;</v>
      </c>
      <c r="AA27" s="249" t="s">
        <v>1355</v>
      </c>
      <c r="AB27" s="250"/>
      <c r="AC27" s="251"/>
      <c r="AD27" s="189" t="str">
        <f>IF($B$27="Select Monitoring indicator &gt;&gt;","&gt;&gt;","")</f>
        <v>&gt;&gt;</v>
      </c>
      <c r="AE27" s="249" t="s">
        <v>1366</v>
      </c>
      <c r="AF27" s="250"/>
      <c r="AG27" s="251"/>
      <c r="AH27" s="189" t="str">
        <f>IF($B$27="Select Monitoring indicator &gt;&gt;","&gt;&gt;","")</f>
        <v>&gt;&gt;</v>
      </c>
      <c r="AI27" s="249" t="s">
        <v>1359</v>
      </c>
      <c r="AJ27" s="250"/>
      <c r="AK27" s="251"/>
      <c r="AL27" s="189" t="str">
        <f>IF($B$27="Select Monitoring indicator &gt;&gt;","&gt;&gt;","")</f>
        <v>&gt;&gt;</v>
      </c>
      <c r="AM27" s="249" t="s">
        <v>1363</v>
      </c>
      <c r="AN27" s="250"/>
      <c r="AO27" s="251"/>
      <c r="AQ27" s="249" t="s">
        <v>1369</v>
      </c>
      <c r="AR27" s="250"/>
      <c r="AS27" s="251"/>
      <c r="AU27" s="249" t="s">
        <v>1373</v>
      </c>
      <c r="AV27" s="250"/>
      <c r="AW27" s="251"/>
      <c r="AY27" s="249" t="s">
        <v>1376</v>
      </c>
      <c r="AZ27" s="250"/>
      <c r="BA27" s="251"/>
      <c r="BC27" s="249" t="s">
        <v>1380</v>
      </c>
      <c r="BD27" s="250"/>
      <c r="BE27" s="251"/>
      <c r="BG27" s="249" t="s">
        <v>1331</v>
      </c>
      <c r="BH27" s="250"/>
      <c r="BI27" s="251"/>
      <c r="BK27" s="249" t="s">
        <v>1339</v>
      </c>
      <c r="BL27" s="250"/>
      <c r="BM27" s="251"/>
      <c r="BO27" s="249" t="s">
        <v>1386</v>
      </c>
      <c r="BP27" s="250"/>
      <c r="BQ27" s="251"/>
      <c r="BS27" s="249" t="s">
        <v>1393</v>
      </c>
      <c r="BT27" s="250"/>
      <c r="BU27" s="251"/>
      <c r="BW27" s="249" t="s">
        <v>1400</v>
      </c>
      <c r="BX27" s="250"/>
      <c r="BY27" s="251"/>
      <c r="CA27" s="249" t="s">
        <v>1403</v>
      </c>
      <c r="CB27" s="250"/>
      <c r="CC27" s="251"/>
      <c r="CE27" s="249" t="s">
        <v>1406</v>
      </c>
      <c r="CF27" s="250"/>
      <c r="CG27" s="251"/>
    </row>
    <row r="28" spans="1:85 16384:16384" s="91" customFormat="1" ht="15" customHeight="1" thickBot="1">
      <c r="A28" s="195"/>
      <c r="C28" s="196" t="s">
        <v>51</v>
      </c>
      <c r="D28" s="197" t="s">
        <v>52</v>
      </c>
      <c r="E28" s="198"/>
      <c r="F28" s="195"/>
      <c r="G28" s="196" t="s">
        <v>51</v>
      </c>
      <c r="H28" s="197" t="s">
        <v>53</v>
      </c>
      <c r="I28" s="199"/>
      <c r="J28" s="195"/>
      <c r="K28" s="196" t="s">
        <v>51</v>
      </c>
      <c r="L28" s="197" t="s">
        <v>53</v>
      </c>
      <c r="M28" s="199"/>
      <c r="N28" s="195"/>
      <c r="O28" s="196" t="s">
        <v>51</v>
      </c>
      <c r="P28" s="197" t="s">
        <v>53</v>
      </c>
      <c r="Q28" s="199"/>
      <c r="R28" s="195"/>
      <c r="S28" s="196" t="s">
        <v>51</v>
      </c>
      <c r="T28" s="197" t="s">
        <v>53</v>
      </c>
      <c r="U28" s="199"/>
      <c r="V28" s="195"/>
      <c r="W28" s="196" t="s">
        <v>51</v>
      </c>
      <c r="X28" s="197" t="s">
        <v>53</v>
      </c>
      <c r="Y28" s="199"/>
      <c r="Z28" s="195"/>
      <c r="AA28" s="196" t="s">
        <v>51</v>
      </c>
      <c r="AB28" s="197" t="s">
        <v>53</v>
      </c>
      <c r="AC28" s="199"/>
      <c r="AD28" s="195"/>
      <c r="AE28" s="196" t="s">
        <v>51</v>
      </c>
      <c r="AF28" s="197" t="s">
        <v>53</v>
      </c>
      <c r="AG28" s="199"/>
      <c r="AH28" s="195"/>
      <c r="AI28" s="196" t="s">
        <v>51</v>
      </c>
      <c r="AJ28" s="197" t="s">
        <v>53</v>
      </c>
      <c r="AK28" s="199"/>
      <c r="AL28" s="195"/>
      <c r="AM28" s="196" t="s">
        <v>51</v>
      </c>
      <c r="AN28" s="197" t="s">
        <v>53</v>
      </c>
      <c r="AO28" s="199"/>
      <c r="AQ28" s="196" t="s">
        <v>51</v>
      </c>
      <c r="AR28" s="197" t="s">
        <v>53</v>
      </c>
      <c r="AS28" s="199"/>
      <c r="AU28" s="196" t="s">
        <v>51</v>
      </c>
      <c r="AV28" s="197" t="s">
        <v>53</v>
      </c>
      <c r="AW28" s="199"/>
      <c r="AY28" s="196" t="s">
        <v>51</v>
      </c>
      <c r="AZ28" s="197" t="s">
        <v>53</v>
      </c>
      <c r="BA28" s="199"/>
      <c r="BC28" s="196" t="s">
        <v>51</v>
      </c>
      <c r="BD28" s="197" t="s">
        <v>53</v>
      </c>
      <c r="BE28" s="199"/>
      <c r="BG28" s="196" t="s">
        <v>51</v>
      </c>
      <c r="BH28" s="197" t="s">
        <v>53</v>
      </c>
      <c r="BI28" s="199"/>
      <c r="BK28" s="196" t="s">
        <v>51</v>
      </c>
      <c r="BL28" s="197" t="s">
        <v>53</v>
      </c>
      <c r="BM28" s="199"/>
      <c r="BO28" s="196" t="s">
        <v>51</v>
      </c>
      <c r="BP28" s="197" t="s">
        <v>53</v>
      </c>
      <c r="BQ28" s="199"/>
      <c r="BS28" s="196" t="s">
        <v>51</v>
      </c>
      <c r="BT28" s="197" t="s">
        <v>53</v>
      </c>
      <c r="BU28" s="199"/>
      <c r="BW28" s="196" t="s">
        <v>51</v>
      </c>
      <c r="BX28" s="197" t="s">
        <v>53</v>
      </c>
      <c r="BY28" s="199"/>
      <c r="CA28" s="196" t="s">
        <v>51</v>
      </c>
      <c r="CB28" s="197" t="s">
        <v>53</v>
      </c>
      <c r="CC28" s="199"/>
      <c r="CE28" s="196" t="s">
        <v>51</v>
      </c>
      <c r="CF28" s="197" t="s">
        <v>53</v>
      </c>
      <c r="CG28" s="199"/>
    </row>
    <row r="29" spans="1:85 16384:16384" ht="21" customHeight="1" thickTop="1">
      <c r="A29" s="200" t="s">
        <v>9</v>
      </c>
      <c r="B29" s="201" t="s">
        <v>54</v>
      </c>
      <c r="C29" s="202"/>
      <c r="D29" s="203"/>
      <c r="E29" s="204"/>
      <c r="F29" s="205"/>
      <c r="G29" s="206"/>
      <c r="H29" s="205"/>
      <c r="I29" s="204"/>
      <c r="J29" s="205"/>
      <c r="K29" s="206"/>
      <c r="L29" s="205"/>
      <c r="M29" s="204"/>
      <c r="N29" s="205"/>
      <c r="O29" s="206"/>
      <c r="P29" s="205"/>
      <c r="Q29" s="204"/>
      <c r="R29" s="205"/>
      <c r="S29" s="206"/>
      <c r="T29" s="205"/>
      <c r="U29" s="204"/>
      <c r="V29" s="205"/>
      <c r="W29" s="206"/>
      <c r="X29" s="205"/>
      <c r="Y29" s="204"/>
      <c r="Z29" s="205"/>
      <c r="AA29" s="206"/>
      <c r="AB29" s="205"/>
      <c r="AC29" s="204"/>
      <c r="AD29" s="205"/>
      <c r="AE29" s="206"/>
      <c r="AF29" s="205"/>
      <c r="AG29" s="204"/>
      <c r="AH29" s="205"/>
      <c r="AI29" s="206"/>
      <c r="AJ29" s="205"/>
      <c r="AK29" s="204"/>
      <c r="AL29" s="205"/>
      <c r="AM29" s="206"/>
      <c r="AN29" s="205"/>
      <c r="AO29" s="204"/>
      <c r="AQ29" s="206"/>
      <c r="AR29" s="205"/>
      <c r="AS29" s="204"/>
      <c r="AU29" s="206"/>
      <c r="AV29" s="205"/>
      <c r="AW29" s="204"/>
      <c r="AY29" s="206"/>
      <c r="AZ29" s="205"/>
      <c r="BA29" s="204"/>
      <c r="BC29" s="206"/>
      <c r="BD29" s="205"/>
      <c r="BE29" s="204"/>
      <c r="BG29" s="206"/>
      <c r="BH29" s="205"/>
      <c r="BI29" s="204"/>
      <c r="BK29" s="206"/>
      <c r="BL29" s="205"/>
      <c r="BM29" s="204"/>
      <c r="BO29" s="206"/>
      <c r="BP29" s="205"/>
      <c r="BQ29" s="204"/>
      <c r="BS29" s="206"/>
      <c r="BT29" s="205"/>
      <c r="BU29" s="204"/>
      <c r="BW29" s="206"/>
      <c r="BX29" s="205"/>
      <c r="BY29" s="204"/>
      <c r="CA29" s="206"/>
      <c r="CB29" s="205"/>
      <c r="CC29" s="204"/>
      <c r="CE29" s="206"/>
      <c r="CF29" s="205"/>
      <c r="CG29" s="204"/>
    </row>
    <row r="30" spans="1:85 16384:16384" ht="15" customHeight="1">
      <c r="A30" s="91"/>
      <c r="B30" s="103" t="s">
        <v>55</v>
      </c>
      <c r="C30" s="236" t="str" cm="1">
        <f t="array" ref="C30">IFERROR(_xlfn.IFS(C23&lt;&gt;"",IFERROR(INDEX(BA!$J$4:$J$952,MATCH(C26,BA!$P$4:$P$952,0)),""),C24&lt;&gt;"",IFERROR(INDEX(BA!$J$4:$J$952,MATCH(C27,BA!$P$4:$P$952,0)),"")),"")</f>
        <v>GSDM-I13.2.1</v>
      </c>
      <c r="D30" s="237"/>
      <c r="E30" s="238"/>
      <c r="G30" s="236" t="str" cm="1">
        <f t="array" ref="G30">IFERROR(_xlfn.IFS(G23&lt;&gt;"",IFERROR(INDEX(BA!$J$4:$J$952,MATCH(G26,BA!$P$4:$P$952,0)),""),G24&lt;&gt;"",IFERROR(INDEX(BA!$J$4:$J$952,MATCH(G27,BA!$P$4:$P$952,0)),"")),"")</f>
        <v/>
      </c>
      <c r="H30" s="237"/>
      <c r="I30" s="238"/>
      <c r="K30" s="236" t="s">
        <v>1332</v>
      </c>
      <c r="L30" s="237"/>
      <c r="M30" s="238"/>
      <c r="O30" s="236" t="s">
        <v>1332</v>
      </c>
      <c r="P30" s="237"/>
      <c r="Q30" s="238"/>
      <c r="S30" s="236" t="s">
        <v>1332</v>
      </c>
      <c r="T30" s="237"/>
      <c r="U30" s="238"/>
      <c r="W30" s="236" t="s">
        <v>1332</v>
      </c>
      <c r="X30" s="237"/>
      <c r="Y30" s="238"/>
      <c r="AA30" s="236" t="s">
        <v>1332</v>
      </c>
      <c r="AB30" s="237"/>
      <c r="AC30" s="238"/>
      <c r="AE30" s="236" t="s">
        <v>1332</v>
      </c>
      <c r="AF30" s="237"/>
      <c r="AG30" s="238"/>
      <c r="AI30" s="236" t="s">
        <v>1332</v>
      </c>
      <c r="AJ30" s="237"/>
      <c r="AK30" s="238"/>
      <c r="AM30" s="236" t="s">
        <v>1332</v>
      </c>
      <c r="AN30" s="237"/>
      <c r="AO30" s="238"/>
      <c r="AQ30" s="236" t="s">
        <v>1332</v>
      </c>
      <c r="AR30" s="237"/>
      <c r="AS30" s="238"/>
      <c r="AU30" s="236" t="s">
        <v>1332</v>
      </c>
      <c r="AV30" s="237"/>
      <c r="AW30" s="238"/>
      <c r="AY30" s="236" t="s">
        <v>1332</v>
      </c>
      <c r="AZ30" s="237"/>
      <c r="BA30" s="238"/>
      <c r="BC30" s="236" t="s">
        <v>1332</v>
      </c>
      <c r="BD30" s="237"/>
      <c r="BE30" s="238"/>
      <c r="BG30" s="236" t="s">
        <v>1332</v>
      </c>
      <c r="BH30" s="237"/>
      <c r="BI30" s="238"/>
      <c r="BK30" s="236" t="s">
        <v>1332</v>
      </c>
      <c r="BL30" s="237"/>
      <c r="BM30" s="238"/>
      <c r="BO30" s="236" t="s">
        <v>1332</v>
      </c>
      <c r="BP30" s="237"/>
      <c r="BQ30" s="238"/>
      <c r="BS30" s="236" t="s">
        <v>1332</v>
      </c>
      <c r="BT30" s="237"/>
      <c r="BU30" s="238"/>
      <c r="BW30" s="236" t="s">
        <v>1332</v>
      </c>
      <c r="BX30" s="237"/>
      <c r="BY30" s="238"/>
      <c r="CA30" s="236" t="s">
        <v>1332</v>
      </c>
      <c r="CB30" s="237"/>
      <c r="CC30" s="238"/>
      <c r="CE30" s="236" t="s">
        <v>1332</v>
      </c>
      <c r="CF30" s="237"/>
      <c r="CG30" s="238"/>
    </row>
    <row r="31" spans="1:85 16384:16384" ht="13.2" customHeight="1">
      <c r="A31" s="91"/>
      <c r="B31" s="104" t="s">
        <v>56</v>
      </c>
      <c r="C31" s="236" t="str">
        <f>IFERROR(INDEX(BA!$O$4:$O$952,MATCH(C30,BA!$J$4:$J$952,0)),"")</f>
        <v xml:space="preserve">Reduction in GHGs emissions </v>
      </c>
      <c r="D31" s="237"/>
      <c r="E31" s="238"/>
      <c r="G31" s="236" t="str">
        <f>IFERROR(INDEX(BA!$O$4:$O$952,MATCH(G30,BA!$J$4:$J$952,0)),"")</f>
        <v/>
      </c>
      <c r="H31" s="237"/>
      <c r="I31" s="238"/>
      <c r="K31" s="236" t="s">
        <v>1332</v>
      </c>
      <c r="L31" s="237"/>
      <c r="M31" s="238"/>
      <c r="O31" s="236" t="s">
        <v>1332</v>
      </c>
      <c r="P31" s="237"/>
      <c r="Q31" s="238"/>
      <c r="S31" s="236" t="s">
        <v>1332</v>
      </c>
      <c r="T31" s="237"/>
      <c r="U31" s="238"/>
      <c r="W31" s="236" t="s">
        <v>1332</v>
      </c>
      <c r="X31" s="237"/>
      <c r="Y31" s="238"/>
      <c r="AA31" s="236" t="s">
        <v>1332</v>
      </c>
      <c r="AB31" s="237"/>
      <c r="AC31" s="238"/>
      <c r="AE31" s="236" t="s">
        <v>1332</v>
      </c>
      <c r="AF31" s="237"/>
      <c r="AG31" s="238"/>
      <c r="AI31" s="236" t="s">
        <v>1332</v>
      </c>
      <c r="AJ31" s="237"/>
      <c r="AK31" s="238"/>
      <c r="AM31" s="236" t="s">
        <v>1332</v>
      </c>
      <c r="AN31" s="237"/>
      <c r="AO31" s="238"/>
      <c r="AQ31" s="236" t="s">
        <v>1332</v>
      </c>
      <c r="AR31" s="237"/>
      <c r="AS31" s="238"/>
      <c r="AU31" s="236" t="s">
        <v>1332</v>
      </c>
      <c r="AV31" s="237"/>
      <c r="AW31" s="238"/>
      <c r="AY31" s="236" t="s">
        <v>1332</v>
      </c>
      <c r="AZ31" s="237"/>
      <c r="BA31" s="238"/>
      <c r="BC31" s="236" t="s">
        <v>1332</v>
      </c>
      <c r="BD31" s="237"/>
      <c r="BE31" s="238"/>
      <c r="BG31" s="236" t="s">
        <v>1332</v>
      </c>
      <c r="BH31" s="237"/>
      <c r="BI31" s="238"/>
      <c r="BK31" s="236" t="s">
        <v>1332</v>
      </c>
      <c r="BL31" s="237"/>
      <c r="BM31" s="238"/>
      <c r="BO31" s="236" t="s">
        <v>1332</v>
      </c>
      <c r="BP31" s="237"/>
      <c r="BQ31" s="238"/>
      <c r="BS31" s="236" t="s">
        <v>1332</v>
      </c>
      <c r="BT31" s="237"/>
      <c r="BU31" s="238"/>
      <c r="BW31" s="236" t="s">
        <v>1332</v>
      </c>
      <c r="BX31" s="237"/>
      <c r="BY31" s="238"/>
      <c r="CA31" s="236" t="s">
        <v>1332</v>
      </c>
      <c r="CB31" s="237"/>
      <c r="CC31" s="238"/>
      <c r="CE31" s="236" t="s">
        <v>1332</v>
      </c>
      <c r="CF31" s="237"/>
      <c r="CG31" s="238"/>
    </row>
    <row r="32" spans="1:85 16384:16384" ht="15" customHeight="1">
      <c r="A32" s="91"/>
      <c r="B32" s="104" t="s">
        <v>57</v>
      </c>
      <c r="C32" s="236" t="str">
        <f>IFERROR(INDEX(BA!$L$4:$L$952,MATCH(C30,BA!$J$4:$J$952,0)),"")</f>
        <v>Climate change mitigation</v>
      </c>
      <c r="D32" s="237"/>
      <c r="E32" s="238"/>
      <c r="G32" s="236" t="str">
        <f>IFERROR(INDEX(BA!$L$4:$L$952,MATCH(G30,BA!$J$4:$J$952,0)),"")</f>
        <v/>
      </c>
      <c r="H32" s="237"/>
      <c r="I32" s="238"/>
      <c r="K32" s="236" t="s">
        <v>1332</v>
      </c>
      <c r="L32" s="237"/>
      <c r="M32" s="238"/>
      <c r="O32" s="236" t="s">
        <v>1332</v>
      </c>
      <c r="P32" s="237"/>
      <c r="Q32" s="238"/>
      <c r="S32" s="236" t="s">
        <v>1332</v>
      </c>
      <c r="T32" s="237"/>
      <c r="U32" s="238"/>
      <c r="W32" s="236" t="s">
        <v>1332</v>
      </c>
      <c r="X32" s="237"/>
      <c r="Y32" s="238"/>
      <c r="AA32" s="236" t="s">
        <v>1332</v>
      </c>
      <c r="AB32" s="237"/>
      <c r="AC32" s="238"/>
      <c r="AE32" s="236" t="s">
        <v>1332</v>
      </c>
      <c r="AF32" s="237"/>
      <c r="AG32" s="238"/>
      <c r="AI32" s="236" t="s">
        <v>1332</v>
      </c>
      <c r="AJ32" s="237"/>
      <c r="AK32" s="238"/>
      <c r="AM32" s="236" t="s">
        <v>1332</v>
      </c>
      <c r="AN32" s="237"/>
      <c r="AO32" s="238"/>
      <c r="AQ32" s="236" t="s">
        <v>1332</v>
      </c>
      <c r="AR32" s="237"/>
      <c r="AS32" s="238"/>
      <c r="AU32" s="236" t="s">
        <v>1332</v>
      </c>
      <c r="AV32" s="237"/>
      <c r="AW32" s="238"/>
      <c r="AY32" s="236" t="s">
        <v>1332</v>
      </c>
      <c r="AZ32" s="237"/>
      <c r="BA32" s="238"/>
      <c r="BC32" s="236" t="s">
        <v>1332</v>
      </c>
      <c r="BD32" s="237"/>
      <c r="BE32" s="238"/>
      <c r="BG32" s="236" t="s">
        <v>1332</v>
      </c>
      <c r="BH32" s="237"/>
      <c r="BI32" s="238"/>
      <c r="BK32" s="236" t="s">
        <v>1332</v>
      </c>
      <c r="BL32" s="237"/>
      <c r="BM32" s="238"/>
      <c r="BO32" s="236" t="s">
        <v>1332</v>
      </c>
      <c r="BP32" s="237"/>
      <c r="BQ32" s="238"/>
      <c r="BS32" s="236" t="s">
        <v>1332</v>
      </c>
      <c r="BT32" s="237"/>
      <c r="BU32" s="238"/>
      <c r="BW32" s="236" t="s">
        <v>1332</v>
      </c>
      <c r="BX32" s="237"/>
      <c r="BY32" s="238"/>
      <c r="CA32" s="236" t="s">
        <v>1332</v>
      </c>
      <c r="CB32" s="237"/>
      <c r="CC32" s="238"/>
      <c r="CE32" s="236" t="s">
        <v>1332</v>
      </c>
      <c r="CF32" s="237"/>
      <c r="CG32" s="238"/>
    </row>
    <row r="33" spans="1:85" ht="15" customHeight="1">
      <c r="A33" s="91"/>
      <c r="B33" s="104" t="s">
        <v>58</v>
      </c>
      <c r="C33" s="236" t="str">
        <f>IFERROR(INDEX(BA!$M$4:$M$952,MATCH(C30,BA!$J$4:$J$952,0)),"")</f>
        <v>13. Climate action</v>
      </c>
      <c r="D33" s="237"/>
      <c r="E33" s="238"/>
      <c r="G33" s="236" t="s">
        <v>121</v>
      </c>
      <c r="H33" s="237"/>
      <c r="I33" s="238"/>
      <c r="K33" s="236" t="s">
        <v>232</v>
      </c>
      <c r="L33" s="237"/>
      <c r="M33" s="238"/>
      <c r="O33" s="236" t="s">
        <v>232</v>
      </c>
      <c r="P33" s="237"/>
      <c r="Q33" s="238"/>
      <c r="S33" s="236" t="s">
        <v>232</v>
      </c>
      <c r="T33" s="237"/>
      <c r="U33" s="238"/>
      <c r="W33" s="236" t="s">
        <v>232</v>
      </c>
      <c r="X33" s="237"/>
      <c r="Y33" s="238"/>
      <c r="AA33" s="236" t="s">
        <v>124</v>
      </c>
      <c r="AB33" s="237"/>
      <c r="AC33" s="238"/>
      <c r="AE33" s="236" t="s">
        <v>124</v>
      </c>
      <c r="AF33" s="237"/>
      <c r="AG33" s="238"/>
      <c r="AI33" s="236" t="s">
        <v>124</v>
      </c>
      <c r="AJ33" s="237"/>
      <c r="AK33" s="238"/>
      <c r="AM33" s="236" t="s">
        <v>124</v>
      </c>
      <c r="AN33" s="237"/>
      <c r="AO33" s="238"/>
      <c r="AQ33" s="236" t="s">
        <v>127</v>
      </c>
      <c r="AR33" s="237"/>
      <c r="AS33" s="238"/>
      <c r="AU33" s="236" t="s">
        <v>128</v>
      </c>
      <c r="AV33" s="237"/>
      <c r="AW33" s="238"/>
      <c r="AY33" s="236" t="s">
        <v>128</v>
      </c>
      <c r="AZ33" s="237"/>
      <c r="BA33" s="238"/>
      <c r="BC33" s="236" t="s">
        <v>135</v>
      </c>
      <c r="BD33" s="237"/>
      <c r="BE33" s="238"/>
      <c r="BG33" s="236" t="s">
        <v>394</v>
      </c>
      <c r="BH33" s="237"/>
      <c r="BI33" s="238"/>
      <c r="BK33" s="236" t="s">
        <v>394</v>
      </c>
      <c r="BL33" s="237"/>
      <c r="BM33" s="238"/>
      <c r="BO33" s="236" t="s">
        <v>131</v>
      </c>
      <c r="BP33" s="237"/>
      <c r="BQ33" s="238"/>
      <c r="BS33" s="236" t="s">
        <v>132</v>
      </c>
      <c r="BT33" s="237"/>
      <c r="BU33" s="238"/>
      <c r="BW33" s="236" t="s">
        <v>132</v>
      </c>
      <c r="BX33" s="237"/>
      <c r="BY33" s="238"/>
      <c r="CA33" s="236" t="s">
        <v>774</v>
      </c>
      <c r="CB33" s="237"/>
      <c r="CC33" s="238"/>
      <c r="CE33" s="236" t="s">
        <v>774</v>
      </c>
      <c r="CF33" s="237"/>
      <c r="CG33" s="238"/>
    </row>
    <row r="34" spans="1:85" ht="15" customHeight="1">
      <c r="A34" s="91"/>
      <c r="B34" s="104" t="s">
        <v>59</v>
      </c>
      <c r="C34" s="236" t="str">
        <f>IFERROR(INDEX(BA!$N$4:$N$952,MATCH(C30,BA!$J$4:$J$952,0)),"")</f>
        <v>13.2 Integrate climate change measures into national policies, strategies and planning</v>
      </c>
      <c r="D34" s="237"/>
      <c r="E34" s="238"/>
      <c r="G34" s="236" t="s">
        <v>1328</v>
      </c>
      <c r="H34" s="237"/>
      <c r="I34" s="238"/>
      <c r="K34" s="236" t="s">
        <v>1341</v>
      </c>
      <c r="L34" s="237"/>
      <c r="M34" s="238"/>
      <c r="O34" s="236" t="s">
        <v>1341</v>
      </c>
      <c r="P34" s="237"/>
      <c r="Q34" s="238"/>
      <c r="S34" s="236" t="s">
        <v>1341</v>
      </c>
      <c r="T34" s="237"/>
      <c r="U34" s="238"/>
      <c r="W34" s="236" t="s">
        <v>1341</v>
      </c>
      <c r="X34" s="237"/>
      <c r="Y34" s="238"/>
      <c r="AA34" s="236" t="s">
        <v>1356</v>
      </c>
      <c r="AB34" s="237"/>
      <c r="AC34" s="238"/>
      <c r="AE34" s="236" t="s">
        <v>1356</v>
      </c>
      <c r="AF34" s="237"/>
      <c r="AG34" s="238"/>
      <c r="AI34" s="236" t="s">
        <v>1360</v>
      </c>
      <c r="AJ34" s="237"/>
      <c r="AK34" s="238"/>
      <c r="AM34" s="236" t="s">
        <v>1360</v>
      </c>
      <c r="AN34" s="237"/>
      <c r="AO34" s="238"/>
      <c r="AQ34" s="236" t="s">
        <v>1370</v>
      </c>
      <c r="AR34" s="237"/>
      <c r="AS34" s="238"/>
      <c r="AU34" s="236" t="s">
        <v>1374</v>
      </c>
      <c r="AV34" s="237"/>
      <c r="AW34" s="238"/>
      <c r="AY34" s="236" t="s">
        <v>1374</v>
      </c>
      <c r="AZ34" s="237"/>
      <c r="BA34" s="238"/>
      <c r="BC34" s="236" t="s">
        <v>1381</v>
      </c>
      <c r="BD34" s="237"/>
      <c r="BE34" s="238"/>
      <c r="BG34" s="236" t="s">
        <v>1333</v>
      </c>
      <c r="BH34" s="237"/>
      <c r="BI34" s="238"/>
      <c r="BK34" s="236" t="s">
        <v>1333</v>
      </c>
      <c r="BL34" s="237"/>
      <c r="BM34" s="238"/>
      <c r="BO34" s="236" t="s">
        <v>1387</v>
      </c>
      <c r="BP34" s="237"/>
      <c r="BQ34" s="238"/>
      <c r="BS34" s="236" t="s">
        <v>1394</v>
      </c>
      <c r="BT34" s="237"/>
      <c r="BU34" s="238"/>
      <c r="BW34" s="236" t="s">
        <v>1394</v>
      </c>
      <c r="BX34" s="237"/>
      <c r="BY34" s="238"/>
      <c r="CA34" s="236" t="s">
        <v>1404</v>
      </c>
      <c r="CB34" s="237"/>
      <c r="CC34" s="238"/>
      <c r="CE34" s="236" t="s">
        <v>1404</v>
      </c>
      <c r="CF34" s="237"/>
      <c r="CG34" s="238"/>
    </row>
    <row r="35" spans="1:85" ht="140.25" customHeight="1">
      <c r="A35" s="91"/>
      <c r="B35" s="104" t="s">
        <v>60</v>
      </c>
      <c r="C35" s="236" t="str">
        <f>IFERROR(INDEX(BA!$Q$4:$Q$952,MATCH($C$30,BA!$J$4:$J$952,0)),"")</f>
        <v>Refers to total amount of greenhouse gases avoided or sequestered during the reporting period.</v>
      </c>
      <c r="D35" s="237"/>
      <c r="E35" s="238"/>
      <c r="G35" s="236" t="s">
        <v>1329</v>
      </c>
      <c r="H35" s="237"/>
      <c r="I35" s="238"/>
      <c r="K35" s="236" t="s">
        <v>1342</v>
      </c>
      <c r="L35" s="237"/>
      <c r="M35" s="238"/>
      <c r="O35" s="236" t="s">
        <v>1346</v>
      </c>
      <c r="P35" s="237"/>
      <c r="Q35" s="238"/>
      <c r="S35" s="236" t="s">
        <v>1350</v>
      </c>
      <c r="T35" s="237"/>
      <c r="U35" s="238"/>
      <c r="W35" s="236" t="s">
        <v>1354</v>
      </c>
      <c r="X35" s="237"/>
      <c r="Y35" s="238"/>
      <c r="AA35" s="236" t="s">
        <v>1357</v>
      </c>
      <c r="AB35" s="237"/>
      <c r="AC35" s="238"/>
      <c r="AE35" s="236" t="s">
        <v>1367</v>
      </c>
      <c r="AF35" s="237"/>
      <c r="AG35" s="238"/>
      <c r="AI35" s="236" t="s">
        <v>1361</v>
      </c>
      <c r="AJ35" s="237"/>
      <c r="AK35" s="238"/>
      <c r="AM35" s="236" t="s">
        <v>1364</v>
      </c>
      <c r="AN35" s="237"/>
      <c r="AO35" s="238"/>
      <c r="AQ35" s="236" t="s">
        <v>1371</v>
      </c>
      <c r="AR35" s="237"/>
      <c r="AS35" s="238"/>
      <c r="AU35" s="236" t="s">
        <v>1375</v>
      </c>
      <c r="AV35" s="237"/>
      <c r="AW35" s="238"/>
      <c r="AY35" s="236" t="s">
        <v>1377</v>
      </c>
      <c r="AZ35" s="237"/>
      <c r="BA35" s="238"/>
      <c r="BC35" s="236" t="s">
        <v>1382</v>
      </c>
      <c r="BD35" s="237"/>
      <c r="BE35" s="238"/>
      <c r="BG35" s="236" t="s">
        <v>1334</v>
      </c>
      <c r="BH35" s="237"/>
      <c r="BI35" s="238"/>
      <c r="BK35" s="236" t="s">
        <v>1337</v>
      </c>
      <c r="BL35" s="237"/>
      <c r="BM35" s="238"/>
      <c r="BO35" s="236" t="s">
        <v>1388</v>
      </c>
      <c r="BP35" s="237"/>
      <c r="BQ35" s="238"/>
      <c r="BS35" s="236" t="s">
        <v>1393</v>
      </c>
      <c r="BT35" s="237"/>
      <c r="BU35" s="238"/>
      <c r="BW35" s="236" t="s">
        <v>1400</v>
      </c>
      <c r="BX35" s="237"/>
      <c r="BY35" s="238"/>
      <c r="CA35" s="236" t="s">
        <v>1403</v>
      </c>
      <c r="CB35" s="237"/>
      <c r="CC35" s="238"/>
      <c r="CE35" s="236" t="s">
        <v>1406</v>
      </c>
      <c r="CF35" s="237"/>
      <c r="CG35" s="238"/>
    </row>
    <row r="36" spans="1:85" ht="187.5" customHeight="1">
      <c r="A36" s="114" t="s">
        <v>61</v>
      </c>
      <c r="B36" s="105" t="str">
        <f>BA!R3</f>
        <v>Guidance, calculation method and other considerations</v>
      </c>
      <c r="C36" s="236"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37"/>
      <c r="E36" s="238"/>
      <c r="G36" s="236" t="s">
        <v>1310</v>
      </c>
      <c r="H36" s="237"/>
      <c r="I36" s="238"/>
      <c r="K36" s="236" t="s">
        <v>1343</v>
      </c>
      <c r="L36" s="237"/>
      <c r="M36" s="238"/>
      <c r="O36" s="236" t="s">
        <v>1347</v>
      </c>
      <c r="P36" s="237"/>
      <c r="Q36" s="238"/>
      <c r="S36" s="236" t="s">
        <v>1351</v>
      </c>
      <c r="T36" s="237"/>
      <c r="U36" s="238"/>
      <c r="W36" s="236" t="s">
        <v>1351</v>
      </c>
      <c r="X36" s="237"/>
      <c r="Y36" s="238"/>
      <c r="AA36" s="236" t="s">
        <v>1358</v>
      </c>
      <c r="AB36" s="237"/>
      <c r="AC36" s="238"/>
      <c r="AE36" s="236" t="s">
        <v>1368</v>
      </c>
      <c r="AF36" s="237"/>
      <c r="AG36" s="238"/>
      <c r="AI36" s="236" t="s">
        <v>1362</v>
      </c>
      <c r="AJ36" s="237"/>
      <c r="AK36" s="238"/>
      <c r="AM36" s="236" t="s">
        <v>1365</v>
      </c>
      <c r="AN36" s="237"/>
      <c r="AO36" s="238"/>
      <c r="AQ36" s="236" t="s">
        <v>1323</v>
      </c>
      <c r="AR36" s="237"/>
      <c r="AS36" s="238"/>
      <c r="AU36" s="236" t="s">
        <v>1318</v>
      </c>
      <c r="AV36" s="237"/>
      <c r="AW36" s="238"/>
      <c r="AY36" s="236" t="s">
        <v>1378</v>
      </c>
      <c r="AZ36" s="237"/>
      <c r="BA36" s="238"/>
      <c r="BC36" s="236" t="s">
        <v>1383</v>
      </c>
      <c r="BD36" s="237"/>
      <c r="BE36" s="238"/>
      <c r="BG36" s="236"/>
      <c r="BH36" s="237"/>
      <c r="BI36" s="238"/>
      <c r="BK36" s="236"/>
      <c r="BL36" s="237"/>
      <c r="BM36" s="238"/>
      <c r="BO36" s="236" t="s">
        <v>1389</v>
      </c>
      <c r="BP36" s="237"/>
      <c r="BQ36" s="238"/>
      <c r="BS36" s="236" t="s">
        <v>1395</v>
      </c>
      <c r="BT36" s="237"/>
      <c r="BU36" s="238"/>
      <c r="BW36" s="236" t="s">
        <v>1401</v>
      </c>
      <c r="BX36" s="237"/>
      <c r="BY36" s="238"/>
      <c r="CA36" s="236"/>
      <c r="CB36" s="237"/>
      <c r="CC36" s="238"/>
      <c r="CE36" s="236"/>
      <c r="CF36" s="237"/>
      <c r="CG36" s="238"/>
    </row>
    <row r="37" spans="1:85" ht="15" customHeight="1">
      <c r="A37" s="91"/>
      <c r="B37" s="207" t="s">
        <v>62</v>
      </c>
      <c r="C37" s="236" t="str">
        <f>IFERROR(INDEX(BA!$S$4:$S$952,MATCH(C30,BA!$J$4:$J$952,0)),"")</f>
        <v>tCO2eq</v>
      </c>
      <c r="D37" s="237"/>
      <c r="E37" s="238"/>
      <c r="G37" s="236" t="s">
        <v>1319</v>
      </c>
      <c r="H37" s="237"/>
      <c r="I37" s="238"/>
      <c r="K37" s="236" t="s">
        <v>380</v>
      </c>
      <c r="L37" s="237"/>
      <c r="M37" s="238"/>
      <c r="O37" s="236" t="s">
        <v>380</v>
      </c>
      <c r="P37" s="237"/>
      <c r="Q37" s="238"/>
      <c r="S37" s="236" t="s">
        <v>380</v>
      </c>
      <c r="T37" s="237"/>
      <c r="U37" s="238"/>
      <c r="W37" s="236" t="s">
        <v>380</v>
      </c>
      <c r="X37" s="237"/>
      <c r="Y37" s="238"/>
      <c r="AA37" s="236" t="s">
        <v>380</v>
      </c>
      <c r="AB37" s="237"/>
      <c r="AC37" s="238"/>
      <c r="AE37" s="236" t="s">
        <v>380</v>
      </c>
      <c r="AF37" s="237"/>
      <c r="AG37" s="238"/>
      <c r="AI37" s="236" t="s">
        <v>380</v>
      </c>
      <c r="AJ37" s="237"/>
      <c r="AK37" s="238"/>
      <c r="AM37" s="236" t="s">
        <v>380</v>
      </c>
      <c r="AN37" s="237"/>
      <c r="AO37" s="238"/>
      <c r="AQ37" s="236" t="s">
        <v>1320</v>
      </c>
      <c r="AR37" s="237"/>
      <c r="AS37" s="238"/>
      <c r="AU37" s="236" t="s">
        <v>1315</v>
      </c>
      <c r="AV37" s="237"/>
      <c r="AW37" s="238"/>
      <c r="AY37" s="236" t="s">
        <v>380</v>
      </c>
      <c r="AZ37" s="237"/>
      <c r="BA37" s="238"/>
      <c r="BC37" s="236" t="s">
        <v>1384</v>
      </c>
      <c r="BD37" s="237"/>
      <c r="BE37" s="238"/>
      <c r="BG37" s="236" t="s">
        <v>1335</v>
      </c>
      <c r="BH37" s="237"/>
      <c r="BI37" s="238"/>
      <c r="BK37" s="236" t="s">
        <v>380</v>
      </c>
      <c r="BL37" s="237"/>
      <c r="BM37" s="238"/>
      <c r="BO37" s="236" t="s">
        <v>1390</v>
      </c>
      <c r="BP37" s="237"/>
      <c r="BQ37" s="238"/>
      <c r="BS37" s="236" t="s">
        <v>1396</v>
      </c>
      <c r="BT37" s="237"/>
      <c r="BU37" s="238"/>
      <c r="BW37" s="236" t="s">
        <v>380</v>
      </c>
      <c r="BX37" s="237"/>
      <c r="BY37" s="238"/>
      <c r="CA37" s="236" t="s">
        <v>380</v>
      </c>
      <c r="CB37" s="237"/>
      <c r="CC37" s="238"/>
      <c r="CE37" s="236" t="s">
        <v>380</v>
      </c>
      <c r="CF37" s="237"/>
      <c r="CG37" s="238"/>
    </row>
    <row r="38" spans="1:85" ht="15" customHeight="1">
      <c r="A38" s="91"/>
      <c r="B38" s="207" t="s">
        <v>63</v>
      </c>
      <c r="C38" s="236" t="str">
        <f>IFERROR(INDEX(BA!$T$4:$T$952,MATCH(C30,BA!$J$4:$J$952,0)),"")</f>
        <v>Project activity</v>
      </c>
      <c r="D38" s="237"/>
      <c r="E38" s="238"/>
      <c r="G38" s="236" t="s">
        <v>1326</v>
      </c>
      <c r="H38" s="237"/>
      <c r="I38" s="238"/>
      <c r="K38" s="236" t="s">
        <v>1312</v>
      </c>
      <c r="L38" s="237"/>
      <c r="M38" s="238"/>
      <c r="O38" s="236" t="s">
        <v>1312</v>
      </c>
      <c r="P38" s="237"/>
      <c r="Q38" s="238"/>
      <c r="S38" s="236" t="s">
        <v>1312</v>
      </c>
      <c r="T38" s="237"/>
      <c r="U38" s="238"/>
      <c r="W38" s="236" t="s">
        <v>1312</v>
      </c>
      <c r="X38" s="237"/>
      <c r="Y38" s="238"/>
      <c r="AA38" s="236" t="s">
        <v>1312</v>
      </c>
      <c r="AB38" s="237"/>
      <c r="AC38" s="238"/>
      <c r="AE38" s="236" t="s">
        <v>1312</v>
      </c>
      <c r="AF38" s="237"/>
      <c r="AG38" s="238"/>
      <c r="AI38" s="236" t="s">
        <v>1312</v>
      </c>
      <c r="AJ38" s="237"/>
      <c r="AK38" s="238"/>
      <c r="AM38" s="236" t="s">
        <v>1312</v>
      </c>
      <c r="AN38" s="237"/>
      <c r="AO38" s="238"/>
      <c r="AQ38" s="236" t="s">
        <v>1372</v>
      </c>
      <c r="AR38" s="237"/>
      <c r="AS38" s="238"/>
      <c r="AU38" s="236" t="s">
        <v>1316</v>
      </c>
      <c r="AV38" s="237"/>
      <c r="AW38" s="238"/>
      <c r="AY38" s="236" t="s">
        <v>1379</v>
      </c>
      <c r="AZ38" s="237"/>
      <c r="BA38" s="238"/>
      <c r="BC38" s="236" t="s">
        <v>1325</v>
      </c>
      <c r="BD38" s="237"/>
      <c r="BE38" s="238"/>
      <c r="BG38" s="236" t="s">
        <v>1312</v>
      </c>
      <c r="BH38" s="237"/>
      <c r="BI38" s="238"/>
      <c r="BK38" s="236" t="s">
        <v>1312</v>
      </c>
      <c r="BL38" s="237"/>
      <c r="BM38" s="238"/>
      <c r="BO38" s="236" t="s">
        <v>1391</v>
      </c>
      <c r="BP38" s="237"/>
      <c r="BQ38" s="238"/>
      <c r="BS38" s="236" t="s">
        <v>1397</v>
      </c>
      <c r="BT38" s="237"/>
      <c r="BU38" s="238"/>
      <c r="BW38" s="236" t="s">
        <v>1402</v>
      </c>
      <c r="BX38" s="237"/>
      <c r="BY38" s="238"/>
      <c r="CA38" s="236" t="s">
        <v>1312</v>
      </c>
      <c r="CB38" s="237"/>
      <c r="CC38" s="238"/>
      <c r="CE38" s="236" t="s">
        <v>1312</v>
      </c>
      <c r="CF38" s="237"/>
      <c r="CG38" s="238"/>
    </row>
    <row r="39" spans="1:85" ht="15" customHeight="1">
      <c r="A39" s="91"/>
      <c r="B39" s="207" t="s">
        <v>64</v>
      </c>
      <c r="C39" s="236" t="str">
        <f>IFERROR(INDEX(BA!$U$4:$U$952,MATCH(C30,BA!$J$4:$J$952,0)),"")</f>
        <v>Calculation</v>
      </c>
      <c r="D39" s="237"/>
      <c r="E39" s="238"/>
      <c r="G39" s="236" t="s">
        <v>219</v>
      </c>
      <c r="H39" s="237"/>
      <c r="I39" s="238"/>
      <c r="K39" s="236" t="s">
        <v>219</v>
      </c>
      <c r="L39" s="237"/>
      <c r="M39" s="238"/>
      <c r="O39" s="236" t="s">
        <v>219</v>
      </c>
      <c r="P39" s="237"/>
      <c r="Q39" s="238"/>
      <c r="S39" s="236" t="s">
        <v>219</v>
      </c>
      <c r="T39" s="237"/>
      <c r="U39" s="238"/>
      <c r="W39" s="236" t="s">
        <v>219</v>
      </c>
      <c r="X39" s="237"/>
      <c r="Y39" s="238"/>
      <c r="AA39" s="236" t="s">
        <v>219</v>
      </c>
      <c r="AB39" s="237"/>
      <c r="AC39" s="238"/>
      <c r="AE39" s="236" t="s">
        <v>219</v>
      </c>
      <c r="AF39" s="237"/>
      <c r="AG39" s="238"/>
      <c r="AI39" s="236" t="s">
        <v>219</v>
      </c>
      <c r="AJ39" s="237"/>
      <c r="AK39" s="238"/>
      <c r="AM39" s="236" t="s">
        <v>219</v>
      </c>
      <c r="AN39" s="237"/>
      <c r="AO39" s="238"/>
      <c r="AQ39" s="236" t="s">
        <v>219</v>
      </c>
      <c r="AR39" s="237"/>
      <c r="AS39" s="238"/>
      <c r="AU39" s="236"/>
      <c r="AV39" s="237"/>
      <c r="AW39" s="238"/>
      <c r="AY39" s="236" t="s">
        <v>1332</v>
      </c>
      <c r="AZ39" s="237"/>
      <c r="BA39" s="238"/>
      <c r="BC39" s="236" t="s">
        <v>219</v>
      </c>
      <c r="BD39" s="237"/>
      <c r="BE39" s="238"/>
      <c r="BG39" s="236" t="s">
        <v>1336</v>
      </c>
      <c r="BH39" s="237"/>
      <c r="BI39" s="238"/>
      <c r="BK39" s="236" t="s">
        <v>1338</v>
      </c>
      <c r="BL39" s="237"/>
      <c r="BM39" s="238"/>
      <c r="BO39" s="236" t="s">
        <v>1389</v>
      </c>
      <c r="BP39" s="237"/>
      <c r="BQ39" s="238"/>
      <c r="BS39" s="236" t="s">
        <v>1395</v>
      </c>
      <c r="BT39" s="237"/>
      <c r="BU39" s="238"/>
      <c r="BW39" s="236" t="s">
        <v>1401</v>
      </c>
      <c r="BX39" s="237"/>
      <c r="BY39" s="238"/>
      <c r="CA39" s="236" t="s">
        <v>1405</v>
      </c>
      <c r="CB39" s="237"/>
      <c r="CC39" s="238"/>
      <c r="CE39" s="236" t="s">
        <v>1407</v>
      </c>
      <c r="CF39" s="237"/>
      <c r="CG39" s="238"/>
    </row>
    <row r="40" spans="1:85" ht="15" customHeight="1">
      <c r="A40" s="91"/>
      <c r="B40" s="207" t="s">
        <v>65</v>
      </c>
      <c r="C40" s="236" t="str">
        <f>IFERROR(INDEX(BA!$V$4:$V$952,MATCH(C30,BA!$J$4:$J$952,0)),"")</f>
        <v>Annual</v>
      </c>
      <c r="D40" s="237"/>
      <c r="E40" s="238"/>
      <c r="G40" s="236" t="str">
        <f>IFERROR(INDEX(BA!$V$4:$V$952,MATCH(G30,BA!$J$4:$J$952,0)),"")</f>
        <v/>
      </c>
      <c r="H40" s="237"/>
      <c r="I40" s="238"/>
      <c r="K40" s="236" t="s">
        <v>1309</v>
      </c>
      <c r="L40" s="237"/>
      <c r="M40" s="238"/>
      <c r="O40" s="236" t="s">
        <v>1309</v>
      </c>
      <c r="P40" s="237"/>
      <c r="Q40" s="238"/>
      <c r="S40" s="236" t="s">
        <v>1309</v>
      </c>
      <c r="T40" s="237"/>
      <c r="U40" s="238"/>
      <c r="W40" s="236" t="s">
        <v>1309</v>
      </c>
      <c r="X40" s="237"/>
      <c r="Y40" s="238"/>
      <c r="AA40" s="236" t="s">
        <v>1309</v>
      </c>
      <c r="AB40" s="237"/>
      <c r="AC40" s="238"/>
      <c r="AE40" s="236" t="s">
        <v>1309</v>
      </c>
      <c r="AF40" s="237"/>
      <c r="AG40" s="238"/>
      <c r="AI40" s="236" t="s">
        <v>1309</v>
      </c>
      <c r="AJ40" s="237"/>
      <c r="AK40" s="238"/>
      <c r="AM40" s="236" t="s">
        <v>1309</v>
      </c>
      <c r="AN40" s="237"/>
      <c r="AO40" s="238"/>
      <c r="AQ40" s="236" t="s">
        <v>1317</v>
      </c>
      <c r="AR40" s="237"/>
      <c r="AS40" s="238"/>
      <c r="AU40" s="236" t="s">
        <v>1317</v>
      </c>
      <c r="AV40" s="237"/>
      <c r="AW40" s="238"/>
      <c r="AY40" s="236" t="s">
        <v>1317</v>
      </c>
      <c r="AZ40" s="237"/>
      <c r="BA40" s="238"/>
      <c r="BC40" s="236" t="s">
        <v>1385</v>
      </c>
      <c r="BD40" s="237"/>
      <c r="BE40" s="238"/>
      <c r="BG40" s="236" t="s">
        <v>1309</v>
      </c>
      <c r="BH40" s="237"/>
      <c r="BI40" s="238"/>
      <c r="BK40" s="236" t="s">
        <v>1309</v>
      </c>
      <c r="BL40" s="237"/>
      <c r="BM40" s="238"/>
      <c r="BO40" s="236" t="s">
        <v>1314</v>
      </c>
      <c r="BP40" s="237"/>
      <c r="BQ40" s="238"/>
      <c r="BS40" s="236" t="s">
        <v>1398</v>
      </c>
      <c r="BT40" s="237"/>
      <c r="BU40" s="238"/>
      <c r="BW40" s="236" t="s">
        <v>1398</v>
      </c>
      <c r="BX40" s="237"/>
      <c r="BY40" s="238"/>
      <c r="CA40" s="236" t="s">
        <v>1398</v>
      </c>
      <c r="CB40" s="237"/>
      <c r="CC40" s="238"/>
      <c r="CE40" s="236" t="s">
        <v>1398</v>
      </c>
      <c r="CF40" s="237"/>
      <c r="CG40" s="238"/>
    </row>
    <row r="41" spans="1:85" ht="15" customHeight="1">
      <c r="A41" s="91"/>
      <c r="B41" s="207" t="s">
        <v>66</v>
      </c>
      <c r="C41" s="236" t="str">
        <f>IFERROR(INDEX(BA!$X$4:$X$952,MATCH(C30,BA!$J$4:$J$952,0 )),"")</f>
        <v>NA</v>
      </c>
      <c r="D41" s="237"/>
      <c r="E41" s="238"/>
      <c r="G41" s="236" t="s">
        <v>1308</v>
      </c>
      <c r="H41" s="237"/>
      <c r="I41" s="238"/>
      <c r="K41" s="236" t="s">
        <v>1308</v>
      </c>
      <c r="L41" s="237"/>
      <c r="M41" s="238"/>
      <c r="O41" s="236" t="s">
        <v>1308</v>
      </c>
      <c r="P41" s="237"/>
      <c r="Q41" s="238"/>
      <c r="S41" s="236" t="s">
        <v>1308</v>
      </c>
      <c r="T41" s="237"/>
      <c r="U41" s="238"/>
      <c r="W41" s="236" t="s">
        <v>1308</v>
      </c>
      <c r="X41" s="237"/>
      <c r="Y41" s="238"/>
      <c r="AA41" s="236" t="s">
        <v>1308</v>
      </c>
      <c r="AB41" s="237"/>
      <c r="AC41" s="238"/>
      <c r="AE41" s="236" t="s">
        <v>1308</v>
      </c>
      <c r="AF41" s="237"/>
      <c r="AG41" s="238"/>
      <c r="AI41" s="236" t="s">
        <v>1308</v>
      </c>
      <c r="AJ41" s="237"/>
      <c r="AK41" s="238"/>
      <c r="AM41" s="236" t="s">
        <v>1308</v>
      </c>
      <c r="AN41" s="237"/>
      <c r="AO41" s="238"/>
      <c r="AQ41" s="236" t="s">
        <v>1308</v>
      </c>
      <c r="AR41" s="237"/>
      <c r="AS41" s="238"/>
      <c r="AU41" s="236" t="s">
        <v>1308</v>
      </c>
      <c r="AV41" s="237"/>
      <c r="AW41" s="238"/>
      <c r="AY41" s="236" t="s">
        <v>1308</v>
      </c>
      <c r="AZ41" s="237"/>
      <c r="BA41" s="238"/>
      <c r="BC41" s="236" t="s">
        <v>1308</v>
      </c>
      <c r="BD41" s="237"/>
      <c r="BE41" s="238"/>
      <c r="BG41" s="236" t="s">
        <v>1308</v>
      </c>
      <c r="BH41" s="237"/>
      <c r="BI41" s="238"/>
      <c r="BK41" s="236" t="s">
        <v>1308</v>
      </c>
      <c r="BL41" s="237"/>
      <c r="BM41" s="238"/>
      <c r="BO41" s="236" t="s">
        <v>1308</v>
      </c>
      <c r="BP41" s="237"/>
      <c r="BQ41" s="238"/>
      <c r="BS41" s="236" t="s">
        <v>1308</v>
      </c>
      <c r="BT41" s="237"/>
      <c r="BU41" s="238"/>
      <c r="BW41" s="236" t="s">
        <v>1308</v>
      </c>
      <c r="BX41" s="237"/>
      <c r="BY41" s="238"/>
      <c r="CA41" s="236" t="s">
        <v>1308</v>
      </c>
      <c r="CB41" s="237"/>
      <c r="CC41" s="238"/>
      <c r="CE41" s="236" t="s">
        <v>1308</v>
      </c>
      <c r="CF41" s="237"/>
      <c r="CG41" s="238"/>
    </row>
    <row r="42" spans="1:85" ht="28.5" customHeight="1">
      <c r="A42" s="91"/>
      <c r="B42" s="207" t="s">
        <v>67</v>
      </c>
      <c r="C42" s="236" t="str">
        <f>IFERROR(INDEX(BA!$Y$4:$Y$952,MATCH(C30,BA!$J$4:$J$952,0 )),"NA")</f>
        <v>Gold Standard approved SDG Impact Quantification methodologies are available at https://globalgoals.goldstandard.org/</v>
      </c>
      <c r="D42" s="237"/>
      <c r="E42" s="238"/>
      <c r="G42" s="236" t="s">
        <v>1308</v>
      </c>
      <c r="H42" s="237"/>
      <c r="I42" s="238"/>
      <c r="K42" s="236" t="s">
        <v>1308</v>
      </c>
      <c r="L42" s="237"/>
      <c r="M42" s="238"/>
      <c r="O42" s="236" t="s">
        <v>1308</v>
      </c>
      <c r="P42" s="237"/>
      <c r="Q42" s="238"/>
      <c r="S42" s="236" t="s">
        <v>1308</v>
      </c>
      <c r="T42" s="237"/>
      <c r="U42" s="238"/>
      <c r="W42" s="236" t="s">
        <v>1308</v>
      </c>
      <c r="X42" s="237"/>
      <c r="Y42" s="238"/>
      <c r="AA42" s="236" t="s">
        <v>1308</v>
      </c>
      <c r="AB42" s="237"/>
      <c r="AC42" s="238"/>
      <c r="AE42" s="236" t="s">
        <v>1308</v>
      </c>
      <c r="AF42" s="237"/>
      <c r="AG42" s="238"/>
      <c r="AI42" s="236" t="s">
        <v>1308</v>
      </c>
      <c r="AJ42" s="237"/>
      <c r="AK42" s="238"/>
      <c r="AM42" s="236" t="s">
        <v>1308</v>
      </c>
      <c r="AN42" s="237"/>
      <c r="AO42" s="238"/>
      <c r="AQ42" s="236" t="s">
        <v>1308</v>
      </c>
      <c r="AR42" s="237"/>
      <c r="AS42" s="238"/>
      <c r="AU42" s="236" t="s">
        <v>1308</v>
      </c>
      <c r="AV42" s="237"/>
      <c r="AW42" s="238"/>
      <c r="AY42" s="236" t="s">
        <v>1308</v>
      </c>
      <c r="AZ42" s="237"/>
      <c r="BA42" s="238"/>
      <c r="BC42" s="236" t="s">
        <v>1308</v>
      </c>
      <c r="BD42" s="237"/>
      <c r="BE42" s="238"/>
      <c r="BG42" s="236">
        <v>0</v>
      </c>
      <c r="BH42" s="237"/>
      <c r="BI42" s="238"/>
      <c r="BK42" s="236">
        <v>0</v>
      </c>
      <c r="BL42" s="237"/>
      <c r="BM42" s="238"/>
      <c r="BO42" s="236" t="s">
        <v>1308</v>
      </c>
      <c r="BP42" s="237"/>
      <c r="BQ42" s="238"/>
      <c r="BS42" s="236" t="s">
        <v>1308</v>
      </c>
      <c r="BT42" s="237"/>
      <c r="BU42" s="238"/>
      <c r="BW42" s="236" t="s">
        <v>1308</v>
      </c>
      <c r="BX42" s="237"/>
      <c r="BY42" s="238"/>
      <c r="CA42" s="236" t="s">
        <v>1308</v>
      </c>
      <c r="CB42" s="237"/>
      <c r="CC42" s="238"/>
      <c r="CE42" s="236" t="s">
        <v>1308</v>
      </c>
      <c r="CF42" s="237"/>
      <c r="CG42" s="238"/>
    </row>
    <row r="43" spans="1:85" ht="15" customHeight="1">
      <c r="A43" s="91"/>
      <c r="B43" s="208"/>
      <c r="C43" s="236"/>
      <c r="D43" s="237"/>
      <c r="E43" s="238"/>
      <c r="G43" s="266"/>
      <c r="H43" s="267"/>
      <c r="I43" s="268"/>
      <c r="K43" s="236"/>
      <c r="L43" s="237"/>
      <c r="M43" s="238"/>
      <c r="O43" s="236"/>
      <c r="P43" s="237"/>
      <c r="Q43" s="238"/>
      <c r="S43" s="236"/>
      <c r="T43" s="237"/>
      <c r="U43" s="238"/>
      <c r="W43" s="236"/>
      <c r="X43" s="237"/>
      <c r="Y43" s="238"/>
      <c r="AA43" s="236"/>
      <c r="AB43" s="237"/>
      <c r="AC43" s="238"/>
      <c r="AE43" s="236"/>
      <c r="AF43" s="237"/>
      <c r="AG43" s="238"/>
      <c r="AI43" s="236"/>
      <c r="AJ43" s="237"/>
      <c r="AK43" s="238"/>
      <c r="AM43" s="236"/>
      <c r="AN43" s="237"/>
      <c r="AO43" s="238"/>
      <c r="AQ43" s="236"/>
      <c r="AR43" s="237"/>
      <c r="AS43" s="238"/>
      <c r="AU43" s="236"/>
      <c r="AV43" s="237"/>
      <c r="AW43" s="238"/>
      <c r="AY43" s="236"/>
      <c r="AZ43" s="237"/>
      <c r="BA43" s="238"/>
      <c r="BC43" s="236"/>
      <c r="BD43" s="237"/>
      <c r="BE43" s="238"/>
      <c r="BG43" s="236"/>
      <c r="BH43" s="237"/>
      <c r="BI43" s="238"/>
      <c r="BK43" s="236"/>
      <c r="BL43" s="237"/>
      <c r="BM43" s="238"/>
      <c r="BO43" s="236"/>
      <c r="BP43" s="237"/>
      <c r="BQ43" s="238"/>
      <c r="BS43" s="236"/>
      <c r="BT43" s="237"/>
      <c r="BU43" s="238"/>
      <c r="BW43" s="236"/>
      <c r="BX43" s="237"/>
      <c r="BY43" s="238"/>
      <c r="CA43" s="236"/>
      <c r="CB43" s="237"/>
      <c r="CC43" s="238"/>
      <c r="CE43" s="236"/>
      <c r="CF43" s="237"/>
      <c r="CG43" s="238"/>
    </row>
    <row r="44" spans="1:85" ht="15" customHeight="1">
      <c r="A44" s="91"/>
      <c r="B44" s="208"/>
      <c r="C44" s="266"/>
      <c r="D44" s="267"/>
      <c r="E44" s="268"/>
      <c r="G44" s="266"/>
      <c r="H44" s="267"/>
      <c r="I44" s="268"/>
      <c r="K44" s="236"/>
      <c r="L44" s="237"/>
      <c r="M44" s="238"/>
      <c r="O44" s="236"/>
      <c r="P44" s="237"/>
      <c r="Q44" s="238"/>
      <c r="S44" s="236"/>
      <c r="T44" s="237"/>
      <c r="U44" s="238"/>
      <c r="W44" s="236"/>
      <c r="X44" s="237"/>
      <c r="Y44" s="238"/>
      <c r="AA44" s="236"/>
      <c r="AB44" s="237"/>
      <c r="AC44" s="238"/>
      <c r="AE44" s="236"/>
      <c r="AF44" s="237"/>
      <c r="AG44" s="238"/>
      <c r="AI44" s="236"/>
      <c r="AJ44" s="237"/>
      <c r="AK44" s="238"/>
      <c r="AM44" s="236"/>
      <c r="AN44" s="237"/>
      <c r="AO44" s="238"/>
      <c r="AQ44" s="236"/>
      <c r="AR44" s="237"/>
      <c r="AS44" s="238"/>
      <c r="AU44" s="236"/>
      <c r="AV44" s="237"/>
      <c r="AW44" s="238"/>
      <c r="AY44" s="236"/>
      <c r="AZ44" s="237"/>
      <c r="BA44" s="238"/>
      <c r="BC44" s="236"/>
      <c r="BD44" s="237"/>
      <c r="BE44" s="238"/>
      <c r="BG44" s="236"/>
      <c r="BH44" s="237"/>
      <c r="BI44" s="238"/>
      <c r="BK44" s="236"/>
      <c r="BL44" s="237"/>
      <c r="BM44" s="238"/>
      <c r="BO44" s="236"/>
      <c r="BP44" s="237"/>
      <c r="BQ44" s="238"/>
      <c r="BS44" s="236"/>
      <c r="BT44" s="237"/>
      <c r="BU44" s="238"/>
      <c r="BW44" s="236"/>
      <c r="BX44" s="237"/>
      <c r="BY44" s="238"/>
      <c r="CA44" s="236"/>
      <c r="CB44" s="237"/>
      <c r="CC44" s="238"/>
      <c r="CE44" s="236"/>
      <c r="CF44" s="237"/>
      <c r="CG44" s="238"/>
    </row>
    <row r="45" spans="1:85" ht="15" customHeight="1">
      <c r="A45" s="91"/>
      <c r="B45" s="208"/>
      <c r="C45" s="266"/>
      <c r="D45" s="267"/>
      <c r="E45" s="268"/>
      <c r="G45" s="266"/>
      <c r="H45" s="267"/>
      <c r="I45" s="268"/>
      <c r="K45" s="236"/>
      <c r="L45" s="237"/>
      <c r="M45" s="238"/>
      <c r="O45" s="236"/>
      <c r="P45" s="237"/>
      <c r="Q45" s="238"/>
      <c r="S45" s="236"/>
      <c r="T45" s="237"/>
      <c r="U45" s="238"/>
      <c r="W45" s="236"/>
      <c r="X45" s="237"/>
      <c r="Y45" s="238"/>
      <c r="AA45" s="236"/>
      <c r="AB45" s="237"/>
      <c r="AC45" s="238"/>
      <c r="AE45" s="236"/>
      <c r="AF45" s="237"/>
      <c r="AG45" s="238"/>
      <c r="AI45" s="236"/>
      <c r="AJ45" s="237"/>
      <c r="AK45" s="238"/>
      <c r="AM45" s="236"/>
      <c r="AN45" s="237"/>
      <c r="AO45" s="238"/>
      <c r="AQ45" s="236"/>
      <c r="AR45" s="237"/>
      <c r="AS45" s="238"/>
      <c r="AU45" s="236"/>
      <c r="AV45" s="237"/>
      <c r="AW45" s="238"/>
      <c r="AY45" s="236"/>
      <c r="AZ45" s="237"/>
      <c r="BA45" s="238"/>
      <c r="BC45" s="236"/>
      <c r="BD45" s="237"/>
      <c r="BE45" s="238"/>
      <c r="BG45" s="236"/>
      <c r="BH45" s="237"/>
      <c r="BI45" s="238"/>
      <c r="BK45" s="236"/>
      <c r="BL45" s="237"/>
      <c r="BM45" s="238"/>
      <c r="BO45" s="236"/>
      <c r="BP45" s="237"/>
      <c r="BQ45" s="238"/>
      <c r="BS45" s="236"/>
      <c r="BT45" s="237"/>
      <c r="BU45" s="238"/>
      <c r="BW45" s="236"/>
      <c r="BX45" s="237"/>
      <c r="BY45" s="238"/>
      <c r="CA45" s="236"/>
      <c r="CB45" s="237"/>
      <c r="CC45" s="238"/>
      <c r="CE45" s="236"/>
      <c r="CF45" s="237"/>
      <c r="CG45" s="238"/>
    </row>
    <row r="46" spans="1:85" ht="15" customHeight="1">
      <c r="A46" s="91"/>
      <c r="B46" s="208"/>
      <c r="C46" s="266"/>
      <c r="D46" s="267"/>
      <c r="E46" s="268"/>
      <c r="G46" s="266"/>
      <c r="H46" s="267"/>
      <c r="I46" s="268"/>
      <c r="K46" s="236"/>
      <c r="L46" s="237"/>
      <c r="M46" s="238"/>
      <c r="O46" s="236"/>
      <c r="P46" s="237"/>
      <c r="Q46" s="238"/>
      <c r="S46" s="236"/>
      <c r="T46" s="237"/>
      <c r="U46" s="238"/>
      <c r="W46" s="236"/>
      <c r="X46" s="237"/>
      <c r="Y46" s="238"/>
      <c r="AA46" s="236"/>
      <c r="AB46" s="237"/>
      <c r="AC46" s="238"/>
      <c r="AE46" s="236"/>
      <c r="AF46" s="237"/>
      <c r="AG46" s="238"/>
      <c r="AI46" s="236"/>
      <c r="AJ46" s="237"/>
      <c r="AK46" s="238"/>
      <c r="AM46" s="236"/>
      <c r="AN46" s="237"/>
      <c r="AO46" s="238"/>
      <c r="AQ46" s="236"/>
      <c r="AR46" s="237"/>
      <c r="AS46" s="238"/>
      <c r="AU46" s="236"/>
      <c r="AV46" s="237"/>
      <c r="AW46" s="238"/>
      <c r="AY46" s="236"/>
      <c r="AZ46" s="237"/>
      <c r="BA46" s="238"/>
      <c r="BC46" s="236"/>
      <c r="BD46" s="237"/>
      <c r="BE46" s="238"/>
      <c r="BG46" s="236"/>
      <c r="BH46" s="237"/>
      <c r="BI46" s="238"/>
      <c r="BK46" s="236"/>
      <c r="BL46" s="237"/>
      <c r="BM46" s="238"/>
      <c r="BO46" s="236"/>
      <c r="BP46" s="237"/>
      <c r="BQ46" s="238"/>
      <c r="BS46" s="236"/>
      <c r="BT46" s="237"/>
      <c r="BU46" s="238"/>
      <c r="BW46" s="236"/>
      <c r="BX46" s="237"/>
      <c r="BY46" s="238"/>
      <c r="CA46" s="236"/>
      <c r="CB46" s="237"/>
      <c r="CC46" s="238"/>
      <c r="CE46" s="236"/>
      <c r="CF46" s="237"/>
      <c r="CG46" s="238"/>
    </row>
    <row r="47" spans="1:85" ht="15" customHeight="1">
      <c r="A47" s="91"/>
      <c r="B47" s="208"/>
      <c r="C47" s="269"/>
      <c r="D47" s="270"/>
      <c r="E47" s="271"/>
      <c r="G47" s="269"/>
      <c r="H47" s="270"/>
      <c r="I47" s="271"/>
      <c r="K47" s="236"/>
      <c r="L47" s="237"/>
      <c r="M47" s="238"/>
      <c r="O47" s="236"/>
      <c r="P47" s="237"/>
      <c r="Q47" s="238"/>
      <c r="S47" s="236"/>
      <c r="T47" s="237"/>
      <c r="U47" s="238"/>
      <c r="W47" s="236"/>
      <c r="X47" s="237"/>
      <c r="Y47" s="238"/>
      <c r="AA47" s="236"/>
      <c r="AB47" s="237"/>
      <c r="AC47" s="238"/>
      <c r="AE47" s="236"/>
      <c r="AF47" s="237"/>
      <c r="AG47" s="238"/>
      <c r="AI47" s="236"/>
      <c r="AJ47" s="237"/>
      <c r="AK47" s="238"/>
      <c r="AM47" s="236"/>
      <c r="AN47" s="237"/>
      <c r="AO47" s="238"/>
      <c r="AQ47" s="236"/>
      <c r="AR47" s="237"/>
      <c r="AS47" s="238"/>
      <c r="AU47" s="236"/>
      <c r="AV47" s="237"/>
      <c r="AW47" s="238"/>
      <c r="AY47" s="236"/>
      <c r="AZ47" s="237"/>
      <c r="BA47" s="238"/>
      <c r="BC47" s="236"/>
      <c r="BD47" s="237"/>
      <c r="BE47" s="238"/>
      <c r="BG47" s="236"/>
      <c r="BH47" s="237"/>
      <c r="BI47" s="238"/>
      <c r="BK47" s="236"/>
      <c r="BL47" s="237"/>
      <c r="BM47" s="238"/>
      <c r="BO47" s="236"/>
      <c r="BP47" s="237"/>
      <c r="BQ47" s="238"/>
      <c r="BS47" s="236"/>
      <c r="BT47" s="237"/>
      <c r="BU47" s="238"/>
      <c r="BW47" s="236"/>
      <c r="BX47" s="237"/>
      <c r="BY47" s="238"/>
      <c r="CA47" s="236"/>
      <c r="CB47" s="237"/>
      <c r="CC47" s="238"/>
      <c r="CE47" s="236"/>
      <c r="CF47" s="237"/>
      <c r="CG47" s="238"/>
    </row>
    <row r="48" spans="1:85" ht="15" customHeight="1">
      <c r="A48" s="91"/>
      <c r="B48" s="208"/>
      <c r="C48" s="275"/>
      <c r="D48" s="276"/>
      <c r="E48" s="277"/>
      <c r="G48" s="275"/>
      <c r="H48" s="276"/>
      <c r="I48" s="277"/>
      <c r="K48" s="236"/>
      <c r="L48" s="237"/>
      <c r="M48" s="238"/>
      <c r="O48" s="236"/>
      <c r="P48" s="237"/>
      <c r="Q48" s="238"/>
      <c r="S48" s="236"/>
      <c r="T48" s="237"/>
      <c r="U48" s="238"/>
      <c r="W48" s="236"/>
      <c r="X48" s="237"/>
      <c r="Y48" s="238"/>
      <c r="AA48" s="236"/>
      <c r="AB48" s="237"/>
      <c r="AC48" s="238"/>
      <c r="AE48" s="236"/>
      <c r="AF48" s="237"/>
      <c r="AG48" s="238"/>
      <c r="AI48" s="236"/>
      <c r="AJ48" s="237"/>
      <c r="AK48" s="238"/>
      <c r="AM48" s="236"/>
      <c r="AN48" s="237"/>
      <c r="AO48" s="238"/>
      <c r="AQ48" s="236"/>
      <c r="AR48" s="237"/>
      <c r="AS48" s="238"/>
      <c r="AU48" s="236"/>
      <c r="AV48" s="237"/>
      <c r="AW48" s="238"/>
      <c r="AY48" s="236"/>
      <c r="AZ48" s="237"/>
      <c r="BA48" s="238"/>
      <c r="BC48" s="236"/>
      <c r="BD48" s="237"/>
      <c r="BE48" s="238"/>
      <c r="BG48" s="236"/>
      <c r="BH48" s="237"/>
      <c r="BI48" s="238"/>
      <c r="BK48" s="236"/>
      <c r="BL48" s="237"/>
      <c r="BM48" s="238"/>
      <c r="BO48" s="236"/>
      <c r="BP48" s="237"/>
      <c r="BQ48" s="238"/>
      <c r="BS48" s="236"/>
      <c r="BT48" s="237"/>
      <c r="BU48" s="238"/>
      <c r="BW48" s="236"/>
      <c r="BX48" s="237"/>
      <c r="BY48" s="238"/>
      <c r="CA48" s="236"/>
      <c r="CB48" s="237"/>
      <c r="CC48" s="238"/>
      <c r="CE48" s="236"/>
      <c r="CF48" s="237"/>
      <c r="CG48" s="238"/>
    </row>
    <row r="49" spans="1:85" ht="22.95" customHeight="1" thickBot="1">
      <c r="A49" s="209" t="s">
        <v>68</v>
      </c>
      <c r="B49" s="210" t="s">
        <v>69</v>
      </c>
      <c r="C49" s="211"/>
      <c r="D49" s="211"/>
      <c r="E49" s="212"/>
      <c r="F49" s="213"/>
      <c r="G49" s="212"/>
      <c r="H49" s="212"/>
      <c r="I49" s="212"/>
      <c r="J49" s="212"/>
      <c r="K49" s="212"/>
      <c r="L49" s="212"/>
      <c r="M49" s="212"/>
      <c r="N49" s="212"/>
      <c r="O49" s="225"/>
      <c r="P49" s="225"/>
      <c r="Q49" s="225"/>
      <c r="R49" s="212"/>
      <c r="S49" s="225"/>
      <c r="T49" s="225"/>
      <c r="U49" s="225"/>
      <c r="V49" s="212"/>
      <c r="W49" s="212"/>
      <c r="X49" s="212"/>
      <c r="Y49" s="212"/>
      <c r="Z49" s="212"/>
      <c r="AA49" s="212"/>
      <c r="AB49" s="212"/>
      <c r="AC49" s="212"/>
      <c r="AD49" s="212"/>
      <c r="AE49" s="212"/>
      <c r="AF49" s="212"/>
      <c r="AG49" s="212"/>
      <c r="AH49" s="212"/>
      <c r="AI49" s="212"/>
      <c r="AJ49" s="212"/>
      <c r="AK49" s="212"/>
      <c r="AL49" s="212"/>
      <c r="AM49" s="212"/>
      <c r="AN49" s="212"/>
      <c r="AO49" s="214"/>
      <c r="AQ49" s="212"/>
      <c r="AR49" s="212"/>
      <c r="AS49" s="214"/>
      <c r="AU49" s="212"/>
      <c r="AV49" s="212"/>
      <c r="AW49" s="214"/>
      <c r="AY49" s="212"/>
      <c r="AZ49" s="212"/>
      <c r="BA49" s="214"/>
      <c r="BC49" s="212"/>
      <c r="BD49" s="212"/>
      <c r="BE49" s="214"/>
      <c r="BG49" s="225"/>
      <c r="BH49" s="225"/>
      <c r="BI49" s="226"/>
      <c r="BK49" s="225"/>
      <c r="BL49" s="225"/>
      <c r="BM49" s="226"/>
      <c r="BO49" s="225"/>
      <c r="BP49" s="225"/>
      <c r="BQ49" s="226"/>
      <c r="BS49" s="225"/>
      <c r="BT49" s="225"/>
      <c r="BU49" s="226"/>
      <c r="BW49" s="225"/>
      <c r="BX49" s="225"/>
      <c r="BY49" s="226"/>
      <c r="CA49" s="225"/>
      <c r="CB49" s="225"/>
      <c r="CC49" s="226"/>
      <c r="CE49" s="225"/>
      <c r="CF49" s="225"/>
      <c r="CG49" s="226"/>
    </row>
    <row r="50" spans="1:85" ht="13.8">
      <c r="A50" s="285" t="s">
        <v>70</v>
      </c>
      <c r="B50" s="215" t="s">
        <v>71</v>
      </c>
      <c r="C50" s="263" t="str" cm="1">
        <f t="array" ref="C50">IFERROR(_xlfn.IFS(B26&lt;&gt;"",C26,B27&lt;&gt;"",C27),"")</f>
        <v>Amount of GHGs emissions avoided or sequestered</v>
      </c>
      <c r="D50" s="264"/>
      <c r="E50" s="265"/>
      <c r="F50" s="216"/>
      <c r="G50" s="256" t="str" cm="1">
        <f t="array" ref="G50">IFERROR(_xlfn.IFS(F26&lt;&gt;"",G26,F27&lt;&gt;"",G27),"")</f>
        <v>People benefitting from clean cooking technology</v>
      </c>
      <c r="H50" s="257"/>
      <c r="I50" s="258"/>
      <c r="J50" s="217"/>
      <c r="K50" s="256" t="s">
        <v>1340</v>
      </c>
      <c r="L50" s="257"/>
      <c r="M50" s="258"/>
      <c r="N50" s="217"/>
      <c r="O50" s="239" t="s">
        <v>1345</v>
      </c>
      <c r="P50" s="239"/>
      <c r="Q50" s="239"/>
      <c r="R50" s="217"/>
      <c r="S50" s="239" t="s">
        <v>1349</v>
      </c>
      <c r="T50" s="239"/>
      <c r="U50" s="239"/>
      <c r="V50" s="217"/>
      <c r="W50" s="239" t="str" cm="1">
        <f t="array" ref="W50">IFERROR(_xlfn.IFS(V26&lt;&gt;"",W26,V27&lt;&gt;"",W27),"")</f>
        <v>Proportion of households considering burns occur less often or no more</v>
      </c>
      <c r="X50" s="239"/>
      <c r="Y50" s="239"/>
      <c r="Z50" s="217"/>
      <c r="AA50" s="256" t="s">
        <v>1355</v>
      </c>
      <c r="AB50" s="257"/>
      <c r="AC50" s="258"/>
      <c r="AD50" s="217"/>
      <c r="AE50" s="256" t="s">
        <v>1366</v>
      </c>
      <c r="AF50" s="257"/>
      <c r="AG50" s="258"/>
      <c r="AH50" s="217"/>
      <c r="AI50" s="256" t="s">
        <v>1359</v>
      </c>
      <c r="AJ50" s="257"/>
      <c r="AK50" s="258"/>
      <c r="AL50" s="217"/>
      <c r="AM50" s="256" t="s">
        <v>1363</v>
      </c>
      <c r="AN50" s="257"/>
      <c r="AO50" s="258"/>
      <c r="AQ50" s="256" t="s">
        <v>1369</v>
      </c>
      <c r="AR50" s="257"/>
      <c r="AS50" s="258"/>
      <c r="AU50" s="263" t="s">
        <v>1373</v>
      </c>
      <c r="AV50" s="264"/>
      <c r="AW50" s="265"/>
      <c r="AY50" s="263" t="s">
        <v>1376</v>
      </c>
      <c r="AZ50" s="264"/>
      <c r="BA50" s="265"/>
      <c r="BC50" s="256" t="s">
        <v>1380</v>
      </c>
      <c r="BD50" s="257"/>
      <c r="BE50" s="258"/>
      <c r="BG50" s="239" t="s">
        <v>1331</v>
      </c>
      <c r="BH50" s="239"/>
      <c r="BI50" s="239"/>
      <c r="BK50" s="239" t="s">
        <v>1339</v>
      </c>
      <c r="BL50" s="239"/>
      <c r="BM50" s="239"/>
      <c r="BO50" s="239" t="s">
        <v>1392</v>
      </c>
      <c r="BP50" s="239"/>
      <c r="BQ50" s="239"/>
      <c r="BS50" s="239" t="s">
        <v>1393</v>
      </c>
      <c r="BT50" s="239"/>
      <c r="BU50" s="239"/>
      <c r="BW50" s="239" t="s">
        <v>1400</v>
      </c>
      <c r="BX50" s="239"/>
      <c r="BY50" s="239"/>
      <c r="CA50" s="239" t="s">
        <v>1403</v>
      </c>
      <c r="CB50" s="239"/>
      <c r="CC50" s="239"/>
      <c r="CE50" s="239" t="s">
        <v>1406</v>
      </c>
      <c r="CF50" s="239"/>
      <c r="CG50" s="239"/>
    </row>
    <row r="51" spans="1:85">
      <c r="A51" s="285"/>
      <c r="B51" s="207" t="s">
        <v>62</v>
      </c>
      <c r="C51" s="259" t="s">
        <v>1322</v>
      </c>
      <c r="D51" s="260"/>
      <c r="E51" s="260"/>
      <c r="F51" s="216"/>
      <c r="G51" s="259" t="s">
        <v>1330</v>
      </c>
      <c r="H51" s="260"/>
      <c r="I51" s="260"/>
      <c r="J51" s="217"/>
      <c r="K51" s="259" t="s">
        <v>380</v>
      </c>
      <c r="L51" s="260"/>
      <c r="M51" s="260"/>
      <c r="N51" s="222"/>
      <c r="O51" s="240" t="s">
        <v>380</v>
      </c>
      <c r="P51" s="240"/>
      <c r="Q51" s="240"/>
      <c r="R51" s="217"/>
      <c r="S51" s="240" t="s">
        <v>380</v>
      </c>
      <c r="T51" s="240"/>
      <c r="U51" s="240"/>
      <c r="V51" s="217"/>
      <c r="W51" s="240" t="s">
        <v>380</v>
      </c>
      <c r="X51" s="240"/>
      <c r="Y51" s="240"/>
      <c r="Z51" s="217"/>
      <c r="AA51" s="259" t="s">
        <v>380</v>
      </c>
      <c r="AB51" s="260"/>
      <c r="AC51" s="260"/>
      <c r="AD51" s="217"/>
      <c r="AE51" s="259" t="s">
        <v>380</v>
      </c>
      <c r="AF51" s="260"/>
      <c r="AG51" s="260"/>
      <c r="AH51" s="217"/>
      <c r="AI51" s="259" t="s">
        <v>380</v>
      </c>
      <c r="AJ51" s="260"/>
      <c r="AK51" s="260"/>
      <c r="AL51" s="217"/>
      <c r="AM51" s="259" t="s">
        <v>380</v>
      </c>
      <c r="AN51" s="260"/>
      <c r="AO51" s="260"/>
      <c r="AQ51" s="259" t="s">
        <v>1320</v>
      </c>
      <c r="AR51" s="260"/>
      <c r="AS51" s="260"/>
      <c r="AU51" s="259" t="s">
        <v>1315</v>
      </c>
      <c r="AV51" s="260"/>
      <c r="AW51" s="260"/>
      <c r="AY51" s="259" t="s">
        <v>380</v>
      </c>
      <c r="AZ51" s="260"/>
      <c r="BA51" s="260"/>
      <c r="BC51" s="259" t="s">
        <v>1321</v>
      </c>
      <c r="BD51" s="260"/>
      <c r="BE51" s="260"/>
      <c r="BG51" s="240" t="s">
        <v>380</v>
      </c>
      <c r="BH51" s="240"/>
      <c r="BI51" s="240"/>
      <c r="BK51" s="240" t="s">
        <v>380</v>
      </c>
      <c r="BL51" s="240"/>
      <c r="BM51" s="240"/>
      <c r="BO51" s="240" t="s">
        <v>1392</v>
      </c>
      <c r="BP51" s="240"/>
      <c r="BQ51" s="240"/>
      <c r="BS51" s="240" t="s">
        <v>1393</v>
      </c>
      <c r="BT51" s="240"/>
      <c r="BU51" s="240"/>
      <c r="BW51" s="240" t="s">
        <v>380</v>
      </c>
      <c r="BX51" s="240"/>
      <c r="BY51" s="240"/>
      <c r="CA51" s="240" t="s">
        <v>380</v>
      </c>
      <c r="CB51" s="240"/>
      <c r="CC51" s="240"/>
      <c r="CE51" s="240" t="s">
        <v>380</v>
      </c>
      <c r="CF51" s="240"/>
      <c r="CG51" s="240"/>
    </row>
    <row r="52" spans="1:85">
      <c r="A52" s="285"/>
      <c r="B52" s="207" t="s">
        <v>63</v>
      </c>
      <c r="C52" s="259" t="s">
        <v>179</v>
      </c>
      <c r="D52" s="260"/>
      <c r="E52" s="260"/>
      <c r="F52" s="216"/>
      <c r="G52" s="259" t="s">
        <v>1326</v>
      </c>
      <c r="H52" s="260"/>
      <c r="I52" s="260"/>
      <c r="J52" s="217"/>
      <c r="K52" s="259" t="s">
        <v>1312</v>
      </c>
      <c r="L52" s="260"/>
      <c r="M52" s="260"/>
      <c r="N52" s="222"/>
      <c r="O52" s="240" t="s">
        <v>1312</v>
      </c>
      <c r="P52" s="240"/>
      <c r="Q52" s="240"/>
      <c r="R52" s="217"/>
      <c r="S52" s="240" t="s">
        <v>1312</v>
      </c>
      <c r="T52" s="240"/>
      <c r="U52" s="240"/>
      <c r="V52" s="217"/>
      <c r="W52" s="240" t="s">
        <v>1312</v>
      </c>
      <c r="X52" s="240"/>
      <c r="Y52" s="240"/>
      <c r="Z52" s="217"/>
      <c r="AA52" s="259" t="s">
        <v>1312</v>
      </c>
      <c r="AB52" s="260"/>
      <c r="AC52" s="260"/>
      <c r="AD52" s="217"/>
      <c r="AE52" s="259" t="s">
        <v>1312</v>
      </c>
      <c r="AF52" s="260"/>
      <c r="AG52" s="260"/>
      <c r="AH52" s="217"/>
      <c r="AI52" s="259" t="s">
        <v>1312</v>
      </c>
      <c r="AJ52" s="260"/>
      <c r="AK52" s="260"/>
      <c r="AL52" s="217"/>
      <c r="AM52" s="259" t="s">
        <v>1312</v>
      </c>
      <c r="AN52" s="260"/>
      <c r="AO52" s="260"/>
      <c r="AQ52" s="259" t="s">
        <v>1312</v>
      </c>
      <c r="AR52" s="260"/>
      <c r="AS52" s="260"/>
      <c r="AU52" s="259" t="s">
        <v>1316</v>
      </c>
      <c r="AV52" s="260"/>
      <c r="AW52" s="260"/>
      <c r="AY52" s="259" t="s">
        <v>1316</v>
      </c>
      <c r="AZ52" s="260"/>
      <c r="BA52" s="260"/>
      <c r="BC52" s="259" t="s">
        <v>1325</v>
      </c>
      <c r="BD52" s="260"/>
      <c r="BE52" s="260"/>
      <c r="BG52" s="240" t="s">
        <v>1312</v>
      </c>
      <c r="BH52" s="240"/>
      <c r="BI52" s="240"/>
      <c r="BK52" s="240" t="s">
        <v>1312</v>
      </c>
      <c r="BL52" s="240"/>
      <c r="BM52" s="240"/>
      <c r="BO52" s="240" t="s">
        <v>1390</v>
      </c>
      <c r="BP52" s="240"/>
      <c r="BQ52" s="240"/>
      <c r="BS52" s="240" t="s">
        <v>1396</v>
      </c>
      <c r="BT52" s="240"/>
      <c r="BU52" s="240"/>
      <c r="BW52" s="240" t="s">
        <v>1402</v>
      </c>
      <c r="BX52" s="240"/>
      <c r="BY52" s="240"/>
      <c r="CA52" s="240" t="s">
        <v>1312</v>
      </c>
      <c r="CB52" s="240"/>
      <c r="CC52" s="240"/>
      <c r="CE52" s="240" t="s">
        <v>1312</v>
      </c>
      <c r="CF52" s="240"/>
      <c r="CG52" s="240"/>
    </row>
    <row r="53" spans="1:85">
      <c r="A53" s="285"/>
      <c r="B53" s="207" t="s">
        <v>65</v>
      </c>
      <c r="C53" s="259" t="s">
        <v>220</v>
      </c>
      <c r="D53" s="260"/>
      <c r="E53" s="260"/>
      <c r="F53" s="216"/>
      <c r="G53" s="259" t="s">
        <v>1309</v>
      </c>
      <c r="H53" s="260"/>
      <c r="I53" s="260"/>
      <c r="J53" s="217"/>
      <c r="K53" s="259" t="s">
        <v>1309</v>
      </c>
      <c r="L53" s="260"/>
      <c r="M53" s="260"/>
      <c r="N53" s="222"/>
      <c r="O53" s="240" t="s">
        <v>1309</v>
      </c>
      <c r="P53" s="240"/>
      <c r="Q53" s="240"/>
      <c r="R53" s="217"/>
      <c r="S53" s="240" t="s">
        <v>1309</v>
      </c>
      <c r="T53" s="240"/>
      <c r="U53" s="240"/>
      <c r="V53" s="217"/>
      <c r="W53" s="240" t="s">
        <v>1309</v>
      </c>
      <c r="X53" s="240"/>
      <c r="Y53" s="240"/>
      <c r="Z53" s="217"/>
      <c r="AA53" s="259" t="s">
        <v>1314</v>
      </c>
      <c r="AB53" s="260"/>
      <c r="AC53" s="260"/>
      <c r="AD53" s="217"/>
      <c r="AE53" s="259" t="s">
        <v>1314</v>
      </c>
      <c r="AF53" s="260"/>
      <c r="AG53" s="260"/>
      <c r="AH53" s="217"/>
      <c r="AI53" s="259" t="s">
        <v>1314</v>
      </c>
      <c r="AJ53" s="260"/>
      <c r="AK53" s="260"/>
      <c r="AL53" s="217"/>
      <c r="AM53" s="259" t="s">
        <v>1314</v>
      </c>
      <c r="AN53" s="260"/>
      <c r="AO53" s="260"/>
      <c r="AQ53" s="259" t="s">
        <v>1314</v>
      </c>
      <c r="AR53" s="260"/>
      <c r="AS53" s="260"/>
      <c r="AU53" s="259" t="s">
        <v>1317</v>
      </c>
      <c r="AV53" s="260"/>
      <c r="AW53" s="260"/>
      <c r="AY53" s="259" t="s">
        <v>1317</v>
      </c>
      <c r="AZ53" s="260"/>
      <c r="BA53" s="260"/>
      <c r="BC53" s="259" t="s">
        <v>1317</v>
      </c>
      <c r="BD53" s="260"/>
      <c r="BE53" s="260"/>
      <c r="BG53" s="240" t="s">
        <v>1309</v>
      </c>
      <c r="BH53" s="240"/>
      <c r="BI53" s="240"/>
      <c r="BK53" s="240" t="s">
        <v>1309</v>
      </c>
      <c r="BL53" s="240"/>
      <c r="BM53" s="240"/>
      <c r="BO53" s="240" t="s">
        <v>1314</v>
      </c>
      <c r="BP53" s="240"/>
      <c r="BQ53" s="240"/>
      <c r="BS53" s="240" t="s">
        <v>1399</v>
      </c>
      <c r="BT53" s="240"/>
      <c r="BU53" s="240"/>
      <c r="BW53" s="240" t="s">
        <v>1399</v>
      </c>
      <c r="BX53" s="240"/>
      <c r="BY53" s="240"/>
      <c r="CA53" s="240" t="s">
        <v>1399</v>
      </c>
      <c r="CB53" s="240"/>
      <c r="CC53" s="240"/>
      <c r="CE53" s="240" t="s">
        <v>1399</v>
      </c>
      <c r="CF53" s="240"/>
      <c r="CG53" s="240"/>
    </row>
    <row r="54" spans="1:85" ht="69.599999999999994" customHeight="1">
      <c r="A54" s="285"/>
      <c r="B54" s="207" t="s">
        <v>64</v>
      </c>
      <c r="C54" s="261" t="s">
        <v>1306</v>
      </c>
      <c r="D54" s="262"/>
      <c r="E54" s="262"/>
      <c r="F54" s="216"/>
      <c r="G54" s="261" t="s">
        <v>1310</v>
      </c>
      <c r="H54" s="262"/>
      <c r="I54" s="262"/>
      <c r="J54" s="217"/>
      <c r="K54" s="261" t="s">
        <v>1353</v>
      </c>
      <c r="L54" s="262"/>
      <c r="M54" s="262"/>
      <c r="N54" s="222"/>
      <c r="O54" s="241" t="s">
        <v>1348</v>
      </c>
      <c r="P54" s="241"/>
      <c r="Q54" s="241"/>
      <c r="R54" s="217"/>
      <c r="S54" s="241" t="s">
        <v>1351</v>
      </c>
      <c r="T54" s="241"/>
      <c r="U54" s="241"/>
      <c r="V54" s="217"/>
      <c r="W54" s="241" t="s">
        <v>1344</v>
      </c>
      <c r="X54" s="241"/>
      <c r="Y54" s="241"/>
      <c r="Z54" s="217"/>
      <c r="AA54" s="261" t="s">
        <v>1358</v>
      </c>
      <c r="AB54" s="262"/>
      <c r="AC54" s="262"/>
      <c r="AD54" s="217"/>
      <c r="AE54" s="261" t="s">
        <v>1368</v>
      </c>
      <c r="AF54" s="262"/>
      <c r="AG54" s="262"/>
      <c r="AH54" s="217"/>
      <c r="AI54" s="261" t="s">
        <v>1362</v>
      </c>
      <c r="AJ54" s="262"/>
      <c r="AK54" s="262"/>
      <c r="AL54" s="217"/>
      <c r="AM54" s="261" t="s">
        <v>1365</v>
      </c>
      <c r="AN54" s="262"/>
      <c r="AO54" s="262"/>
      <c r="AQ54" s="261" t="s">
        <v>1323</v>
      </c>
      <c r="AR54" s="262"/>
      <c r="AS54" s="262"/>
      <c r="AU54" s="261" t="s">
        <v>1318</v>
      </c>
      <c r="AV54" s="262"/>
      <c r="AW54" s="262"/>
      <c r="AY54" s="261" t="s">
        <v>1318</v>
      </c>
      <c r="AZ54" s="262"/>
      <c r="BA54" s="262"/>
      <c r="BC54" s="261" t="s">
        <v>1324</v>
      </c>
      <c r="BD54" s="262"/>
      <c r="BE54" s="262"/>
      <c r="BG54" s="241" t="s">
        <v>1336</v>
      </c>
      <c r="BH54" s="241"/>
      <c r="BI54" s="241"/>
      <c r="BK54" s="241" t="s">
        <v>1338</v>
      </c>
      <c r="BL54" s="241"/>
      <c r="BM54" s="241"/>
      <c r="BO54" s="241" t="s">
        <v>1389</v>
      </c>
      <c r="BP54" s="241"/>
      <c r="BQ54" s="241"/>
      <c r="BS54" s="241" t="s">
        <v>1395</v>
      </c>
      <c r="BT54" s="241"/>
      <c r="BU54" s="241"/>
      <c r="BW54" s="241" t="s">
        <v>1401</v>
      </c>
      <c r="BX54" s="241"/>
      <c r="BY54" s="241"/>
      <c r="CA54" s="241" t="s">
        <v>1405</v>
      </c>
      <c r="CB54" s="241"/>
      <c r="CC54" s="241"/>
      <c r="CE54" s="241" t="s">
        <v>1407</v>
      </c>
      <c r="CF54" s="241"/>
      <c r="CG54" s="241"/>
    </row>
    <row r="55" spans="1:85">
      <c r="A55" s="285"/>
      <c r="B55" s="207" t="s">
        <v>73</v>
      </c>
      <c r="C55" s="259" t="s">
        <v>1307</v>
      </c>
      <c r="D55" s="260"/>
      <c r="E55" s="260"/>
      <c r="F55" s="216"/>
      <c r="G55" s="259" t="s">
        <v>1311</v>
      </c>
      <c r="H55" s="260"/>
      <c r="I55" s="260"/>
      <c r="J55" s="217"/>
      <c r="K55" s="259" t="s">
        <v>1311</v>
      </c>
      <c r="L55" s="260"/>
      <c r="M55" s="260"/>
      <c r="N55" s="222"/>
      <c r="O55" s="240" t="s">
        <v>1313</v>
      </c>
      <c r="P55" s="240"/>
      <c r="Q55" s="240"/>
      <c r="R55" s="217"/>
      <c r="S55" s="240" t="s">
        <v>1307</v>
      </c>
      <c r="T55" s="240"/>
      <c r="U55" s="240"/>
      <c r="V55" s="217"/>
      <c r="W55" s="240" t="s">
        <v>1313</v>
      </c>
      <c r="X55" s="240"/>
      <c r="Y55" s="240"/>
      <c r="Z55" s="217"/>
      <c r="AA55" s="259" t="s">
        <v>1311</v>
      </c>
      <c r="AB55" s="260"/>
      <c r="AC55" s="260"/>
      <c r="AD55" s="217"/>
      <c r="AE55" s="259" t="s">
        <v>1313</v>
      </c>
      <c r="AF55" s="260"/>
      <c r="AG55" s="260"/>
      <c r="AH55" s="217"/>
      <c r="AI55" s="259" t="s">
        <v>1313</v>
      </c>
      <c r="AJ55" s="260"/>
      <c r="AK55" s="260"/>
      <c r="AL55" s="217"/>
      <c r="AM55" s="259" t="s">
        <v>1311</v>
      </c>
      <c r="AN55" s="260"/>
      <c r="AO55" s="260"/>
      <c r="AQ55" s="259" t="s">
        <v>1311</v>
      </c>
      <c r="AR55" s="260"/>
      <c r="AS55" s="260"/>
      <c r="AU55" s="259" t="s">
        <v>1313</v>
      </c>
      <c r="AV55" s="260"/>
      <c r="AW55" s="260"/>
      <c r="AY55" s="259" t="s">
        <v>1313</v>
      </c>
      <c r="AZ55" s="260"/>
      <c r="BA55" s="260"/>
      <c r="BC55" s="259" t="s">
        <v>1313</v>
      </c>
      <c r="BD55" s="260"/>
      <c r="BE55" s="260"/>
      <c r="BG55" s="240" t="s">
        <v>1313</v>
      </c>
      <c r="BH55" s="240"/>
      <c r="BI55" s="240"/>
      <c r="BK55" s="240" t="s">
        <v>1311</v>
      </c>
      <c r="BL55" s="240"/>
      <c r="BM55" s="240"/>
      <c r="BO55" s="240" t="s">
        <v>1313</v>
      </c>
      <c r="BP55" s="240"/>
      <c r="BQ55" s="240"/>
      <c r="BS55" s="240" t="s">
        <v>1313</v>
      </c>
      <c r="BT55" s="240"/>
      <c r="BU55" s="240"/>
      <c r="BW55" s="240" t="s">
        <v>1313</v>
      </c>
      <c r="BX55" s="240"/>
      <c r="BY55" s="240"/>
      <c r="CA55" s="240" t="s">
        <v>1313</v>
      </c>
      <c r="CB55" s="240"/>
      <c r="CC55" s="240"/>
      <c r="CE55" s="240" t="s">
        <v>1313</v>
      </c>
      <c r="CF55" s="240"/>
      <c r="CG55" s="240"/>
    </row>
    <row r="56" spans="1:85">
      <c r="A56" s="285"/>
      <c r="B56" s="207" t="s">
        <v>74</v>
      </c>
      <c r="C56" s="259" t="s">
        <v>1308</v>
      </c>
      <c r="D56" s="260"/>
      <c r="E56" s="260"/>
      <c r="F56" s="216"/>
      <c r="G56" s="259" t="s">
        <v>1308</v>
      </c>
      <c r="H56" s="260"/>
      <c r="I56" s="260"/>
      <c r="J56" s="217"/>
      <c r="K56" s="289" t="s">
        <v>1308</v>
      </c>
      <c r="L56" s="290"/>
      <c r="M56" s="290"/>
      <c r="N56" s="217"/>
      <c r="O56" s="284" t="s">
        <v>1308</v>
      </c>
      <c r="P56" s="284"/>
      <c r="Q56" s="284"/>
      <c r="R56" s="217"/>
      <c r="S56" s="240" t="s">
        <v>1308</v>
      </c>
      <c r="T56" s="240"/>
      <c r="U56" s="240"/>
      <c r="V56" s="217"/>
      <c r="W56" s="240" t="s">
        <v>1308</v>
      </c>
      <c r="X56" s="240"/>
      <c r="Y56" s="240"/>
      <c r="Z56" s="217"/>
      <c r="AA56" s="259" t="s">
        <v>1308</v>
      </c>
      <c r="AB56" s="260"/>
      <c r="AC56" s="260"/>
      <c r="AD56" s="217"/>
      <c r="AE56" s="259" t="s">
        <v>1308</v>
      </c>
      <c r="AF56" s="260"/>
      <c r="AG56" s="260"/>
      <c r="AH56" s="217"/>
      <c r="AI56" s="259" t="s">
        <v>72</v>
      </c>
      <c r="AJ56" s="260"/>
      <c r="AK56" s="260"/>
      <c r="AL56" s="217"/>
      <c r="AM56" s="259" t="s">
        <v>1308</v>
      </c>
      <c r="AN56" s="260"/>
      <c r="AO56" s="260"/>
      <c r="AQ56" s="259" t="s">
        <v>1308</v>
      </c>
      <c r="AR56" s="260"/>
      <c r="AS56" s="260"/>
      <c r="AU56" s="259" t="s">
        <v>72</v>
      </c>
      <c r="AV56" s="260"/>
      <c r="AW56" s="260"/>
      <c r="AY56" s="259" t="s">
        <v>72</v>
      </c>
      <c r="AZ56" s="260"/>
      <c r="BA56" s="260"/>
      <c r="BC56" s="259" t="s">
        <v>72</v>
      </c>
      <c r="BD56" s="260"/>
      <c r="BE56" s="260"/>
      <c r="BG56" s="240" t="s">
        <v>72</v>
      </c>
      <c r="BH56" s="240"/>
      <c r="BI56" s="240"/>
      <c r="BK56" s="240" t="s">
        <v>1308</v>
      </c>
      <c r="BL56" s="240"/>
      <c r="BM56" s="240"/>
      <c r="BO56" s="240" t="s">
        <v>72</v>
      </c>
      <c r="BP56" s="240"/>
      <c r="BQ56" s="240"/>
      <c r="BS56" s="240" t="s">
        <v>72</v>
      </c>
      <c r="BT56" s="240"/>
      <c r="BU56" s="240"/>
      <c r="BW56" s="240" t="s">
        <v>72</v>
      </c>
      <c r="BX56" s="240"/>
      <c r="BY56" s="240"/>
      <c r="CA56" s="240" t="s">
        <v>72</v>
      </c>
      <c r="CB56" s="240"/>
      <c r="CC56" s="240"/>
      <c r="CE56" s="240" t="s">
        <v>72</v>
      </c>
      <c r="CF56" s="240"/>
      <c r="CG56" s="240"/>
    </row>
    <row r="57" spans="1:85">
      <c r="B57" s="207" t="s">
        <v>75</v>
      </c>
      <c r="C57" s="207" t="s">
        <v>76</v>
      </c>
      <c r="D57" s="207" t="s">
        <v>77</v>
      </c>
      <c r="E57" s="207" t="s">
        <v>78</v>
      </c>
      <c r="F57" s="216"/>
      <c r="G57" s="218" t="s">
        <v>76</v>
      </c>
      <c r="H57" s="218" t="s">
        <v>77</v>
      </c>
      <c r="I57" s="218" t="s">
        <v>78</v>
      </c>
      <c r="J57" s="217"/>
      <c r="K57" s="218" t="s">
        <v>76</v>
      </c>
      <c r="L57" s="218" t="s">
        <v>77</v>
      </c>
      <c r="M57" s="218" t="s">
        <v>78</v>
      </c>
      <c r="N57" s="217"/>
      <c r="O57" s="218" t="s">
        <v>76</v>
      </c>
      <c r="P57" s="218" t="s">
        <v>77</v>
      </c>
      <c r="Q57" s="218" t="s">
        <v>78</v>
      </c>
      <c r="R57" s="217"/>
      <c r="S57" s="218" t="s">
        <v>76</v>
      </c>
      <c r="T57" s="218" t="s">
        <v>77</v>
      </c>
      <c r="U57" s="218" t="s">
        <v>78</v>
      </c>
      <c r="V57" s="217"/>
      <c r="W57" s="218" t="s">
        <v>76</v>
      </c>
      <c r="X57" s="218" t="s">
        <v>77</v>
      </c>
      <c r="Y57" s="218" t="s">
        <v>78</v>
      </c>
      <c r="Z57" s="217"/>
      <c r="AA57" s="218" t="s">
        <v>76</v>
      </c>
      <c r="AB57" s="218" t="s">
        <v>77</v>
      </c>
      <c r="AC57" s="218" t="s">
        <v>78</v>
      </c>
      <c r="AD57" s="217"/>
      <c r="AE57" s="218" t="s">
        <v>76</v>
      </c>
      <c r="AF57" s="218" t="s">
        <v>77</v>
      </c>
      <c r="AG57" s="218" t="s">
        <v>78</v>
      </c>
      <c r="AH57" s="217"/>
      <c r="AI57" s="218" t="s">
        <v>76</v>
      </c>
      <c r="AJ57" s="218" t="s">
        <v>77</v>
      </c>
      <c r="AK57" s="218" t="s">
        <v>78</v>
      </c>
      <c r="AL57" s="217"/>
      <c r="AM57" s="218" t="s">
        <v>76</v>
      </c>
      <c r="AN57" s="218" t="s">
        <v>77</v>
      </c>
      <c r="AO57" s="218" t="s">
        <v>78</v>
      </c>
      <c r="AQ57" s="223" t="s">
        <v>76</v>
      </c>
      <c r="AR57" s="223" t="s">
        <v>77</v>
      </c>
      <c r="AS57" s="223" t="s">
        <v>78</v>
      </c>
      <c r="AU57" s="218" t="s">
        <v>76</v>
      </c>
      <c r="AV57" s="218" t="s">
        <v>77</v>
      </c>
      <c r="AW57" s="218" t="s">
        <v>78</v>
      </c>
      <c r="AY57" s="218" t="s">
        <v>76</v>
      </c>
      <c r="AZ57" s="218" t="s">
        <v>77</v>
      </c>
      <c r="BA57" s="218" t="s">
        <v>78</v>
      </c>
      <c r="BC57" s="218" t="s">
        <v>76</v>
      </c>
      <c r="BD57" s="218" t="s">
        <v>77</v>
      </c>
      <c r="BE57" s="218" t="s">
        <v>78</v>
      </c>
      <c r="BG57" s="218" t="s">
        <v>76</v>
      </c>
      <c r="BH57" s="218" t="s">
        <v>77</v>
      </c>
      <c r="BI57" s="218" t="s">
        <v>78</v>
      </c>
      <c r="BK57" s="218" t="s">
        <v>76</v>
      </c>
      <c r="BL57" s="218" t="s">
        <v>77</v>
      </c>
      <c r="BM57" s="218" t="s">
        <v>78</v>
      </c>
      <c r="BO57" s="218" t="s">
        <v>76</v>
      </c>
      <c r="BP57" s="218" t="s">
        <v>77</v>
      </c>
      <c r="BQ57" s="218" t="s">
        <v>78</v>
      </c>
      <c r="BS57" s="218" t="s">
        <v>76</v>
      </c>
      <c r="BT57" s="218" t="s">
        <v>77</v>
      </c>
      <c r="BU57" s="218" t="s">
        <v>78</v>
      </c>
      <c r="BW57" s="218" t="s">
        <v>76</v>
      </c>
      <c r="BX57" s="218" t="s">
        <v>77</v>
      </c>
      <c r="BY57" s="218" t="s">
        <v>78</v>
      </c>
      <c r="CA57" s="218" t="s">
        <v>76</v>
      </c>
      <c r="CB57" s="218" t="s">
        <v>77</v>
      </c>
      <c r="CC57" s="218" t="s">
        <v>78</v>
      </c>
      <c r="CE57" s="218" t="s">
        <v>76</v>
      </c>
      <c r="CF57" s="218" t="s">
        <v>77</v>
      </c>
      <c r="CG57" s="218" t="s">
        <v>78</v>
      </c>
    </row>
    <row r="58" spans="1:85" ht="12.75" customHeight="1">
      <c r="A58" s="288" t="s">
        <v>79</v>
      </c>
      <c r="B58" s="207">
        <f>YEAR(C9)</f>
        <v>2018</v>
      </c>
      <c r="C58" s="224">
        <v>0</v>
      </c>
      <c r="D58" s="224">
        <v>0</v>
      </c>
      <c r="E58" s="224">
        <f>C58-D58</f>
        <v>0</v>
      </c>
      <c r="F58" s="216"/>
      <c r="G58" s="224">
        <v>0</v>
      </c>
      <c r="H58" s="224">
        <v>5686.588235294118</v>
      </c>
      <c r="I58" s="224">
        <f>H58-G58</f>
        <v>5686.588235294118</v>
      </c>
      <c r="J58" s="217"/>
      <c r="K58" s="227">
        <v>0.56084656084656082</v>
      </c>
      <c r="L58" s="228">
        <v>1</v>
      </c>
      <c r="M58" s="227">
        <f>L58-K58</f>
        <v>0.43915343915343918</v>
      </c>
      <c r="N58" s="217"/>
      <c r="O58" s="227">
        <v>0.71957671957671954</v>
      </c>
      <c r="P58" s="227">
        <v>0.99607843137254903</v>
      </c>
      <c r="Q58" s="227">
        <f>P58-O58</f>
        <v>0.2765017117958295</v>
      </c>
      <c r="R58" s="217"/>
      <c r="S58" s="227">
        <v>0.65608465608465605</v>
      </c>
      <c r="T58" s="227">
        <v>0.9882352941176471</v>
      </c>
      <c r="U58" s="227">
        <f>T58-S58</f>
        <v>0.33215063803299105</v>
      </c>
      <c r="V58" s="217"/>
      <c r="W58" s="227">
        <v>0.72486772486772488</v>
      </c>
      <c r="X58" s="228">
        <v>1</v>
      </c>
      <c r="Y58" s="227">
        <f>X58-W58</f>
        <v>0.27513227513227512</v>
      </c>
      <c r="Z58" s="217"/>
      <c r="AA58" s="228">
        <v>0</v>
      </c>
      <c r="AB58" s="227">
        <v>0.41853035143769968</v>
      </c>
      <c r="AC58" s="227">
        <f>AB58-AA58</f>
        <v>0.41853035143769968</v>
      </c>
      <c r="AD58" s="217"/>
      <c r="AE58" s="228">
        <v>0</v>
      </c>
      <c r="AF58" s="227">
        <v>0.42492012779552718</v>
      </c>
      <c r="AG58" s="227">
        <f>AF58-AE58</f>
        <v>0.42492012779552718</v>
      </c>
      <c r="AH58" s="217"/>
      <c r="AI58" s="228">
        <v>0</v>
      </c>
      <c r="AJ58" s="227">
        <v>0.60784313725490191</v>
      </c>
      <c r="AK58" s="227">
        <f>AJ58-AI58</f>
        <v>0.60784313725490191</v>
      </c>
      <c r="AL58" s="217"/>
      <c r="AM58" s="228">
        <v>0</v>
      </c>
      <c r="AN58" s="227">
        <v>0.90980392156862744</v>
      </c>
      <c r="AO58" s="227">
        <f>AN58-AM58</f>
        <v>0.90980392156862744</v>
      </c>
      <c r="AQ58" s="219">
        <v>0</v>
      </c>
      <c r="AR58" s="229">
        <v>1144.8</v>
      </c>
      <c r="AS58" s="229">
        <f>AR58-AQ58</f>
        <v>1144.8</v>
      </c>
      <c r="AU58" s="219">
        <v>0</v>
      </c>
      <c r="AV58" s="219">
        <v>3</v>
      </c>
      <c r="AW58" s="219">
        <f>AV58-AU58</f>
        <v>3</v>
      </c>
      <c r="AY58" s="219">
        <v>0</v>
      </c>
      <c r="AZ58" s="228">
        <v>0.33</v>
      </c>
      <c r="BA58" s="228">
        <f>AZ58-AY58</f>
        <v>0.33</v>
      </c>
      <c r="BC58" s="219">
        <v>0</v>
      </c>
      <c r="BD58" s="230">
        <v>551.56464000000005</v>
      </c>
      <c r="BE58" s="230">
        <f>BD58-BC58</f>
        <v>551.56464000000005</v>
      </c>
      <c r="BG58" s="228">
        <v>0</v>
      </c>
      <c r="BH58" s="232">
        <v>6.2700000000000006E-2</v>
      </c>
      <c r="BI58" s="227">
        <f>BH58-BG58</f>
        <v>6.2700000000000006E-2</v>
      </c>
      <c r="BK58" s="228">
        <v>0</v>
      </c>
      <c r="BL58" s="232">
        <v>1.03E-2</v>
      </c>
      <c r="BM58" s="227">
        <f>BL58-BK58</f>
        <v>1.03E-2</v>
      </c>
      <c r="BO58" s="229">
        <v>0</v>
      </c>
      <c r="BP58" s="231">
        <v>1.4578440294461294E-3</v>
      </c>
      <c r="BQ58" s="231">
        <f>BP58-BO58</f>
        <v>1.4578440294461294E-3</v>
      </c>
      <c r="BS58" s="229">
        <v>0</v>
      </c>
      <c r="BT58" s="230">
        <v>1679.04</v>
      </c>
      <c r="BU58" s="230">
        <f>BT58-BS58</f>
        <v>1679.04</v>
      </c>
      <c r="BW58" s="228">
        <v>0</v>
      </c>
      <c r="BX58" s="227">
        <v>7.1428571428571494E-2</v>
      </c>
      <c r="BY58" s="227">
        <f>BX58-BW58</f>
        <v>7.1428571428571494E-2</v>
      </c>
      <c r="CA58" s="228">
        <v>0</v>
      </c>
      <c r="CB58" s="228">
        <v>1</v>
      </c>
      <c r="CC58" s="228">
        <f>CB58-CA58</f>
        <v>1</v>
      </c>
      <c r="CE58" s="228">
        <v>0</v>
      </c>
      <c r="CF58" s="232">
        <v>4.705882352941182E-2</v>
      </c>
      <c r="CG58" s="227">
        <f>CF58-CE58</f>
        <v>4.705882352941182E-2</v>
      </c>
    </row>
    <row r="59" spans="1:85">
      <c r="A59" s="288"/>
      <c r="B59" s="207">
        <v>2019</v>
      </c>
      <c r="C59" s="224">
        <v>0</v>
      </c>
      <c r="D59" s="224">
        <v>0</v>
      </c>
      <c r="E59" s="224">
        <f t="shared" ref="E59:E67" si="0">C59-D59</f>
        <v>0</v>
      </c>
      <c r="F59" s="216"/>
      <c r="G59" s="224">
        <v>0</v>
      </c>
      <c r="H59" s="224">
        <v>5686.588235294118</v>
      </c>
      <c r="I59" s="224">
        <f t="shared" ref="I59:I67" si="1">H59-G59</f>
        <v>5686.588235294118</v>
      </c>
      <c r="J59" s="217"/>
      <c r="K59" s="227">
        <v>0.56084656084656082</v>
      </c>
      <c r="L59" s="228">
        <v>1</v>
      </c>
      <c r="M59" s="227">
        <f t="shared" ref="M59:M67" si="2">L59-K59</f>
        <v>0.43915343915343918</v>
      </c>
      <c r="N59" s="217"/>
      <c r="O59" s="227">
        <v>0.71957671957671954</v>
      </c>
      <c r="P59" s="227">
        <v>0.99607843137254903</v>
      </c>
      <c r="Q59" s="227">
        <f t="shared" ref="Q59:Q67" si="3">P59-O59</f>
        <v>0.2765017117958295</v>
      </c>
      <c r="R59" s="217"/>
      <c r="S59" s="227">
        <v>0.65608465608465605</v>
      </c>
      <c r="T59" s="227">
        <v>0.9882352941176471</v>
      </c>
      <c r="U59" s="227">
        <f t="shared" ref="U59:U67" si="4">T59-S59</f>
        <v>0.33215063803299105</v>
      </c>
      <c r="V59" s="217"/>
      <c r="W59" s="227">
        <v>0.72486772486772488</v>
      </c>
      <c r="X59" s="228">
        <v>1</v>
      </c>
      <c r="Y59" s="227">
        <f t="shared" ref="Y59:Y67" si="5">X59-W59</f>
        <v>0.27513227513227512</v>
      </c>
      <c r="Z59" s="217"/>
      <c r="AA59" s="228">
        <v>0</v>
      </c>
      <c r="AB59" s="227">
        <v>0.41853035143769968</v>
      </c>
      <c r="AC59" s="227">
        <f t="shared" ref="AC59:AC67" si="6">AB59-AA59</f>
        <v>0.41853035143769968</v>
      </c>
      <c r="AD59" s="217"/>
      <c r="AE59" s="228">
        <v>0</v>
      </c>
      <c r="AF59" s="227">
        <v>0.42492012779552718</v>
      </c>
      <c r="AG59" s="227">
        <f t="shared" ref="AG59:AG67" si="7">AF59-AE59</f>
        <v>0.42492012779552718</v>
      </c>
      <c r="AH59" s="217"/>
      <c r="AI59" s="228">
        <v>0</v>
      </c>
      <c r="AJ59" s="227">
        <v>0.60784313725490191</v>
      </c>
      <c r="AK59" s="227">
        <f t="shared" ref="AK59:AK67" si="8">AJ59-AI59</f>
        <v>0.60784313725490191</v>
      </c>
      <c r="AL59" s="217"/>
      <c r="AM59" s="228">
        <v>0</v>
      </c>
      <c r="AN59" s="227">
        <v>0.90980392156862744</v>
      </c>
      <c r="AO59" s="227">
        <f t="shared" ref="AO59:AO67" si="9">AN59-AM59</f>
        <v>0.90980392156862744</v>
      </c>
      <c r="AQ59" s="219">
        <v>0</v>
      </c>
      <c r="AR59" s="229">
        <v>1144.8</v>
      </c>
      <c r="AS59" s="229">
        <f t="shared" ref="AS59:AS67" si="10">AR59-AQ59</f>
        <v>1144.8</v>
      </c>
      <c r="AU59" s="219">
        <v>0</v>
      </c>
      <c r="AV59" s="219">
        <v>3</v>
      </c>
      <c r="AW59" s="219">
        <f t="shared" ref="AW59:AW67" si="11">AV59-AU59</f>
        <v>3</v>
      </c>
      <c r="AY59" s="219">
        <v>0</v>
      </c>
      <c r="AZ59" s="228">
        <v>0.33</v>
      </c>
      <c r="BA59" s="228">
        <f t="shared" ref="BA59:BA67" si="12">AZ59-AY59</f>
        <v>0.33</v>
      </c>
      <c r="BC59" s="219">
        <v>0</v>
      </c>
      <c r="BD59" s="230">
        <v>551.56464000000005</v>
      </c>
      <c r="BE59" s="230">
        <f t="shared" ref="BE59:BE67" si="13">BD59-BC59</f>
        <v>551.56464000000005</v>
      </c>
      <c r="BG59" s="228">
        <v>0</v>
      </c>
      <c r="BH59" s="232">
        <v>6.2700000000000006E-2</v>
      </c>
      <c r="BI59" s="227">
        <f t="shared" ref="BI59:BI67" si="14">BH59-BG59</f>
        <v>6.2700000000000006E-2</v>
      </c>
      <c r="BK59" s="228">
        <v>0</v>
      </c>
      <c r="BL59" s="232">
        <v>1.03E-2</v>
      </c>
      <c r="BM59" s="227">
        <f t="shared" ref="BM59:BM67" si="15">BL59-BK59</f>
        <v>1.03E-2</v>
      </c>
      <c r="BO59" s="229">
        <v>0</v>
      </c>
      <c r="BP59" s="231">
        <v>1.4578440294461294E-3</v>
      </c>
      <c r="BQ59" s="231">
        <f t="shared" ref="BQ59:BQ67" si="16">BP59-BO59</f>
        <v>1.4578440294461294E-3</v>
      </c>
      <c r="BS59" s="229">
        <v>0</v>
      </c>
      <c r="BT59" s="230">
        <v>1679.04</v>
      </c>
      <c r="BU59" s="230">
        <f t="shared" ref="BU59:BU67" si="17">BT59-BS59</f>
        <v>1679.04</v>
      </c>
      <c r="BW59" s="228">
        <v>0</v>
      </c>
      <c r="BX59" s="227">
        <v>7.1428571428571494E-2</v>
      </c>
      <c r="BY59" s="227">
        <f t="shared" ref="BY59:BY67" si="18">BX59-BW59</f>
        <v>7.1428571428571494E-2</v>
      </c>
      <c r="CA59" s="228">
        <v>0</v>
      </c>
      <c r="CB59" s="228">
        <v>1</v>
      </c>
      <c r="CC59" s="228">
        <f t="shared" ref="CC59:CC67" si="19">CB59-CA59</f>
        <v>1</v>
      </c>
      <c r="CE59" s="228">
        <v>0</v>
      </c>
      <c r="CF59" s="232">
        <v>4.705882352941182E-2</v>
      </c>
      <c r="CG59" s="227">
        <f t="shared" ref="CG59:CG67" si="20">CF59-CE59</f>
        <v>4.705882352941182E-2</v>
      </c>
    </row>
    <row r="60" spans="1:85" ht="12.75" customHeight="1">
      <c r="A60" s="286" t="s">
        <v>80</v>
      </c>
      <c r="B60" s="207">
        <v>2020</v>
      </c>
      <c r="C60" s="224">
        <v>6689.3237182611292</v>
      </c>
      <c r="D60" s="224">
        <v>6081.3237182611292</v>
      </c>
      <c r="E60" s="224">
        <f t="shared" si="0"/>
        <v>608</v>
      </c>
      <c r="F60" s="216"/>
      <c r="G60" s="224">
        <v>0</v>
      </c>
      <c r="H60" s="224">
        <v>5686.588235294118</v>
      </c>
      <c r="I60" s="224">
        <f t="shared" si="1"/>
        <v>5686.588235294118</v>
      </c>
      <c r="J60" s="217"/>
      <c r="K60" s="227">
        <v>0.56084656084656082</v>
      </c>
      <c r="L60" s="228">
        <v>1</v>
      </c>
      <c r="M60" s="227">
        <f t="shared" si="2"/>
        <v>0.43915343915343918</v>
      </c>
      <c r="N60" s="217"/>
      <c r="O60" s="227">
        <v>0.71957671957671954</v>
      </c>
      <c r="P60" s="227">
        <v>0.99607843137254903</v>
      </c>
      <c r="Q60" s="227">
        <f t="shared" si="3"/>
        <v>0.2765017117958295</v>
      </c>
      <c r="R60" s="217"/>
      <c r="S60" s="227">
        <v>0.65608465608465605</v>
      </c>
      <c r="T60" s="227">
        <v>0.9882352941176471</v>
      </c>
      <c r="U60" s="227">
        <f t="shared" si="4"/>
        <v>0.33215063803299105</v>
      </c>
      <c r="V60" s="217"/>
      <c r="W60" s="227">
        <v>0.72486772486772488</v>
      </c>
      <c r="X60" s="228">
        <v>1</v>
      </c>
      <c r="Y60" s="227">
        <f t="shared" si="5"/>
        <v>0.27513227513227512</v>
      </c>
      <c r="Z60" s="217"/>
      <c r="AA60" s="228">
        <v>0</v>
      </c>
      <c r="AB60" s="227">
        <v>0.41853035143769968</v>
      </c>
      <c r="AC60" s="227">
        <f t="shared" si="6"/>
        <v>0.41853035143769968</v>
      </c>
      <c r="AD60" s="217"/>
      <c r="AE60" s="228">
        <v>0</v>
      </c>
      <c r="AF60" s="227">
        <v>0.42492012779552718</v>
      </c>
      <c r="AG60" s="227">
        <f t="shared" si="7"/>
        <v>0.42492012779552718</v>
      </c>
      <c r="AH60" s="217"/>
      <c r="AI60" s="228">
        <v>0</v>
      </c>
      <c r="AJ60" s="227">
        <v>0.60784313725490191</v>
      </c>
      <c r="AK60" s="227">
        <f t="shared" si="8"/>
        <v>0.60784313725490191</v>
      </c>
      <c r="AL60" s="217"/>
      <c r="AM60" s="228">
        <v>0</v>
      </c>
      <c r="AN60" s="227">
        <v>0.90980392156862744</v>
      </c>
      <c r="AO60" s="227">
        <f t="shared" si="9"/>
        <v>0.90980392156862744</v>
      </c>
      <c r="AQ60" s="219">
        <v>0</v>
      </c>
      <c r="AR60" s="229">
        <v>1144.8</v>
      </c>
      <c r="AS60" s="229">
        <f t="shared" si="10"/>
        <v>1144.8</v>
      </c>
      <c r="AU60" s="219">
        <v>0</v>
      </c>
      <c r="AV60" s="219">
        <v>3</v>
      </c>
      <c r="AW60" s="219">
        <f t="shared" si="11"/>
        <v>3</v>
      </c>
      <c r="AY60" s="219">
        <v>0</v>
      </c>
      <c r="AZ60" s="228">
        <v>0.33</v>
      </c>
      <c r="BA60" s="228">
        <f t="shared" si="12"/>
        <v>0.33</v>
      </c>
      <c r="BC60" s="219">
        <v>0</v>
      </c>
      <c r="BD60" s="230">
        <v>551.56464000000005</v>
      </c>
      <c r="BE60" s="230">
        <f t="shared" si="13"/>
        <v>551.56464000000005</v>
      </c>
      <c r="BG60" s="228">
        <v>0</v>
      </c>
      <c r="BH60" s="232">
        <v>6.2700000000000006E-2</v>
      </c>
      <c r="BI60" s="227">
        <f t="shared" si="14"/>
        <v>6.2700000000000006E-2</v>
      </c>
      <c r="BK60" s="228">
        <v>0</v>
      </c>
      <c r="BL60" s="232">
        <v>1.03E-2</v>
      </c>
      <c r="BM60" s="227">
        <f t="shared" si="15"/>
        <v>1.03E-2</v>
      </c>
      <c r="BO60" s="229">
        <v>0</v>
      </c>
      <c r="BP60" s="231">
        <v>1.4578440294461294E-3</v>
      </c>
      <c r="BQ60" s="231">
        <f t="shared" si="16"/>
        <v>1.4578440294461294E-3</v>
      </c>
      <c r="BS60" s="229">
        <v>0</v>
      </c>
      <c r="BT60" s="230">
        <v>1679.04</v>
      </c>
      <c r="BU60" s="230">
        <f t="shared" si="17"/>
        <v>1679.04</v>
      </c>
      <c r="BW60" s="228">
        <v>0</v>
      </c>
      <c r="BX60" s="227">
        <v>7.1428571428571494E-2</v>
      </c>
      <c r="BY60" s="227">
        <f t="shared" si="18"/>
        <v>7.1428571428571494E-2</v>
      </c>
      <c r="CA60" s="228">
        <v>0</v>
      </c>
      <c r="CB60" s="228">
        <v>1</v>
      </c>
      <c r="CC60" s="228">
        <f t="shared" si="19"/>
        <v>1</v>
      </c>
      <c r="CE60" s="228">
        <v>0</v>
      </c>
      <c r="CF60" s="232">
        <v>4.705882352941182E-2</v>
      </c>
      <c r="CG60" s="227">
        <f t="shared" si="20"/>
        <v>4.705882352941182E-2</v>
      </c>
    </row>
    <row r="61" spans="1:85" ht="12.75" customHeight="1">
      <c r="A61" s="286"/>
      <c r="B61" s="207">
        <v>2021</v>
      </c>
      <c r="C61" s="224">
        <v>10301.776329450349</v>
      </c>
      <c r="D61" s="224">
        <v>9322.7763294503493</v>
      </c>
      <c r="E61" s="224">
        <f t="shared" si="0"/>
        <v>979</v>
      </c>
      <c r="F61" s="216"/>
      <c r="G61" s="224">
        <v>0</v>
      </c>
      <c r="H61" s="224">
        <v>5686.588235294118</v>
      </c>
      <c r="I61" s="224">
        <f t="shared" si="1"/>
        <v>5686.588235294118</v>
      </c>
      <c r="J61" s="219"/>
      <c r="K61" s="227">
        <v>0.56084656084656082</v>
      </c>
      <c r="L61" s="228">
        <v>1</v>
      </c>
      <c r="M61" s="227">
        <f t="shared" si="2"/>
        <v>0.43915343915343918</v>
      </c>
      <c r="N61" s="217"/>
      <c r="O61" s="227">
        <v>0.71957671957671954</v>
      </c>
      <c r="P61" s="227">
        <v>0.99607843137254903</v>
      </c>
      <c r="Q61" s="227">
        <f t="shared" si="3"/>
        <v>0.2765017117958295</v>
      </c>
      <c r="R61" s="217"/>
      <c r="S61" s="227">
        <v>0.65608465608465605</v>
      </c>
      <c r="T61" s="227">
        <v>0.9882352941176471</v>
      </c>
      <c r="U61" s="227">
        <f t="shared" si="4"/>
        <v>0.33215063803299105</v>
      </c>
      <c r="V61" s="217"/>
      <c r="W61" s="227">
        <v>0.72486772486772488</v>
      </c>
      <c r="X61" s="228">
        <v>1</v>
      </c>
      <c r="Y61" s="227">
        <f t="shared" si="5"/>
        <v>0.27513227513227512</v>
      </c>
      <c r="Z61" s="217"/>
      <c r="AA61" s="228">
        <v>0</v>
      </c>
      <c r="AB61" s="227">
        <v>0.41853035143769968</v>
      </c>
      <c r="AC61" s="227">
        <f t="shared" si="6"/>
        <v>0.41853035143769968</v>
      </c>
      <c r="AD61" s="217"/>
      <c r="AE61" s="228">
        <v>0</v>
      </c>
      <c r="AF61" s="227">
        <v>0.42492012779552718</v>
      </c>
      <c r="AG61" s="227">
        <f t="shared" si="7"/>
        <v>0.42492012779552718</v>
      </c>
      <c r="AH61" s="217"/>
      <c r="AI61" s="228">
        <v>0</v>
      </c>
      <c r="AJ61" s="227">
        <v>0.60784313725490191</v>
      </c>
      <c r="AK61" s="227">
        <f t="shared" si="8"/>
        <v>0.60784313725490191</v>
      </c>
      <c r="AL61" s="217"/>
      <c r="AM61" s="228">
        <v>0</v>
      </c>
      <c r="AN61" s="227">
        <v>0.90980392156862744</v>
      </c>
      <c r="AO61" s="227">
        <f t="shared" si="9"/>
        <v>0.90980392156862744</v>
      </c>
      <c r="AQ61" s="219">
        <v>0</v>
      </c>
      <c r="AR61" s="229">
        <v>1144.8</v>
      </c>
      <c r="AS61" s="229">
        <f t="shared" si="10"/>
        <v>1144.8</v>
      </c>
      <c r="AU61" s="219">
        <v>0</v>
      </c>
      <c r="AV61" s="219">
        <v>3</v>
      </c>
      <c r="AW61" s="219">
        <f t="shared" si="11"/>
        <v>3</v>
      </c>
      <c r="AY61" s="219">
        <v>0</v>
      </c>
      <c r="AZ61" s="228">
        <v>0.33</v>
      </c>
      <c r="BA61" s="228">
        <f t="shared" si="12"/>
        <v>0.33</v>
      </c>
      <c r="BC61" s="219">
        <v>0</v>
      </c>
      <c r="BD61" s="230">
        <v>551.56464000000005</v>
      </c>
      <c r="BE61" s="230">
        <f t="shared" si="13"/>
        <v>551.56464000000005</v>
      </c>
      <c r="BG61" s="228">
        <v>0</v>
      </c>
      <c r="BH61" s="232">
        <v>6.2700000000000006E-2</v>
      </c>
      <c r="BI61" s="227">
        <f t="shared" si="14"/>
        <v>6.2700000000000006E-2</v>
      </c>
      <c r="BK61" s="228">
        <v>0</v>
      </c>
      <c r="BL61" s="232">
        <v>1.03E-2</v>
      </c>
      <c r="BM61" s="227">
        <f t="shared" si="15"/>
        <v>1.03E-2</v>
      </c>
      <c r="BO61" s="229">
        <v>0</v>
      </c>
      <c r="BP61" s="231">
        <v>1.4578440294461294E-3</v>
      </c>
      <c r="BQ61" s="231">
        <f t="shared" si="16"/>
        <v>1.4578440294461294E-3</v>
      </c>
      <c r="BS61" s="229">
        <v>0</v>
      </c>
      <c r="BT61" s="230">
        <v>1679.04</v>
      </c>
      <c r="BU61" s="230">
        <f t="shared" si="17"/>
        <v>1679.04</v>
      </c>
      <c r="BW61" s="228">
        <v>0</v>
      </c>
      <c r="BX61" s="227">
        <v>7.1428571428571494E-2</v>
      </c>
      <c r="BY61" s="227">
        <f t="shared" si="18"/>
        <v>7.1428571428571494E-2</v>
      </c>
      <c r="CA61" s="228">
        <v>0</v>
      </c>
      <c r="CB61" s="228">
        <v>1</v>
      </c>
      <c r="CC61" s="228">
        <f t="shared" si="19"/>
        <v>1</v>
      </c>
      <c r="CE61" s="228">
        <v>0</v>
      </c>
      <c r="CF61" s="232">
        <v>4.705882352941182E-2</v>
      </c>
      <c r="CG61" s="227">
        <f t="shared" si="20"/>
        <v>4.705882352941182E-2</v>
      </c>
    </row>
    <row r="62" spans="1:85" ht="12.75" customHeight="1">
      <c r="A62" s="286"/>
      <c r="B62" s="207">
        <v>2022</v>
      </c>
      <c r="C62" s="224">
        <v>10301.776329450349</v>
      </c>
      <c r="D62" s="224">
        <v>8212.7763294503493</v>
      </c>
      <c r="E62" s="224">
        <f t="shared" si="0"/>
        <v>2089</v>
      </c>
      <c r="F62" s="216"/>
      <c r="G62" s="224">
        <v>0</v>
      </c>
      <c r="H62" s="224">
        <v>5686.588235294118</v>
      </c>
      <c r="I62" s="224">
        <f t="shared" si="1"/>
        <v>5686.588235294118</v>
      </c>
      <c r="J62" s="217"/>
      <c r="K62" s="227">
        <v>0.56084656084656082</v>
      </c>
      <c r="L62" s="228">
        <v>1</v>
      </c>
      <c r="M62" s="227">
        <f t="shared" si="2"/>
        <v>0.43915343915343918</v>
      </c>
      <c r="N62" s="217"/>
      <c r="O62" s="227">
        <v>0.71957671957671954</v>
      </c>
      <c r="P62" s="227">
        <v>0.99607843137254903</v>
      </c>
      <c r="Q62" s="227">
        <f t="shared" si="3"/>
        <v>0.2765017117958295</v>
      </c>
      <c r="R62" s="217"/>
      <c r="S62" s="227">
        <v>0.65608465608465605</v>
      </c>
      <c r="T62" s="227">
        <v>0.9882352941176471</v>
      </c>
      <c r="U62" s="227">
        <f t="shared" si="4"/>
        <v>0.33215063803299105</v>
      </c>
      <c r="V62" s="217"/>
      <c r="W62" s="227">
        <v>0.72486772486772488</v>
      </c>
      <c r="X62" s="228">
        <v>1</v>
      </c>
      <c r="Y62" s="227">
        <f t="shared" si="5"/>
        <v>0.27513227513227512</v>
      </c>
      <c r="Z62" s="217"/>
      <c r="AA62" s="228">
        <v>0</v>
      </c>
      <c r="AB62" s="227">
        <v>0.41853035143769968</v>
      </c>
      <c r="AC62" s="227">
        <f t="shared" si="6"/>
        <v>0.41853035143769968</v>
      </c>
      <c r="AD62" s="217"/>
      <c r="AE62" s="228">
        <v>0</v>
      </c>
      <c r="AF62" s="227">
        <v>0.42492012779552718</v>
      </c>
      <c r="AG62" s="227">
        <f t="shared" si="7"/>
        <v>0.42492012779552718</v>
      </c>
      <c r="AH62" s="217"/>
      <c r="AI62" s="228">
        <v>0</v>
      </c>
      <c r="AJ62" s="227">
        <v>0.60784313725490191</v>
      </c>
      <c r="AK62" s="227">
        <f t="shared" si="8"/>
        <v>0.60784313725490191</v>
      </c>
      <c r="AL62" s="217"/>
      <c r="AM62" s="228">
        <v>0</v>
      </c>
      <c r="AN62" s="227">
        <v>0.90980392156862744</v>
      </c>
      <c r="AO62" s="227">
        <f t="shared" si="9"/>
        <v>0.90980392156862744</v>
      </c>
      <c r="AQ62" s="219">
        <v>0</v>
      </c>
      <c r="AR62" s="229">
        <v>1144.8</v>
      </c>
      <c r="AS62" s="229">
        <f t="shared" si="10"/>
        <v>1144.8</v>
      </c>
      <c r="AU62" s="219">
        <v>0</v>
      </c>
      <c r="AV62" s="219">
        <v>3</v>
      </c>
      <c r="AW62" s="219">
        <f t="shared" si="11"/>
        <v>3</v>
      </c>
      <c r="AY62" s="219">
        <v>0</v>
      </c>
      <c r="AZ62" s="228">
        <v>0.33</v>
      </c>
      <c r="BA62" s="228">
        <f t="shared" si="12"/>
        <v>0.33</v>
      </c>
      <c r="BC62" s="219">
        <v>0</v>
      </c>
      <c r="BD62" s="230">
        <v>551.56464000000005</v>
      </c>
      <c r="BE62" s="230">
        <f t="shared" si="13"/>
        <v>551.56464000000005</v>
      </c>
      <c r="BG62" s="228">
        <v>0</v>
      </c>
      <c r="BH62" s="232">
        <v>6.2700000000000006E-2</v>
      </c>
      <c r="BI62" s="227">
        <f t="shared" si="14"/>
        <v>6.2700000000000006E-2</v>
      </c>
      <c r="BK62" s="228">
        <v>0</v>
      </c>
      <c r="BL62" s="232">
        <v>1.03E-2</v>
      </c>
      <c r="BM62" s="227">
        <f t="shared" si="15"/>
        <v>1.03E-2</v>
      </c>
      <c r="BO62" s="229">
        <v>0</v>
      </c>
      <c r="BP62" s="231">
        <v>1.4578440294461294E-3</v>
      </c>
      <c r="BQ62" s="231">
        <f t="shared" si="16"/>
        <v>1.4578440294461294E-3</v>
      </c>
      <c r="BS62" s="229">
        <v>0</v>
      </c>
      <c r="BT62" s="230">
        <v>1679.04</v>
      </c>
      <c r="BU62" s="230">
        <f t="shared" si="17"/>
        <v>1679.04</v>
      </c>
      <c r="BW62" s="228">
        <v>0</v>
      </c>
      <c r="BX62" s="227">
        <v>7.1428571428571494E-2</v>
      </c>
      <c r="BY62" s="227">
        <f t="shared" si="18"/>
        <v>7.1428571428571494E-2</v>
      </c>
      <c r="CA62" s="228">
        <v>0</v>
      </c>
      <c r="CB62" s="228">
        <v>1</v>
      </c>
      <c r="CC62" s="228">
        <f t="shared" si="19"/>
        <v>1</v>
      </c>
      <c r="CE62" s="228">
        <v>0</v>
      </c>
      <c r="CF62" s="232">
        <v>4.705882352941182E-2</v>
      </c>
      <c r="CG62" s="227">
        <f t="shared" si="20"/>
        <v>4.705882352941182E-2</v>
      </c>
    </row>
    <row r="63" spans="1:85" ht="12.75" customHeight="1">
      <c r="A63" s="286"/>
      <c r="B63" s="207">
        <v>2023</v>
      </c>
      <c r="C63" s="224">
        <v>10301.776329450349</v>
      </c>
      <c r="D63" s="224">
        <v>9663.7763294503493</v>
      </c>
      <c r="E63" s="224">
        <f t="shared" si="0"/>
        <v>638</v>
      </c>
      <c r="F63" s="216"/>
      <c r="G63" s="224">
        <v>0</v>
      </c>
      <c r="H63" s="224">
        <v>5686.588235294118</v>
      </c>
      <c r="I63" s="224">
        <f t="shared" si="1"/>
        <v>5686.588235294118</v>
      </c>
      <c r="J63" s="217"/>
      <c r="K63" s="227">
        <v>0.56084656084656082</v>
      </c>
      <c r="L63" s="228">
        <v>1</v>
      </c>
      <c r="M63" s="227">
        <f t="shared" si="2"/>
        <v>0.43915343915343918</v>
      </c>
      <c r="N63" s="217"/>
      <c r="O63" s="227">
        <v>0.71957671957671954</v>
      </c>
      <c r="P63" s="227">
        <v>0.99607843137254903</v>
      </c>
      <c r="Q63" s="227">
        <f t="shared" si="3"/>
        <v>0.2765017117958295</v>
      </c>
      <c r="R63" s="217"/>
      <c r="S63" s="227">
        <v>0.65608465608465605</v>
      </c>
      <c r="T63" s="227">
        <v>0.9882352941176471</v>
      </c>
      <c r="U63" s="227">
        <f t="shared" si="4"/>
        <v>0.33215063803299105</v>
      </c>
      <c r="V63" s="217"/>
      <c r="W63" s="227">
        <v>0.72486772486772488</v>
      </c>
      <c r="X63" s="228">
        <v>1</v>
      </c>
      <c r="Y63" s="227">
        <f t="shared" si="5"/>
        <v>0.27513227513227512</v>
      </c>
      <c r="Z63" s="217"/>
      <c r="AA63" s="228">
        <v>0</v>
      </c>
      <c r="AB63" s="227">
        <v>0.41853035143769968</v>
      </c>
      <c r="AC63" s="227">
        <f t="shared" si="6"/>
        <v>0.41853035143769968</v>
      </c>
      <c r="AD63" s="217"/>
      <c r="AE63" s="228">
        <v>0</v>
      </c>
      <c r="AF63" s="227">
        <v>0.42492012779552718</v>
      </c>
      <c r="AG63" s="227">
        <f t="shared" si="7"/>
        <v>0.42492012779552718</v>
      </c>
      <c r="AH63" s="217"/>
      <c r="AI63" s="228">
        <v>0</v>
      </c>
      <c r="AJ63" s="227">
        <v>0.60784313725490191</v>
      </c>
      <c r="AK63" s="227">
        <f t="shared" si="8"/>
        <v>0.60784313725490191</v>
      </c>
      <c r="AL63" s="217"/>
      <c r="AM63" s="228">
        <v>0</v>
      </c>
      <c r="AN63" s="227">
        <v>0.90980392156862744</v>
      </c>
      <c r="AO63" s="227">
        <f t="shared" si="9"/>
        <v>0.90980392156862744</v>
      </c>
      <c r="AQ63" s="219">
        <v>0</v>
      </c>
      <c r="AR63" s="229">
        <v>1144.8</v>
      </c>
      <c r="AS63" s="229">
        <f t="shared" si="10"/>
        <v>1144.8</v>
      </c>
      <c r="AU63" s="219">
        <v>0</v>
      </c>
      <c r="AV63" s="219">
        <v>3</v>
      </c>
      <c r="AW63" s="219">
        <f t="shared" si="11"/>
        <v>3</v>
      </c>
      <c r="AY63" s="219">
        <v>0</v>
      </c>
      <c r="AZ63" s="228">
        <v>0.33</v>
      </c>
      <c r="BA63" s="228">
        <f t="shared" si="12"/>
        <v>0.33</v>
      </c>
      <c r="BC63" s="219">
        <v>0</v>
      </c>
      <c r="BD63" s="230">
        <v>551.56464000000005</v>
      </c>
      <c r="BE63" s="230">
        <f t="shared" si="13"/>
        <v>551.56464000000005</v>
      </c>
      <c r="BG63" s="228">
        <v>0</v>
      </c>
      <c r="BH63" s="232">
        <v>6.2700000000000006E-2</v>
      </c>
      <c r="BI63" s="227">
        <f t="shared" si="14"/>
        <v>6.2700000000000006E-2</v>
      </c>
      <c r="BK63" s="228">
        <v>0</v>
      </c>
      <c r="BL63" s="232">
        <v>1.03E-2</v>
      </c>
      <c r="BM63" s="227">
        <f t="shared" si="15"/>
        <v>1.03E-2</v>
      </c>
      <c r="BO63" s="229">
        <v>0</v>
      </c>
      <c r="BP63" s="231">
        <v>1.4578440294461294E-3</v>
      </c>
      <c r="BQ63" s="231">
        <f t="shared" si="16"/>
        <v>1.4578440294461294E-3</v>
      </c>
      <c r="BS63" s="229">
        <v>0</v>
      </c>
      <c r="BT63" s="230">
        <v>1679.04</v>
      </c>
      <c r="BU63" s="230">
        <f t="shared" si="17"/>
        <v>1679.04</v>
      </c>
      <c r="BW63" s="228">
        <v>0</v>
      </c>
      <c r="BX63" s="227">
        <v>7.1428571428571494E-2</v>
      </c>
      <c r="BY63" s="227">
        <f t="shared" si="18"/>
        <v>7.1428571428571494E-2</v>
      </c>
      <c r="CA63" s="228">
        <v>0</v>
      </c>
      <c r="CB63" s="228">
        <v>1</v>
      </c>
      <c r="CC63" s="228">
        <f t="shared" si="19"/>
        <v>1</v>
      </c>
      <c r="CE63" s="228">
        <v>0</v>
      </c>
      <c r="CF63" s="232">
        <v>4.705882352941182E-2</v>
      </c>
      <c r="CG63" s="227">
        <f t="shared" si="20"/>
        <v>4.705882352941182E-2</v>
      </c>
    </row>
    <row r="64" spans="1:85">
      <c r="A64" s="286"/>
      <c r="B64" s="207">
        <v>2024</v>
      </c>
      <c r="C64" s="224">
        <v>10301.776329450349</v>
      </c>
      <c r="D64" s="224">
        <v>9837.7763294503493</v>
      </c>
      <c r="E64" s="224">
        <f t="shared" si="0"/>
        <v>464</v>
      </c>
      <c r="F64" s="216"/>
      <c r="G64" s="224">
        <v>0</v>
      </c>
      <c r="H64" s="224">
        <v>5686.588235294118</v>
      </c>
      <c r="I64" s="224">
        <f t="shared" si="1"/>
        <v>5686.588235294118</v>
      </c>
      <c r="J64" s="217"/>
      <c r="K64" s="227">
        <v>0.56084656084656082</v>
      </c>
      <c r="L64" s="228">
        <v>1</v>
      </c>
      <c r="M64" s="227">
        <f t="shared" si="2"/>
        <v>0.43915343915343918</v>
      </c>
      <c r="N64" s="217"/>
      <c r="O64" s="227">
        <v>0.71957671957671954</v>
      </c>
      <c r="P64" s="227">
        <v>0.99607843137254903</v>
      </c>
      <c r="Q64" s="227">
        <f t="shared" si="3"/>
        <v>0.2765017117958295</v>
      </c>
      <c r="R64" s="217"/>
      <c r="S64" s="227">
        <v>0.65608465608465605</v>
      </c>
      <c r="T64" s="227">
        <v>0.9882352941176471</v>
      </c>
      <c r="U64" s="227">
        <f t="shared" si="4"/>
        <v>0.33215063803299105</v>
      </c>
      <c r="V64" s="217"/>
      <c r="W64" s="227">
        <v>0.72486772486772488</v>
      </c>
      <c r="X64" s="228">
        <v>1</v>
      </c>
      <c r="Y64" s="227">
        <f t="shared" si="5"/>
        <v>0.27513227513227512</v>
      </c>
      <c r="Z64" s="217"/>
      <c r="AA64" s="228">
        <v>0</v>
      </c>
      <c r="AB64" s="227">
        <v>0.41853035143769968</v>
      </c>
      <c r="AC64" s="227">
        <f t="shared" si="6"/>
        <v>0.41853035143769968</v>
      </c>
      <c r="AD64" s="217"/>
      <c r="AE64" s="228">
        <v>0</v>
      </c>
      <c r="AF64" s="227">
        <v>0.42492012779552718</v>
      </c>
      <c r="AG64" s="227">
        <f t="shared" si="7"/>
        <v>0.42492012779552718</v>
      </c>
      <c r="AH64" s="217"/>
      <c r="AI64" s="228">
        <v>0</v>
      </c>
      <c r="AJ64" s="227">
        <v>0.60784313725490191</v>
      </c>
      <c r="AK64" s="227">
        <f t="shared" si="8"/>
        <v>0.60784313725490191</v>
      </c>
      <c r="AL64" s="217"/>
      <c r="AM64" s="228">
        <v>0</v>
      </c>
      <c r="AN64" s="227">
        <v>0.90980392156862744</v>
      </c>
      <c r="AO64" s="227">
        <f t="shared" si="9"/>
        <v>0.90980392156862744</v>
      </c>
      <c r="AQ64" s="219">
        <v>0</v>
      </c>
      <c r="AR64" s="229">
        <v>1144.8</v>
      </c>
      <c r="AS64" s="229">
        <f t="shared" si="10"/>
        <v>1144.8</v>
      </c>
      <c r="AU64" s="219">
        <v>0</v>
      </c>
      <c r="AV64" s="219">
        <v>3</v>
      </c>
      <c r="AW64" s="219">
        <f t="shared" si="11"/>
        <v>3</v>
      </c>
      <c r="AY64" s="219">
        <v>0</v>
      </c>
      <c r="AZ64" s="228">
        <v>0.33</v>
      </c>
      <c r="BA64" s="228">
        <f t="shared" si="12"/>
        <v>0.33</v>
      </c>
      <c r="BC64" s="219">
        <v>0</v>
      </c>
      <c r="BD64" s="230">
        <v>551.56464000000005</v>
      </c>
      <c r="BE64" s="230">
        <f t="shared" si="13"/>
        <v>551.56464000000005</v>
      </c>
      <c r="BG64" s="228">
        <v>0</v>
      </c>
      <c r="BH64" s="232">
        <v>6.2700000000000006E-2</v>
      </c>
      <c r="BI64" s="227">
        <f t="shared" si="14"/>
        <v>6.2700000000000006E-2</v>
      </c>
      <c r="BK64" s="228">
        <v>0</v>
      </c>
      <c r="BL64" s="232">
        <v>1.03E-2</v>
      </c>
      <c r="BM64" s="227">
        <f t="shared" si="15"/>
        <v>1.03E-2</v>
      </c>
      <c r="BO64" s="229">
        <v>0</v>
      </c>
      <c r="BP64" s="231">
        <v>1.4578440294461294E-3</v>
      </c>
      <c r="BQ64" s="231">
        <f t="shared" si="16"/>
        <v>1.4578440294461294E-3</v>
      </c>
      <c r="BS64" s="229">
        <v>0</v>
      </c>
      <c r="BT64" s="230">
        <v>1679.04</v>
      </c>
      <c r="BU64" s="230">
        <f t="shared" si="17"/>
        <v>1679.04</v>
      </c>
      <c r="BW64" s="228">
        <v>0</v>
      </c>
      <c r="BX64" s="227">
        <v>7.1428571428571494E-2</v>
      </c>
      <c r="BY64" s="227">
        <f t="shared" si="18"/>
        <v>7.1428571428571494E-2</v>
      </c>
      <c r="CA64" s="228">
        <v>0</v>
      </c>
      <c r="CB64" s="228">
        <v>1</v>
      </c>
      <c r="CC64" s="228">
        <f t="shared" si="19"/>
        <v>1</v>
      </c>
      <c r="CE64" s="228">
        <v>0</v>
      </c>
      <c r="CF64" s="232">
        <v>4.705882352941182E-2</v>
      </c>
      <c r="CG64" s="227">
        <f t="shared" si="20"/>
        <v>4.705882352941182E-2</v>
      </c>
    </row>
    <row r="65" spans="1:85">
      <c r="A65" s="286"/>
      <c r="B65" s="207">
        <v>2025</v>
      </c>
      <c r="C65" s="224">
        <v>10301.776329450349</v>
      </c>
      <c r="D65" s="224">
        <v>9892.7763294503493</v>
      </c>
      <c r="E65" s="224">
        <f t="shared" si="0"/>
        <v>409</v>
      </c>
      <c r="F65" s="216"/>
      <c r="G65" s="224">
        <v>0</v>
      </c>
      <c r="H65" s="224">
        <v>5686.588235294118</v>
      </c>
      <c r="I65" s="224">
        <f t="shared" si="1"/>
        <v>5686.588235294118</v>
      </c>
      <c r="J65" s="217"/>
      <c r="K65" s="227">
        <v>0.56084656084656082</v>
      </c>
      <c r="L65" s="228">
        <v>1</v>
      </c>
      <c r="M65" s="227">
        <f t="shared" si="2"/>
        <v>0.43915343915343918</v>
      </c>
      <c r="N65" s="217"/>
      <c r="O65" s="227">
        <v>0.71957671957671954</v>
      </c>
      <c r="P65" s="227">
        <v>0.99607843137254903</v>
      </c>
      <c r="Q65" s="227">
        <f t="shared" si="3"/>
        <v>0.2765017117958295</v>
      </c>
      <c r="R65" s="217"/>
      <c r="S65" s="227">
        <v>0.65608465608465605</v>
      </c>
      <c r="T65" s="227">
        <v>0.9882352941176471</v>
      </c>
      <c r="U65" s="227">
        <f t="shared" si="4"/>
        <v>0.33215063803299105</v>
      </c>
      <c r="V65" s="217"/>
      <c r="W65" s="227">
        <v>0.72486772486772488</v>
      </c>
      <c r="X65" s="228">
        <v>1</v>
      </c>
      <c r="Y65" s="227">
        <f t="shared" si="5"/>
        <v>0.27513227513227512</v>
      </c>
      <c r="Z65" s="217"/>
      <c r="AA65" s="228">
        <v>0</v>
      </c>
      <c r="AB65" s="227">
        <v>0.41853035143769968</v>
      </c>
      <c r="AC65" s="227">
        <f t="shared" si="6"/>
        <v>0.41853035143769968</v>
      </c>
      <c r="AD65" s="217"/>
      <c r="AE65" s="228">
        <v>0</v>
      </c>
      <c r="AF65" s="227">
        <v>0.42492012779552718</v>
      </c>
      <c r="AG65" s="227">
        <f t="shared" si="7"/>
        <v>0.42492012779552718</v>
      </c>
      <c r="AH65" s="217"/>
      <c r="AI65" s="228">
        <v>0</v>
      </c>
      <c r="AJ65" s="227">
        <v>0.60784313725490191</v>
      </c>
      <c r="AK65" s="227">
        <f t="shared" si="8"/>
        <v>0.60784313725490191</v>
      </c>
      <c r="AL65" s="217"/>
      <c r="AM65" s="228">
        <v>0</v>
      </c>
      <c r="AN65" s="227">
        <v>0.90980392156862744</v>
      </c>
      <c r="AO65" s="227">
        <f t="shared" si="9"/>
        <v>0.90980392156862744</v>
      </c>
      <c r="AQ65" s="219">
        <v>0</v>
      </c>
      <c r="AR65" s="229">
        <v>1144.8</v>
      </c>
      <c r="AS65" s="229">
        <f t="shared" si="10"/>
        <v>1144.8</v>
      </c>
      <c r="AU65" s="219">
        <v>0</v>
      </c>
      <c r="AV65" s="219">
        <v>3</v>
      </c>
      <c r="AW65" s="219">
        <f t="shared" si="11"/>
        <v>3</v>
      </c>
      <c r="AY65" s="219">
        <v>0</v>
      </c>
      <c r="AZ65" s="228">
        <v>0.33</v>
      </c>
      <c r="BA65" s="228">
        <f t="shared" si="12"/>
        <v>0.33</v>
      </c>
      <c r="BC65" s="219">
        <v>0</v>
      </c>
      <c r="BD65" s="230">
        <v>551.56464000000005</v>
      </c>
      <c r="BE65" s="230">
        <f t="shared" si="13"/>
        <v>551.56464000000005</v>
      </c>
      <c r="BG65" s="228">
        <v>0</v>
      </c>
      <c r="BH65" s="232">
        <v>6.2700000000000006E-2</v>
      </c>
      <c r="BI65" s="227">
        <f t="shared" si="14"/>
        <v>6.2700000000000006E-2</v>
      </c>
      <c r="BK65" s="228">
        <v>0</v>
      </c>
      <c r="BL65" s="232">
        <v>1.03E-2</v>
      </c>
      <c r="BM65" s="227">
        <f t="shared" si="15"/>
        <v>1.03E-2</v>
      </c>
      <c r="BO65" s="229">
        <v>0</v>
      </c>
      <c r="BP65" s="231">
        <v>1.4578440294461294E-3</v>
      </c>
      <c r="BQ65" s="231">
        <f t="shared" si="16"/>
        <v>1.4578440294461294E-3</v>
      </c>
      <c r="BS65" s="229">
        <v>0</v>
      </c>
      <c r="BT65" s="230">
        <v>1679.04</v>
      </c>
      <c r="BU65" s="230">
        <f t="shared" si="17"/>
        <v>1679.04</v>
      </c>
      <c r="BW65" s="228">
        <v>0</v>
      </c>
      <c r="BX65" s="227">
        <v>7.1428571428571494E-2</v>
      </c>
      <c r="BY65" s="227">
        <f t="shared" si="18"/>
        <v>7.1428571428571494E-2</v>
      </c>
      <c r="CA65" s="228">
        <v>0</v>
      </c>
      <c r="CB65" s="228">
        <v>1</v>
      </c>
      <c r="CC65" s="228">
        <f t="shared" si="19"/>
        <v>1</v>
      </c>
      <c r="CE65" s="228">
        <v>0</v>
      </c>
      <c r="CF65" s="232">
        <v>4.705882352941182E-2</v>
      </c>
      <c r="CG65" s="227">
        <f t="shared" si="20"/>
        <v>4.705882352941182E-2</v>
      </c>
    </row>
    <row r="66" spans="1:85" ht="12.75" customHeight="1">
      <c r="A66" s="286"/>
      <c r="B66" s="207" t="s">
        <v>81</v>
      </c>
      <c r="C66" s="224">
        <f>SUM(C58:C65)</f>
        <v>58198.205365512884</v>
      </c>
      <c r="D66" s="224">
        <f>SUM(D58:D65)</f>
        <v>53011.205365512884</v>
      </c>
      <c r="E66" s="224">
        <f t="shared" si="0"/>
        <v>5187</v>
      </c>
      <c r="F66" s="216"/>
      <c r="G66" s="224">
        <v>0</v>
      </c>
      <c r="H66" s="224">
        <v>5686.588235294118</v>
      </c>
      <c r="I66" s="224">
        <f t="shared" si="1"/>
        <v>5686.588235294118</v>
      </c>
      <c r="J66" s="217"/>
      <c r="K66" s="227">
        <v>0.56084656084656082</v>
      </c>
      <c r="L66" s="228">
        <v>1</v>
      </c>
      <c r="M66" s="227">
        <f t="shared" si="2"/>
        <v>0.43915343915343918</v>
      </c>
      <c r="N66" s="217"/>
      <c r="O66" s="227">
        <v>0.71957671957671954</v>
      </c>
      <c r="P66" s="227">
        <v>0.99607843137254903</v>
      </c>
      <c r="Q66" s="227">
        <f t="shared" si="3"/>
        <v>0.2765017117958295</v>
      </c>
      <c r="R66" s="217"/>
      <c r="S66" s="227">
        <v>0.65608465608465605</v>
      </c>
      <c r="T66" s="227">
        <v>0.9882352941176471</v>
      </c>
      <c r="U66" s="227">
        <f t="shared" si="4"/>
        <v>0.33215063803299105</v>
      </c>
      <c r="V66" s="217"/>
      <c r="W66" s="227">
        <v>0.72486772486772488</v>
      </c>
      <c r="X66" s="228">
        <v>1</v>
      </c>
      <c r="Y66" s="227">
        <f t="shared" si="5"/>
        <v>0.27513227513227512</v>
      </c>
      <c r="Z66" s="217"/>
      <c r="AA66" s="228">
        <v>0</v>
      </c>
      <c r="AB66" s="227">
        <v>0.41853035143769968</v>
      </c>
      <c r="AC66" s="227">
        <f t="shared" si="6"/>
        <v>0.41853035143769968</v>
      </c>
      <c r="AD66" s="217"/>
      <c r="AE66" s="228">
        <v>0</v>
      </c>
      <c r="AF66" s="227">
        <v>0.42492012779552718</v>
      </c>
      <c r="AG66" s="227">
        <f t="shared" si="7"/>
        <v>0.42492012779552718</v>
      </c>
      <c r="AH66" s="217"/>
      <c r="AI66" s="228">
        <v>0</v>
      </c>
      <c r="AJ66" s="227">
        <v>0.60784313725490191</v>
      </c>
      <c r="AK66" s="227">
        <f t="shared" si="8"/>
        <v>0.60784313725490191</v>
      </c>
      <c r="AL66" s="217"/>
      <c r="AM66" s="228">
        <v>0</v>
      </c>
      <c r="AN66" s="227">
        <v>0.90980392156862744</v>
      </c>
      <c r="AO66" s="227">
        <f t="shared" si="9"/>
        <v>0.90980392156862744</v>
      </c>
      <c r="AQ66" s="219">
        <v>0</v>
      </c>
      <c r="AR66" s="229">
        <v>1144.8</v>
      </c>
      <c r="AS66" s="229">
        <f t="shared" si="10"/>
        <v>1144.8</v>
      </c>
      <c r="AU66" s="219">
        <v>0</v>
      </c>
      <c r="AV66" s="219">
        <v>3</v>
      </c>
      <c r="AW66" s="219">
        <f t="shared" si="11"/>
        <v>3</v>
      </c>
      <c r="AY66" s="219">
        <v>0</v>
      </c>
      <c r="AZ66" s="228">
        <v>0.33</v>
      </c>
      <c r="BA66" s="228">
        <f t="shared" si="12"/>
        <v>0.33</v>
      </c>
      <c r="BC66" s="219">
        <v>0</v>
      </c>
      <c r="BD66" s="230">
        <v>551.56464000000005</v>
      </c>
      <c r="BE66" s="230">
        <f t="shared" si="13"/>
        <v>551.56464000000005</v>
      </c>
      <c r="BG66" s="228">
        <v>0</v>
      </c>
      <c r="BH66" s="232">
        <v>6.2700000000000006E-2</v>
      </c>
      <c r="BI66" s="227">
        <f t="shared" si="14"/>
        <v>6.2700000000000006E-2</v>
      </c>
      <c r="BK66" s="228">
        <v>0</v>
      </c>
      <c r="BL66" s="232">
        <v>1.03E-2</v>
      </c>
      <c r="BM66" s="227">
        <f t="shared" si="15"/>
        <v>1.03E-2</v>
      </c>
      <c r="BO66" s="229">
        <v>0</v>
      </c>
      <c r="BP66" s="231">
        <v>1.4578440294461294E-3</v>
      </c>
      <c r="BQ66" s="231">
        <f t="shared" si="16"/>
        <v>1.4578440294461294E-3</v>
      </c>
      <c r="BS66" s="229">
        <v>0</v>
      </c>
      <c r="BT66" s="230">
        <v>1679.04</v>
      </c>
      <c r="BU66" s="230">
        <f t="shared" si="17"/>
        <v>1679.04</v>
      </c>
      <c r="BW66" s="228">
        <v>0</v>
      </c>
      <c r="BX66" s="227">
        <v>7.1428571428571494E-2</v>
      </c>
      <c r="BY66" s="227">
        <f t="shared" si="18"/>
        <v>7.1428571428571494E-2</v>
      </c>
      <c r="CA66" s="228">
        <v>0</v>
      </c>
      <c r="CB66" s="228">
        <v>1</v>
      </c>
      <c r="CC66" s="228">
        <f t="shared" si="19"/>
        <v>1</v>
      </c>
      <c r="CE66" s="228">
        <v>0</v>
      </c>
      <c r="CF66" s="232">
        <v>4.705882352941182E-2</v>
      </c>
      <c r="CG66" s="227">
        <f t="shared" si="20"/>
        <v>4.705882352941182E-2</v>
      </c>
    </row>
    <row r="67" spans="1:85">
      <c r="A67" s="286"/>
      <c r="B67" s="207" t="s">
        <v>82</v>
      </c>
      <c r="C67" s="224">
        <f>AVERAGE(C59:C65)</f>
        <v>8314.0293379304112</v>
      </c>
      <c r="D67" s="224">
        <f>AVERAGE(D59:D65)</f>
        <v>7573.0293379304121</v>
      </c>
      <c r="E67" s="224">
        <f t="shared" si="0"/>
        <v>740.99999999999909</v>
      </c>
      <c r="F67" s="216"/>
      <c r="G67" s="224">
        <v>0</v>
      </c>
      <c r="H67" s="224">
        <v>5686.588235294118</v>
      </c>
      <c r="I67" s="224">
        <f t="shared" si="1"/>
        <v>5686.588235294118</v>
      </c>
      <c r="J67" s="217"/>
      <c r="K67" s="227">
        <v>0.56084656084656082</v>
      </c>
      <c r="L67" s="228">
        <v>1</v>
      </c>
      <c r="M67" s="227">
        <f t="shared" si="2"/>
        <v>0.43915343915343918</v>
      </c>
      <c r="N67" s="217"/>
      <c r="O67" s="227">
        <v>0.71957671957671954</v>
      </c>
      <c r="P67" s="227">
        <v>0.99607843137254903</v>
      </c>
      <c r="Q67" s="227">
        <f t="shared" si="3"/>
        <v>0.2765017117958295</v>
      </c>
      <c r="R67" s="217"/>
      <c r="S67" s="227">
        <v>0.65608465608465605</v>
      </c>
      <c r="T67" s="227">
        <v>0.9882352941176471</v>
      </c>
      <c r="U67" s="227">
        <f t="shared" si="4"/>
        <v>0.33215063803299105</v>
      </c>
      <c r="V67" s="217"/>
      <c r="W67" s="227">
        <v>0.72486772486772488</v>
      </c>
      <c r="X67" s="228">
        <v>1</v>
      </c>
      <c r="Y67" s="227">
        <f t="shared" si="5"/>
        <v>0.27513227513227512</v>
      </c>
      <c r="Z67" s="217"/>
      <c r="AA67" s="228">
        <v>0</v>
      </c>
      <c r="AB67" s="227">
        <v>0.41853035143769968</v>
      </c>
      <c r="AC67" s="227">
        <f t="shared" si="6"/>
        <v>0.41853035143769968</v>
      </c>
      <c r="AD67" s="217"/>
      <c r="AE67" s="228">
        <v>0</v>
      </c>
      <c r="AF67" s="227">
        <v>0.42492012779552718</v>
      </c>
      <c r="AG67" s="227">
        <f t="shared" si="7"/>
        <v>0.42492012779552718</v>
      </c>
      <c r="AH67" s="217"/>
      <c r="AI67" s="228">
        <v>0</v>
      </c>
      <c r="AJ67" s="227">
        <v>0.60784313725490191</v>
      </c>
      <c r="AK67" s="227">
        <f t="shared" si="8"/>
        <v>0.60784313725490191</v>
      </c>
      <c r="AL67" s="217"/>
      <c r="AM67" s="228">
        <v>0</v>
      </c>
      <c r="AN67" s="227">
        <v>0.90980392156862744</v>
      </c>
      <c r="AO67" s="227">
        <f t="shared" si="9"/>
        <v>0.90980392156862744</v>
      </c>
      <c r="AQ67" s="219">
        <v>0</v>
      </c>
      <c r="AR67" s="229">
        <v>1144.8</v>
      </c>
      <c r="AS67" s="229">
        <f t="shared" si="10"/>
        <v>1144.8</v>
      </c>
      <c r="AU67" s="219">
        <v>0</v>
      </c>
      <c r="AV67" s="219">
        <v>3</v>
      </c>
      <c r="AW67" s="219">
        <f t="shared" si="11"/>
        <v>3</v>
      </c>
      <c r="AY67" s="219">
        <v>0</v>
      </c>
      <c r="AZ67" s="228">
        <v>0.33</v>
      </c>
      <c r="BA67" s="228">
        <f t="shared" si="12"/>
        <v>0.33</v>
      </c>
      <c r="BC67" s="219">
        <v>0</v>
      </c>
      <c r="BD67" s="230">
        <v>551.56464000000005</v>
      </c>
      <c r="BE67" s="230">
        <f t="shared" si="13"/>
        <v>551.56464000000005</v>
      </c>
      <c r="BG67" s="228">
        <v>0</v>
      </c>
      <c r="BH67" s="232">
        <v>6.2700000000000006E-2</v>
      </c>
      <c r="BI67" s="227">
        <f t="shared" si="14"/>
        <v>6.2700000000000006E-2</v>
      </c>
      <c r="BK67" s="228">
        <v>0</v>
      </c>
      <c r="BL67" s="232">
        <v>1.03E-2</v>
      </c>
      <c r="BM67" s="227">
        <f t="shared" si="15"/>
        <v>1.03E-2</v>
      </c>
      <c r="BO67" s="229">
        <v>0</v>
      </c>
      <c r="BP67" s="231">
        <v>1.4578440294461294E-3</v>
      </c>
      <c r="BQ67" s="231">
        <f t="shared" si="16"/>
        <v>1.4578440294461294E-3</v>
      </c>
      <c r="BS67" s="229">
        <v>0</v>
      </c>
      <c r="BT67" s="230">
        <v>1679.04</v>
      </c>
      <c r="BU67" s="230">
        <f t="shared" si="17"/>
        <v>1679.04</v>
      </c>
      <c r="BW67" s="228">
        <v>0</v>
      </c>
      <c r="BX67" s="227">
        <v>7.1428571428571494E-2</v>
      </c>
      <c r="BY67" s="227">
        <f t="shared" si="18"/>
        <v>7.1428571428571494E-2</v>
      </c>
      <c r="CA67" s="228">
        <v>0</v>
      </c>
      <c r="CB67" s="228">
        <v>1</v>
      </c>
      <c r="CC67" s="228">
        <f t="shared" si="19"/>
        <v>1</v>
      </c>
      <c r="CE67" s="228">
        <v>0</v>
      </c>
      <c r="CF67" s="232">
        <v>4.705882352941182E-2</v>
      </c>
      <c r="CG67" s="227">
        <f t="shared" si="20"/>
        <v>4.705882352941182E-2</v>
      </c>
    </row>
    <row r="68" spans="1:85">
      <c r="A68" s="286"/>
      <c r="B68" s="217"/>
      <c r="C68" s="217"/>
      <c r="D68" s="217"/>
      <c r="E68" s="217"/>
      <c r="F68" s="216"/>
      <c r="G68" s="217"/>
      <c r="H68" s="217"/>
      <c r="I68" s="217"/>
      <c r="J68" s="217"/>
      <c r="K68" s="217"/>
      <c r="L68" s="221"/>
      <c r="M68" s="217"/>
      <c r="N68" s="217"/>
      <c r="O68" s="217"/>
      <c r="P68" s="217"/>
      <c r="Q68" s="217"/>
      <c r="R68" s="217"/>
      <c r="S68" s="217"/>
      <c r="T68" s="217"/>
      <c r="U68" s="217"/>
      <c r="V68" s="217"/>
      <c r="Z68" s="217"/>
      <c r="AD68" s="217"/>
      <c r="AH68" s="217"/>
      <c r="AL68" s="217"/>
      <c r="AQ68" s="191"/>
      <c r="AR68" s="191"/>
      <c r="AS68" s="191"/>
      <c r="BD68" s="91"/>
      <c r="BE68" s="91"/>
      <c r="BG68" s="91"/>
      <c r="BH68" s="91"/>
      <c r="BI68" s="91"/>
      <c r="BK68" s="91"/>
      <c r="BL68" s="91"/>
      <c r="BM68" s="91"/>
      <c r="BO68" s="91"/>
      <c r="BP68" s="91"/>
      <c r="BQ68" s="91"/>
      <c r="BS68" s="91"/>
      <c r="BT68" s="91"/>
      <c r="BU68" s="91"/>
      <c r="BW68" s="91"/>
      <c r="BX68" s="91"/>
      <c r="BY68" s="227"/>
      <c r="CA68" s="91"/>
      <c r="CB68" s="91"/>
      <c r="CC68" s="91"/>
      <c r="CE68" s="91"/>
      <c r="CF68" s="91"/>
      <c r="CG68" s="91"/>
    </row>
    <row r="69" spans="1:85">
      <c r="A69" s="286"/>
      <c r="B69" s="220"/>
      <c r="C69" s="242" t="s">
        <v>1409</v>
      </c>
      <c r="D69" s="242"/>
      <c r="E69" s="242"/>
      <c r="F69" s="216"/>
      <c r="G69" s="242" t="s">
        <v>1412</v>
      </c>
      <c r="H69" s="242"/>
      <c r="I69" s="242"/>
      <c r="J69" s="217"/>
      <c r="K69" s="242" t="s">
        <v>1409</v>
      </c>
      <c r="L69" s="242"/>
      <c r="M69" s="242"/>
      <c r="N69" s="217"/>
      <c r="O69" s="242" t="s">
        <v>1409</v>
      </c>
      <c r="P69" s="242"/>
      <c r="Q69" s="242"/>
      <c r="R69" s="217"/>
      <c r="S69" s="242" t="s">
        <v>1409</v>
      </c>
      <c r="T69" s="242"/>
      <c r="U69" s="242"/>
      <c r="V69" s="217"/>
      <c r="W69" s="242" t="s">
        <v>1409</v>
      </c>
      <c r="X69" s="242"/>
      <c r="Y69" s="242"/>
      <c r="Z69" s="217"/>
      <c r="AA69" s="242" t="s">
        <v>1409</v>
      </c>
      <c r="AB69" s="242"/>
      <c r="AC69" s="242"/>
      <c r="AD69" s="217"/>
      <c r="AE69" s="242" t="s">
        <v>1409</v>
      </c>
      <c r="AF69" s="242"/>
      <c r="AG69" s="242"/>
      <c r="AH69" s="217"/>
      <c r="AI69" s="242" t="s">
        <v>1409</v>
      </c>
      <c r="AJ69" s="242"/>
      <c r="AK69" s="242"/>
      <c r="AL69" s="217"/>
      <c r="AM69" s="242" t="s">
        <v>1409</v>
      </c>
      <c r="AN69" s="242"/>
      <c r="AO69" s="242"/>
      <c r="AQ69" s="242" t="s">
        <v>1409</v>
      </c>
      <c r="AR69" s="242"/>
      <c r="AS69" s="242"/>
      <c r="AU69" s="242" t="s">
        <v>1410</v>
      </c>
      <c r="AV69" s="242"/>
      <c r="AW69" s="242"/>
      <c r="AY69" s="242" t="s">
        <v>1409</v>
      </c>
      <c r="AZ69" s="242"/>
      <c r="BA69" s="242"/>
      <c r="BC69" s="242" t="s">
        <v>1409</v>
      </c>
      <c r="BD69" s="242"/>
      <c r="BE69" s="242"/>
      <c r="BG69" s="242" t="s">
        <v>1409</v>
      </c>
      <c r="BH69" s="242"/>
      <c r="BI69" s="242"/>
      <c r="BK69" s="242" t="s">
        <v>1411</v>
      </c>
      <c r="BL69" s="242"/>
      <c r="BM69" s="242"/>
      <c r="BO69" s="242" t="s">
        <v>1409</v>
      </c>
      <c r="BP69" s="242"/>
      <c r="BQ69" s="242"/>
      <c r="BS69" s="242" t="s">
        <v>1409</v>
      </c>
      <c r="BT69" s="242"/>
      <c r="BU69" s="242"/>
      <c r="BW69" s="242" t="s">
        <v>1409</v>
      </c>
      <c r="BX69" s="242"/>
      <c r="BY69" s="242"/>
      <c r="CA69" s="242" t="s">
        <v>1409</v>
      </c>
      <c r="CB69" s="242"/>
      <c r="CC69" s="242"/>
      <c r="CE69" s="242" t="s">
        <v>1409</v>
      </c>
      <c r="CF69" s="242"/>
      <c r="CG69" s="242"/>
    </row>
    <row r="70" spans="1:85">
      <c r="A70" s="286"/>
      <c r="B70" s="253"/>
      <c r="C70" s="242"/>
      <c r="D70" s="242"/>
      <c r="E70" s="242"/>
      <c r="F70" s="216"/>
      <c r="G70" s="242"/>
      <c r="H70" s="242"/>
      <c r="I70" s="242"/>
      <c r="J70" s="217"/>
      <c r="K70" s="242"/>
      <c r="L70" s="242"/>
      <c r="M70" s="242"/>
      <c r="N70" s="217"/>
      <c r="O70" s="242"/>
      <c r="P70" s="242"/>
      <c r="Q70" s="242"/>
      <c r="R70" s="217"/>
      <c r="S70" s="242"/>
      <c r="T70" s="242"/>
      <c r="U70" s="242"/>
      <c r="V70" s="217"/>
      <c r="W70" s="242"/>
      <c r="X70" s="242"/>
      <c r="Y70" s="242"/>
      <c r="Z70" s="217"/>
      <c r="AA70" s="242"/>
      <c r="AB70" s="242"/>
      <c r="AC70" s="242"/>
      <c r="AD70" s="217"/>
      <c r="AE70" s="242"/>
      <c r="AF70" s="242"/>
      <c r="AG70" s="242"/>
      <c r="AH70" s="217"/>
      <c r="AI70" s="242"/>
      <c r="AJ70" s="242"/>
      <c r="AK70" s="242"/>
      <c r="AL70" s="217"/>
      <c r="AM70" s="242"/>
      <c r="AN70" s="242"/>
      <c r="AO70" s="242"/>
      <c r="AQ70" s="242"/>
      <c r="AR70" s="242"/>
      <c r="AS70" s="242"/>
      <c r="AU70" s="242"/>
      <c r="AV70" s="242"/>
      <c r="AW70" s="242"/>
      <c r="AY70" s="242"/>
      <c r="AZ70" s="242"/>
      <c r="BA70" s="242"/>
      <c r="BC70" s="242"/>
      <c r="BD70" s="242"/>
      <c r="BE70" s="242"/>
      <c r="BG70" s="242"/>
      <c r="BH70" s="242"/>
      <c r="BI70" s="242"/>
      <c r="BK70" s="242"/>
      <c r="BL70" s="242"/>
      <c r="BM70" s="242"/>
      <c r="BO70" s="242"/>
      <c r="BP70" s="242"/>
      <c r="BQ70" s="242"/>
      <c r="BS70" s="242"/>
      <c r="BT70" s="242"/>
      <c r="BU70" s="242"/>
      <c r="BW70" s="242"/>
      <c r="BX70" s="242"/>
      <c r="BY70" s="242"/>
      <c r="CA70" s="242"/>
      <c r="CB70" s="242"/>
      <c r="CC70" s="242"/>
      <c r="CE70" s="242"/>
      <c r="CF70" s="242"/>
      <c r="CG70" s="242"/>
    </row>
    <row r="71" spans="1:85">
      <c r="A71" s="286"/>
      <c r="B71" s="254"/>
      <c r="C71" s="242"/>
      <c r="D71" s="242"/>
      <c r="E71" s="242"/>
      <c r="F71" s="216"/>
      <c r="G71" s="242"/>
      <c r="H71" s="242"/>
      <c r="I71" s="242"/>
      <c r="J71" s="217"/>
      <c r="K71" s="242"/>
      <c r="L71" s="242"/>
      <c r="M71" s="242"/>
      <c r="N71" s="217"/>
      <c r="O71" s="242"/>
      <c r="P71" s="242"/>
      <c r="Q71" s="242"/>
      <c r="R71" s="217"/>
      <c r="S71" s="242"/>
      <c r="T71" s="242"/>
      <c r="U71" s="242"/>
      <c r="V71" s="217"/>
      <c r="W71" s="242"/>
      <c r="X71" s="242"/>
      <c r="Y71" s="242"/>
      <c r="Z71" s="217"/>
      <c r="AA71" s="242"/>
      <c r="AB71" s="242"/>
      <c r="AC71" s="242"/>
      <c r="AD71" s="217"/>
      <c r="AE71" s="242"/>
      <c r="AF71" s="242"/>
      <c r="AG71" s="242"/>
      <c r="AH71" s="217"/>
      <c r="AI71" s="242"/>
      <c r="AJ71" s="242"/>
      <c r="AK71" s="242"/>
      <c r="AL71" s="217"/>
      <c r="AM71" s="242"/>
      <c r="AN71" s="242"/>
      <c r="AO71" s="242"/>
      <c r="AQ71" s="242"/>
      <c r="AR71" s="242"/>
      <c r="AS71" s="242"/>
      <c r="AU71" s="242"/>
      <c r="AV71" s="242"/>
      <c r="AW71" s="242"/>
      <c r="AY71" s="242"/>
      <c r="AZ71" s="242"/>
      <c r="BA71" s="242"/>
      <c r="BC71" s="242"/>
      <c r="BD71" s="242"/>
      <c r="BE71" s="242"/>
      <c r="BG71" s="242"/>
      <c r="BH71" s="242"/>
      <c r="BI71" s="242"/>
      <c r="BK71" s="242"/>
      <c r="BL71" s="242"/>
      <c r="BM71" s="242"/>
      <c r="BO71" s="242"/>
      <c r="BP71" s="242"/>
      <c r="BQ71" s="242"/>
      <c r="BS71" s="242"/>
      <c r="BT71" s="242"/>
      <c r="BU71" s="242"/>
      <c r="BW71" s="242"/>
      <c r="BX71" s="242"/>
      <c r="BY71" s="242"/>
      <c r="CA71" s="242"/>
      <c r="CB71" s="242"/>
      <c r="CC71" s="242"/>
      <c r="CE71" s="242"/>
      <c r="CF71" s="242"/>
      <c r="CG71" s="242"/>
    </row>
    <row r="72" spans="1:85">
      <c r="A72" s="286"/>
      <c r="B72" s="254"/>
      <c r="C72" s="242"/>
      <c r="D72" s="242"/>
      <c r="E72" s="242"/>
      <c r="F72" s="216"/>
      <c r="G72" s="242"/>
      <c r="H72" s="242"/>
      <c r="I72" s="242"/>
      <c r="J72" s="217"/>
      <c r="K72" s="242"/>
      <c r="L72" s="242"/>
      <c r="M72" s="242"/>
      <c r="N72" s="217"/>
      <c r="O72" s="242"/>
      <c r="P72" s="242"/>
      <c r="Q72" s="242"/>
      <c r="R72" s="217"/>
      <c r="S72" s="242"/>
      <c r="T72" s="242"/>
      <c r="U72" s="242"/>
      <c r="V72" s="217"/>
      <c r="W72" s="242"/>
      <c r="X72" s="242"/>
      <c r="Y72" s="242"/>
      <c r="Z72" s="217"/>
      <c r="AA72" s="242"/>
      <c r="AB72" s="242"/>
      <c r="AC72" s="242"/>
      <c r="AD72" s="217"/>
      <c r="AE72" s="242"/>
      <c r="AF72" s="242"/>
      <c r="AG72" s="242"/>
      <c r="AH72" s="217"/>
      <c r="AI72" s="242"/>
      <c r="AJ72" s="242"/>
      <c r="AK72" s="242"/>
      <c r="AL72" s="217"/>
      <c r="AM72" s="242"/>
      <c r="AN72" s="242"/>
      <c r="AO72" s="242"/>
      <c r="AQ72" s="242"/>
      <c r="AR72" s="242"/>
      <c r="AS72" s="242"/>
      <c r="AU72" s="242"/>
      <c r="AV72" s="242"/>
      <c r="AW72" s="242"/>
      <c r="AY72" s="242"/>
      <c r="AZ72" s="242"/>
      <c r="BA72" s="242"/>
      <c r="BC72" s="242"/>
      <c r="BD72" s="242"/>
      <c r="BE72" s="242"/>
      <c r="BG72" s="242"/>
      <c r="BH72" s="242"/>
      <c r="BI72" s="242"/>
      <c r="BK72" s="242"/>
      <c r="BL72" s="242"/>
      <c r="BM72" s="242"/>
      <c r="BO72" s="242"/>
      <c r="BP72" s="242"/>
      <c r="BQ72" s="242"/>
      <c r="BS72" s="242"/>
      <c r="BT72" s="242"/>
      <c r="BU72" s="242"/>
      <c r="BW72" s="242"/>
      <c r="BX72" s="242"/>
      <c r="BY72" s="242"/>
      <c r="CA72" s="242"/>
      <c r="CB72" s="242"/>
      <c r="CC72" s="242"/>
      <c r="CE72" s="242"/>
      <c r="CF72" s="242"/>
      <c r="CG72" s="242"/>
    </row>
    <row r="73" spans="1:85">
      <c r="A73" s="286"/>
      <c r="B73" s="254"/>
      <c r="C73" s="242"/>
      <c r="D73" s="242"/>
      <c r="E73" s="242"/>
      <c r="F73" s="216"/>
      <c r="G73" s="242"/>
      <c r="H73" s="242"/>
      <c r="I73" s="242"/>
      <c r="J73" s="217"/>
      <c r="K73" s="242"/>
      <c r="L73" s="242"/>
      <c r="M73" s="242"/>
      <c r="N73" s="217"/>
      <c r="O73" s="242"/>
      <c r="P73" s="242"/>
      <c r="Q73" s="242"/>
      <c r="R73" s="217"/>
      <c r="S73" s="242"/>
      <c r="T73" s="242"/>
      <c r="U73" s="242"/>
      <c r="V73" s="217"/>
      <c r="W73" s="242"/>
      <c r="X73" s="242"/>
      <c r="Y73" s="242"/>
      <c r="Z73" s="217"/>
      <c r="AA73" s="242"/>
      <c r="AB73" s="242"/>
      <c r="AC73" s="242"/>
      <c r="AD73" s="217"/>
      <c r="AE73" s="242"/>
      <c r="AF73" s="242"/>
      <c r="AG73" s="242"/>
      <c r="AH73" s="217"/>
      <c r="AI73" s="242"/>
      <c r="AJ73" s="242"/>
      <c r="AK73" s="242"/>
      <c r="AL73" s="217"/>
      <c r="AM73" s="242"/>
      <c r="AN73" s="242"/>
      <c r="AO73" s="242"/>
      <c r="AQ73" s="242"/>
      <c r="AR73" s="242"/>
      <c r="AS73" s="242"/>
      <c r="AU73" s="242"/>
      <c r="AV73" s="242"/>
      <c r="AW73" s="242"/>
      <c r="AY73" s="242"/>
      <c r="AZ73" s="242"/>
      <c r="BA73" s="242"/>
      <c r="BC73" s="242"/>
      <c r="BD73" s="242"/>
      <c r="BE73" s="242"/>
      <c r="BG73" s="242"/>
      <c r="BH73" s="242"/>
      <c r="BI73" s="242"/>
      <c r="BK73" s="242"/>
      <c r="BL73" s="242"/>
      <c r="BM73" s="242"/>
      <c r="BO73" s="242"/>
      <c r="BP73" s="242"/>
      <c r="BQ73" s="242"/>
      <c r="BS73" s="242"/>
      <c r="BT73" s="242"/>
      <c r="BU73" s="242"/>
      <c r="BW73" s="242"/>
      <c r="BX73" s="242"/>
      <c r="BY73" s="242"/>
      <c r="CA73" s="242"/>
      <c r="CB73" s="242"/>
      <c r="CC73" s="242"/>
      <c r="CE73" s="242"/>
      <c r="CF73" s="242"/>
      <c r="CG73" s="242"/>
    </row>
    <row r="74" spans="1:85">
      <c r="A74" s="286"/>
      <c r="B74" s="254"/>
      <c r="C74" s="242"/>
      <c r="D74" s="242"/>
      <c r="E74" s="242"/>
      <c r="F74" s="216"/>
      <c r="G74" s="242"/>
      <c r="H74" s="242"/>
      <c r="I74" s="242"/>
      <c r="J74" s="217"/>
      <c r="K74" s="242"/>
      <c r="L74" s="242"/>
      <c r="M74" s="242"/>
      <c r="N74" s="217"/>
      <c r="O74" s="242"/>
      <c r="P74" s="242"/>
      <c r="Q74" s="242"/>
      <c r="R74" s="217"/>
      <c r="S74" s="242"/>
      <c r="T74" s="242"/>
      <c r="U74" s="242"/>
      <c r="V74" s="217"/>
      <c r="W74" s="242"/>
      <c r="X74" s="242"/>
      <c r="Y74" s="242"/>
      <c r="Z74" s="217"/>
      <c r="AA74" s="242"/>
      <c r="AB74" s="242"/>
      <c r="AC74" s="242"/>
      <c r="AD74" s="217"/>
      <c r="AE74" s="242"/>
      <c r="AF74" s="242"/>
      <c r="AG74" s="242"/>
      <c r="AH74" s="217"/>
      <c r="AI74" s="242"/>
      <c r="AJ74" s="242"/>
      <c r="AK74" s="242"/>
      <c r="AL74" s="217"/>
      <c r="AM74" s="242"/>
      <c r="AN74" s="242"/>
      <c r="AO74" s="242"/>
      <c r="AQ74" s="242"/>
      <c r="AR74" s="242"/>
      <c r="AS74" s="242"/>
      <c r="AU74" s="242"/>
      <c r="AV74" s="242"/>
      <c r="AW74" s="242"/>
      <c r="AY74" s="242"/>
      <c r="AZ74" s="242"/>
      <c r="BA74" s="242"/>
      <c r="BC74" s="242"/>
      <c r="BD74" s="242"/>
      <c r="BE74" s="242"/>
      <c r="BG74" s="242"/>
      <c r="BH74" s="242"/>
      <c r="BI74" s="242"/>
      <c r="BK74" s="242"/>
      <c r="BL74" s="242"/>
      <c r="BM74" s="242"/>
      <c r="BO74" s="242"/>
      <c r="BP74" s="242"/>
      <c r="BQ74" s="242"/>
      <c r="BS74" s="242"/>
      <c r="BT74" s="242"/>
      <c r="BU74" s="242"/>
      <c r="BW74" s="242"/>
      <c r="BX74" s="242"/>
      <c r="BY74" s="242"/>
      <c r="CA74" s="242"/>
      <c r="CB74" s="242"/>
      <c r="CC74" s="242"/>
      <c r="CE74" s="242"/>
      <c r="CF74" s="242"/>
      <c r="CG74" s="242"/>
    </row>
    <row r="75" spans="1:85">
      <c r="A75" s="286"/>
      <c r="B75" s="255"/>
      <c r="C75" s="242"/>
      <c r="D75" s="242"/>
      <c r="E75" s="242"/>
      <c r="F75" s="216"/>
      <c r="G75" s="242"/>
      <c r="H75" s="242"/>
      <c r="I75" s="242"/>
      <c r="J75" s="217"/>
      <c r="K75" s="242"/>
      <c r="L75" s="242"/>
      <c r="M75" s="242"/>
      <c r="N75" s="217"/>
      <c r="O75" s="242"/>
      <c r="P75" s="242"/>
      <c r="Q75" s="242"/>
      <c r="R75" s="217"/>
      <c r="S75" s="242"/>
      <c r="T75" s="242"/>
      <c r="U75" s="242"/>
      <c r="V75" s="217"/>
      <c r="W75" s="242"/>
      <c r="X75" s="242"/>
      <c r="Y75" s="242"/>
      <c r="Z75" s="217"/>
      <c r="AA75" s="242"/>
      <c r="AB75" s="242"/>
      <c r="AC75" s="242"/>
      <c r="AD75" s="217"/>
      <c r="AE75" s="242"/>
      <c r="AF75" s="242"/>
      <c r="AG75" s="242"/>
      <c r="AH75" s="217"/>
      <c r="AI75" s="242"/>
      <c r="AJ75" s="242"/>
      <c r="AK75" s="242"/>
      <c r="AL75" s="217"/>
      <c r="AM75" s="242"/>
      <c r="AN75" s="242"/>
      <c r="AO75" s="242"/>
      <c r="AQ75" s="242"/>
      <c r="AR75" s="242"/>
      <c r="AS75" s="242"/>
      <c r="AU75" s="242"/>
      <c r="AV75" s="242"/>
      <c r="AW75" s="242"/>
      <c r="AY75" s="242"/>
      <c r="AZ75" s="242"/>
      <c r="BA75" s="242"/>
      <c r="BC75" s="242"/>
      <c r="BD75" s="242"/>
      <c r="BE75" s="242"/>
      <c r="BG75" s="242"/>
      <c r="BH75" s="242"/>
      <c r="BI75" s="242"/>
      <c r="BK75" s="242"/>
      <c r="BL75" s="242"/>
      <c r="BM75" s="242"/>
      <c r="BO75" s="242"/>
      <c r="BP75" s="242"/>
      <c r="BQ75" s="242"/>
      <c r="BS75" s="242"/>
      <c r="BT75" s="242"/>
      <c r="BU75" s="242"/>
      <c r="BW75" s="242"/>
      <c r="BX75" s="242"/>
      <c r="BY75" s="242"/>
      <c r="CA75" s="242"/>
      <c r="CB75" s="242"/>
      <c r="CC75" s="242"/>
      <c r="CE75" s="242"/>
      <c r="CF75" s="242"/>
      <c r="CG75" s="242"/>
    </row>
    <row r="76" spans="1:85">
      <c r="A76" s="286"/>
    </row>
    <row r="77" spans="1:85">
      <c r="A77" s="286"/>
    </row>
    <row r="78" spans="1:85">
      <c r="A78" s="286"/>
    </row>
    <row r="79" spans="1:85">
      <c r="A79" s="286"/>
    </row>
    <row r="80" spans="1:85">
      <c r="A80" s="286"/>
    </row>
  </sheetData>
  <mergeCells count="678">
    <mergeCell ref="CE53:CG53"/>
    <mergeCell ref="CE54:CG54"/>
    <mergeCell ref="CE55:CG55"/>
    <mergeCell ref="CE56:CG56"/>
    <mergeCell ref="CE69:CG75"/>
    <mergeCell ref="CE43:CG43"/>
    <mergeCell ref="CE44:CG44"/>
    <mergeCell ref="CE45:CG45"/>
    <mergeCell ref="CE46:CG46"/>
    <mergeCell ref="CE47:CG47"/>
    <mergeCell ref="CE48:CG48"/>
    <mergeCell ref="CE50:CG50"/>
    <mergeCell ref="CE51:CG51"/>
    <mergeCell ref="CE52:CG52"/>
    <mergeCell ref="CE34:CG34"/>
    <mergeCell ref="CE35:CG35"/>
    <mergeCell ref="CE36:CG36"/>
    <mergeCell ref="CE37:CG37"/>
    <mergeCell ref="CE38:CG38"/>
    <mergeCell ref="CE39:CG39"/>
    <mergeCell ref="CE40:CG40"/>
    <mergeCell ref="CE41:CG41"/>
    <mergeCell ref="CE42:CG42"/>
    <mergeCell ref="CE22:CG22"/>
    <mergeCell ref="CE23:CG23"/>
    <mergeCell ref="CE24:CG24"/>
    <mergeCell ref="CE26:CG26"/>
    <mergeCell ref="CE27:CG27"/>
    <mergeCell ref="CE30:CG30"/>
    <mergeCell ref="CE31:CG31"/>
    <mergeCell ref="CE32:CG32"/>
    <mergeCell ref="CE33:CG33"/>
    <mergeCell ref="BC56:BE56"/>
    <mergeCell ref="BC69:BE75"/>
    <mergeCell ref="BC46:BE46"/>
    <mergeCell ref="BC47:BE47"/>
    <mergeCell ref="BC48:BE48"/>
    <mergeCell ref="BC50:BE50"/>
    <mergeCell ref="BC51:BE51"/>
    <mergeCell ref="BC52:BE52"/>
    <mergeCell ref="BC53:BE53"/>
    <mergeCell ref="BC54:BE54"/>
    <mergeCell ref="BC55:BE55"/>
    <mergeCell ref="AY55:BA55"/>
    <mergeCell ref="AY56:BA56"/>
    <mergeCell ref="AY69:BA75"/>
    <mergeCell ref="BC22:BE22"/>
    <mergeCell ref="BC23:BE23"/>
    <mergeCell ref="BC24:BE24"/>
    <mergeCell ref="BC26:BE26"/>
    <mergeCell ref="BC27:BE27"/>
    <mergeCell ref="BC30:BE30"/>
    <mergeCell ref="BC31:BE31"/>
    <mergeCell ref="BC32:BE32"/>
    <mergeCell ref="BC33:BE33"/>
    <mergeCell ref="BC34:BE34"/>
    <mergeCell ref="BC35:BE35"/>
    <mergeCell ref="BC36:BE36"/>
    <mergeCell ref="BC37:BE37"/>
    <mergeCell ref="BC38:BE38"/>
    <mergeCell ref="BC39:BE39"/>
    <mergeCell ref="BC40:BE40"/>
    <mergeCell ref="BC41:BE41"/>
    <mergeCell ref="BC42:BE42"/>
    <mergeCell ref="BC43:BE43"/>
    <mergeCell ref="BC44:BE44"/>
    <mergeCell ref="BC45:BE45"/>
    <mergeCell ref="AY45:BA45"/>
    <mergeCell ref="AY46:BA46"/>
    <mergeCell ref="AY47:BA47"/>
    <mergeCell ref="AY48:BA48"/>
    <mergeCell ref="AY50:BA50"/>
    <mergeCell ref="AY51:BA51"/>
    <mergeCell ref="AY52:BA52"/>
    <mergeCell ref="AY53:BA53"/>
    <mergeCell ref="AY54:BA54"/>
    <mergeCell ref="AU54:AW54"/>
    <mergeCell ref="AU55:AW55"/>
    <mergeCell ref="AU56:AW56"/>
    <mergeCell ref="AU69:AW75"/>
    <mergeCell ref="AY22:BA22"/>
    <mergeCell ref="AY23:BA23"/>
    <mergeCell ref="AY24:BA24"/>
    <mergeCell ref="AY26:BA26"/>
    <mergeCell ref="AY27:BA27"/>
    <mergeCell ref="AY30:BA30"/>
    <mergeCell ref="AY31:BA31"/>
    <mergeCell ref="AY32:BA32"/>
    <mergeCell ref="AY33:BA33"/>
    <mergeCell ref="AY34:BA34"/>
    <mergeCell ref="AY35:BA35"/>
    <mergeCell ref="AY36:BA36"/>
    <mergeCell ref="AY37:BA37"/>
    <mergeCell ref="AY38:BA38"/>
    <mergeCell ref="AY39:BA39"/>
    <mergeCell ref="AY40:BA40"/>
    <mergeCell ref="AY41:BA41"/>
    <mergeCell ref="AY42:BA42"/>
    <mergeCell ref="AY43:BA43"/>
    <mergeCell ref="AY44:BA44"/>
    <mergeCell ref="AU44:AW44"/>
    <mergeCell ref="AU45:AW45"/>
    <mergeCell ref="AU46:AW46"/>
    <mergeCell ref="AU47:AW47"/>
    <mergeCell ref="AU48:AW48"/>
    <mergeCell ref="AU50:AW50"/>
    <mergeCell ref="AU51:AW51"/>
    <mergeCell ref="AU52:AW52"/>
    <mergeCell ref="AU53:AW53"/>
    <mergeCell ref="AQ53:AS53"/>
    <mergeCell ref="AQ54:AS54"/>
    <mergeCell ref="AQ55:AS55"/>
    <mergeCell ref="AQ56:AS56"/>
    <mergeCell ref="AQ69:AS75"/>
    <mergeCell ref="AU22:AW22"/>
    <mergeCell ref="AU23:AW23"/>
    <mergeCell ref="AU24:AW24"/>
    <mergeCell ref="AU26:AW26"/>
    <mergeCell ref="AU27:AW27"/>
    <mergeCell ref="AU30:AW30"/>
    <mergeCell ref="AU31:AW31"/>
    <mergeCell ref="AU32:AW32"/>
    <mergeCell ref="AU33:AW33"/>
    <mergeCell ref="AU34:AW34"/>
    <mergeCell ref="AU35:AW35"/>
    <mergeCell ref="AU36:AW36"/>
    <mergeCell ref="AU37:AW37"/>
    <mergeCell ref="AU38:AW38"/>
    <mergeCell ref="AU39:AW39"/>
    <mergeCell ref="AU40:AW40"/>
    <mergeCell ref="AU41:AW41"/>
    <mergeCell ref="AU42:AW42"/>
    <mergeCell ref="AU43:AW43"/>
    <mergeCell ref="AQ43:AS43"/>
    <mergeCell ref="AQ44:AS44"/>
    <mergeCell ref="AQ45:AS45"/>
    <mergeCell ref="AQ46:AS46"/>
    <mergeCell ref="AQ47:AS47"/>
    <mergeCell ref="AQ48:AS48"/>
    <mergeCell ref="AQ50:AS50"/>
    <mergeCell ref="AQ51:AS51"/>
    <mergeCell ref="AQ52:AS52"/>
    <mergeCell ref="AQ34:AS34"/>
    <mergeCell ref="AQ35:AS35"/>
    <mergeCell ref="AQ36:AS36"/>
    <mergeCell ref="AQ37:AS37"/>
    <mergeCell ref="AQ38:AS38"/>
    <mergeCell ref="AQ39:AS39"/>
    <mergeCell ref="AQ40:AS40"/>
    <mergeCell ref="AQ41:AS41"/>
    <mergeCell ref="AQ42:AS42"/>
    <mergeCell ref="AQ22:AS22"/>
    <mergeCell ref="AQ23:AS23"/>
    <mergeCell ref="AQ24:AS24"/>
    <mergeCell ref="AQ26:AS26"/>
    <mergeCell ref="AQ27:AS27"/>
    <mergeCell ref="AQ30:AS30"/>
    <mergeCell ref="AQ31:AS31"/>
    <mergeCell ref="AQ32:AS32"/>
    <mergeCell ref="AQ33:AS33"/>
    <mergeCell ref="A60:A80"/>
    <mergeCell ref="A1:A2"/>
    <mergeCell ref="AM53:AO53"/>
    <mergeCell ref="AM54:AO54"/>
    <mergeCell ref="AM55:AO55"/>
    <mergeCell ref="AM56:AO56"/>
    <mergeCell ref="A58:A59"/>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9:AO75"/>
    <mergeCell ref="AE69:AG75"/>
    <mergeCell ref="AI69:AK75"/>
    <mergeCell ref="W69:Y75"/>
    <mergeCell ref="C69:E75"/>
    <mergeCell ref="B70:B75"/>
    <mergeCell ref="AA50:AC50"/>
    <mergeCell ref="AE50:AG50"/>
    <mergeCell ref="AI50:AK50"/>
    <mergeCell ref="G69:I75"/>
    <mergeCell ref="K69:M75"/>
    <mergeCell ref="O69:Q75"/>
    <mergeCell ref="S69:U75"/>
    <mergeCell ref="S53:U53"/>
    <mergeCell ref="S54:U54"/>
    <mergeCell ref="S55:U55"/>
    <mergeCell ref="S56:U56"/>
    <mergeCell ref="AA69:AC75"/>
    <mergeCell ref="W53:Y53"/>
    <mergeCell ref="W54:Y54"/>
    <mergeCell ref="W55:Y55"/>
    <mergeCell ref="W56:Y56"/>
    <mergeCell ref="AA53:AC53"/>
    <mergeCell ref="BG22:BI22"/>
    <mergeCell ref="BG23:BI23"/>
    <mergeCell ref="BG24:BI24"/>
    <mergeCell ref="BG26:BI26"/>
    <mergeCell ref="BG27:BI27"/>
    <mergeCell ref="BG30:BI30"/>
    <mergeCell ref="BG31:BI31"/>
    <mergeCell ref="BG32:BI32"/>
    <mergeCell ref="BG33:BI33"/>
    <mergeCell ref="BG34:BI34"/>
    <mergeCell ref="BG35:BI35"/>
    <mergeCell ref="BG36:BI36"/>
    <mergeCell ref="BG37:BI37"/>
    <mergeCell ref="BG38:BI38"/>
    <mergeCell ref="BG39:BI39"/>
    <mergeCell ref="BG40:BI40"/>
    <mergeCell ref="BG41:BI41"/>
    <mergeCell ref="BG42:BI42"/>
    <mergeCell ref="BG43:BI43"/>
    <mergeCell ref="BG44:BI44"/>
    <mergeCell ref="BG45:BI45"/>
    <mergeCell ref="BG46:BI46"/>
    <mergeCell ref="BG47:BI47"/>
    <mergeCell ref="BG48:BI48"/>
    <mergeCell ref="BG50:BI50"/>
    <mergeCell ref="BG51:BI51"/>
    <mergeCell ref="BG52:BI52"/>
    <mergeCell ref="BG53:BI53"/>
    <mergeCell ref="BG54:BI54"/>
    <mergeCell ref="BG55:BI55"/>
    <mergeCell ref="BG56:BI56"/>
    <mergeCell ref="BG69:BI75"/>
    <mergeCell ref="BK22:BM22"/>
    <mergeCell ref="BK23:BM23"/>
    <mergeCell ref="BK24:BM24"/>
    <mergeCell ref="BK26:BM26"/>
    <mergeCell ref="BK27:BM27"/>
    <mergeCell ref="BK30:BM30"/>
    <mergeCell ref="BK31:BM31"/>
    <mergeCell ref="BK32:BM32"/>
    <mergeCell ref="BK33:BM33"/>
    <mergeCell ref="BK34:BM34"/>
    <mergeCell ref="BK35:BM35"/>
    <mergeCell ref="BK36:BM36"/>
    <mergeCell ref="BK37:BM37"/>
    <mergeCell ref="BK38:BM38"/>
    <mergeCell ref="BK39:BM39"/>
    <mergeCell ref="BK40:BM40"/>
    <mergeCell ref="BK41:BM41"/>
    <mergeCell ref="BK42:BM42"/>
    <mergeCell ref="BK43:BM43"/>
    <mergeCell ref="BK44:BM44"/>
    <mergeCell ref="BK45:BM45"/>
    <mergeCell ref="BK46:BM46"/>
    <mergeCell ref="BK47:BM47"/>
    <mergeCell ref="BK48:BM48"/>
    <mergeCell ref="BK50:BM50"/>
    <mergeCell ref="BK51:BM51"/>
    <mergeCell ref="BK52:BM52"/>
    <mergeCell ref="BK53:BM53"/>
    <mergeCell ref="BK54:BM54"/>
    <mergeCell ref="BK55:BM55"/>
    <mergeCell ref="BK56:BM56"/>
    <mergeCell ref="BK69:BM75"/>
    <mergeCell ref="BO22:BQ22"/>
    <mergeCell ref="BO23:BQ23"/>
    <mergeCell ref="BO24:BQ24"/>
    <mergeCell ref="BO26:BQ26"/>
    <mergeCell ref="BO27:BQ27"/>
    <mergeCell ref="BO30:BQ30"/>
    <mergeCell ref="BO31:BQ31"/>
    <mergeCell ref="BO32:BQ32"/>
    <mergeCell ref="BO33:BQ33"/>
    <mergeCell ref="BO34:BQ34"/>
    <mergeCell ref="BO35:BQ35"/>
    <mergeCell ref="BO36:BQ36"/>
    <mergeCell ref="BO37:BQ37"/>
    <mergeCell ref="BO38:BQ38"/>
    <mergeCell ref="BO39:BQ39"/>
    <mergeCell ref="BO40:BQ40"/>
    <mergeCell ref="BO41:BQ41"/>
    <mergeCell ref="BO42:BQ42"/>
    <mergeCell ref="BO43:BQ43"/>
    <mergeCell ref="BO44:BQ44"/>
    <mergeCell ref="BO45:BQ45"/>
    <mergeCell ref="BO46:BQ46"/>
    <mergeCell ref="BO47:BQ47"/>
    <mergeCell ref="BO48:BQ48"/>
    <mergeCell ref="BO50:BQ50"/>
    <mergeCell ref="BO51:BQ51"/>
    <mergeCell ref="BO52:BQ52"/>
    <mergeCell ref="BO53:BQ53"/>
    <mergeCell ref="BO54:BQ54"/>
    <mergeCell ref="BO55:BQ55"/>
    <mergeCell ref="BO56:BQ56"/>
    <mergeCell ref="BO69:BQ75"/>
    <mergeCell ref="BS22:BU22"/>
    <mergeCell ref="BS23:BU23"/>
    <mergeCell ref="BS24:BU24"/>
    <mergeCell ref="BS26:BU26"/>
    <mergeCell ref="BS27:BU27"/>
    <mergeCell ref="BS30:BU30"/>
    <mergeCell ref="BS31:BU31"/>
    <mergeCell ref="BS32:BU32"/>
    <mergeCell ref="BS33:BU33"/>
    <mergeCell ref="BS34:BU34"/>
    <mergeCell ref="BS35:BU35"/>
    <mergeCell ref="BS36:BU36"/>
    <mergeCell ref="BS37:BU37"/>
    <mergeCell ref="BS38:BU38"/>
    <mergeCell ref="BS39:BU39"/>
    <mergeCell ref="BS40:BU40"/>
    <mergeCell ref="BS41:BU41"/>
    <mergeCell ref="BS42:BU42"/>
    <mergeCell ref="BS43:BU43"/>
    <mergeCell ref="BS44:BU44"/>
    <mergeCell ref="BS45:BU45"/>
    <mergeCell ref="BS46:BU46"/>
    <mergeCell ref="BS47:BU47"/>
    <mergeCell ref="BS48:BU48"/>
    <mergeCell ref="BS50:BU50"/>
    <mergeCell ref="BS51:BU51"/>
    <mergeCell ref="BS52:BU52"/>
    <mergeCell ref="BS53:BU53"/>
    <mergeCell ref="BS54:BU54"/>
    <mergeCell ref="BS55:BU55"/>
    <mergeCell ref="BS56:BU56"/>
    <mergeCell ref="BS69:BU75"/>
    <mergeCell ref="BW22:BY22"/>
    <mergeCell ref="BW23:BY23"/>
    <mergeCell ref="BW24:BY24"/>
    <mergeCell ref="BW26:BY26"/>
    <mergeCell ref="BW27:BY27"/>
    <mergeCell ref="BW30:BY30"/>
    <mergeCell ref="BW31:BY31"/>
    <mergeCell ref="BW32:BY32"/>
    <mergeCell ref="BW33:BY33"/>
    <mergeCell ref="BW34:BY34"/>
    <mergeCell ref="BW35:BY35"/>
    <mergeCell ref="BW36:BY36"/>
    <mergeCell ref="BW37:BY37"/>
    <mergeCell ref="BW38:BY38"/>
    <mergeCell ref="BW39:BY39"/>
    <mergeCell ref="BW40:BY40"/>
    <mergeCell ref="BW41:BY41"/>
    <mergeCell ref="BW42:BY42"/>
    <mergeCell ref="BW43:BY43"/>
    <mergeCell ref="BW44:BY44"/>
    <mergeCell ref="BW45:BY45"/>
    <mergeCell ref="BW46:BY46"/>
    <mergeCell ref="BW47:BY47"/>
    <mergeCell ref="BW48:BY48"/>
    <mergeCell ref="BW50:BY50"/>
    <mergeCell ref="BW51:BY51"/>
    <mergeCell ref="BW52:BY52"/>
    <mergeCell ref="BW53:BY53"/>
    <mergeCell ref="BW54:BY54"/>
    <mergeCell ref="BW55:BY55"/>
    <mergeCell ref="BW56:BY56"/>
    <mergeCell ref="BW69:BY75"/>
    <mergeCell ref="CA22:CC22"/>
    <mergeCell ref="CA23:CC23"/>
    <mergeCell ref="CA24:CC24"/>
    <mergeCell ref="CA26:CC26"/>
    <mergeCell ref="CA27:CC27"/>
    <mergeCell ref="CA30:CC30"/>
    <mergeCell ref="CA31:CC31"/>
    <mergeCell ref="CA32:CC32"/>
    <mergeCell ref="CA33:CC33"/>
    <mergeCell ref="CA34:CC34"/>
    <mergeCell ref="CA35:CC35"/>
    <mergeCell ref="CA36:CC36"/>
    <mergeCell ref="CA37:CC37"/>
    <mergeCell ref="CA38:CC38"/>
    <mergeCell ref="CA39:CC39"/>
    <mergeCell ref="CA40:CC40"/>
    <mergeCell ref="CA41:CC41"/>
    <mergeCell ref="CA42:CC42"/>
    <mergeCell ref="CA43:CC43"/>
    <mergeCell ref="CA44:CC44"/>
    <mergeCell ref="CA45:CC45"/>
    <mergeCell ref="CA46:CC46"/>
    <mergeCell ref="CA47:CC47"/>
    <mergeCell ref="CA48:CC48"/>
    <mergeCell ref="CA50:CC50"/>
    <mergeCell ref="CA51:CC51"/>
    <mergeCell ref="CA52:CC52"/>
    <mergeCell ref="CA53:CC53"/>
    <mergeCell ref="CA54:CC54"/>
    <mergeCell ref="CA55:CC55"/>
    <mergeCell ref="CA56:CC56"/>
    <mergeCell ref="CA69:CC75"/>
  </mergeCells>
  <phoneticPr fontId="5" type="noConversion"/>
  <dataValidations disablePrompts="1" count="12">
    <dataValidation type="list" allowBlank="1" showInputMessage="1" showErrorMessage="1" sqref="AM27:AO27 C27:E27 G27:I27 K27:M27 O27:Q27 S27:U27 W27:Y27 AA27:AC27 AE27:AG27 AI27:AK27 AQ27:AS27 AU27:AW27 AY27:BA27 BC27:BE27 BG27:BI27 BK27:BM27 BO27:BQ27 BS27:BU27 BW27:BY27 CA27:CC27 CE27:CG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AQ26:AS26 AU26:AW26 AY26:BA26 BC26:BE26 BG26:BI26 BK26:BM26 BO26:BQ26 BS26:BU26 BW26:BY26 CA26:CC26 CE26:CG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 ref="AQ28" location="Mapping!AA1" display="&gt;&gt; List of all monitoring indicators" xr:uid="{05CF0DE7-DC40-4632-9A88-D91075F7B859}"/>
    <hyperlink ref="AU28" location="Mapping!AA1" display="&gt;&gt; List of all monitoring indicators" xr:uid="{C8173B1D-AAB1-4F9F-8692-65C57276CE1B}"/>
    <hyperlink ref="AY28" location="Mapping!AA1" display="&gt;&gt; List of all monitoring indicators" xr:uid="{188D5D73-4719-4064-834A-8BFD81CF1C70}"/>
    <hyperlink ref="BC28" location="Mapping!AA1" display="&gt;&gt; List of all monitoring indicators" xr:uid="{2DEDC496-8985-4F01-96B7-C363EBB7DDF7}"/>
    <hyperlink ref="BG28" location="Mapping!AA1" display="&gt;&gt; List of all monitoring indicators" xr:uid="{06FB49E4-4ABA-45FC-8E27-69637911D2F5}"/>
    <hyperlink ref="BK28" location="Mapping!AA1" display="&gt;&gt; List of all monitoring indicators" xr:uid="{07187A56-64BA-407F-BBED-269D8AA9EA1D}"/>
    <hyperlink ref="BO28" location="Mapping!AA1" display="&gt;&gt; List of all monitoring indicators" xr:uid="{5EE56B2C-54AA-4443-BBEB-7B7B5E85ED5D}"/>
    <hyperlink ref="BS28" location="Mapping!AA1" display="&gt;&gt; List of all monitoring indicators" xr:uid="{45C4C367-3887-4BBA-BCD4-650EFFEEFD2F}"/>
    <hyperlink ref="BW28" location="Mapping!AA1" display="&gt;&gt; List of all monitoring indicators" xr:uid="{8C49E8A9-025A-47C1-96E0-8320E3C28E86}"/>
    <hyperlink ref="CA28" location="Mapping!AA1" display="&gt;&gt; List of all monitoring indicators" xr:uid="{5219FAF4-56D5-4282-A511-EB94F06689A0}"/>
    <hyperlink ref="CE28" location="Mapping!AA1" display="&gt;&gt; List of all monitoring indicators" xr:uid="{9B509967-C8D2-48E8-ABA8-2ACCE9EA996D}"/>
  </hyperlinks>
  <pageMargins left="0.7" right="0.7" top="0.75" bottom="0.75" header="0.3" footer="0.3"/>
  <pageSetup paperSize="9" orientation="portrait" horizontalDpi="300" verticalDpi="300" r:id="rId1"/>
  <ignoredErrors>
    <ignoredError sqref="C67" formulaRange="1"/>
  </ignoredError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 AQ24 AU24 AY24 BC24 BG24 BK24 BO24 BS24 BW24 CA24 CE24</xm:sqref>
        </x14:dataValidation>
        <x14:dataValidation type="list" allowBlank="1" showInputMessage="1" showErrorMessage="1" xr:uid="{7F06DE23-DF0C-4910-88C3-01E210B00257}">
          <x14:formula1>
            <xm:f>Background!$L$5:$L$29</xm:f>
          </x14:formula1>
          <xm:sqref>AI23 AM23 AE23 AA23 W23 S23 O23 K23 C23 G23 AQ23 AU23 AY23 BC23 BG23 BK23 BO23 BS23 BW23 CA23 CE23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topLeftCell="AC1" zoomScaleNormal="100" zoomScalePageLayoutView="97" workbookViewId="0">
      <pane ySplit="1" topLeftCell="A13" activePane="bottomLeft" state="frozen"/>
      <selection pane="bottomLeft" activeCell="AD75" sqref="AD75"/>
    </sheetView>
  </sheetViews>
  <sheetFormatPr baseColWidth="10"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45312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45312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O1" zoomScaleNormal="100" workbookViewId="0">
      <pane ySplit="3" topLeftCell="A4" activePane="bottomLeft" state="frozen"/>
      <selection pane="bottomLeft" activeCell="P8" sqref="P8"/>
    </sheetView>
  </sheetViews>
  <sheetFormatPr baseColWidth="10" defaultColWidth="9" defaultRowHeight="13.2"/>
  <cols>
    <col min="1" max="9" width="12.453125" style="4" customWidth="1"/>
    <col min="10" max="11" width="13.81640625" style="2" customWidth="1"/>
    <col min="12" max="13" width="24.26953125" style="1" customWidth="1"/>
    <col min="14" max="14" width="49.453125" style="1" customWidth="1"/>
    <col min="15" max="15" width="22" style="4" customWidth="1"/>
    <col min="16" max="16" width="33.453125" style="6" customWidth="1"/>
    <col min="17" max="17" width="63.45312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9.6">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0.4">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58.4">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52.8">
      <c r="B6" s="44" t="s">
        <v>823</v>
      </c>
      <c r="C6" s="292" t="s">
        <v>824</v>
      </c>
      <c r="D6" s="292" t="s">
        <v>825</v>
      </c>
    </row>
    <row r="7" spans="1:4" ht="39.6">
      <c r="A7" s="45" t="s">
        <v>826</v>
      </c>
      <c r="B7" s="44" t="s">
        <v>827</v>
      </c>
      <c r="C7" s="292"/>
      <c r="D7" s="292"/>
    </row>
    <row r="8" spans="1:4" ht="39.6">
      <c r="B8" s="44" t="s">
        <v>828</v>
      </c>
      <c r="C8" s="292"/>
      <c r="D8" s="292"/>
    </row>
    <row r="9" spans="1:4" ht="39.6">
      <c r="B9" s="44" t="s">
        <v>829</v>
      </c>
      <c r="C9" s="292"/>
      <c r="D9" s="292"/>
    </row>
    <row r="10" spans="1:4" ht="38.25" customHeight="1">
      <c r="B10" s="44" t="s">
        <v>830</v>
      </c>
      <c r="C10" s="1" t="s">
        <v>831</v>
      </c>
      <c r="D10" s="292"/>
    </row>
    <row r="12" spans="1:4">
      <c r="B12" s="44" t="s">
        <v>832</v>
      </c>
      <c r="D12" s="48"/>
    </row>
    <row r="13" spans="1:4" ht="39.6">
      <c r="B13" s="44" t="s">
        <v>833</v>
      </c>
      <c r="C13" s="292" t="s">
        <v>834</v>
      </c>
      <c r="D13" s="237" t="s">
        <v>835</v>
      </c>
    </row>
    <row r="14" spans="1:4" ht="39.6">
      <c r="B14" s="44" t="s">
        <v>836</v>
      </c>
      <c r="C14" s="292"/>
      <c r="D14" s="237"/>
    </row>
    <row r="15" spans="1:4" ht="39.6">
      <c r="B15" s="44" t="s">
        <v>837</v>
      </c>
      <c r="C15" s="292"/>
      <c r="D15" s="237"/>
    </row>
    <row r="16" spans="1:4" ht="26.4">
      <c r="B16" s="44" t="s">
        <v>838</v>
      </c>
      <c r="C16" s="292"/>
      <c r="D16" s="237"/>
    </row>
    <row r="17" spans="2:4">
      <c r="B17" s="44"/>
      <c r="D17" s="48"/>
    </row>
    <row r="18" spans="2:4">
      <c r="B18" s="44" t="s">
        <v>839</v>
      </c>
      <c r="D18" s="48"/>
    </row>
    <row r="19" spans="2:4" ht="39.6">
      <c r="B19" s="44" t="s">
        <v>840</v>
      </c>
      <c r="D19" s="237" t="s">
        <v>835</v>
      </c>
    </row>
    <row r="20" spans="2:4" ht="39.6">
      <c r="B20" s="44" t="s">
        <v>841</v>
      </c>
      <c r="C20" s="46" t="s">
        <v>842</v>
      </c>
      <c r="D20" s="237"/>
    </row>
    <row r="21" spans="2:4" ht="39.6">
      <c r="B21" s="44" t="s">
        <v>843</v>
      </c>
      <c r="C21" s="46" t="s">
        <v>844</v>
      </c>
      <c r="D21" s="237"/>
    </row>
    <row r="22" spans="2:4" ht="39.6">
      <c r="B22" s="44" t="s">
        <v>845</v>
      </c>
      <c r="C22" s="46" t="s">
        <v>846</v>
      </c>
      <c r="D22" s="237"/>
    </row>
    <row r="23" spans="2:4">
      <c r="B23" s="43"/>
      <c r="D23" s="48"/>
    </row>
    <row r="24" spans="2:4">
      <c r="B24" s="44" t="s">
        <v>847</v>
      </c>
      <c r="D24" s="48"/>
    </row>
    <row r="25" spans="2:4" ht="51" customHeight="1">
      <c r="B25" s="44" t="s">
        <v>848</v>
      </c>
      <c r="C25" s="291" t="s">
        <v>849</v>
      </c>
      <c r="D25" s="291" t="s">
        <v>850</v>
      </c>
    </row>
    <row r="26" spans="2:4" ht="39.6">
      <c r="B26" s="44" t="s">
        <v>851</v>
      </c>
      <c r="C26" s="291"/>
      <c r="D26" s="291"/>
    </row>
    <row r="27" spans="2:4" ht="39.6">
      <c r="B27" s="44" t="s">
        <v>852</v>
      </c>
      <c r="C27" s="291"/>
      <c r="D27" s="291"/>
    </row>
    <row r="28" spans="2:4" ht="39.6">
      <c r="B28" s="44" t="s">
        <v>853</v>
      </c>
      <c r="C28" s="291"/>
      <c r="D28" s="291"/>
    </row>
    <row r="29" spans="2:4" ht="39.6">
      <c r="B29" s="44" t="s">
        <v>854</v>
      </c>
      <c r="C29" s="291"/>
      <c r="D29" s="291"/>
    </row>
    <row r="30" spans="2:4" ht="39.6">
      <c r="B30" s="44" t="s">
        <v>855</v>
      </c>
      <c r="C30" s="291"/>
      <c r="D30" s="291"/>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baseColWidth="10" defaultColWidth="9" defaultRowHeight="13.2"/>
  <cols>
    <col min="1" max="1" width="14.81640625" style="70" customWidth="1"/>
    <col min="2" max="9" width="17.45312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15" activePane="bottomRight" state="frozen"/>
      <selection pane="topRight" activeCell="C1" sqref="C1"/>
      <selection pane="bottomLeft" activeCell="A3" sqref="A3"/>
      <selection pane="bottomRight" activeCell="G31" sqref="G31:I31"/>
    </sheetView>
  </sheetViews>
  <sheetFormatPr baseColWidth="10" defaultColWidth="9" defaultRowHeight="13.2"/>
  <cols>
    <col min="1" max="1" width="29.453125" style="8" customWidth="1"/>
    <col min="2" max="2" width="32" style="8" customWidth="1"/>
    <col min="3" max="3" width="25.453125" style="8" customWidth="1"/>
    <col min="4" max="4" width="27.26953125" style="8" customWidth="1"/>
    <col min="5" max="5" width="25.453125" style="8" customWidth="1"/>
    <col min="6" max="6" width="3.453125" style="14" customWidth="1"/>
    <col min="7" max="9" width="25.453125" style="8" customWidth="1"/>
    <col min="10" max="10" width="3.453125" style="8" customWidth="1"/>
    <col min="11" max="13" width="25.453125" style="8" customWidth="1"/>
    <col min="14" max="14" width="3.453125" style="8" customWidth="1"/>
    <col min="15" max="17" width="25.453125" style="8" customWidth="1"/>
    <col min="18" max="18" width="3.453125" style="8" customWidth="1"/>
    <col min="19" max="21" width="25.453125" style="8" customWidth="1"/>
    <col min="22" max="22" width="3.453125" style="8" customWidth="1"/>
    <col min="23" max="25" width="25.453125" style="8" customWidth="1"/>
    <col min="26" max="26" width="3.453125" style="8" customWidth="1"/>
    <col min="27" max="29" width="25.453125" style="8" customWidth="1"/>
    <col min="30" max="30" width="3.453125" style="8" customWidth="1"/>
    <col min="31" max="33" width="25.453125" style="8" customWidth="1"/>
    <col min="34" max="34" width="3.453125" style="8" customWidth="1"/>
    <col min="35" max="37" width="25.453125" style="8" customWidth="1"/>
    <col min="38" max="38" width="3.453125" style="8" customWidth="1"/>
    <col min="39" max="41" width="25.453125" style="8" customWidth="1"/>
    <col min="42" max="55" width="9" style="14"/>
    <col min="56" max="16384" width="9" style="8"/>
  </cols>
  <sheetData>
    <row r="1" spans="1:5" s="14" customFormat="1" ht="12.75" customHeight="1">
      <c r="A1" s="322" t="s">
        <v>13</v>
      </c>
      <c r="B1" s="71"/>
      <c r="C1" s="170"/>
      <c r="D1" s="170"/>
      <c r="E1" s="171"/>
    </row>
    <row r="2" spans="1:5" s="14" customFormat="1" ht="15.6">
      <c r="A2" s="322"/>
      <c r="B2" s="71" t="s">
        <v>14</v>
      </c>
      <c r="C2" s="166" t="s">
        <v>15</v>
      </c>
      <c r="D2" s="167" t="s">
        <v>16</v>
      </c>
    </row>
    <row r="3" spans="1:5" s="14" customFormat="1" ht="12.75" customHeight="1">
      <c r="A3" s="168"/>
    </row>
    <row r="4" spans="1:5" s="14" customFormat="1" ht="19.2"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323" t="s">
        <v>5</v>
      </c>
      <c r="B20" s="11" t="s">
        <v>42</v>
      </c>
      <c r="C20" s="102" t="s">
        <v>43</v>
      </c>
      <c r="E20" s="108" t="s">
        <v>44</v>
      </c>
      <c r="O20" s="69"/>
    </row>
    <row r="21" spans="1:41 16384:16384" s="14" customFormat="1">
      <c r="A21" s="323"/>
      <c r="B21" s="17"/>
    </row>
    <row r="22" spans="1:41 16384:16384">
      <c r="A22" s="323"/>
      <c r="C22" s="324" t="s">
        <v>45</v>
      </c>
      <c r="D22" s="325"/>
      <c r="E22" s="326"/>
      <c r="G22" s="319" t="s">
        <v>46</v>
      </c>
      <c r="H22" s="320"/>
      <c r="I22" s="321"/>
      <c r="K22" s="319" t="s">
        <v>46</v>
      </c>
      <c r="L22" s="320"/>
      <c r="M22" s="321"/>
      <c r="O22" s="319" t="s">
        <v>46</v>
      </c>
      <c r="P22" s="320"/>
      <c r="Q22" s="321"/>
      <c r="S22" s="319" t="s">
        <v>46</v>
      </c>
      <c r="T22" s="320"/>
      <c r="U22" s="321"/>
      <c r="W22" s="319" t="s">
        <v>46</v>
      </c>
      <c r="X22" s="320"/>
      <c r="Y22" s="321"/>
      <c r="AA22" s="319" t="s">
        <v>46</v>
      </c>
      <c r="AB22" s="320"/>
      <c r="AC22" s="321"/>
      <c r="AE22" s="319" t="s">
        <v>46</v>
      </c>
      <c r="AF22" s="320"/>
      <c r="AG22" s="321"/>
      <c r="AI22" s="319" t="s">
        <v>46</v>
      </c>
      <c r="AJ22" s="320"/>
      <c r="AK22" s="321"/>
      <c r="AM22" s="319" t="s">
        <v>46</v>
      </c>
      <c r="AN22" s="320"/>
      <c r="AO22" s="321"/>
    </row>
    <row r="23" spans="1:41 16384:16384">
      <c r="A23" s="323"/>
      <c r="B23" s="172" t="str">
        <f>IF(C20="Start with impact category","Select Impact category &gt;&gt;","")</f>
        <v/>
      </c>
      <c r="C23" s="246"/>
      <c r="D23" s="247"/>
      <c r="E23" s="248"/>
      <c r="F23" s="115" t="str">
        <f>IF($B$23="Select Impact category &gt;&gt;", "&gt;&gt;","")</f>
        <v/>
      </c>
      <c r="G23" s="246"/>
      <c r="H23" s="247"/>
      <c r="I23" s="248"/>
      <c r="J23" s="115" t="str">
        <f>IF($B$23="Select Impact category &gt;&gt;", "&gt;&gt;","")</f>
        <v/>
      </c>
      <c r="K23" s="246"/>
      <c r="L23" s="247"/>
      <c r="M23" s="248"/>
      <c r="N23" s="115" t="str">
        <f>IF($B$23="Select Impact category &gt;&gt;", "&gt;&gt;","")</f>
        <v/>
      </c>
      <c r="O23" s="246"/>
      <c r="P23" s="247"/>
      <c r="Q23" s="248"/>
      <c r="R23" s="115" t="str">
        <f>IF($B$23="Select Impact category &gt;&gt;", "&gt;&gt;","")</f>
        <v/>
      </c>
      <c r="S23" s="246"/>
      <c r="T23" s="247"/>
      <c r="U23" s="248"/>
      <c r="V23" s="115" t="str">
        <f>IF($B$23="Select Impact category &gt;&gt;", "&gt;&gt;","")</f>
        <v/>
      </c>
      <c r="W23" s="246"/>
      <c r="X23" s="247"/>
      <c r="Y23" s="248"/>
      <c r="Z23" s="115" t="str">
        <f>IF($B$23="Select Impact category &gt;&gt;", "&gt;&gt;","")</f>
        <v/>
      </c>
      <c r="AA23" s="246"/>
      <c r="AB23" s="247"/>
      <c r="AC23" s="248"/>
      <c r="AD23" s="115" t="str">
        <f>IF($B$23="Select Impact category &gt;&gt;", "&gt;&gt;","")</f>
        <v/>
      </c>
      <c r="AE23" s="246"/>
      <c r="AF23" s="247"/>
      <c r="AG23" s="248"/>
      <c r="AH23" s="115" t="str">
        <f>IF($B$23="Select Impact category &gt;&gt;", "&gt;&gt;","")</f>
        <v/>
      </c>
      <c r="AI23" s="246"/>
      <c r="AJ23" s="247"/>
      <c r="AK23" s="248"/>
      <c r="AL23" s="115" t="str">
        <f>IF($B$23="Select Impact category &gt;&gt;", "&gt;&gt;","")</f>
        <v/>
      </c>
      <c r="AM23" s="246"/>
      <c r="AN23" s="247"/>
      <c r="AO23" s="248"/>
    </row>
    <row r="24" spans="1:41 16384:16384" ht="12.75" customHeight="1">
      <c r="A24" s="323"/>
      <c r="B24" s="172" t="str">
        <f>IF(C20="Start with SDG","Select SDG &gt;&gt;","")</f>
        <v>Select SDG &gt;&gt;</v>
      </c>
      <c r="C24" s="249" t="s">
        <v>133</v>
      </c>
      <c r="D24" s="250"/>
      <c r="E24" s="251"/>
      <c r="F24" s="115" t="str">
        <f>IF($B$24="Select SDG &gt;&gt;","&gt;&gt;","")</f>
        <v>&gt;&gt;</v>
      </c>
      <c r="G24" s="249" t="s">
        <v>128</v>
      </c>
      <c r="H24" s="250"/>
      <c r="I24" s="251"/>
      <c r="J24" s="115" t="str">
        <f>IF($B$24="Select SDG &gt;&gt;","&gt;&gt;","")</f>
        <v>&gt;&gt;</v>
      </c>
      <c r="K24" s="249" t="s">
        <v>126</v>
      </c>
      <c r="L24" s="250"/>
      <c r="M24" s="251"/>
      <c r="N24" s="115" t="str">
        <f>IF($B$24="Select SDG &gt;&gt;","&gt;&gt;","")</f>
        <v>&gt;&gt;</v>
      </c>
      <c r="O24" s="249"/>
      <c r="P24" s="250"/>
      <c r="Q24" s="251"/>
      <c r="R24" s="115" t="str">
        <f>IF($B$24="Select SDG &gt;&gt;","&gt;&gt;","")</f>
        <v>&gt;&gt;</v>
      </c>
      <c r="S24" s="249"/>
      <c r="T24" s="250"/>
      <c r="U24" s="251"/>
      <c r="V24" s="115" t="str">
        <f>IF($B$24="Select SDG &gt;&gt;","&gt;&gt;","")</f>
        <v>&gt;&gt;</v>
      </c>
      <c r="W24" s="249"/>
      <c r="X24" s="250"/>
      <c r="Y24" s="251"/>
      <c r="Z24" s="115" t="str">
        <f>IF($B$24="Select SDG &gt;&gt;","&gt;&gt;","")</f>
        <v>&gt;&gt;</v>
      </c>
      <c r="AA24" s="249"/>
      <c r="AB24" s="250"/>
      <c r="AC24" s="251"/>
      <c r="AD24" s="115" t="str">
        <f>IF($B$24="Select SDG &gt;&gt;","&gt;&gt;","")</f>
        <v>&gt;&gt;</v>
      </c>
      <c r="AE24" s="249"/>
      <c r="AF24" s="250"/>
      <c r="AG24" s="251"/>
      <c r="AH24" s="115" t="str">
        <f>IF($B$24="Select SDG &gt;&gt;","&gt;&gt;","")</f>
        <v>&gt;&gt;</v>
      </c>
      <c r="AI24" s="249"/>
      <c r="AJ24" s="250"/>
      <c r="AK24" s="251"/>
      <c r="AL24" s="115" t="str">
        <f>IF($B$24="Select SDG &gt;&gt;","&gt;&gt;","")</f>
        <v>&gt;&gt;</v>
      </c>
      <c r="AM24" s="249"/>
      <c r="AN24" s="250"/>
      <c r="AO24" s="251"/>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316"/>
      <c r="D26" s="317"/>
      <c r="E26" s="318"/>
      <c r="F26" s="115" t="str">
        <f>IF($B$26="Select Monitoring indicator &gt;&gt;", "&gt;&gt;","")</f>
        <v/>
      </c>
      <c r="G26" s="246"/>
      <c r="H26" s="247"/>
      <c r="I26" s="248"/>
      <c r="J26" s="115" t="str">
        <f>IF($B$26="Select Monitoring indicator &gt;&gt;","&gt;&gt;","")</f>
        <v/>
      </c>
      <c r="K26" s="246"/>
      <c r="L26" s="247"/>
      <c r="M26" s="248"/>
      <c r="N26" s="115" t="str">
        <f>IF($B$26="Select Monitoring indicator &gt;&gt;","&gt;&gt;","")</f>
        <v/>
      </c>
      <c r="O26" s="246"/>
      <c r="P26" s="247"/>
      <c r="Q26" s="248"/>
      <c r="R26" s="115" t="str">
        <f>IF($B$26="Select Monitoring indicator &gt;&gt;","&gt;&gt;","")</f>
        <v/>
      </c>
      <c r="S26" s="246"/>
      <c r="T26" s="247"/>
      <c r="U26" s="248"/>
      <c r="V26" s="115" t="str">
        <f>IF($B$26="Select Monitoring indicator &gt;&gt;","&gt;&gt;","")</f>
        <v/>
      </c>
      <c r="W26" s="246"/>
      <c r="X26" s="247"/>
      <c r="Y26" s="248"/>
      <c r="Z26" s="115" t="str">
        <f>IF($B$26="Select Monitoring indicator &gt;&gt;","&gt;&gt;","")</f>
        <v/>
      </c>
      <c r="AA26" s="246"/>
      <c r="AB26" s="247"/>
      <c r="AC26" s="248"/>
      <c r="AD26" s="115" t="str">
        <f>IF($B$26="Select Monitoring indicator &gt;&gt;","&gt;&gt;","")</f>
        <v/>
      </c>
      <c r="AE26" s="246"/>
      <c r="AF26" s="247"/>
      <c r="AG26" s="248"/>
      <c r="AH26" s="115" t="str">
        <f>IF($B$26="Select Monitoring indicator &gt;&gt;","&gt;&gt;","")</f>
        <v/>
      </c>
      <c r="AI26" s="246"/>
      <c r="AJ26" s="247"/>
      <c r="AK26" s="248"/>
      <c r="AL26" s="115" t="str">
        <f>IF($B$26="Select Monitoring indicator &gt;&gt;","&gt;&gt;","")</f>
        <v/>
      </c>
      <c r="AM26" s="246"/>
      <c r="AN26" s="247"/>
      <c r="AO26" s="248"/>
    </row>
    <row r="27" spans="1:41 16384:16384" ht="12.75" customHeight="1">
      <c r="B27" s="173" t="str">
        <f>IF(C24&lt;&gt;"","Select Monitoring indicator &gt;&gt;","")</f>
        <v>Select Monitoring indicator &gt;&gt;</v>
      </c>
      <c r="C27" s="281" t="s">
        <v>215</v>
      </c>
      <c r="D27" s="282"/>
      <c r="E27" s="283"/>
      <c r="F27" s="115" t="str">
        <f>IF($B$27="Select Monitoring indicator &gt;&gt;","&gt;&gt;","")</f>
        <v>&gt;&gt;</v>
      </c>
      <c r="G27" s="249" t="s">
        <v>273</v>
      </c>
      <c r="H27" s="250"/>
      <c r="I27" s="251"/>
      <c r="J27" s="115" t="str">
        <f>IF($B$27="Select Monitoring indicator &gt;&gt;","&gt;&gt;","")</f>
        <v>&gt;&gt;</v>
      </c>
      <c r="K27" s="249" t="s">
        <v>1019</v>
      </c>
      <c r="L27" s="250"/>
      <c r="M27" s="251"/>
      <c r="N27" s="115" t="str">
        <f>IF($B$27="Select Monitoring indicator &gt;&gt;","&gt;&gt;","")</f>
        <v>&gt;&gt;</v>
      </c>
      <c r="O27" s="249"/>
      <c r="P27" s="250"/>
      <c r="Q27" s="251"/>
      <c r="R27" s="115" t="str">
        <f>IF($B$27="Select Monitoring indicator &gt;&gt;","&gt;&gt;","")</f>
        <v>&gt;&gt;</v>
      </c>
      <c r="S27" s="249"/>
      <c r="T27" s="250"/>
      <c r="U27" s="251"/>
      <c r="V27" s="115" t="str">
        <f>IF($B$27="Select Monitoring indicator &gt;&gt;","&gt;&gt;","")</f>
        <v>&gt;&gt;</v>
      </c>
      <c r="W27" s="249"/>
      <c r="X27" s="250"/>
      <c r="Y27" s="251"/>
      <c r="Z27" s="115" t="str">
        <f>IF($B$27="Select Monitoring indicator &gt;&gt;","&gt;&gt;","")</f>
        <v>&gt;&gt;</v>
      </c>
      <c r="AA27" s="249"/>
      <c r="AB27" s="250"/>
      <c r="AC27" s="251"/>
      <c r="AD27" s="115" t="str">
        <f>IF($B$27="Select Monitoring indicator &gt;&gt;","&gt;&gt;","")</f>
        <v>&gt;&gt;</v>
      </c>
      <c r="AE27" s="249"/>
      <c r="AF27" s="250"/>
      <c r="AG27" s="251"/>
      <c r="AH27" s="115" t="str">
        <f>IF($B$27="Select Monitoring indicator &gt;&gt;","&gt;&gt;","")</f>
        <v>&gt;&gt;</v>
      </c>
      <c r="AI27" s="249"/>
      <c r="AJ27" s="250"/>
      <c r="AK27" s="251"/>
      <c r="AL27" s="115" t="str">
        <f>IF($B$27="Select Monitoring indicator &gt;&gt;","&gt;&gt;","")</f>
        <v>&gt;&gt;</v>
      </c>
      <c r="AM27" s="249"/>
      <c r="AN27" s="250"/>
      <c r="AO27" s="251"/>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236" t="str" cm="1">
        <f t="array" ref="C30">IFERROR(_xlfn.IFS(C23&lt;&gt;"",IFERROR(INDEX(BA!$J$4:$J$952,MATCH(C26,BA!$P$4:$P$952,0)),""),C24&lt;&gt;"",IFERROR(INDEX(BA!$J$4:$J$952,MATCH(C27,BA!$P$4:$P$952,0)),"")),"")</f>
        <v>GSDM-I13.2.1</v>
      </c>
      <c r="D30" s="237"/>
      <c r="E30" s="238"/>
      <c r="G30" s="236" t="str" cm="1">
        <f t="array" ref="G30">IFERROR(_xlfn.IFS(G23&lt;&gt;"",IFERROR(INDEX(BA!$J$4:$J$952,MATCH(G26,BA!$P$4:$P$952,0)),""),G24&lt;&gt;"",IFERROR(INDEX(BA!$J$4:$J$952,MATCH(G27,BA!$P$4:$P$952,0)),"")),"")</f>
        <v>GSDM-I8.5.1</v>
      </c>
      <c r="H30" s="237"/>
      <c r="I30" s="238"/>
      <c r="K30" s="236" t="str" cm="1">
        <f t="array" ref="K30">IFERROR(_xlfn.IFS(K23&lt;&gt;"",IFERROR(INDEX(BA!$J$4:$J$952,MATCH(K26,BA!$P$4:$P$952,0)),""),K24&lt;&gt;"",IFERROR(INDEX(BA!$J$4:$J$952,MATCH(K27,BA!$P$4:$P$952,0)),"")),"")</f>
        <v>GSDG-I6.1.1</v>
      </c>
      <c r="L30" s="237"/>
      <c r="M30" s="238"/>
      <c r="O30" s="236" t="str" cm="1">
        <f t="array" ref="O30">IFERROR(_xlfn.IFS(O23&lt;&gt;"",IFERROR(INDEX(BA!$J$4:$J$952,MATCH(O26,BA!$P$4:$P$952,0)),""),O24&lt;&gt;"",IFERROR(INDEX(BA!$J$4:$J$952,MATCH(O27,BA!$P$4:$P$952,0)),"")),"")</f>
        <v/>
      </c>
      <c r="P30" s="237"/>
      <c r="Q30" s="238"/>
      <c r="S30" s="236" t="str" cm="1">
        <f t="array" ref="S30">IFERROR(_xlfn.IFS(S23&lt;&gt;"",IFERROR(INDEX(BA!$J$4:$J$952,MATCH(S26,BA!$P$4:$P$952,0)),""),S24&lt;&gt;"",IFERROR(INDEX(BA!$J$4:$J$952,MATCH(S27,BA!$P$4:$P$952,0)),"")),"")</f>
        <v/>
      </c>
      <c r="T30" s="237"/>
      <c r="U30" s="238"/>
      <c r="W30" s="236" t="str" cm="1">
        <f t="array" ref="W30">IFERROR(_xlfn.IFS(W23&lt;&gt;"",IFERROR(INDEX(BA!$J$4:$J$952,MATCH(W26,BA!$P$4:$P$952,0)),""),W24&lt;&gt;"",IFERROR(INDEX(BA!$J$4:$J$952,MATCH(W27,BA!$P$4:$P$952,0)),"")),"")</f>
        <v/>
      </c>
      <c r="X30" s="237"/>
      <c r="Y30" s="238"/>
      <c r="AA30" s="236" t="str" cm="1">
        <f t="array" ref="AA30">IFERROR(_xlfn.IFS(AA23&lt;&gt;"",IFERROR(INDEX(BA!$J$4:$J$952,MATCH(AA26,BA!$P$4:$P$952,0)),""),AA24&lt;&gt;"",IFERROR(INDEX(BA!$J$4:$J$952,MATCH(AA27,BA!$P$4:$P$952,0)),"")),"")</f>
        <v/>
      </c>
      <c r="AB30" s="237"/>
      <c r="AC30" s="238"/>
      <c r="AE30" s="236" t="str" cm="1">
        <f t="array" ref="AE30">IFERROR(_xlfn.IFS(AE23&lt;&gt;"",IFERROR(INDEX(BA!$J$4:$J$952,MATCH(AE26,BA!$P$4:$P$952,0)),""),AE24&lt;&gt;"",IFERROR(INDEX(BA!$J$4:$J$952,MATCH(AE27,BA!$P$4:$P$952,0)),"")),"")</f>
        <v/>
      </c>
      <c r="AF30" s="237"/>
      <c r="AG30" s="238"/>
      <c r="AI30" s="236" t="str" cm="1">
        <f t="array" ref="AI30">IFERROR(_xlfn.IFS(AI23&lt;&gt;"",IFERROR(INDEX(BA!$J$4:$J$952,MATCH(AI26,BA!$P$4:$P$952,0)),""),AI24&lt;&gt;"",IFERROR(INDEX(BA!$J$4:$J$952,MATCH(AI27,BA!$P$4:$P$952,0)),"")),"")</f>
        <v/>
      </c>
      <c r="AJ30" s="237"/>
      <c r="AK30" s="238"/>
      <c r="AM30" s="236" t="str" cm="1">
        <f t="array" ref="AM30">IFERROR(_xlfn.IFS(AM23&lt;&gt;"",IFERROR(INDEX(BA!$J$4:$J$952,MATCH(AM26,BA!$P$4:$P$952,0)),""),AM24&lt;&gt;"",IFERROR(INDEX(BA!$J$4:$J$952,MATCH(AM27,BA!$P$4:$P$952,0)),"")),"")</f>
        <v/>
      </c>
      <c r="AN30" s="237"/>
      <c r="AO30" s="238"/>
    </row>
    <row r="31" spans="1:41 16384:16384">
      <c r="A31" s="14"/>
      <c r="B31" s="104" t="s">
        <v>56</v>
      </c>
      <c r="C31" s="236" t="str">
        <f>IFERROR(INDEX(BA!$O$4:$O$952,MATCH(C30,BA!$J$4:$J$952,0)),"")</f>
        <v xml:space="preserve">Reduction in GHGs emissions </v>
      </c>
      <c r="D31" s="237"/>
      <c r="E31" s="238"/>
      <c r="G31" s="236" t="str">
        <f>IFERROR(INDEX(BA!$O$4:$O$952,MATCH(G30,BA!$J$4:$J$952,0)),"")</f>
        <v>Increased employment opportunities</v>
      </c>
      <c r="H31" s="237"/>
      <c r="I31" s="238"/>
      <c r="K31" s="236" t="str">
        <f>IFERROR(INDEX(BA!$O$4:$O$952,MATCH(K30,BA!$J$4:$J$952,0)),"")</f>
        <v>Access to improved source of water</v>
      </c>
      <c r="L31" s="237"/>
      <c r="M31" s="238"/>
      <c r="O31" s="236" t="str">
        <f>IFERROR(INDEX(BA!$O$4:$O$952,MATCH(O30,BA!$J$4:$J$952,0)),"")</f>
        <v/>
      </c>
      <c r="P31" s="237"/>
      <c r="Q31" s="238"/>
      <c r="S31" s="236" t="str">
        <f>IFERROR(INDEX(BA!$O$4:$O$952,MATCH(S30,BA!$J$4:$J$952,0)),"")</f>
        <v/>
      </c>
      <c r="T31" s="237"/>
      <c r="U31" s="238"/>
      <c r="W31" s="236" t="str">
        <f>IFERROR(INDEX(BA!$O$4:$O$952,MATCH(W30,BA!$J$4:$J$952,0)),"")</f>
        <v/>
      </c>
      <c r="X31" s="237"/>
      <c r="Y31" s="238"/>
      <c r="AA31" s="236" t="str">
        <f>IFERROR(INDEX(BA!$O$4:$O$952,MATCH(AA30,BA!$J$4:$J$952,0)),"")</f>
        <v/>
      </c>
      <c r="AB31" s="237"/>
      <c r="AC31" s="238"/>
      <c r="AE31" s="236" t="str">
        <f>IFERROR(INDEX(BA!$O$4:$O$952,MATCH(AE30,BA!$J$4:$J$952,0)),"")</f>
        <v/>
      </c>
      <c r="AF31" s="237"/>
      <c r="AG31" s="238"/>
      <c r="AI31" s="236" t="str">
        <f>IFERROR(INDEX(BA!$O$4:$O$952,MATCH(AI30,BA!$J$4:$J$952,0)),"")</f>
        <v/>
      </c>
      <c r="AJ31" s="237"/>
      <c r="AK31" s="238"/>
      <c r="AM31" s="236" t="str">
        <f>IFERROR(INDEX(BA!$O$4:$O$952,MATCH(AM30,BA!$J$4:$J$952,0)),"")</f>
        <v/>
      </c>
      <c r="AN31" s="237"/>
      <c r="AO31" s="238"/>
    </row>
    <row r="32" spans="1:41 16384:16384" ht="15" customHeight="1">
      <c r="A32" s="14"/>
      <c r="B32" s="104" t="s">
        <v>57</v>
      </c>
      <c r="C32" s="236" t="str">
        <f>IFERROR(INDEX(BA!$L$4:$L$952,MATCH(C30,BA!$J$4:$J$952,0)),"")</f>
        <v>Climate change mitigation</v>
      </c>
      <c r="D32" s="237"/>
      <c r="E32" s="238"/>
      <c r="G32" s="236" t="str">
        <f>IFERROR(INDEX(BA!$L$4:$L$952,MATCH(G30,BA!$J$4:$J$952,0)),"")</f>
        <v>Employment</v>
      </c>
      <c r="H32" s="237"/>
      <c r="I32" s="238"/>
      <c r="K32" s="236" t="str">
        <f>IFERROR(INDEX(BA!$L$4:$L$952,MATCH(K30,BA!$J$4:$J$952,0)),"")</f>
        <v>Access to basic services</v>
      </c>
      <c r="L32" s="237"/>
      <c r="M32" s="238"/>
      <c r="O32" s="236" t="str">
        <f>IFERROR(INDEX(BA!$L$4:$L$952,MATCH(O30,BA!$J$4:$J$952,0)),"")</f>
        <v/>
      </c>
      <c r="P32" s="237"/>
      <c r="Q32" s="238"/>
      <c r="S32" s="236" t="str">
        <f>IFERROR(INDEX(BA!$L$4:$L$952,MATCH(S30,BA!$J$4:$J$952,0)),"")</f>
        <v/>
      </c>
      <c r="T32" s="237"/>
      <c r="U32" s="238"/>
      <c r="W32" s="236" t="str">
        <f>IFERROR(INDEX(BA!$L$4:$L$952,MATCH(W30,BA!$J$4:$J$952,0)),"")</f>
        <v/>
      </c>
      <c r="X32" s="237"/>
      <c r="Y32" s="238"/>
      <c r="AA32" s="236" t="str">
        <f>IFERROR(INDEX(BA!$L$4:$L$952,MATCH(AA30,BA!$J$4:$J$952,0)),"")</f>
        <v/>
      </c>
      <c r="AB32" s="237"/>
      <c r="AC32" s="238"/>
      <c r="AE32" s="236" t="str">
        <f>IFERROR(INDEX(BA!$L$4:$L$952,MATCH(AE30,BA!$J$4:$J$952,0)),"")</f>
        <v/>
      </c>
      <c r="AF32" s="237"/>
      <c r="AG32" s="238"/>
      <c r="AI32" s="236" t="str">
        <f>IFERROR(INDEX(BA!$L$4:$L$952,MATCH(AI30,BA!$J$4:$J$952,0)),"")</f>
        <v/>
      </c>
      <c r="AJ32" s="237"/>
      <c r="AK32" s="238"/>
      <c r="AM32" s="236" t="str">
        <f>IFERROR(INDEX(BA!$L$4:$L$952,MATCH(AM30,BA!$J$4:$J$952,0)),"")</f>
        <v/>
      </c>
      <c r="AN32" s="237"/>
      <c r="AO32" s="238"/>
    </row>
    <row r="33" spans="1:41" ht="15" customHeight="1">
      <c r="A33" s="14"/>
      <c r="B33" s="104" t="s">
        <v>58</v>
      </c>
      <c r="C33" s="236" t="str">
        <f>IFERROR(INDEX(BA!$M$4:$M$952,MATCH(C30,BA!$J$4:$J$952,0)),"")</f>
        <v>13. Climate action</v>
      </c>
      <c r="D33" s="237"/>
      <c r="E33" s="238"/>
      <c r="G33" s="236" t="str">
        <f>IFERROR(INDEX(BA!$M$4:$M$952,MATCH(G30,BA!$J$4:$J$952,0)),"")</f>
        <v>8. Decent work and economic growth</v>
      </c>
      <c r="H33" s="237"/>
      <c r="I33" s="238"/>
      <c r="K33" s="236" t="str">
        <f>IFERROR(INDEX(BA!$M$4:$M$952,MATCH(K30,BA!$J$4:$J$952,0)),"")</f>
        <v xml:space="preserve">6. Clean water and sanitation </v>
      </c>
      <c r="L33" s="237"/>
      <c r="M33" s="238"/>
      <c r="O33" s="236" t="str">
        <f>IFERROR(INDEX(BA!$M$4:$M$952,MATCH(O30,BA!$J$4:$J$952,0)),"")</f>
        <v/>
      </c>
      <c r="P33" s="237"/>
      <c r="Q33" s="238"/>
      <c r="S33" s="236" t="str">
        <f>IFERROR(INDEX(BA!$M$4:$M$952,MATCH(S30,BA!$J$4:$J$952,0)),"")</f>
        <v/>
      </c>
      <c r="T33" s="237"/>
      <c r="U33" s="238"/>
      <c r="W33" s="236" t="str">
        <f>IFERROR(INDEX(BA!$M$4:$M$952,MATCH(W30,BA!$J$4:$J$952,0)),"")</f>
        <v/>
      </c>
      <c r="X33" s="237"/>
      <c r="Y33" s="238"/>
      <c r="AA33" s="236" t="str">
        <f>IFERROR(INDEX(BA!$M$4:$M$952,MATCH(AA30,BA!$J$4:$J$952,0)),"")</f>
        <v/>
      </c>
      <c r="AB33" s="237"/>
      <c r="AC33" s="238"/>
      <c r="AE33" s="236" t="str">
        <f>IFERROR(INDEX(BA!$M$4:$M$952,MATCH(AE30,BA!$J$4:$J$952,0)),"")</f>
        <v/>
      </c>
      <c r="AF33" s="237"/>
      <c r="AG33" s="238"/>
      <c r="AI33" s="236" t="str">
        <f>IFERROR(INDEX(BA!$M$4:$M$952,MATCH(AI30,BA!$J$4:$J$952,0)),"")</f>
        <v/>
      </c>
      <c r="AJ33" s="237"/>
      <c r="AK33" s="238"/>
      <c r="AM33" s="236" t="str">
        <f>IFERROR(INDEX(BA!$M$4:$M$952,MATCH(AM30,BA!$J$4:$J$952,0)),"")</f>
        <v/>
      </c>
      <c r="AN33" s="237"/>
      <c r="AO33" s="238"/>
    </row>
    <row r="34" spans="1:41" ht="15" customHeight="1">
      <c r="A34" s="14"/>
      <c r="B34" s="104" t="s">
        <v>59</v>
      </c>
      <c r="C34" s="236" t="str">
        <f>IFERROR(INDEX(BA!$N$4:$N$952,MATCH(C30,BA!$J$4:$J$952,0)),"")</f>
        <v>13.2 Integrate climate change measures into national policies, strategies and planning</v>
      </c>
      <c r="D34" s="237"/>
      <c r="E34" s="238"/>
      <c r="G34" s="236" t="str">
        <f>IFERROR(INDEX(BA!$N$4:$N$952,MATCH(G30,BA!$J$4:$J$952,0)),"")</f>
        <v>8.5 By 2030, achieve full and productive employment and decent work for all women and men, including for young people and persons with disabilities, and equal pay for work of equal value</v>
      </c>
      <c r="H34" s="237"/>
      <c r="I34" s="238"/>
      <c r="K34" s="236" t="str">
        <f>IFERROR(INDEX(BA!$N$4:$N$952,MATCH(K30,BA!$J$4:$J$952,0)),"")</f>
        <v>6.1 By 2030, achieve universal and equitable access to safe and affordable drinking water for all</v>
      </c>
      <c r="L34" s="237"/>
      <c r="M34" s="238"/>
      <c r="O34" s="236" t="str">
        <f>IFERROR(INDEX(BA!$N$4:$N$952,MATCH(O30,BA!$J$4:$J$952,0)),"")</f>
        <v/>
      </c>
      <c r="P34" s="237"/>
      <c r="Q34" s="238"/>
      <c r="S34" s="236" t="str">
        <f>IFERROR(INDEX(BA!$N$4:$N$952,MATCH(S30,BA!$J$4:$J$952,0)),"")</f>
        <v/>
      </c>
      <c r="T34" s="237"/>
      <c r="U34" s="238"/>
      <c r="W34" s="236" t="str">
        <f>IFERROR(INDEX(BA!$N$4:$N$952,MATCH(W30,BA!$J$4:$J$952,0)),"")</f>
        <v/>
      </c>
      <c r="X34" s="237"/>
      <c r="Y34" s="238"/>
      <c r="AA34" s="236" t="str">
        <f>IFERROR(INDEX(BA!$N$4:$N$952,MATCH(AA30,BA!$J$4:$J$952,0)),"")</f>
        <v/>
      </c>
      <c r="AB34" s="237"/>
      <c r="AC34" s="238"/>
      <c r="AE34" s="236" t="str">
        <f>IFERROR(INDEX(BA!$N$4:$N$952,MATCH(AE30,BA!$J$4:$J$952,0)),"")</f>
        <v/>
      </c>
      <c r="AF34" s="237"/>
      <c r="AG34" s="238"/>
      <c r="AI34" s="236" t="str">
        <f>IFERROR(INDEX(BA!$N$4:$N$952,MATCH(AI30,BA!$J$4:$J$952,0)),"")</f>
        <v/>
      </c>
      <c r="AJ34" s="237"/>
      <c r="AK34" s="238"/>
      <c r="AM34" s="236" t="str">
        <f>IFERROR(INDEX(BA!$N$4:$N$952,MATCH(AM30,BA!$J$4:$J$952,0)),"")</f>
        <v/>
      </c>
      <c r="AN34" s="237"/>
      <c r="AO34" s="238"/>
    </row>
    <row r="35" spans="1:41" ht="140.25" customHeight="1">
      <c r="A35" s="14"/>
      <c r="B35" s="104" t="s">
        <v>60</v>
      </c>
      <c r="C35" s="236" t="str">
        <f>IFERROR(INDEX(BA!$Q$4:$Q$952,MATCH($C$30,BA!$J$4:$J$952,0)),"")</f>
        <v>Refers to total amount of greenhouse gases avoided or sequestered during the reporting period.</v>
      </c>
      <c r="D35" s="237"/>
      <c r="E35" s="238"/>
      <c r="G35" s="236" t="str">
        <f>IFERROR(INDEX(BA!$Q$4:$Q$952,MATCH($G$30,BA!$J$4:$J$952,0)),"")</f>
        <v>Refers to total jobs generated as a result of the project.</v>
      </c>
      <c r="H35" s="237"/>
      <c r="I35" s="238"/>
      <c r="K35" s="236"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37"/>
      <c r="M35" s="238"/>
      <c r="O35" s="236" t="str">
        <f>IFERROR(INDEX(BA!$Q$4:$Q$952,MATCH($O$30,BA!$J$4:$J$952,0)),"")</f>
        <v/>
      </c>
      <c r="P35" s="237"/>
      <c r="Q35" s="238"/>
      <c r="S35" s="236" t="str">
        <f>IFERROR(INDEX(BA!$Q$4:$Q$952,MATCH($S$30,BA!$J$4:$J$952,0)),"")</f>
        <v/>
      </c>
      <c r="T35" s="237"/>
      <c r="U35" s="238"/>
      <c r="W35" s="236" t="str">
        <f>IFERROR(INDEX(BA!$Q$4:$Q$952,MATCH($W$30,BA!$J$4:$J$952,0)),"")</f>
        <v/>
      </c>
      <c r="X35" s="237"/>
      <c r="Y35" s="238"/>
      <c r="AA35" s="236" t="str">
        <f>IFERROR(INDEX(BA!$Q$4:$Q$952,MATCH($AA$30,BA!$J$4:$J$952,0)),"")</f>
        <v/>
      </c>
      <c r="AB35" s="237"/>
      <c r="AC35" s="238"/>
      <c r="AE35" s="236" t="str">
        <f>IFERROR(INDEX(BA!$Q$4:$Q$952,MATCH($AE$30,BA!$J$4:$J$952,0)),"")</f>
        <v/>
      </c>
      <c r="AF35" s="237"/>
      <c r="AG35" s="238"/>
      <c r="AI35" s="236" t="str">
        <f>IFERROR(INDEX(BA!$Q$4:$Q$952,MATCH($AI$30,BA!$J$4:$J$952,0)),"")</f>
        <v/>
      </c>
      <c r="AJ35" s="237"/>
      <c r="AK35" s="238"/>
      <c r="AM35" s="236" t="str">
        <f>IFERROR(INDEX(BA!$Q$4:$Q$952,MATCH($AM$30,BA!$J$4:$J$952,0)),"")</f>
        <v/>
      </c>
      <c r="AN35" s="237"/>
      <c r="AO35" s="238"/>
    </row>
    <row r="36" spans="1:41" ht="187.5" customHeight="1">
      <c r="A36" s="114" t="s">
        <v>61</v>
      </c>
      <c r="B36" s="105" t="str">
        <f>BA!R3</f>
        <v>Guidance, calculation method and other considerations</v>
      </c>
      <c r="C36" s="236"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37"/>
      <c r="E36" s="238"/>
      <c r="G36" s="236"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37"/>
      <c r="I36" s="238"/>
      <c r="K36" s="236"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37"/>
      <c r="M36" s="238"/>
      <c r="O36" s="236" t="str">
        <f>IFERROR(INDEX(BA!$R$4:$R$952,MATCH($O$30,BA!$J$4:$J$952,0)),"")</f>
        <v/>
      </c>
      <c r="P36" s="237"/>
      <c r="Q36" s="238"/>
      <c r="S36" s="236" t="str">
        <f>IFERROR(INDEX(BA!$R$4:$R$952,MATCH($S$30,BA!$J$4:$J$952,0)),"")</f>
        <v/>
      </c>
      <c r="T36" s="237"/>
      <c r="U36" s="238"/>
      <c r="W36" s="236" t="str">
        <f>IFERROR(INDEX(BA!$R$4:$R$952,MATCH($W$30,BA!$J$4:$J$952,0)),"")</f>
        <v/>
      </c>
      <c r="X36" s="237"/>
      <c r="Y36" s="238"/>
      <c r="AA36" s="236" t="str">
        <f>IFERROR(INDEX(BA!$R$4:$R$952,MATCH($AA$30,BA!$J$4:$J$952,0)),"")</f>
        <v/>
      </c>
      <c r="AB36" s="237"/>
      <c r="AC36" s="238"/>
      <c r="AE36" s="236" t="str">
        <f>IFERROR(INDEX(BA!$R$4:$R$952,MATCH($AE$30,BA!$J$4:$J$952,0)),"")</f>
        <v/>
      </c>
      <c r="AF36" s="237"/>
      <c r="AG36" s="238"/>
      <c r="AI36" s="236" t="str">
        <f>IFERROR(INDEX(BA!$R$4:$R$952,MATCH($AI$30,BA!$J$4:$J$952,0)),"")</f>
        <v/>
      </c>
      <c r="AJ36" s="237"/>
      <c r="AK36" s="238"/>
      <c r="AM36" s="236" t="str">
        <f>IFERROR(INDEX(BA!$R$4:$R$952,MATCH($AM$30,BA!$J$4:$J$952,0)),"")</f>
        <v/>
      </c>
      <c r="AN36" s="237"/>
      <c r="AO36" s="238"/>
    </row>
    <row r="37" spans="1:41" ht="15" customHeight="1">
      <c r="A37" s="14"/>
      <c r="B37" s="106" t="s">
        <v>62</v>
      </c>
      <c r="C37" s="304" t="str">
        <f>IFERROR(INDEX(BA!$S$4:$S$952,MATCH(C30,BA!$J$4:$J$952,0)),"")</f>
        <v>tCO2eq</v>
      </c>
      <c r="D37" s="305"/>
      <c r="E37" s="306"/>
      <c r="G37" s="304" t="str">
        <f>IFERROR(INDEX(BA!$S$4:$S$952,MATCH(G30,BA!$J$4:$J$952,0)),"")</f>
        <v>Number</v>
      </c>
      <c r="H37" s="305"/>
      <c r="I37" s="306"/>
      <c r="K37" s="304" t="str">
        <f>IFERROR(INDEX(BA!$S$4:$S$952,MATCH(K30,BA!$J$4:$J$952,0)),"")</f>
        <v>% or Number</v>
      </c>
      <c r="L37" s="305"/>
      <c r="M37" s="306"/>
      <c r="O37" s="304" t="str">
        <f>IFERROR(INDEX(BA!$S$4:$S$952,MATCH(O30,BA!$J$4:$J$952,0)),"")</f>
        <v/>
      </c>
      <c r="P37" s="305"/>
      <c r="Q37" s="306"/>
      <c r="S37" s="304" t="str">
        <f>IFERROR(INDEX(BA!$S$4:$S$952,MATCH(S30,BA!$J$4:$J$952,0)),"")</f>
        <v/>
      </c>
      <c r="T37" s="305"/>
      <c r="U37" s="306"/>
      <c r="W37" s="304" t="str">
        <f>IFERROR(INDEX(BA!$S$4:$S$952,MATCH(W30,BA!$J$4:$J$952,0)),"")</f>
        <v/>
      </c>
      <c r="X37" s="305"/>
      <c r="Y37" s="306"/>
      <c r="AA37" s="304" t="str">
        <f>IFERROR(INDEX(BA!$S$4:$S$952,MATCH(AA30,BA!$J$4:$J$952,0)),"")</f>
        <v/>
      </c>
      <c r="AB37" s="305"/>
      <c r="AC37" s="306"/>
      <c r="AE37" s="304" t="str">
        <f>IFERROR(INDEX(BA!$S$4:$S$952,MATCH(AE30,BA!$J$4:$J$952,0)),"")</f>
        <v/>
      </c>
      <c r="AF37" s="305"/>
      <c r="AG37" s="306"/>
      <c r="AI37" s="304" t="str">
        <f>IFERROR(INDEX(BA!$S$4:$S$952,MATCH(AI30,BA!$J$4:$J$952,0)),"")</f>
        <v/>
      </c>
      <c r="AJ37" s="305"/>
      <c r="AK37" s="306"/>
      <c r="AM37" s="304" t="str">
        <f>IFERROR(INDEX(BA!$S$4:$S$952,MATCH(AM30,BA!$J$4:$J$952,0)),"")</f>
        <v/>
      </c>
      <c r="AN37" s="305"/>
      <c r="AO37" s="306"/>
    </row>
    <row r="38" spans="1:41" ht="15" customHeight="1">
      <c r="A38" s="14"/>
      <c r="B38" s="106" t="s">
        <v>63</v>
      </c>
      <c r="C38" s="304" t="str">
        <f>IFERROR(INDEX(BA!$T$4:$T$952,MATCH(C30,BA!$J$4:$J$952,0)),"")</f>
        <v>Project activity</v>
      </c>
      <c r="D38" s="305"/>
      <c r="E38" s="306"/>
      <c r="G38" s="304" t="str">
        <f>IFERROR(INDEX(BA!$T$4:$T$952,MATCH(G30,BA!$J$4:$J$952,0)),"")</f>
        <v>Project activity</v>
      </c>
      <c r="H38" s="305"/>
      <c r="I38" s="306"/>
      <c r="K38" s="304" t="str">
        <f>IFERROR(INDEX(BA!$T$4:$T$952,MATCH(K30,BA!$J$4:$J$952,0)),"")</f>
        <v>Project activity</v>
      </c>
      <c r="L38" s="305"/>
      <c r="M38" s="306"/>
      <c r="O38" s="304" t="str">
        <f>IFERROR(INDEX(BA!$T$4:$T$952,MATCH(O30,BA!$J$4:$J$952,0)),"")</f>
        <v/>
      </c>
      <c r="P38" s="305"/>
      <c r="Q38" s="306"/>
      <c r="S38" s="304" t="str">
        <f>IFERROR(INDEX(BA!$T$4:$T$952,MATCH(S30,BA!$J$4:$J$952,0)),"")</f>
        <v/>
      </c>
      <c r="T38" s="305"/>
      <c r="U38" s="306"/>
      <c r="W38" s="304" t="str">
        <f>IFERROR(INDEX(BA!$T$4:$T$952,MATCH(W30,BA!$J$4:$J$952,0)),"")</f>
        <v/>
      </c>
      <c r="X38" s="305"/>
      <c r="Y38" s="306"/>
      <c r="AA38" s="304" t="str">
        <f>IFERROR(INDEX(BA!$T$4:$T$952,MATCH(AA30,BA!$J$4:$J$952,0)),"")</f>
        <v/>
      </c>
      <c r="AB38" s="305"/>
      <c r="AC38" s="306"/>
      <c r="AE38" s="304" t="str">
        <f>IFERROR(INDEX(BA!$T$4:$T$952,MATCH(AE30,BA!$J$4:$J$952,0)),"")</f>
        <v/>
      </c>
      <c r="AF38" s="305"/>
      <c r="AG38" s="306"/>
      <c r="AI38" s="304" t="str">
        <f>IFERROR(INDEX(BA!$T$4:$T$952,MATCH(AI30,BA!$J$4:$J$952,0)),"")</f>
        <v/>
      </c>
      <c r="AJ38" s="305"/>
      <c r="AK38" s="306"/>
      <c r="AM38" s="304" t="str">
        <f>IFERROR(INDEX(BA!$T$4:$T$952,MATCH(AM30,BA!$J$4:$J$952,0)),"")</f>
        <v/>
      </c>
      <c r="AN38" s="305"/>
      <c r="AO38" s="306"/>
    </row>
    <row r="39" spans="1:41" ht="15" customHeight="1">
      <c r="A39" s="14"/>
      <c r="B39" s="106" t="s">
        <v>64</v>
      </c>
      <c r="C39" s="304" t="str">
        <f>IFERROR(INDEX(BA!$U$4:$U$952,MATCH(C30,BA!$J$4:$J$952,0)),"")</f>
        <v>Calculation</v>
      </c>
      <c r="D39" s="305"/>
      <c r="E39" s="306"/>
      <c r="G39" s="304" t="str">
        <f>IFERROR(INDEX(BA!$U$4:$U$952,MATCH(G30,BA!$J$4:$J$952,0)),"")</f>
        <v>Either head count or Full Time Equivalent (FTE), with the chosen
approach stated and applied consistently
Use numbers as at the end of the reporting period, unless there has been a material change during the reporting period;</v>
      </c>
      <c r="H39" s="305"/>
      <c r="I39" s="306"/>
      <c r="K39" s="304" t="str">
        <f>IFERROR(INDEX(BA!$U$4:$U$952,MATCH(K30,BA!$J$4:$J$952,0)),"")</f>
        <v>Household surveys</v>
      </c>
      <c r="L39" s="305"/>
      <c r="M39" s="306"/>
      <c r="O39" s="304" t="str">
        <f>IFERROR(INDEX(BA!$U$4:$U$952,MATCH(O30,BA!$J$4:$J$952,0)),"")</f>
        <v/>
      </c>
      <c r="P39" s="305"/>
      <c r="Q39" s="306"/>
      <c r="S39" s="304" t="str">
        <f>IFERROR(INDEX(BA!$U$4:$U$952,MATCH(S30,BA!$J$4:$J$952,0)),"")</f>
        <v/>
      </c>
      <c r="T39" s="305"/>
      <c r="U39" s="306"/>
      <c r="W39" s="304" t="str">
        <f>IFERROR(INDEX(BA!$U$4:$U$952,MATCH(W30,BA!$J$4:$J$952,0)),"")</f>
        <v/>
      </c>
      <c r="X39" s="305"/>
      <c r="Y39" s="306"/>
      <c r="AA39" s="304" t="str">
        <f>IFERROR(INDEX(BA!$U$4:$U$952,MATCH(AA30,BA!$J$4:$J$952,0)),"")</f>
        <v/>
      </c>
      <c r="AB39" s="305"/>
      <c r="AC39" s="306"/>
      <c r="AE39" s="304" t="str">
        <f>IFERROR(INDEX(BA!$U$4:$U$952,MATCH(AE30,BA!$J$4:$J$952,0)),"")</f>
        <v/>
      </c>
      <c r="AF39" s="305"/>
      <c r="AG39" s="306"/>
      <c r="AI39" s="304" t="str">
        <f>IFERROR(INDEX(BA!$U$4:$U$952,MATCH(AI30,BA!$J$4:$J$952,0)),"")</f>
        <v/>
      </c>
      <c r="AJ39" s="305"/>
      <c r="AK39" s="306"/>
      <c r="AM39" s="304" t="str">
        <f>IFERROR(INDEX(BA!$U$4:$U$952,MATCH(AM30,BA!$J$4:$J$952,0)),"")</f>
        <v/>
      </c>
      <c r="AN39" s="305"/>
      <c r="AO39" s="306"/>
    </row>
    <row r="40" spans="1:41" ht="15" customHeight="1">
      <c r="A40" s="14"/>
      <c r="B40" s="106" t="s">
        <v>65</v>
      </c>
      <c r="C40" s="304" t="str">
        <f>IFERROR(INDEX(BA!$V$4:$V$952,MATCH(C30,BA!$J$4:$J$952,0)),"")</f>
        <v>Annual</v>
      </c>
      <c r="D40" s="305"/>
      <c r="E40" s="306"/>
      <c r="G40" s="304" t="str">
        <f>IFERROR(INDEX(BA!$V$4:$V$952,MATCH(G30,BA!$J$4:$J$952,0)),"")</f>
        <v>Annual</v>
      </c>
      <c r="H40" s="305"/>
      <c r="I40" s="306"/>
      <c r="K40" s="304" t="str">
        <f>IFERROR(INDEX(BA!$V$4:$V$952,MATCH(K30,BA!$J$4:$J$952,0)),"")</f>
        <v>Annual</v>
      </c>
      <c r="L40" s="305"/>
      <c r="M40" s="306"/>
      <c r="O40" s="304" t="str">
        <f>IFERROR(INDEX(BA!$V$4:$V$952,MATCH(O30,BA!$J$4:$J$952,0)),"")</f>
        <v/>
      </c>
      <c r="P40" s="305"/>
      <c r="Q40" s="306"/>
      <c r="S40" s="304" t="str">
        <f>IFERROR(INDEX(BA!$V$4:$V$952,MATCH(S30,BA!$J$4:$J$952,0)),"")</f>
        <v/>
      </c>
      <c r="T40" s="305"/>
      <c r="U40" s="306"/>
      <c r="W40" s="304" t="str">
        <f>IFERROR(INDEX(BA!$V$4:$V$952,MATCH(W30,BA!$J$4:$J$952,0)),"")</f>
        <v/>
      </c>
      <c r="X40" s="305"/>
      <c r="Y40" s="306"/>
      <c r="AA40" s="304" t="str">
        <f>IFERROR(INDEX(BA!$V$4:$V$952,MATCH(AA30,BA!$J$4:$J$952,0)),"")</f>
        <v/>
      </c>
      <c r="AB40" s="305"/>
      <c r="AC40" s="306"/>
      <c r="AE40" s="304" t="str">
        <f>IFERROR(INDEX(BA!$V$4:$V$952,MATCH(AE30,BA!$J$4:$J$952,0)),"")</f>
        <v/>
      </c>
      <c r="AF40" s="305"/>
      <c r="AG40" s="306"/>
      <c r="AI40" s="304" t="str">
        <f>IFERROR(INDEX(BA!$V$4:$V$952,MATCH(AI30,BA!$J$4:$J$952,0)),"")</f>
        <v/>
      </c>
      <c r="AJ40" s="305"/>
      <c r="AK40" s="306"/>
      <c r="AM40" s="304" t="str">
        <f>IFERROR(INDEX(BA!$V$4:$V$952,MATCH(AM30,BA!$J$4:$J$952,0)),"")</f>
        <v/>
      </c>
      <c r="AN40" s="305"/>
      <c r="AO40" s="306"/>
    </row>
    <row r="41" spans="1:41" ht="15" customHeight="1">
      <c r="A41" s="14"/>
      <c r="B41" s="106" t="s">
        <v>66</v>
      </c>
      <c r="C41" s="304" t="str">
        <f>IFERROR(INDEX(BA!$X$4:$X$952,MATCH(C30,BA!$J$4:$J$952,0 )),"")</f>
        <v>NA</v>
      </c>
      <c r="D41" s="305"/>
      <c r="E41" s="306"/>
      <c r="G41" s="304" t="str">
        <f>IFERROR(INDEX(BA!$X$4:$X$952,MATCH(G30,BA!$J$4:$J$952,0 )),"")</f>
        <v>NA</v>
      </c>
      <c r="H41" s="305"/>
      <c r="I41" s="306"/>
      <c r="K41" s="304">
        <f>IFERROR(INDEX(BA!$X$4:$X$952,MATCH(K30,BA!$J$4:$J$952,0 )),"")</f>
        <v>0</v>
      </c>
      <c r="L41" s="305"/>
      <c r="M41" s="306"/>
      <c r="O41" s="304" t="str">
        <f>IFERROR(INDEX(BA!$X$4:$X$952,MATCH(O30,BA!$J$4:$J$952,0 )),"")</f>
        <v/>
      </c>
      <c r="P41" s="305"/>
      <c r="Q41" s="306"/>
      <c r="S41" s="304" t="str">
        <f>IFERROR(INDEX(BA!$X$4:$X$952,MATCH(S30,BA!$J$4:$J$952,0 )),"")</f>
        <v/>
      </c>
      <c r="T41" s="305"/>
      <c r="U41" s="306"/>
      <c r="W41" s="304" t="str">
        <f>IFERROR(INDEX(BA!$X$4:$X$952,MATCH(W30,BA!$J$4:$J$952,0 )),"")</f>
        <v/>
      </c>
      <c r="X41" s="305"/>
      <c r="Y41" s="306"/>
      <c r="AA41" s="304" t="str">
        <f>IFERROR(INDEX(BA!$X$4:$X$952,MATCH(AA30,BA!$J$4:$J$952,0 )),"")</f>
        <v/>
      </c>
      <c r="AB41" s="305"/>
      <c r="AC41" s="306"/>
      <c r="AE41" s="304" t="str">
        <f>IFERROR(INDEX(BA!$X$4:$X$952,MATCH(AE30,BA!$J$4:$J$952,0 )),"")</f>
        <v/>
      </c>
      <c r="AF41" s="305"/>
      <c r="AG41" s="306"/>
      <c r="AI41" s="304" t="str">
        <f>IFERROR(INDEX(BA!$X$4:$X$952,MATCH(AI30,BA!$J$4:$J$952,0 )),"")</f>
        <v/>
      </c>
      <c r="AJ41" s="305"/>
      <c r="AK41" s="306"/>
      <c r="AM41" s="304" t="str">
        <f>IFERROR(INDEX(BA!$X$4:$X$952,MATCH(AM30,BA!$J$4:$J$952,0 )),"")</f>
        <v/>
      </c>
      <c r="AN41" s="305"/>
      <c r="AO41" s="306"/>
    </row>
    <row r="42" spans="1:41" ht="28.5" customHeight="1">
      <c r="A42" s="14"/>
      <c r="B42" s="106" t="s">
        <v>67</v>
      </c>
      <c r="C42" s="304" t="str">
        <f>IFERROR(INDEX(BA!$Y$4:$Y$952,MATCH(C30,BA!$J$4:$J$952,0 )),"NA")</f>
        <v>Gold Standard approved SDG Impact Quantification methodologies are available at https://globalgoals.goldstandard.org/</v>
      </c>
      <c r="D42" s="305"/>
      <c r="E42" s="306"/>
      <c r="G42" s="304" t="str">
        <f>IFERROR(INDEX(BA!$Y$4:$Y$952,MATCH(G30,BA!$J$4:$J$952,0)),"")</f>
        <v>GRI 102: General Disclosures</v>
      </c>
      <c r="H42" s="305"/>
      <c r="I42" s="306"/>
      <c r="K42" s="304" t="str">
        <f>IFERROR(INDEX(BA!$Y$4:$Y$952,MATCH(K30,BA!$J$4:$J$952,0 )),"")</f>
        <v>Drinking water: https://washdata.org/monitoring/drinking-water</v>
      </c>
      <c r="L42" s="305"/>
      <c r="M42" s="306"/>
      <c r="O42" s="304" t="str">
        <f>IFERROR(INDEX(BA!$Y$4:$Y$952,MATCH(O30,BA!$J$4:$J$952,0 )),"")</f>
        <v/>
      </c>
      <c r="P42" s="305"/>
      <c r="Q42" s="306"/>
      <c r="S42" s="304" t="str">
        <f>IFERROR(INDEX(BA!$Y$4:$Y$952,MATCH(S30,BA!$J$4:$J$952,0 )),"")</f>
        <v/>
      </c>
      <c r="T42" s="305"/>
      <c r="U42" s="306"/>
      <c r="W42" s="304" t="str">
        <f>IFERROR(INDEX(BA!$Y$4:$Y$952,MATCH(W30,BA!$J$4:$J$952,0 )),"")</f>
        <v/>
      </c>
      <c r="X42" s="305"/>
      <c r="Y42" s="306"/>
      <c r="AA42" s="304" t="str">
        <f>IFERROR(INDEX(BA!$Y$4:$Y$952,MATCH(AA30,BA!$J$4:$J$952,0 )),"")</f>
        <v/>
      </c>
      <c r="AB42" s="305"/>
      <c r="AC42" s="306"/>
      <c r="AE42" s="304" t="str">
        <f>IFERROR(INDEX(BA!$Y$4:$Y$952,MATCH(AE30,BA!$J$4:$J$952,0 )),"")</f>
        <v/>
      </c>
      <c r="AF42" s="305"/>
      <c r="AG42" s="306"/>
      <c r="AI42" s="304" t="str">
        <f>IFERROR(INDEX(BA!$Y$4:$Y$952,MATCH(AI30,BA!$J$4:$J$952,0 )),"")</f>
        <v/>
      </c>
      <c r="AJ42" s="305"/>
      <c r="AK42" s="306"/>
      <c r="AM42" s="304" t="str">
        <f>IFERROR(INDEX(BA!$Y$4:$Y$952,MATCH(AM30,BA!$J$4:$J$952,0 )),"")</f>
        <v/>
      </c>
      <c r="AN42" s="305"/>
      <c r="AO42" s="306"/>
    </row>
    <row r="43" spans="1:41" ht="15" customHeight="1">
      <c r="A43" s="14"/>
      <c r="B43" s="30"/>
      <c r="C43" s="304"/>
      <c r="D43" s="305"/>
      <c r="E43" s="306"/>
      <c r="G43" s="313"/>
      <c r="H43" s="314"/>
      <c r="I43" s="315"/>
      <c r="K43" s="304"/>
      <c r="L43" s="305"/>
      <c r="M43" s="306"/>
      <c r="O43" s="304"/>
      <c r="P43" s="305"/>
      <c r="Q43" s="306"/>
      <c r="S43" s="304"/>
      <c r="T43" s="305"/>
      <c r="U43" s="306"/>
      <c r="W43" s="304"/>
      <c r="X43" s="305"/>
      <c r="Y43" s="306"/>
      <c r="AA43" s="304"/>
      <c r="AB43" s="305"/>
      <c r="AC43" s="306"/>
      <c r="AE43" s="304"/>
      <c r="AF43" s="305"/>
      <c r="AG43" s="306"/>
      <c r="AI43" s="304"/>
      <c r="AJ43" s="305"/>
      <c r="AK43" s="306"/>
      <c r="AM43" s="304"/>
      <c r="AN43" s="305"/>
      <c r="AO43" s="306"/>
    </row>
    <row r="44" spans="1:41" ht="15" customHeight="1">
      <c r="A44" s="14"/>
      <c r="B44" s="30"/>
      <c r="C44" s="313"/>
      <c r="D44" s="314"/>
      <c r="E44" s="315"/>
      <c r="G44" s="313"/>
      <c r="H44" s="314"/>
      <c r="I44" s="315"/>
      <c r="K44" s="304"/>
      <c r="L44" s="305"/>
      <c r="M44" s="306"/>
      <c r="O44" s="304"/>
      <c r="P44" s="305"/>
      <c r="Q44" s="306"/>
      <c r="S44" s="304"/>
      <c r="T44" s="305"/>
      <c r="U44" s="306"/>
      <c r="W44" s="304"/>
      <c r="X44" s="305"/>
      <c r="Y44" s="306"/>
      <c r="AA44" s="304"/>
      <c r="AB44" s="305"/>
      <c r="AC44" s="306"/>
      <c r="AE44" s="304"/>
      <c r="AF44" s="305"/>
      <c r="AG44" s="306"/>
      <c r="AI44" s="304"/>
      <c r="AJ44" s="305"/>
      <c r="AK44" s="306"/>
      <c r="AM44" s="304"/>
      <c r="AN44" s="305"/>
      <c r="AO44" s="306"/>
    </row>
    <row r="45" spans="1:41" ht="15" customHeight="1">
      <c r="A45" s="14"/>
      <c r="B45" s="30"/>
      <c r="C45" s="313"/>
      <c r="D45" s="314"/>
      <c r="E45" s="315"/>
      <c r="G45" s="313"/>
      <c r="H45" s="314"/>
      <c r="I45" s="315"/>
      <c r="K45" s="304"/>
      <c r="L45" s="305"/>
      <c r="M45" s="306"/>
      <c r="O45" s="304"/>
      <c r="P45" s="305"/>
      <c r="Q45" s="306"/>
      <c r="S45" s="304"/>
      <c r="T45" s="305"/>
      <c r="U45" s="306"/>
      <c r="W45" s="304"/>
      <c r="X45" s="305"/>
      <c r="Y45" s="306"/>
      <c r="AA45" s="304"/>
      <c r="AB45" s="305"/>
      <c r="AC45" s="306"/>
      <c r="AE45" s="304"/>
      <c r="AF45" s="305"/>
      <c r="AG45" s="306"/>
      <c r="AI45" s="304"/>
      <c r="AJ45" s="305"/>
      <c r="AK45" s="306"/>
      <c r="AM45" s="304"/>
      <c r="AN45" s="305"/>
      <c r="AO45" s="306"/>
    </row>
    <row r="46" spans="1:41" ht="15" customHeight="1">
      <c r="A46" s="14"/>
      <c r="B46" s="30"/>
      <c r="C46" s="313"/>
      <c r="D46" s="314"/>
      <c r="E46" s="315"/>
      <c r="G46" s="313"/>
      <c r="H46" s="314"/>
      <c r="I46" s="315"/>
      <c r="K46" s="304"/>
      <c r="L46" s="305"/>
      <c r="M46" s="306"/>
      <c r="O46" s="304"/>
      <c r="P46" s="305"/>
      <c r="Q46" s="306"/>
      <c r="S46" s="304"/>
      <c r="T46" s="305"/>
      <c r="U46" s="306"/>
      <c r="W46" s="304"/>
      <c r="X46" s="305"/>
      <c r="Y46" s="306"/>
      <c r="AA46" s="304"/>
      <c r="AB46" s="305"/>
      <c r="AC46" s="306"/>
      <c r="AE46" s="304"/>
      <c r="AF46" s="305"/>
      <c r="AG46" s="306"/>
      <c r="AI46" s="304"/>
      <c r="AJ46" s="305"/>
      <c r="AK46" s="306"/>
      <c r="AM46" s="304"/>
      <c r="AN46" s="305"/>
      <c r="AO46" s="306"/>
    </row>
    <row r="47" spans="1:41" ht="15" customHeight="1">
      <c r="A47" s="14"/>
      <c r="B47" s="30"/>
      <c r="C47" s="310"/>
      <c r="D47" s="311"/>
      <c r="E47" s="312"/>
      <c r="G47" s="310"/>
      <c r="H47" s="311"/>
      <c r="I47" s="312"/>
      <c r="K47" s="304"/>
      <c r="L47" s="305"/>
      <c r="M47" s="306"/>
      <c r="O47" s="304"/>
      <c r="P47" s="305"/>
      <c r="Q47" s="306"/>
      <c r="S47" s="304"/>
      <c r="T47" s="305"/>
      <c r="U47" s="306"/>
      <c r="W47" s="304"/>
      <c r="X47" s="305"/>
      <c r="Y47" s="306"/>
      <c r="AA47" s="304"/>
      <c r="AB47" s="305"/>
      <c r="AC47" s="306"/>
      <c r="AE47" s="304"/>
      <c r="AF47" s="305"/>
      <c r="AG47" s="306"/>
      <c r="AI47" s="304"/>
      <c r="AJ47" s="305"/>
      <c r="AK47" s="306"/>
      <c r="AM47" s="304"/>
      <c r="AN47" s="305"/>
      <c r="AO47" s="306"/>
    </row>
    <row r="48" spans="1:41" ht="15" customHeight="1">
      <c r="A48" s="14"/>
      <c r="B48" s="30"/>
      <c r="C48" s="307"/>
      <c r="D48" s="308"/>
      <c r="E48" s="309"/>
      <c r="G48" s="307"/>
      <c r="H48" s="308"/>
      <c r="I48" s="309"/>
      <c r="K48" s="304"/>
      <c r="L48" s="305"/>
      <c r="M48" s="306"/>
      <c r="O48" s="304"/>
      <c r="P48" s="305"/>
      <c r="Q48" s="306"/>
      <c r="S48" s="304"/>
      <c r="T48" s="305"/>
      <c r="U48" s="306"/>
      <c r="W48" s="304"/>
      <c r="X48" s="305"/>
      <c r="Y48" s="306"/>
      <c r="AA48" s="304"/>
      <c r="AB48" s="305"/>
      <c r="AC48" s="306"/>
      <c r="AE48" s="304"/>
      <c r="AF48" s="305"/>
      <c r="AG48" s="306"/>
      <c r="AI48" s="304"/>
      <c r="AJ48" s="305"/>
      <c r="AK48" s="306"/>
      <c r="AM48" s="304"/>
      <c r="AN48" s="305"/>
      <c r="AO48" s="306"/>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01" t="s">
        <v>70</v>
      </c>
      <c r="B50" s="160" t="s">
        <v>71</v>
      </c>
      <c r="C50" s="263" t="str" cm="1">
        <f t="array" ref="C50">IFERROR(_xlfn.IFS(B26&lt;&gt;"",C26,B27&lt;&gt;"",C27),"")</f>
        <v>Amount of GHGs emissions avoided or sequestered</v>
      </c>
      <c r="D50" s="264"/>
      <c r="E50" s="265"/>
      <c r="F50" s="37"/>
      <c r="G50" s="263" t="str" cm="1">
        <f t="array" ref="G50">IFERROR(_xlfn.IFS(F26&lt;&gt;"",G26,F27&lt;&gt;"",G27),"")</f>
        <v>Total number of jobs</v>
      </c>
      <c r="H50" s="264"/>
      <c r="I50" s="265"/>
      <c r="J50" s="38"/>
      <c r="K50" s="263" t="str" cm="1">
        <f t="array" ref="K50">IFERROR(_xlfn.IFS(J26&lt;&gt;"",K26,J27&lt;&gt;"",K27),"")</f>
        <v>6.1.1 Proportion of population using safely managed drinking water services</v>
      </c>
      <c r="L50" s="264"/>
      <c r="M50" s="265"/>
      <c r="N50" s="38"/>
      <c r="O50" s="263" cm="1">
        <f t="array" ref="O50">IFERROR(_xlfn.IFS(N26&lt;&gt;"",O26,N27&lt;&gt;"",O27),"")</f>
        <v>0</v>
      </c>
      <c r="P50" s="264"/>
      <c r="Q50" s="265"/>
      <c r="R50" s="38"/>
      <c r="S50" s="263" cm="1">
        <f t="array" ref="S50">IFERROR(_xlfn.IFS(R26&lt;&gt;"",S26,R27&lt;&gt;"",S27),"")</f>
        <v>0</v>
      </c>
      <c r="T50" s="264"/>
      <c r="U50" s="265"/>
      <c r="V50" s="38"/>
      <c r="W50" s="263" cm="1">
        <f t="array" ref="W50">IFERROR(_xlfn.IFS(V26&lt;&gt;"",W26,V27&lt;&gt;"",W27),"")</f>
        <v>0</v>
      </c>
      <c r="X50" s="264"/>
      <c r="Y50" s="265"/>
      <c r="Z50" s="38"/>
      <c r="AA50" s="263" cm="1">
        <f t="array" ref="AA50">IFERROR(_xlfn.IFS(Z26&lt;&gt;"",AA26,Z27&lt;&gt;"",AA27),"")</f>
        <v>0</v>
      </c>
      <c r="AB50" s="264"/>
      <c r="AC50" s="265"/>
      <c r="AD50" s="38"/>
      <c r="AE50" s="263" cm="1">
        <f t="array" ref="AE50">IFERROR(_xlfn.IFS(AD26&lt;&gt;"",AE26,AD27&lt;&gt;"",AE27),"")</f>
        <v>0</v>
      </c>
      <c r="AF50" s="264"/>
      <c r="AG50" s="265"/>
      <c r="AH50" s="38"/>
      <c r="AI50" s="263" cm="1">
        <f t="array" ref="AI50">IFERROR(_xlfn.IFS(AH26&lt;&gt;"",AI26,AH27&lt;&gt;"",AI27),"")</f>
        <v>0</v>
      </c>
      <c r="AJ50" s="264"/>
      <c r="AK50" s="265"/>
      <c r="AL50" s="38"/>
      <c r="AM50" s="263" cm="1">
        <f t="array" ref="AM50">IFERROR(_xlfn.IFS(AL26&lt;&gt;"",AM26,AL27&lt;&gt;"",AM27),"")</f>
        <v>0</v>
      </c>
      <c r="AN50" s="264"/>
      <c r="AO50" s="265"/>
    </row>
    <row r="51" spans="1:41">
      <c r="A51" s="301"/>
      <c r="B51" s="106" t="s">
        <v>62</v>
      </c>
      <c r="C51" s="299" t="s">
        <v>218</v>
      </c>
      <c r="D51" s="300"/>
      <c r="E51" s="300"/>
      <c r="F51" s="37"/>
      <c r="G51" s="299" t="s">
        <v>1293</v>
      </c>
      <c r="H51" s="300"/>
      <c r="I51" s="300"/>
      <c r="J51" s="38"/>
      <c r="K51" s="299" t="s">
        <v>276</v>
      </c>
      <c r="L51" s="300"/>
      <c r="M51" s="300"/>
      <c r="N51" s="38"/>
      <c r="O51" s="299" t="s">
        <v>72</v>
      </c>
      <c r="P51" s="300"/>
      <c r="Q51" s="300"/>
      <c r="R51" s="38"/>
      <c r="S51" s="299" t="s">
        <v>72</v>
      </c>
      <c r="T51" s="300"/>
      <c r="U51" s="300"/>
      <c r="V51" s="38"/>
      <c r="W51" s="299" t="s">
        <v>72</v>
      </c>
      <c r="X51" s="300"/>
      <c r="Y51" s="300"/>
      <c r="Z51" s="38"/>
      <c r="AA51" s="299" t="s">
        <v>72</v>
      </c>
      <c r="AB51" s="300"/>
      <c r="AC51" s="300"/>
      <c r="AD51" s="38"/>
      <c r="AE51" s="299" t="s">
        <v>72</v>
      </c>
      <c r="AF51" s="300"/>
      <c r="AG51" s="300"/>
      <c r="AH51" s="38"/>
      <c r="AI51" s="299" t="s">
        <v>72</v>
      </c>
      <c r="AJ51" s="300"/>
      <c r="AK51" s="300"/>
      <c r="AL51" s="38"/>
      <c r="AM51" s="299" t="s">
        <v>72</v>
      </c>
      <c r="AN51" s="300"/>
      <c r="AO51" s="300"/>
    </row>
    <row r="52" spans="1:41">
      <c r="A52" s="301"/>
      <c r="B52" s="106" t="s">
        <v>63</v>
      </c>
      <c r="C52" s="299" t="s">
        <v>1294</v>
      </c>
      <c r="D52" s="300"/>
      <c r="E52" s="300"/>
      <c r="F52" s="37"/>
      <c r="G52" s="299" t="s">
        <v>1295</v>
      </c>
      <c r="H52" s="300"/>
      <c r="I52" s="300"/>
      <c r="J52" s="38"/>
      <c r="K52" s="299" t="s">
        <v>1296</v>
      </c>
      <c r="L52" s="300"/>
      <c r="M52" s="300"/>
      <c r="N52" s="38"/>
      <c r="O52" s="299" t="s">
        <v>72</v>
      </c>
      <c r="P52" s="300"/>
      <c r="Q52" s="300"/>
      <c r="R52" s="38"/>
      <c r="S52" s="299" t="s">
        <v>72</v>
      </c>
      <c r="T52" s="300"/>
      <c r="U52" s="300"/>
      <c r="V52" s="38"/>
      <c r="W52" s="299" t="s">
        <v>72</v>
      </c>
      <c r="X52" s="300"/>
      <c r="Y52" s="300"/>
      <c r="Z52" s="38"/>
      <c r="AA52" s="299" t="s">
        <v>72</v>
      </c>
      <c r="AB52" s="300"/>
      <c r="AC52" s="300"/>
      <c r="AD52" s="38"/>
      <c r="AE52" s="299" t="s">
        <v>72</v>
      </c>
      <c r="AF52" s="300"/>
      <c r="AG52" s="300"/>
      <c r="AH52" s="38"/>
      <c r="AI52" s="299" t="s">
        <v>72</v>
      </c>
      <c r="AJ52" s="300"/>
      <c r="AK52" s="300"/>
      <c r="AL52" s="38"/>
      <c r="AM52" s="299" t="s">
        <v>72</v>
      </c>
      <c r="AN52" s="300"/>
      <c r="AO52" s="300"/>
    </row>
    <row r="53" spans="1:41">
      <c r="A53" s="301"/>
      <c r="B53" s="106" t="s">
        <v>65</v>
      </c>
      <c r="C53" s="299" t="s">
        <v>220</v>
      </c>
      <c r="D53" s="300"/>
      <c r="E53" s="300"/>
      <c r="F53" s="37"/>
      <c r="G53" s="299" t="s">
        <v>220</v>
      </c>
      <c r="H53" s="300"/>
      <c r="I53" s="300"/>
      <c r="J53" s="38"/>
      <c r="K53" s="299" t="s">
        <v>205</v>
      </c>
      <c r="L53" s="300"/>
      <c r="M53" s="300"/>
      <c r="N53" s="38"/>
      <c r="O53" s="299" t="s">
        <v>72</v>
      </c>
      <c r="P53" s="300"/>
      <c r="Q53" s="300"/>
      <c r="R53" s="38"/>
      <c r="S53" s="299" t="s">
        <v>72</v>
      </c>
      <c r="T53" s="300"/>
      <c r="U53" s="300"/>
      <c r="V53" s="38"/>
      <c r="W53" s="299" t="s">
        <v>72</v>
      </c>
      <c r="X53" s="300"/>
      <c r="Y53" s="300"/>
      <c r="Z53" s="38"/>
      <c r="AA53" s="299" t="s">
        <v>72</v>
      </c>
      <c r="AB53" s="300"/>
      <c r="AC53" s="300"/>
      <c r="AD53" s="38"/>
      <c r="AE53" s="299" t="s">
        <v>72</v>
      </c>
      <c r="AF53" s="300"/>
      <c r="AG53" s="300"/>
      <c r="AH53" s="38"/>
      <c r="AI53" s="299" t="s">
        <v>72</v>
      </c>
      <c r="AJ53" s="300"/>
      <c r="AK53" s="300"/>
      <c r="AL53" s="38"/>
      <c r="AM53" s="299" t="s">
        <v>72</v>
      </c>
      <c r="AN53" s="300"/>
      <c r="AO53" s="300"/>
    </row>
    <row r="54" spans="1:41">
      <c r="A54" s="301"/>
      <c r="B54" s="106" t="s">
        <v>64</v>
      </c>
      <c r="C54" s="299"/>
      <c r="D54" s="300"/>
      <c r="E54" s="300"/>
      <c r="F54" s="37"/>
      <c r="G54" s="302" t="s">
        <v>1297</v>
      </c>
      <c r="H54" s="303"/>
      <c r="I54" s="303"/>
      <c r="J54" s="38"/>
      <c r="K54" s="299" t="s">
        <v>1298</v>
      </c>
      <c r="L54" s="300"/>
      <c r="M54" s="300"/>
      <c r="N54" s="38"/>
      <c r="O54" s="299" t="s">
        <v>72</v>
      </c>
      <c r="P54" s="300"/>
      <c r="Q54" s="300"/>
      <c r="R54" s="38"/>
      <c r="S54" s="299" t="s">
        <v>72</v>
      </c>
      <c r="T54" s="300"/>
      <c r="U54" s="300"/>
      <c r="V54" s="38"/>
      <c r="W54" s="299" t="s">
        <v>72</v>
      </c>
      <c r="X54" s="300"/>
      <c r="Y54" s="300"/>
      <c r="Z54" s="38"/>
      <c r="AA54" s="299" t="s">
        <v>72</v>
      </c>
      <c r="AB54" s="300"/>
      <c r="AC54" s="300"/>
      <c r="AD54" s="38"/>
      <c r="AE54" s="299" t="s">
        <v>72</v>
      </c>
      <c r="AF54" s="300"/>
      <c r="AG54" s="300"/>
      <c r="AH54" s="38"/>
      <c r="AI54" s="299" t="s">
        <v>72</v>
      </c>
      <c r="AJ54" s="300"/>
      <c r="AK54" s="300"/>
      <c r="AL54" s="38"/>
      <c r="AM54" s="299" t="s">
        <v>72</v>
      </c>
      <c r="AN54" s="300"/>
      <c r="AO54" s="300"/>
    </row>
    <row r="55" spans="1:41">
      <c r="A55" s="301"/>
      <c r="B55" s="106" t="s">
        <v>73</v>
      </c>
      <c r="C55" s="299" t="s">
        <v>72</v>
      </c>
      <c r="D55" s="300"/>
      <c r="E55" s="300"/>
      <c r="F55" s="37"/>
      <c r="G55" s="299" t="s">
        <v>1299</v>
      </c>
      <c r="H55" s="300"/>
      <c r="I55" s="300"/>
      <c r="J55" s="38"/>
      <c r="K55" s="299" t="s">
        <v>206</v>
      </c>
      <c r="L55" s="300"/>
      <c r="M55" s="300"/>
      <c r="N55" s="38"/>
      <c r="O55" s="299" t="s">
        <v>72</v>
      </c>
      <c r="P55" s="300"/>
      <c r="Q55" s="300"/>
      <c r="R55" s="38"/>
      <c r="S55" s="299" t="s">
        <v>72</v>
      </c>
      <c r="T55" s="300"/>
      <c r="U55" s="300"/>
      <c r="V55" s="38"/>
      <c r="W55" s="299" t="s">
        <v>72</v>
      </c>
      <c r="X55" s="300"/>
      <c r="Y55" s="300"/>
      <c r="Z55" s="38"/>
      <c r="AA55" s="299" t="s">
        <v>72</v>
      </c>
      <c r="AB55" s="300"/>
      <c r="AC55" s="300"/>
      <c r="AD55" s="38"/>
      <c r="AE55" s="299" t="s">
        <v>72</v>
      </c>
      <c r="AF55" s="300"/>
      <c r="AG55" s="300"/>
      <c r="AH55" s="38"/>
      <c r="AI55" s="299" t="s">
        <v>72</v>
      </c>
      <c r="AJ55" s="300"/>
      <c r="AK55" s="300"/>
      <c r="AL55" s="38"/>
      <c r="AM55" s="299" t="s">
        <v>72</v>
      </c>
      <c r="AN55" s="300"/>
      <c r="AO55" s="300"/>
    </row>
    <row r="56" spans="1:41">
      <c r="A56" s="301"/>
      <c r="B56" s="106" t="s">
        <v>74</v>
      </c>
      <c r="C56" s="299" t="s">
        <v>72</v>
      </c>
      <c r="D56" s="300"/>
      <c r="E56" s="300"/>
      <c r="F56" s="37"/>
      <c r="G56" s="299"/>
      <c r="H56" s="300"/>
      <c r="I56" s="300"/>
      <c r="J56" s="38"/>
      <c r="K56" s="299"/>
      <c r="L56" s="300"/>
      <c r="M56" s="300"/>
      <c r="N56" s="38"/>
      <c r="O56" s="299" t="s">
        <v>72</v>
      </c>
      <c r="P56" s="300"/>
      <c r="Q56" s="300"/>
      <c r="R56" s="38"/>
      <c r="S56" s="299" t="s">
        <v>72</v>
      </c>
      <c r="T56" s="300"/>
      <c r="U56" s="300"/>
      <c r="V56" s="38"/>
      <c r="W56" s="299" t="s">
        <v>72</v>
      </c>
      <c r="X56" s="300"/>
      <c r="Y56" s="300"/>
      <c r="Z56" s="38"/>
      <c r="AA56" s="299" t="s">
        <v>72</v>
      </c>
      <c r="AB56" s="300"/>
      <c r="AC56" s="300"/>
      <c r="AD56" s="38"/>
      <c r="AE56" s="299" t="s">
        <v>72</v>
      </c>
      <c r="AF56" s="300"/>
      <c r="AG56" s="300"/>
      <c r="AH56" s="38"/>
      <c r="AI56" s="299" t="s">
        <v>72</v>
      </c>
      <c r="AJ56" s="300"/>
      <c r="AK56" s="300"/>
      <c r="AL56" s="38"/>
      <c r="AM56" s="299" t="s">
        <v>72</v>
      </c>
      <c r="AN56" s="300"/>
      <c r="AO56" s="300"/>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98"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8"/>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8"/>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86"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86"/>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86"/>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86"/>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86"/>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8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86"/>
      <c r="B67" s="39" t="s">
        <v>83</v>
      </c>
      <c r="C67" s="297" t="s">
        <v>1300</v>
      </c>
      <c r="D67" s="297"/>
      <c r="E67" s="297"/>
      <c r="F67" s="37"/>
      <c r="G67" s="293" t="s">
        <v>1301</v>
      </c>
      <c r="H67" s="293"/>
      <c r="I67" s="293"/>
      <c r="J67" s="38"/>
      <c r="K67" s="293" t="s">
        <v>84</v>
      </c>
      <c r="L67" s="293"/>
      <c r="M67" s="293"/>
      <c r="N67" s="38"/>
      <c r="O67" s="293" t="s">
        <v>84</v>
      </c>
      <c r="P67" s="293"/>
      <c r="Q67" s="293"/>
      <c r="R67" s="38"/>
      <c r="S67" s="293" t="s">
        <v>84</v>
      </c>
      <c r="T67" s="293"/>
      <c r="U67" s="293"/>
      <c r="V67" s="38"/>
      <c r="W67" s="293" t="s">
        <v>84</v>
      </c>
      <c r="X67" s="293"/>
      <c r="Y67" s="293"/>
      <c r="Z67" s="38"/>
      <c r="AA67" s="293" t="s">
        <v>84</v>
      </c>
      <c r="AB67" s="293"/>
      <c r="AC67" s="293"/>
      <c r="AD67" s="38"/>
      <c r="AE67" s="293" t="s">
        <v>84</v>
      </c>
      <c r="AF67" s="293"/>
      <c r="AG67" s="293"/>
      <c r="AH67" s="38"/>
      <c r="AI67" s="293" t="s">
        <v>84</v>
      </c>
      <c r="AJ67" s="293"/>
      <c r="AK67" s="293"/>
      <c r="AL67" s="38"/>
      <c r="AM67" s="293" t="s">
        <v>84</v>
      </c>
      <c r="AN67" s="293"/>
      <c r="AO67" s="293"/>
    </row>
    <row r="68" spans="1:41">
      <c r="A68" s="286"/>
      <c r="B68" s="294"/>
      <c r="C68" s="297"/>
      <c r="D68" s="297"/>
      <c r="E68" s="297"/>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286"/>
      <c r="B69" s="295"/>
      <c r="C69" s="297"/>
      <c r="D69" s="297"/>
      <c r="E69" s="297"/>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286"/>
      <c r="B70" s="295"/>
      <c r="C70" s="297"/>
      <c r="D70" s="297"/>
      <c r="E70" s="297"/>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286"/>
      <c r="B71" s="295"/>
      <c r="C71" s="297"/>
      <c r="D71" s="297"/>
      <c r="E71" s="297"/>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286"/>
      <c r="B72" s="295"/>
      <c r="C72" s="297"/>
      <c r="D72" s="297"/>
      <c r="E72" s="297"/>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286"/>
      <c r="B73" s="296"/>
      <c r="C73" s="297"/>
      <c r="D73" s="297"/>
      <c r="E73" s="297"/>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286"/>
    </row>
    <row r="75" spans="1:41">
      <c r="A75" s="286"/>
    </row>
    <row r="76" spans="1:41">
      <c r="A76" s="286"/>
    </row>
    <row r="77" spans="1:41">
      <c r="A77" s="286"/>
    </row>
    <row r="78" spans="1:41">
      <c r="A78" s="286"/>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Susan Bazalar</cp:lastModifiedBy>
  <cp:revision/>
  <dcterms:created xsi:type="dcterms:W3CDTF">2020-07-30T17:29:20Z</dcterms:created>
  <dcterms:modified xsi:type="dcterms:W3CDTF">2024-05-28T19:52:30Z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