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rosol1-my.sharepoint.com/personal/store_microsol-int_com/Documents/ucs_Area_Tecnica/DT_DIRECCION_TECNICA-sp/05 PoA UN/02 Proceso de Certificación Carbono/05. Verificación 3/6. Final docs/2. Public versions/"/>
    </mc:Choice>
  </mc:AlternateContent>
  <xr:revisionPtr revIDLastSave="5" documentId="13_ncr:1_{E3674924-0D70-478C-BAF1-86FB908D32C3}" xr6:coauthVersionLast="47" xr6:coauthVersionMax="47" xr10:uidLastSave="{CC394665-C4B8-41E3-A467-6C503FE676E2}"/>
  <bookViews>
    <workbookView xWindow="-120" yWindow="-120" windowWidth="20640" windowHeight="11040" xr2:uid="{E784EB61-7C0D-48FA-8554-FE4D8D124DC2}"/>
  </bookViews>
  <sheets>
    <sheet name="Intro" sheetId="2" r:id="rId1"/>
    <sheet name="PSKT" sheetId="4" r:id="rId2"/>
    <sheet name="Usage rate" sheetId="5" r:id="rId3"/>
    <sheet name="Wood savings" sheetId="6" r:id="rId4"/>
    <sheet name="Npy" sheetId="7" r:id="rId5"/>
    <sheet name="ER Calculation" sheetId="8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MAI1" localSheetId="5">[1]Data!$A$4:$E$26</definedName>
    <definedName name="_MAI1" localSheetId="4">[1]Data!$A$4:$E$26</definedName>
    <definedName name="_MAI1" localSheetId="3">[1]Data!$A$4:$E$26</definedName>
    <definedName name="_MAI1">[2]Data!$A$4:$E$26</definedName>
    <definedName name="_MAI2" localSheetId="5">[1]Data!$A$31:$E$38</definedName>
    <definedName name="_MAI2" localSheetId="4">[1]Data!$A$31:$E$38</definedName>
    <definedName name="_MAI2" localSheetId="3">[1]Data!$A$31:$E$38</definedName>
    <definedName name="_MAI2">[2]Data!$A$31:$E$38</definedName>
    <definedName name="BEy">'ER Calculation'!$D$24</definedName>
    <definedName name="BEy_2020">'ER Calculation'!#REF!</definedName>
    <definedName name="BEy_2021">'ER Calculation'!#REF!</definedName>
    <definedName name="BEy_2022">'ER Calculation'!#REF!</definedName>
    <definedName name="BEy_2023">'ER Calculation'!#REF!</definedName>
    <definedName name="BEy_2024">'ER Calculation'!#REF!</definedName>
    <definedName name="BEy_2025">'ER Calculation'!#REF!</definedName>
    <definedName name="BEy_2026">'ER Calculation'!#REF!</definedName>
    <definedName name="BEy_2027">'ER Calculation'!$D$25</definedName>
    <definedName name="BEy_2028">'ER Calculation'!#REF!</definedName>
    <definedName name="BEy_2029">'ER Calculation'!$D$26</definedName>
    <definedName name="BEy_2030">'ER Calculation'!$D$27</definedName>
    <definedName name="Conversion_factor">#REF!</definedName>
    <definedName name="Dryseason">'ER Calculation'!$D$15</definedName>
    <definedName name="EF_CO2">'ER Calculation'!$D$4</definedName>
    <definedName name="EF_NONCO2">'ER Calculation'!$D$5</definedName>
    <definedName name="EF1Gas">#REF!</definedName>
    <definedName name="EF2Gas">#REF!</definedName>
    <definedName name="EFexisting" localSheetId="5">'ER Calculation'!#REF!</definedName>
    <definedName name="EFexisting" localSheetId="4">#REF!</definedName>
    <definedName name="EFexisting" localSheetId="3">#REF!</definedName>
    <definedName name="EFexisting">#REF!</definedName>
    <definedName name="EFWV" localSheetId="5">'ER Calculation'!$D$5</definedName>
    <definedName name="EFWV">#REF!</definedName>
    <definedName name="Emission_factor">#REF!</definedName>
    <definedName name="Ep">'ER Calculation'!$D$13</definedName>
    <definedName name="ERy">'ER Calculation'!$D$52</definedName>
    <definedName name="ERy_2020">'ER Calculation'!#REF!</definedName>
    <definedName name="ERy_2021">'ER Calculation'!#REF!</definedName>
    <definedName name="ERy_2022">'ER Calculation'!#REF!</definedName>
    <definedName name="ERy_2023">'ER Calculation'!#REF!</definedName>
    <definedName name="ERy_2024">'ER Calculation'!#REF!</definedName>
    <definedName name="ERy_2025">'ER Calculation'!#REF!</definedName>
    <definedName name="ERy_2026">'ER Calculation'!#REF!</definedName>
    <definedName name="ERy_2027">'ER Calculation'!$D$53</definedName>
    <definedName name="ERy_2028">'ER Calculation'!#REF!</definedName>
    <definedName name="ERy_2029">'ER Calculation'!$D$54</definedName>
    <definedName name="ERy_2030">'ER Calculation'!$D$55</definedName>
    <definedName name="FCRF" localSheetId="5">'ER Calculation'!$D$4</definedName>
    <definedName name="FCRF" localSheetId="4">#REF!</definedName>
    <definedName name="FCRF" localSheetId="3">#REF!</definedName>
    <definedName name="FCRF">#REF!</definedName>
    <definedName name="fNRB">'ER Calculation'!$D$8</definedName>
    <definedName name="LEy">'ER Calculation'!$D$42</definedName>
    <definedName name="LEy_2020">'ER Calculation'!#REF!</definedName>
    <definedName name="LEy_2021">'ER Calculation'!#REF!</definedName>
    <definedName name="LEy_2022">'ER Calculation'!#REF!</definedName>
    <definedName name="LEy_2023">'ER Calculation'!#REF!</definedName>
    <definedName name="LEy_2024">'ER Calculation'!#REF!</definedName>
    <definedName name="LEy_2025">'ER Calculation'!#REF!</definedName>
    <definedName name="LEy_2026">'ER Calculation'!#REF!</definedName>
    <definedName name="LEy_2027">'ER Calculation'!$D$43</definedName>
    <definedName name="LEy_2028">'ER Calculation'!#REF!</definedName>
    <definedName name="LEy_2029">'ER Calculation'!$D$44</definedName>
    <definedName name="LEy_2030">'ER Calculation'!$D$45</definedName>
    <definedName name="MGasy">#REF!</definedName>
    <definedName name="NBy">'ER Calculation'!#REF!</definedName>
    <definedName name="NBy_2020">'ER Calculation'!#REF!</definedName>
    <definedName name="NBy_2021">'ER Calculation'!#REF!</definedName>
    <definedName name="NBy_2022">'ER Calculation'!#REF!</definedName>
    <definedName name="NBy_2023">'ER Calculation'!#REF!</definedName>
    <definedName name="NBy_2024">'ER Calculation'!#REF!</definedName>
    <definedName name="NBy_2025">'ER Calculation'!#REF!</definedName>
    <definedName name="NBy_2026">'ER Calculation'!#REF!</definedName>
    <definedName name="NBy_2027">'ER Calculation'!#REF!</definedName>
    <definedName name="NBy_2028">'ER Calculation'!#REF!</definedName>
    <definedName name="NBy_2029">'ER Calculation'!#REF!</definedName>
    <definedName name="NBy_2030">'ER Calculation'!#REF!</definedName>
    <definedName name="NCVwood">'ER Calculation'!$D$7</definedName>
    <definedName name="Npy_2018">Npy!$D$17</definedName>
    <definedName name="Npy_2019">Npy!#REF!</definedName>
    <definedName name="Npy_2020">Npy!$E$17</definedName>
    <definedName name="Npy_2021">Npy!$F$17</definedName>
    <definedName name="Npy_2022">Npy!$G$17</definedName>
    <definedName name="Pb">'ER Calculation'!$D$16</definedName>
    <definedName name="Pby_dry">'Wood savings'!$D$4</definedName>
    <definedName name="Pby_wet">'Wood savings'!$D$21</definedName>
    <definedName name="PEy" localSheetId="4">#REF!</definedName>
    <definedName name="PEy" localSheetId="3">#REF!</definedName>
    <definedName name="PEy">'ER Calculation'!$D$33</definedName>
    <definedName name="PEy_2020">'ER Calculation'!#REF!</definedName>
    <definedName name="PEy_2021">'ER Calculation'!#REF!</definedName>
    <definedName name="PEy_2022">'ER Calculation'!#REF!</definedName>
    <definedName name="PEy_2023">'ER Calculation'!#REF!</definedName>
    <definedName name="PEy_2024">'ER Calculation'!#REF!</definedName>
    <definedName name="PEy_2025">'ER Calculation'!#REF!</definedName>
    <definedName name="PEy_2026">'ER Calculation'!#REF!</definedName>
    <definedName name="PEy_2027">'ER Calculation'!$D$34</definedName>
    <definedName name="PEy_2028">'ER Calculation'!#REF!</definedName>
    <definedName name="PEy_2029">'ER Calculation'!$D$35</definedName>
    <definedName name="PEy_2030">'ER Calculation'!$D$36</definedName>
    <definedName name="Pp">'ER Calculation'!$D$18</definedName>
    <definedName name="REexistingy">#REF!</definedName>
    <definedName name="Region" localSheetId="5">[3]data_filter_list!$A$3:$A$3</definedName>
    <definedName name="Region" localSheetId="4">[3]data_filter_list!$A$3:$A$3</definedName>
    <definedName name="Region" localSheetId="3">[3]data_filter_list!$A$3:$A$3</definedName>
    <definedName name="Region">[4]data_filter_list!$A$3:$A$3</definedName>
    <definedName name="regiones" localSheetId="5">[5]data_filter_list!$A$3:$A$3</definedName>
    <definedName name="regiones" localSheetId="4">[5]data_filter_list!$A$3:$A$3</definedName>
    <definedName name="regiones" localSheetId="3">[5]data_filter_list!$A$3:$A$3</definedName>
    <definedName name="regiones">[6]data_filter_list!$A$3:$A$3</definedName>
    <definedName name="REnewy" localSheetId="5">'ER Calculation'!#REF!</definedName>
    <definedName name="REnewy" localSheetId="4">#REF!</definedName>
    <definedName name="REnewy" localSheetId="3">#REF!</definedName>
    <definedName name="REnewy">#REF!</definedName>
    <definedName name="REy" localSheetId="5">'ER Calculation'!#REF!</definedName>
    <definedName name="REy" localSheetId="4">#REF!</definedName>
    <definedName name="REy" localSheetId="3">#REF!</definedName>
    <definedName name="REy">#REF!</definedName>
    <definedName name="RFyinf20" localSheetId="5">'ER Calculation'!$D$7</definedName>
    <definedName name="RFyinf20" localSheetId="4">#REF!</definedName>
    <definedName name="RFyinf20" localSheetId="3">#REF!</definedName>
    <definedName name="RFyinf20">#REF!</definedName>
    <definedName name="RFysup20" localSheetId="5">'ER Calculation'!#REF!</definedName>
    <definedName name="RFysup20" localSheetId="4">#REF!</definedName>
    <definedName name="RFysup20" localSheetId="3">#REF!</definedName>
    <definedName name="RFysup20">#REF!</definedName>
    <definedName name="SCanton" localSheetId="5">'ER Calculation'!#REF!</definedName>
    <definedName name="SCanton" localSheetId="4">#REF!</definedName>
    <definedName name="SCanton" localSheetId="3">#REF!</definedName>
    <definedName name="SCanton">#REF!</definedName>
    <definedName name="SFS">'ER Calculation'!$D$20</definedName>
    <definedName name="SFSbp_1_dry">'Wood savings'!$D$5</definedName>
    <definedName name="SFSbp_1_wet">'Wood savings'!$D$22</definedName>
    <definedName name="SFSbp_10_dry">'Wood savings'!$D$14</definedName>
    <definedName name="SFSbp_10_wet">'Wood savings'!$D$31</definedName>
    <definedName name="SFSbp_11_dry">'Wood savings'!$D$15</definedName>
    <definedName name="SFSbp_11_wet">'Wood savings'!$D$32</definedName>
    <definedName name="SFSbp_12_dry">'Wood savings'!$D$16</definedName>
    <definedName name="SFSbp_12_wet">'Wood savings'!$D$33</definedName>
    <definedName name="SFSbp_13_dry">'Wood savings'!#REF!</definedName>
    <definedName name="SFSbp_13_wet">'Wood savings'!#REF!</definedName>
    <definedName name="SFSbp_14_dry">'Wood savings'!#REF!</definedName>
    <definedName name="SFSbp_14_wet">'Wood savings'!#REF!</definedName>
    <definedName name="SFSbp_15_dry">'Wood savings'!$D$17</definedName>
    <definedName name="SFSbp_15_wet">'Wood savings'!$D$34</definedName>
    <definedName name="SFSbp_2_dry">'Wood savings'!$D$6</definedName>
    <definedName name="SFSbp_2_wet">'Wood savings'!$D$23</definedName>
    <definedName name="SFSbp_3_dry">'Wood savings'!$D$7</definedName>
    <definedName name="SFSbp_3_wet">'Wood savings'!$D$24</definedName>
    <definedName name="SFSbp_4_dry">'Wood savings'!$D$8</definedName>
    <definedName name="SFSbp_4_wet">'Wood savings'!$D$25</definedName>
    <definedName name="SFSbp_5_dry">'Wood savings'!$D$9</definedName>
    <definedName name="SFSbp_5_wet">'Wood savings'!$D$26</definedName>
    <definedName name="SFSbp_6_dry">'Wood savings'!$D$10</definedName>
    <definedName name="SFSbp_6_wet">'Wood savings'!$D$27</definedName>
    <definedName name="SFSbp_7_dry">'Wood savings'!$D$11</definedName>
    <definedName name="SFSbp_7_wet">'Wood savings'!$D$28</definedName>
    <definedName name="SFSbp_8_dry">'Wood savings'!$D$12</definedName>
    <definedName name="SFSbp_8_wet">'Wood savings'!$D$29</definedName>
    <definedName name="SFSbp_9_dry">'Wood savings'!$D$13</definedName>
    <definedName name="SFSbp_9_wet">'Wood savings'!$D$30</definedName>
    <definedName name="SumiWexistingiy" localSheetId="5">'ER Calculation'!#REF!</definedName>
    <definedName name="SumiWexistingiy" localSheetId="4">#REF!</definedName>
    <definedName name="SumiWexistingiy" localSheetId="3">#REF!</definedName>
    <definedName name="SumiWexistingiy">#REF!</definedName>
    <definedName name="SumiWnewiy" localSheetId="5">'ER Calculation'!#REF!</definedName>
    <definedName name="SumiWnewiy" localSheetId="4">#REF!</definedName>
    <definedName name="SumiWnewiy" localSheetId="3">#REF!</definedName>
    <definedName name="SumiWnewiy">#REF!</definedName>
    <definedName name="Upy">'ER Calculation'!$D$14</definedName>
    <definedName name="WVN" localSheetId="5">'ER Calculation'!#REF!</definedName>
    <definedName name="WVN" localSheetId="4">#REF!</definedName>
    <definedName name="WVN" localSheetId="3">#REF!</definedName>
    <definedName name="WV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8" l="1"/>
  <c r="D18" i="8"/>
  <c r="D16" i="8"/>
  <c r="D14" i="8"/>
  <c r="D57" i="8"/>
  <c r="D52" i="8"/>
  <c r="D47" i="8"/>
  <c r="D42" i="8"/>
  <c r="D37" i="8"/>
  <c r="D36" i="8"/>
  <c r="D35" i="8"/>
  <c r="D34" i="8"/>
  <c r="D29" i="8"/>
  <c r="D24" i="8"/>
  <c r="G37" i="7"/>
  <c r="F37" i="7"/>
  <c r="E37" i="7"/>
  <c r="D37" i="7"/>
  <c r="G36" i="7"/>
  <c r="F36" i="7"/>
  <c r="E36" i="7"/>
  <c r="D36" i="7"/>
  <c r="G17" i="7"/>
  <c r="G30" i="7" s="1"/>
  <c r="F17" i="7"/>
  <c r="E17" i="7"/>
  <c r="E32" i="7" s="1"/>
  <c r="D17" i="7"/>
  <c r="D33" i="8" l="1"/>
  <c r="D38" i="8"/>
  <c r="E22" i="7"/>
  <c r="E30" i="7"/>
  <c r="D24" i="7"/>
  <c r="F25" i="7"/>
  <c r="G34" i="7"/>
  <c r="G28" i="7"/>
  <c r="D32" i="7"/>
  <c r="F33" i="7"/>
  <c r="D23" i="7"/>
  <c r="F24" i="7"/>
  <c r="G27" i="7"/>
  <c r="E29" i="7"/>
  <c r="D31" i="7"/>
  <c r="F32" i="7"/>
  <c r="E26" i="7"/>
  <c r="G24" i="7"/>
  <c r="D28" i="7"/>
  <c r="F29" i="7"/>
  <c r="G32" i="7"/>
  <c r="D34" i="7"/>
  <c r="D25" i="7"/>
  <c r="D22" i="7"/>
  <c r="F23" i="7"/>
  <c r="G26" i="7"/>
  <c r="E28" i="7"/>
  <c r="D30" i="7"/>
  <c r="F31" i="7"/>
  <c r="E34" i="7"/>
  <c r="E23" i="7"/>
  <c r="F26" i="7"/>
  <c r="G29" i="7"/>
  <c r="E31" i="7"/>
  <c r="D33" i="7"/>
  <c r="G23" i="7"/>
  <c r="E25" i="7"/>
  <c r="D27" i="7"/>
  <c r="F28" i="7"/>
  <c r="G31" i="7"/>
  <c r="E33" i="7"/>
  <c r="F34" i="7"/>
  <c r="F22" i="7"/>
  <c r="G25" i="7"/>
  <c r="E27" i="7"/>
  <c r="D29" i="7"/>
  <c r="F30" i="7"/>
  <c r="G33" i="7"/>
  <c r="G22" i="7"/>
  <c r="E24" i="7"/>
  <c r="D26" i="7"/>
  <c r="F27" i="7"/>
  <c r="J52" i="6"/>
  <c r="I52" i="6"/>
  <c r="J51" i="6"/>
  <c r="I51" i="6"/>
  <c r="J50" i="6"/>
  <c r="I50" i="6"/>
  <c r="J49" i="6"/>
  <c r="I49" i="6"/>
  <c r="J48" i="6"/>
  <c r="I48" i="6"/>
  <c r="J47" i="6"/>
  <c r="I47" i="6"/>
  <c r="J46" i="6"/>
  <c r="I46" i="6"/>
  <c r="E46" i="6"/>
  <c r="D46" i="6"/>
  <c r="J45" i="6"/>
  <c r="I45" i="6"/>
  <c r="E45" i="6"/>
  <c r="D45" i="6"/>
  <c r="F45" i="6" s="1"/>
  <c r="J44" i="6"/>
  <c r="I44" i="6"/>
  <c r="E44" i="6"/>
  <c r="D44" i="6"/>
  <c r="J43" i="6"/>
  <c r="I43" i="6"/>
  <c r="E43" i="6"/>
  <c r="D43" i="6"/>
  <c r="F43" i="6" s="1"/>
  <c r="J42" i="6"/>
  <c r="I42" i="6"/>
  <c r="E42" i="6"/>
  <c r="D42" i="6"/>
  <c r="F42" i="6" s="1"/>
  <c r="J41" i="6"/>
  <c r="I41" i="6"/>
  <c r="E41" i="6"/>
  <c r="D41" i="6"/>
  <c r="J40" i="6"/>
  <c r="I40" i="6"/>
  <c r="E40" i="6"/>
  <c r="D40" i="6"/>
  <c r="F40" i="6" s="1"/>
  <c r="E39" i="6"/>
  <c r="E52" i="6" s="1"/>
  <c r="D39" i="6"/>
  <c r="D52" i="6" s="1"/>
  <c r="D48" i="6" l="1"/>
  <c r="E48" i="6"/>
  <c r="K40" i="6"/>
  <c r="D47" i="6"/>
  <c r="D49" i="6"/>
  <c r="F49" i="6" s="1"/>
  <c r="E47" i="6"/>
  <c r="E49" i="6"/>
  <c r="E50" i="6"/>
  <c r="K48" i="6"/>
  <c r="K43" i="6"/>
  <c r="K45" i="6"/>
  <c r="K47" i="6"/>
  <c r="K49" i="6"/>
  <c r="K46" i="6"/>
  <c r="F52" i="6"/>
  <c r="K41" i="6"/>
  <c r="K51" i="6"/>
  <c r="F44" i="6"/>
  <c r="F46" i="6"/>
  <c r="K42" i="6"/>
  <c r="F48" i="6"/>
  <c r="D50" i="6"/>
  <c r="F41" i="6"/>
  <c r="K44" i="6"/>
  <c r="K50" i="6"/>
  <c r="K52" i="6"/>
  <c r="D51" i="6"/>
  <c r="F39" i="6"/>
  <c r="E51" i="6"/>
  <c r="F50" i="6" l="1"/>
  <c r="F47" i="6"/>
  <c r="F51" i="6"/>
</calcChain>
</file>

<file path=xl/sharedStrings.xml><?xml version="1.0" encoding="utf-8"?>
<sst xmlns="http://schemas.openxmlformats.org/spreadsheetml/2006/main" count="1086" uniqueCount="382">
  <si>
    <t>Title of the VPA</t>
  </si>
  <si>
    <t>Utsil Naj – Casa saludable para todos – VPA 4</t>
  </si>
  <si>
    <t>Reference number of the project activity</t>
  </si>
  <si>
    <t>GS 2441</t>
  </si>
  <si>
    <t>Title of the PoA</t>
  </si>
  <si>
    <t>Utsil Naj – Casa saludable para todos</t>
  </si>
  <si>
    <t>Reference number of the PoA</t>
  </si>
  <si>
    <t>GS 1377</t>
  </si>
  <si>
    <t>Version number of the ER calculation Excel</t>
  </si>
  <si>
    <t>Completion date of the ER calculation Excel</t>
  </si>
  <si>
    <t>Monitoring period number and duration of this monitoring period</t>
  </si>
  <si>
    <t>1st monitoring period: 27/12/2018* - 13/03/2023  (first and last days included) of 2nd crediting period</t>
  </si>
  <si>
    <t>Duration of the monitoring period: 1,072 days</t>
  </si>
  <si>
    <t>Project participant(s)</t>
  </si>
  <si>
    <t>FONDO POR LA PAZ</t>
  </si>
  <si>
    <t>MICROSOL</t>
  </si>
  <si>
    <t>Host Party(ies)</t>
  </si>
  <si>
    <t>MEXICO</t>
  </si>
  <si>
    <t>Sectoral scope(s) and applied methodology(ies)</t>
  </si>
  <si>
    <t>Sectoral scope: Energy demand</t>
  </si>
  <si>
    <t>Applied methodology: Gold Standard methodology: “REDUCED EMISSIONS FROM COOKING AND HEATING: Technologies and Practices to Displace Decentralized Thermal Energy Consumption – V.4”</t>
  </si>
  <si>
    <t>* Due to deviation request DEV_256, GS VERs can be claimed as of 06/04/2020. Therefore, the ERs accounted for this period (27/12/2018 until 05/04/2020) are equal to zero.</t>
  </si>
  <si>
    <t>N°</t>
  </si>
  <si>
    <t>Institution</t>
  </si>
  <si>
    <t>Region</t>
  </si>
  <si>
    <t>Province</t>
  </si>
  <si>
    <t>District</t>
  </si>
  <si>
    <t>Community</t>
  </si>
  <si>
    <t>User Name</t>
  </si>
  <si>
    <t>Fuel consumption during the test (sum of the 3 differences)</t>
  </si>
  <si>
    <t>Date of measurement</t>
  </si>
  <si>
    <t>FPP</t>
  </si>
  <si>
    <t>OAXACA</t>
  </si>
  <si>
    <t>SAN JUAN LACHAO NUEVO</t>
  </si>
  <si>
    <t>CAÑADA RIO ORIENTE</t>
  </si>
  <si>
    <t>SAN ANTONINO MONTE VERDE</t>
  </si>
  <si>
    <t>San Antonino Monteverde</t>
  </si>
  <si>
    <t>San José Monteverde</t>
  </si>
  <si>
    <t>San Francisco Cabayua Monteverde</t>
  </si>
  <si>
    <t>San Isidro Monteverde</t>
  </si>
  <si>
    <t>Santa Maria de las Nieves Monteverde</t>
  </si>
  <si>
    <t>TIERRA BLANCA</t>
  </si>
  <si>
    <t>San Miguel Monteverde</t>
  </si>
  <si>
    <t>NATIVIDAD SALINAS SALINAS</t>
  </si>
  <si>
    <t>ROSALEN SALINAS CRUZ</t>
  </si>
  <si>
    <t>GUDALUPE HERMENEGILDA VASQUEZ MARTINEZ</t>
  </si>
  <si>
    <t>MORELIA BARBOSA SALINAS</t>
  </si>
  <si>
    <t>MARIA CONCEPCION AUDELO RAMOS</t>
  </si>
  <si>
    <t>HESIQUIO SALINAS JIMÉNEZ</t>
  </si>
  <si>
    <t>AGUSTINA RAMÍREZ BARRAGÁN</t>
  </si>
  <si>
    <t>JUSTO RAMIREZ</t>
  </si>
  <si>
    <t>MARIA MAGDALENA RAMIREZ MARTINEZ</t>
  </si>
  <si>
    <t>PATRICIA DE DIOS JIMENEZ VELASCO</t>
  </si>
  <si>
    <t>SEPTIMIO VASQUEZ TORRES</t>
  </si>
  <si>
    <t>EUFEMIO FRANCO TORRES</t>
  </si>
  <si>
    <t>HILARIA MARTINEZ MARTINEZ</t>
  </si>
  <si>
    <t>ROSA PEREZ PEREZ</t>
  </si>
  <si>
    <t>EMILIO TORRES MARTÍNEZ</t>
  </si>
  <si>
    <t>PAULA MARTINEZ PEREZ</t>
  </si>
  <si>
    <t>BERONICA CRUZ CRUZ</t>
  </si>
  <si>
    <t>JUANA SANTIAGO HERNANDEZ</t>
  </si>
  <si>
    <t>GREGORIO LÓPEZ BAUTISTA</t>
  </si>
  <si>
    <t>ALEJANDRO HERNANDEZ BAUTISTA</t>
  </si>
  <si>
    <t>HILDA LÓPEZ LÓPEZ</t>
  </si>
  <si>
    <t>RUTILIO CRUZ</t>
  </si>
  <si>
    <t>FRANCISCA BAUTISTA CRUZ</t>
  </si>
  <si>
    <t>HILDA CRUZ SANTIAGO</t>
  </si>
  <si>
    <t>INES ORTIZ SANTIAGO</t>
  </si>
  <si>
    <t>RUTILIA PEÑA BAUTISTA</t>
  </si>
  <si>
    <t>MARINA CRUZ CRUZ</t>
  </si>
  <si>
    <t>INES CRUZ</t>
  </si>
  <si>
    <t>ALMAUDELIA SANTIAGO BAUTISTA</t>
  </si>
  <si>
    <t>CLARA PABLO BAUTISTA</t>
  </si>
  <si>
    <t>CLEMENCIA ORTIZ HERNÁNDEZ</t>
  </si>
  <si>
    <t>PEDRO BAUTISTA LÓPEZ</t>
  </si>
  <si>
    <t>MARCELA LOPEZ BAUTISTA</t>
  </si>
  <si>
    <t>FAVIOLA BAUTISTA LOPEZ</t>
  </si>
  <si>
    <t>JULIANA SANTIAGO ORTIZ</t>
  </si>
  <si>
    <t>JUSTINA HERNÁNDEZ BAUTISTA</t>
  </si>
  <si>
    <t>CARMELA MENDEZ BAUTISTA</t>
  </si>
  <si>
    <t>ISIDORO CRUZ BAUTISTA</t>
  </si>
  <si>
    <t>SEBASTIANA HERNÁNDEZ BAUTISTA</t>
  </si>
  <si>
    <t>MODESTA BAUTISTA CRUZ</t>
  </si>
  <si>
    <t>ANGELA PABLO ORTIZ</t>
  </si>
  <si>
    <t>JULIAN HERNANDEZ BAUTISTA</t>
  </si>
  <si>
    <t>CESILIA BAUTISTA</t>
  </si>
  <si>
    <t>CLAUDIA LÓPEZ BAUTISTA</t>
  </si>
  <si>
    <t>VIRGINIA SANTIAGO</t>
  </si>
  <si>
    <t>ANASTACIA CRUZ ANTONIO</t>
  </si>
  <si>
    <t>FABIÁN BAUTISTA LÓPEZ</t>
  </si>
  <si>
    <t>ROSA CRUZ LOPEZ</t>
  </si>
  <si>
    <t>FIDELFA BAUTISTA MENDEZ</t>
  </si>
  <si>
    <t>MARIA BAUTISTA PEÑA</t>
  </si>
  <si>
    <t>CARMEN ANTONIO SANTIAGO</t>
  </si>
  <si>
    <t>ELEAZAR LOPEZ BAUTISTA</t>
  </si>
  <si>
    <t>ROSALÍA CRUZ SANTIAGO</t>
  </si>
  <si>
    <t>GREGORIO BAUTISTA BAUTISTA</t>
  </si>
  <si>
    <t>OFELIA BAUTISTA BAUTISTA</t>
  </si>
  <si>
    <t>MARINA BAUTISTA</t>
  </si>
  <si>
    <t>APOLINARIA BAUTISTA HERNANDEZ</t>
  </si>
  <si>
    <t>JAVIER ORTIZ BAUTISTA</t>
  </si>
  <si>
    <t>ALEJANDRO BAUTISTA</t>
  </si>
  <si>
    <t>PEDRO ORTIZ BAUTISTA</t>
  </si>
  <si>
    <t>AURORA BAUTISTA  HERNÁNDEZ</t>
  </si>
  <si>
    <t>FIRMO SALINAS RAMÍREZ</t>
  </si>
  <si>
    <t>GABRIELA SALINAS SALINAS</t>
  </si>
  <si>
    <t>MARGARITA SALINAS CORTES</t>
  </si>
  <si>
    <t>JESUS TORRES MARTINEZ</t>
  </si>
  <si>
    <t>CRESCENCIA BAUTISTA HERNÁNDEZ</t>
  </si>
  <si>
    <t>NATALIA SANTIAGO LÓPEZ</t>
  </si>
  <si>
    <t>JUAN BAUTISTA HERNÁNDEZ</t>
  </si>
  <si>
    <t>PAULA HERNÁNDEZ LÓPEZ</t>
  </si>
  <si>
    <t>CARMELITA LÓPEZ LÓPEZ</t>
  </si>
  <si>
    <t>ISABEL SANTIAGO BAUTISTA</t>
  </si>
  <si>
    <t>ALBERTA BAUTISTA PEÑA</t>
  </si>
  <si>
    <t>PAULA BAUTISTA CRUZ</t>
  </si>
  <si>
    <t>PAULA CRUZ LÓPEZ</t>
  </si>
  <si>
    <t>CIRILA PEÑA MARTINEZ</t>
  </si>
  <si>
    <t>MAURA ORTIZ HERNANDEZ</t>
  </si>
  <si>
    <t>HILARIA BAUTISTA PEÑA</t>
  </si>
  <si>
    <t>JULIANA PEÑA BAUTISTA</t>
  </si>
  <si>
    <t>NIEVE LÓPEZ</t>
  </si>
  <si>
    <t>MICAELA BAUTISTA PEÑA</t>
  </si>
  <si>
    <t>TERESA SANTIAGO LÓPEZ</t>
  </si>
  <si>
    <t>ANACLETA CRUZ SALINAS</t>
  </si>
  <si>
    <t>ALEJANDRA LÓPEZ HERNANDEZ</t>
  </si>
  <si>
    <t>GUADALUPE HERNANDEZ BAUTISTA</t>
  </si>
  <si>
    <t>EMILIANA HERNANDEZ ORTIZ</t>
  </si>
  <si>
    <t>FELIPA DE JESUS RAMIREZ VELASCO</t>
  </si>
  <si>
    <t>JOSEFINA SANTIAGO PEÑA</t>
  </si>
  <si>
    <t>FRANCISCA BAUTISTA PEÑA</t>
  </si>
  <si>
    <t>JULIA LÓPEZ BAUTISTA</t>
  </si>
  <si>
    <t>ALICIA SANTIAGO LÓPEZ</t>
  </si>
  <si>
    <t>MARIA JIMENEZ CANSECO</t>
  </si>
  <si>
    <t>EUGENIA SALINAS PEREZ</t>
  </si>
  <si>
    <t>JUANA CORTÉS JIMÉNEZ</t>
  </si>
  <si>
    <t>GORDIANO RAMÍREZ CORTES</t>
  </si>
  <si>
    <t>NICANDRA JIMÉNEZ CANSECO</t>
  </si>
  <si>
    <t>ANGEL RAMIREZ ZURITA</t>
  </si>
  <si>
    <t>SANDRA CALVO</t>
  </si>
  <si>
    <t>ALBERTA MARTÍNEZ MARTÍNEZ</t>
  </si>
  <si>
    <t>CAMELIA HERNÁNDEZ LÓPEZ</t>
  </si>
  <si>
    <t>ALBERTO CRUZ CRUZ</t>
  </si>
  <si>
    <t>BERNARDO PEÑA CRUZ</t>
  </si>
  <si>
    <t>JUANA CRUZ BAUTISTA</t>
  </si>
  <si>
    <t>ANGELICA LÓPEZ MIRANDA</t>
  </si>
  <si>
    <t>DIONISIA ORTIZ CASTRO</t>
  </si>
  <si>
    <t>LORENZA PEÑA BAUTISTA</t>
  </si>
  <si>
    <t>MARINA PABLO SAN JUAN</t>
  </si>
  <si>
    <t>MAGDALENA BAUTISTA HERNÁNDEZ</t>
  </si>
  <si>
    <t>VICENTE LÓPEZ CRUZ</t>
  </si>
  <si>
    <t>LUIZ CRUZ</t>
  </si>
  <si>
    <t>MARCELINA BAUTISTA BAUTISTA</t>
  </si>
  <si>
    <t>SOLEDAD LÓPEZ ANTONIO</t>
  </si>
  <si>
    <t>TRINIDAD SALINAS SALINAS</t>
  </si>
  <si>
    <t>DALILA ISMENE SALINAS CALVO</t>
  </si>
  <si>
    <t>PETRONILO SÁNCHEZ</t>
  </si>
  <si>
    <r>
      <t>U</t>
    </r>
    <r>
      <rPr>
        <b/>
        <vertAlign val="subscript"/>
        <sz val="18"/>
        <color theme="1"/>
        <rFont val="Calibri"/>
        <family val="2"/>
        <scheme val="minor"/>
      </rPr>
      <t>p,y</t>
    </r>
  </si>
  <si>
    <t>Usage rate</t>
  </si>
  <si>
    <t>Name</t>
  </si>
  <si>
    <t>Description</t>
  </si>
  <si>
    <t>Value</t>
  </si>
  <si>
    <t>Unit</t>
  </si>
  <si>
    <t>Data source</t>
  </si>
  <si>
    <r>
      <t>U</t>
    </r>
    <r>
      <rPr>
        <vertAlign val="subscript"/>
        <sz val="10"/>
        <color theme="1"/>
        <rFont val="Verdana"/>
        <family val="2"/>
      </rPr>
      <t>p,1</t>
    </r>
  </si>
  <si>
    <t>Usage rate for ICS in project scenario p - age category 1</t>
  </si>
  <si>
    <t>%</t>
  </si>
  <si>
    <r>
      <t>U</t>
    </r>
    <r>
      <rPr>
        <vertAlign val="subscript"/>
        <sz val="10"/>
        <color theme="1"/>
        <rFont val="Verdana"/>
        <family val="2"/>
      </rPr>
      <t>p,2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</si>
  <si>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2</t>
  </si>
  <si>
    <r>
      <t>U</t>
    </r>
    <r>
      <rPr>
        <vertAlign val="subscript"/>
        <sz val="10"/>
        <color theme="1"/>
        <rFont val="Verdana"/>
        <family val="2"/>
      </rPr>
      <t>p,3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</si>
  <si>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3</t>
  </si>
  <si>
    <r>
      <t>U</t>
    </r>
    <r>
      <rPr>
        <vertAlign val="subscript"/>
        <sz val="10"/>
        <color theme="1"/>
        <rFont val="Verdana"/>
        <family val="2"/>
      </rPr>
      <t>p,4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</si>
  <si>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4</t>
  </si>
  <si>
    <r>
      <t>U</t>
    </r>
    <r>
      <rPr>
        <vertAlign val="subscript"/>
        <sz val="10"/>
        <color theme="1"/>
        <rFont val="Verdana"/>
        <family val="2"/>
      </rPr>
      <t>p,5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</si>
  <si>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5</t>
  </si>
  <si>
    <r>
      <t>U</t>
    </r>
    <r>
      <rPr>
        <vertAlign val="subscript"/>
        <sz val="10"/>
        <color theme="1"/>
        <rFont val="Verdana"/>
        <family val="2"/>
      </rPr>
      <t>p,6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</si>
  <si>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6</t>
  </si>
  <si>
    <r>
      <t>U</t>
    </r>
    <r>
      <rPr>
        <vertAlign val="subscript"/>
        <sz val="10"/>
        <color theme="1"/>
        <rFont val="Verdana"/>
        <family val="2"/>
      </rPr>
      <t>p,7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</si>
  <si>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7</t>
  </si>
  <si>
    <r>
      <t>U</t>
    </r>
    <r>
      <rPr>
        <vertAlign val="subscript"/>
        <sz val="10"/>
        <color theme="1"/>
        <rFont val="Verdana"/>
        <family val="2"/>
      </rPr>
      <t>p,8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</si>
  <si>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8</t>
  </si>
  <si>
    <r>
      <t>U</t>
    </r>
    <r>
      <rPr>
        <vertAlign val="subscript"/>
        <sz val="10"/>
        <color theme="1"/>
        <rFont val="Verdana"/>
        <family val="2"/>
      </rPr>
      <t>p,9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</si>
  <si>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9</t>
  </si>
  <si>
    <r>
      <t>U</t>
    </r>
    <r>
      <rPr>
        <vertAlign val="subscript"/>
        <sz val="10"/>
        <color theme="1"/>
        <rFont val="Verdana"/>
        <family val="2"/>
      </rPr>
      <t>p,10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</si>
  <si>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10</t>
  </si>
  <si>
    <r>
      <t>U</t>
    </r>
    <r>
      <rPr>
        <vertAlign val="subscript"/>
        <sz val="10"/>
        <color theme="1"/>
        <rFont val="Verdana"/>
        <family val="2"/>
      </rPr>
      <t>p,11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</si>
  <si>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11</t>
  </si>
  <si>
    <r>
      <t>U</t>
    </r>
    <r>
      <rPr>
        <vertAlign val="subscript"/>
        <sz val="10"/>
        <color theme="1"/>
        <rFont val="Verdana"/>
        <family val="2"/>
      </rPr>
      <t>p,12</t>
    </r>
    <r>
      <rPr>
        <sz val="11"/>
        <color theme="1"/>
        <rFont val="Calibri"/>
        <family val="2"/>
        <scheme val="minor"/>
      </rPr>
      <t/>
    </r>
  </si>
  <si>
    <t>Usage rate for ICS in project scenario p - age category 12</t>
  </si>
  <si>
    <t>Usage rate for ICS in project scenario p - age category 13</t>
  </si>
  <si>
    <t>Utsil Naj usage rate results from the LPP FPP Onil (Internal document)</t>
  </si>
  <si>
    <r>
      <t>U</t>
    </r>
    <r>
      <rPr>
        <vertAlign val="subscript"/>
        <sz val="10"/>
        <color theme="1"/>
        <rFont val="Verdana"/>
        <family val="2"/>
      </rPr>
      <t>p,13</t>
    </r>
  </si>
  <si>
    <t>SFSb,p,y,dry</t>
  </si>
  <si>
    <t>Value to use for daily wood savings during the DRY season (kg/ICS/day)</t>
  </si>
  <si>
    <t>Pby,dry</t>
  </si>
  <si>
    <t>Quantity of fuel that is consumed in baseline scenario b during year y (dry season)</t>
  </si>
  <si>
    <t>kg/day/stove</t>
  </si>
  <si>
    <t>Baseline surveys</t>
  </si>
  <si>
    <t>SFSb,p,1,dry</t>
  </si>
  <si>
    <t>Wood savings for an individual ICS of the project against an individual stove of project p in year 1 in dry season</t>
  </si>
  <si>
    <t>kg/ICS/day</t>
  </si>
  <si>
    <t>SFSb,p,2,dry</t>
  </si>
  <si>
    <t>Wood savings for an individual ICS of the project against an individual stove of project p in year 2 in dry season</t>
  </si>
  <si>
    <t>SFSb,p,3,dry</t>
  </si>
  <si>
    <t>Wood savings for an individual ICS of the project against an individual stove of project p in year 3 in dry season</t>
  </si>
  <si>
    <t>SFSb,p,4,dry</t>
  </si>
  <si>
    <t>Wood savings for an individual ICS of the project against an individual stove of project p in year 4 in dry season</t>
  </si>
  <si>
    <t>SFSb,p,5,dry</t>
  </si>
  <si>
    <t>Wood savings for an individual ICS of the project against an individual stove of project p in year 5 in dry season</t>
  </si>
  <si>
    <t>SFSb,p,6,dry</t>
  </si>
  <si>
    <t>Wood savings for an individual ICS of the project against an individual stove of project p in year 6 in dry season</t>
  </si>
  <si>
    <t>SFSb,p,7,dry</t>
  </si>
  <si>
    <t>Wood savings for an individual ICS of the project against an individual stove of project p in year 7 in dry season</t>
  </si>
  <si>
    <t>SFSb,p,8,dry</t>
  </si>
  <si>
    <t>Wood savings for an individual ICS of the project against an individual stove of project p in year 8 in dry season</t>
  </si>
  <si>
    <t>SFSb,p,9,dry</t>
  </si>
  <si>
    <t>Wood savings for an individual ICS of the project against an individual stove of project p in year 9 in dry season</t>
  </si>
  <si>
    <t>SFSb,p,10,dry</t>
  </si>
  <si>
    <t>Wood savings for an individual ICS of the project against an individual stove of project p in year 10 in dry season</t>
  </si>
  <si>
    <t>SFSb,p,11,dry</t>
  </si>
  <si>
    <t>Wood savings for an individual ICS of the project against an individual stove of project p in year 11 in dry season</t>
  </si>
  <si>
    <t>SFSb,p,12,dry</t>
  </si>
  <si>
    <t>Wood savings for an individual ICS of the project against an individual stove of project p in year 12 in dry season</t>
  </si>
  <si>
    <t>SFSb,p,13,dry</t>
  </si>
  <si>
    <t>Wood savings for an individual ICS of the project against an individual stove of project p in year 13 in dry season</t>
  </si>
  <si>
    <t>SFSb,p,y,wet</t>
  </si>
  <si>
    <t>Value to use for daily wood savings during the WET season (kg/ICS/day)</t>
  </si>
  <si>
    <t>Pby,wet</t>
  </si>
  <si>
    <t>Quantity of fuel that is consumed in baseline scenario b during year y (wet season)</t>
  </si>
  <si>
    <t>SFSb,p,1,wet</t>
  </si>
  <si>
    <t>Wood savings for an individual ICS of the project against an individual stove of project p in year 1 in wet season</t>
  </si>
  <si>
    <t>SFSb,p,2,wet</t>
  </si>
  <si>
    <t>Wood savings for an individual ICS of the project against an individual stove of project p in year 2 in wet season</t>
  </si>
  <si>
    <t>SFSb,p,3,wet</t>
  </si>
  <si>
    <t>Wood savings for an individual ICS of the project against an individual stove of project p in year 3 in wet season</t>
  </si>
  <si>
    <t>SFSb,p,4,wet</t>
  </si>
  <si>
    <t>Wood savings for an individual ICS of the project against an individual stove of project p in year 4 in wet season</t>
  </si>
  <si>
    <t>SFSb,p,5,wet</t>
  </si>
  <si>
    <t>Wood savings for an individual ICS of the project against an individual stove of project p in year 5 in wet season</t>
  </si>
  <si>
    <t>SFSb,p,6,wet</t>
  </si>
  <si>
    <t>Wood savings for an individual ICS of the project against an individual stove of project p in year 6 in wet season</t>
  </si>
  <si>
    <t>SFSb,p,7,wet</t>
  </si>
  <si>
    <t>Wood savings for an individual ICS of the project against an individual stove of project p in year 7 in wet season</t>
  </si>
  <si>
    <t>SFSb,p,8,wet</t>
  </si>
  <si>
    <t>Wood savings for an individual ICS of the project against an individual stove of project p in year 8 in wet season</t>
  </si>
  <si>
    <t>SFSb,p,9,wet</t>
  </si>
  <si>
    <t>Wood savings for an individual ICS of the project against an individual stove of project p in year 9 in wet season</t>
  </si>
  <si>
    <t>SFSb,p,10,wet</t>
  </si>
  <si>
    <t>Wood savings for an individual ICS of the project against an individual stove of project p in year 10 in wet season</t>
  </si>
  <si>
    <t>SFSb,p,11,wet</t>
  </si>
  <si>
    <t>Wood savings for an individual ICS of the project against an individual stove of project p in year 11 in wet season</t>
  </si>
  <si>
    <t>SFSb,p,12,wet</t>
  </si>
  <si>
    <t>Wood savings for an individual ICS of the project against an individual stove of project p in year 12 in wet season</t>
  </si>
  <si>
    <t>SFSb,p,13,wet</t>
  </si>
  <si>
    <t>Wood savings for an individual ICS of the project against an individual stove of project p in year 13 in wet season</t>
  </si>
  <si>
    <t>Proportion of  the DRY season</t>
  </si>
  <si>
    <t>Dry</t>
  </si>
  <si>
    <t>Wet</t>
  </si>
  <si>
    <t>Seasonally weighted</t>
  </si>
  <si>
    <t>Data from other WorkSheets (per age category):</t>
  </si>
  <si>
    <t>Wood savings DRY (tons/ICS/day)</t>
  </si>
  <si>
    <t>Wood savings WET (tons/ICS/day)</t>
  </si>
  <si>
    <t>Seasonally weighted wood savings (tons/ICS/day)</t>
  </si>
  <si>
    <t>Pby</t>
  </si>
  <si>
    <t>Average daily wood consumption of a stove in baseline scenario b during year y</t>
  </si>
  <si>
    <t>SFSb,p,1</t>
  </si>
  <si>
    <t>Wood savings for an individual ICS of the project against an individual stove of project p in year 1</t>
  </si>
  <si>
    <t>SFSb,p,2</t>
  </si>
  <si>
    <t>Wood savings for an individual ICS of the project against an individual stove of project p in year 2</t>
  </si>
  <si>
    <t>SFSb,p,3</t>
  </si>
  <si>
    <t>Wood savings for an individual ICS of the project against an individual stove of project p in year 3</t>
  </si>
  <si>
    <t>SFSb,p,4</t>
  </si>
  <si>
    <t>Wood savings for an individual ICS of the project against an individual stove of project p in year 4</t>
  </si>
  <si>
    <t>SFSb,p,5</t>
  </si>
  <si>
    <t>Wood savings for an individual ICS of the project against an individual stove of project p in year 5</t>
  </si>
  <si>
    <t>SFSb,p,6</t>
  </si>
  <si>
    <t>Wood savings for an individual ICS of the project against an individual stove of project p in year 6</t>
  </si>
  <si>
    <t>SFSb,p,7</t>
  </si>
  <si>
    <t>Wood savings for an individual ICS of the project against an individual stove of project p in year 7</t>
  </si>
  <si>
    <t>SFSb,p,8</t>
  </si>
  <si>
    <t>Wood savings for an individual ICS of the project against an individual stove of project p in year 8</t>
  </si>
  <si>
    <t>SFSb,p,9</t>
  </si>
  <si>
    <t>Wood savings for an individual ICS of the project against an individual stove of project p in year 9</t>
  </si>
  <si>
    <t>SFSb,p,10</t>
  </si>
  <si>
    <t>Wood savings for an individual ICS of the project against an individual stove of project p in year 10</t>
  </si>
  <si>
    <t>SFSb,p,11</t>
  </si>
  <si>
    <t>Wood savings for an individual ICS of the project against an individual stove of project p in year 11</t>
  </si>
  <si>
    <t>SFSb,p,12</t>
  </si>
  <si>
    <t>Wood savings for an individual ICS of the project against an individual stove of project p in year 12</t>
  </si>
  <si>
    <t>SFSb,p,13</t>
  </si>
  <si>
    <t>Wood savings for an individual ICS of the project against an individual stove of project p in year 13</t>
  </si>
  <si>
    <t>Np,y</t>
  </si>
  <si>
    <t>Cumulative number of project technology-days (ICS*days)</t>
  </si>
  <si>
    <t>Age categories</t>
  </si>
  <si>
    <t>Npy 2020</t>
  </si>
  <si>
    <t>Npy 2021</t>
  </si>
  <si>
    <t>Npy 2022</t>
  </si>
  <si>
    <t>Total</t>
  </si>
  <si>
    <t>Np,y (%)</t>
  </si>
  <si>
    <t>Proportion of ICS.days per age category and per year (%)</t>
  </si>
  <si>
    <t>Npy 2020 (%)</t>
  </si>
  <si>
    <t>Npy 2021 (%)</t>
  </si>
  <si>
    <t>Npy 2022 (%)</t>
  </si>
  <si>
    <t>Parameters (per year) :</t>
  </si>
  <si>
    <t>WS(p,b,y) (tons/ICS/day)</t>
  </si>
  <si>
    <t>U(p,y)</t>
  </si>
  <si>
    <t>Npy 2023</t>
  </si>
  <si>
    <t>Npy 2023 (%)</t>
  </si>
  <si>
    <t>Source: AURA ER calculations (Microsol intern document)</t>
  </si>
  <si>
    <t>Utsil Naj wood savings results from the LPP AURA (Internal document)</t>
  </si>
  <si>
    <t>Fixed parameters</t>
  </si>
  <si>
    <t>Description of parameter</t>
  </si>
  <si>
    <t xml:space="preserve">Unit </t>
  </si>
  <si>
    <r>
      <rPr>
        <sz val="11"/>
        <color theme="1"/>
        <rFont val="Calibri"/>
        <family val="2"/>
        <scheme val="minor"/>
      </rPr>
      <t>EFb,f, CO2</t>
    </r>
  </si>
  <si>
    <t>CO2 emission factor arising from use of fuels in baseline scenario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</si>
  <si>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e/TJ</t>
    </r>
  </si>
  <si>
    <r>
      <rPr>
        <sz val="11"/>
        <color theme="1"/>
        <rFont val="Calibri"/>
        <family val="2"/>
        <scheme val="minor"/>
      </rPr>
      <t>EFb,f, nonCO2</t>
    </r>
  </si>
  <si>
    <t>Non-CO2 emission factor arising from use of fuels in baseline scenario</t>
  </si>
  <si>
    <t>NCV n,f,wood</t>
  </si>
  <si>
    <t>Net calorific value of the fuels used in the baseline</t>
  </si>
  <si>
    <t>TJ/ton wood</t>
  </si>
  <si>
    <t>fNRB</t>
  </si>
  <si>
    <t>Non-renewability fraction of woody biomass fuel</t>
  </si>
  <si>
    <t>Calculation of reference emissions</t>
  </si>
  <si>
    <t>Formula</t>
  </si>
  <si>
    <t>Ep</t>
  </si>
  <si>
    <t>Eligibility factor of the technologies implemented in project scenario p</t>
  </si>
  <si>
    <r>
      <t>U</t>
    </r>
    <r>
      <rPr>
        <vertAlign val="subscript"/>
        <sz val="10"/>
        <color theme="1"/>
        <rFont val="Verdana"/>
        <family val="2"/>
      </rPr>
      <t>p,y</t>
    </r>
  </si>
  <si>
    <t>Cumulative usage rate for ICS in project scenario p in year y, based on cumulative adoption rate and drop-off revealed by usage surveys</t>
  </si>
  <si>
    <t>Proportion of  the DRY and WET season</t>
  </si>
  <si>
    <t>If the seasonality isn´t taken into account, put 1 or 0 depending of the season considered as the more conservative (1 if dry 0 if wet, 0.5 if dry and wet)</t>
  </si>
  <si>
    <t>N/A</t>
  </si>
  <si>
    <t>kg/household-day</t>
  </si>
  <si>
    <t>Ppy</t>
  </si>
  <si>
    <t>Average daily wood consumption of an ICS in project scenario p  during year y</t>
  </si>
  <si>
    <t>SFSb,p,y</t>
  </si>
  <si>
    <t>Wood savings for an individual ICS of the project against an individual stove of baseline b/project p pair in year y</t>
  </si>
  <si>
    <t>Calculation of baseline emissions</t>
  </si>
  <si>
    <r>
      <t>BE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</t>
    </r>
  </si>
  <si>
    <t>Baseline emissions in year y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</si>
  <si>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</t>
    </r>
  </si>
  <si>
    <t>Baseline emissions in year 2020</t>
  </si>
  <si>
    <t>Baseline emissions in year 2021</t>
  </si>
  <si>
    <r>
      <t>BE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2022</t>
    </r>
  </si>
  <si>
    <t>Baseline emissions in year 2022</t>
  </si>
  <si>
    <t>Calculation of project emissions</t>
  </si>
  <si>
    <r>
      <t>PE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</t>
    </r>
  </si>
  <si>
    <t>Project emissions in year y</t>
  </si>
  <si>
    <t>Project emissions in year 2020</t>
  </si>
  <si>
    <t>Project emissions in year 2021</t>
  </si>
  <si>
    <r>
      <t>PE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2022</t>
    </r>
  </si>
  <si>
    <t>Project emissions in year 2022</t>
  </si>
  <si>
    <t>Leakage</t>
  </si>
  <si>
    <r>
      <t>LE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</t>
    </r>
  </si>
  <si>
    <t>Leakage in year y</t>
  </si>
  <si>
    <t>Leakage in year 2020</t>
  </si>
  <si>
    <t>Leakage in year 2021</t>
  </si>
  <si>
    <r>
      <t>LE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2022</t>
    </r>
  </si>
  <si>
    <t>Leakage in year 2022</t>
  </si>
  <si>
    <t>Calculation of emission reductions</t>
  </si>
  <si>
    <r>
      <t>ER</t>
    </r>
    <r>
      <rPr>
        <vertAlign val="subscript"/>
        <sz val="11"/>
        <color theme="1"/>
        <rFont val="Calibri"/>
        <family val="2"/>
        <scheme val="minor"/>
      </rPr>
      <t>y</t>
    </r>
  </si>
  <si>
    <t>Emission reductions in year y</t>
  </si>
  <si>
    <t>Emission reductions in year 2020</t>
  </si>
  <si>
    <t>Emission reductions in year 2021</t>
  </si>
  <si>
    <r>
      <t>ER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2022</t>
    </r>
  </si>
  <si>
    <t>Emission reductions in year 2022</t>
  </si>
  <si>
    <r>
      <t>BE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2020</t>
    </r>
  </si>
  <si>
    <r>
      <t>BE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2021</t>
    </r>
  </si>
  <si>
    <r>
      <t>BE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2023</t>
    </r>
  </si>
  <si>
    <t>Baseline emissions in year 2023</t>
  </si>
  <si>
    <r>
      <t>PE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2020</t>
    </r>
  </si>
  <si>
    <r>
      <t>PE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2021</t>
    </r>
  </si>
  <si>
    <r>
      <t>PE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2023</t>
    </r>
  </si>
  <si>
    <t>Project emissions in year 2023</t>
  </si>
  <si>
    <r>
      <t>LE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2020</t>
    </r>
  </si>
  <si>
    <r>
      <t>LE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2021</t>
    </r>
  </si>
  <si>
    <r>
      <t>LE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2023</t>
    </r>
  </si>
  <si>
    <t>Leakage in year 2023</t>
  </si>
  <si>
    <r>
      <t>ER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2020</t>
    </r>
  </si>
  <si>
    <r>
      <t>ER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2021</t>
    </r>
  </si>
  <si>
    <r>
      <t>ER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2023</t>
    </r>
  </si>
  <si>
    <t>Emission reductions in year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</si>
</sst>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yy"/>
    <numFmt numFmtId="165" formatCode="0.0000"/>
    <numFmt numFmtId="166" formatCode="0.000"/>
    <numFmt numFmtId="167" formatCode="_ * #,##0.00_ ;_ * \-#,##0.00_ ;_ * &quot;-&quot;??_ ;_ @_ "/>
    <numFmt numFmtId="168" formatCode="_ * #,##0_ ;_ * \-#,##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8"/>
      <color theme="1"/>
      <name val="Calibri"/>
      <family val="2"/>
      <scheme val="minor"/>
    </font>
    <font>
      <b/>
      <vertAlign val="subscript"/>
      <sz val="18"/>
      <color theme="1"/>
      <name val="Calibri"/>
      <family val="2"/>
      <scheme val="minor"/>
    </font>
    <font>
      <sz val="10"/>
      <color theme="1"/>
      <name val="Verdana"/>
      <family val="2"/>
    </font>
    <font>
      <vertAlign val="subscript"/>
      <sz val="10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vertAlign val="subscript"/>
      <sz val="18"/>
      <color theme="1"/>
      <name val="Verdana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A7179"/>
        <bgColor indexed="64"/>
      </patternFill>
    </fill>
    <fill>
      <patternFill patternType="solid">
        <fgColor rgb="FF4966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7" fontId="1" fillId="0" borderId="0" applyFont="0" applyFill="0" applyBorder="0" applyAlignment="0" applyProtection="0"/>
  </cellStyleXfs>
  <cellXfs count="142">
    <xf numFmtId="0" fontId="0" fillId="0" borderId="0" xfId="0"/>
    <xf numFmtId="0" fontId="3" fillId="2" borderId="1" xfId="0" applyFont="1" applyFill="1" applyBorder="1"/>
    <xf numFmtId="0" fontId="3" fillId="0" borderId="0" xfId="0" applyFont="1"/>
    <xf numFmtId="0" fontId="4" fillId="2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/>
    <xf numFmtId="14" fontId="3" fillId="0" borderId="0" xfId="0" applyNumberFormat="1" applyFont="1"/>
    <xf numFmtId="2" fontId="3" fillId="0" borderId="0" xfId="0" applyNumberFormat="1" applyFont="1"/>
    <xf numFmtId="0" fontId="3" fillId="0" borderId="1" xfId="0" applyFont="1" applyFill="1" applyBorder="1" applyAlignment="1">
      <alignment horizontal="justify" vertical="center"/>
    </xf>
    <xf numFmtId="14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justify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2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0" fillId="0" borderId="0" xfId="0" applyAlignment="1">
      <alignment vertical="center" wrapText="1"/>
    </xf>
    <xf numFmtId="10" fontId="0" fillId="0" borderId="0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4" fillId="0" borderId="6" xfId="2" applyFont="1" applyBorder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0" fillId="0" borderId="8" xfId="0" applyBorder="1" applyAlignment="1">
      <alignment vertical="center" wrapText="1"/>
    </xf>
    <xf numFmtId="10" fontId="0" fillId="0" borderId="8" xfId="1" applyNumberFormat="1" applyFont="1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14" fillId="0" borderId="9" xfId="2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12" fillId="0" borderId="5" xfId="0" applyFont="1" applyBorder="1" applyAlignment="1">
      <alignment vertical="center"/>
    </xf>
    <xf numFmtId="4" fontId="0" fillId="0" borderId="0" xfId="0" applyNumberFormat="1" applyAlignment="1">
      <alignment horizontal="right" vertical="center"/>
    </xf>
    <xf numFmtId="0" fontId="0" fillId="0" borderId="6" xfId="0" applyBorder="1" applyAlignment="1">
      <alignment vertical="center"/>
    </xf>
    <xf numFmtId="0" fontId="12" fillId="0" borderId="7" xfId="0" applyFont="1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2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0" fillId="0" borderId="6" xfId="0" applyNumberFormat="1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2" fontId="0" fillId="0" borderId="8" xfId="0" applyNumberFormat="1" applyBorder="1" applyAlignment="1">
      <alignment vertical="center" wrapText="1"/>
    </xf>
    <xf numFmtId="2" fontId="0" fillId="0" borderId="9" xfId="0" applyNumberForma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165" fontId="16" fillId="0" borderId="0" xfId="0" applyNumberFormat="1" applyFont="1" applyAlignment="1">
      <alignment horizontal="center" vertical="center" wrapText="1"/>
    </xf>
    <xf numFmtId="165" fontId="14" fillId="0" borderId="6" xfId="0" applyNumberFormat="1" applyFont="1" applyBorder="1" applyAlignment="1">
      <alignment horizontal="center" vertical="center"/>
    </xf>
    <xf numFmtId="165" fontId="16" fillId="0" borderId="8" xfId="0" applyNumberFormat="1" applyFont="1" applyBorder="1" applyAlignment="1">
      <alignment horizontal="center" vertical="center" wrapText="1"/>
    </xf>
    <xf numFmtId="165" fontId="14" fillId="0" borderId="9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3" xfId="0" applyFont="1" applyBorder="1"/>
    <xf numFmtId="0" fontId="2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4" borderId="0" xfId="0" applyNumberFormat="1" applyFill="1" applyAlignment="1">
      <alignment horizontal="right" vertical="center"/>
    </xf>
    <xf numFmtId="4" fontId="0" fillId="4" borderId="6" xfId="0" applyNumberFormat="1" applyFill="1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2" fillId="4" borderId="8" xfId="0" applyNumberFormat="1" applyFont="1" applyFill="1" applyBorder="1" applyAlignment="1">
      <alignment horizontal="right" vertical="center"/>
    </xf>
    <xf numFmtId="4" fontId="2" fillId="4" borderId="9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9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16" fillId="0" borderId="1" xfId="1" applyNumberFormat="1" applyFont="1" applyFill="1" applyBorder="1" applyAlignment="1">
      <alignment horizontal="right" vertical="center" wrapText="1"/>
    </xf>
    <xf numFmtId="10" fontId="16" fillId="4" borderId="1" xfId="1" applyNumberFormat="1" applyFont="1" applyFill="1" applyBorder="1" applyAlignment="1">
      <alignment horizontal="right" vertical="center" wrapText="1"/>
    </xf>
    <xf numFmtId="10" fontId="16" fillId="4" borderId="14" xfId="1" applyNumberFormat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0" fillId="4" borderId="6" xfId="0" applyFill="1" applyBorder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 wrapText="1"/>
    </xf>
    <xf numFmtId="10" fontId="14" fillId="0" borderId="17" xfId="1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6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7" xfId="0" applyBorder="1" applyAlignment="1">
      <alignment horizontal="left" vertical="center" wrapText="1"/>
    </xf>
    <xf numFmtId="10" fontId="0" fillId="0" borderId="8" xfId="0" applyNumberForma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9" fontId="0" fillId="0" borderId="0" xfId="0" applyNumberFormat="1" applyAlignment="1">
      <alignment vertical="center"/>
    </xf>
    <xf numFmtId="10" fontId="0" fillId="0" borderId="0" xfId="0" quotePrefix="1" applyNumberFormat="1" applyAlignment="1">
      <alignment vertical="center"/>
    </xf>
    <xf numFmtId="10" fontId="0" fillId="0" borderId="0" xfId="1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2" fontId="0" fillId="0" borderId="0" xfId="0" applyNumberForma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8" xfId="0" applyFont="1" applyBorder="1" applyAlignment="1">
      <alignment vertical="center" wrapText="1"/>
    </xf>
    <xf numFmtId="4" fontId="0" fillId="0" borderId="8" xfId="0" applyNumberFormat="1" applyBorder="1" applyAlignment="1">
      <alignment vertical="center" wrapText="1"/>
    </xf>
    <xf numFmtId="0" fontId="0" fillId="0" borderId="9" xfId="0" applyBorder="1" applyAlignment="1">
      <alignment vertical="center"/>
    </xf>
    <xf numFmtId="168" fontId="0" fillId="0" borderId="0" xfId="3" applyNumberFormat="1" applyFont="1" applyAlignment="1">
      <alignment vertical="center"/>
    </xf>
    <xf numFmtId="168" fontId="0" fillId="0" borderId="3" xfId="3" applyNumberFormat="1" applyFont="1" applyBorder="1" applyAlignment="1">
      <alignment vertical="center"/>
    </xf>
    <xf numFmtId="168" fontId="2" fillId="0" borderId="0" xfId="3" applyNumberFormat="1" applyFont="1" applyBorder="1" applyAlignment="1">
      <alignment vertical="center"/>
    </xf>
    <xf numFmtId="0" fontId="0" fillId="0" borderId="10" xfId="0" applyBorder="1" applyAlignment="1">
      <alignment vertical="center"/>
    </xf>
    <xf numFmtId="168" fontId="0" fillId="0" borderId="11" xfId="3" applyNumberFormat="1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168" fontId="1" fillId="0" borderId="0" xfId="3" applyNumberFormat="1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168" fontId="17" fillId="0" borderId="8" xfId="3" applyNumberFormat="1" applyFont="1" applyFill="1" applyBorder="1" applyAlignment="1">
      <alignment vertical="center"/>
    </xf>
    <xf numFmtId="168" fontId="2" fillId="0" borderId="3" xfId="3" applyNumberFormat="1" applyFont="1" applyBorder="1" applyAlignment="1">
      <alignment vertical="center"/>
    </xf>
    <xf numFmtId="168" fontId="0" fillId="0" borderId="0" xfId="3" applyNumberFormat="1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0" xfId="0" applyFont="1" applyAlignment="1">
      <alignment vertical="center"/>
    </xf>
    <xf numFmtId="168" fontId="17" fillId="0" borderId="0" xfId="3" applyNumberFormat="1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168" fontId="0" fillId="0" borderId="8" xfId="3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4" fillId="0" borderId="0" xfId="0" applyFont="1" applyAlignment="1">
      <alignment vertical="center"/>
    </xf>
    <xf numFmtId="168" fontId="0" fillId="0" borderId="0" xfId="3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2" fontId="0" fillId="0" borderId="0" xfId="0" applyNumberFormat="1" applyAlignment="1">
      <alignment horizontal="right" vertical="center" wrapText="1"/>
    </xf>
    <xf numFmtId="0" fontId="0" fillId="0" borderId="6" xfId="0" applyBorder="1" applyAlignment="1">
      <alignment horizontal="left" vertical="center"/>
    </xf>
  </cellXfs>
  <cellStyles count="4">
    <cellStyle name="Hipervínculo" xfId="2" builtinId="8"/>
    <cellStyle name="Millares 2" xfId="3" xr:uid="{ED8E5E93-E67C-42E1-81A7-777C82FEAE56}"/>
    <cellStyle name="Normal" xfId="0" builtinId="0"/>
    <cellStyle name="Porcentaje" xfId="1" builtinId="5"/>
  </cellStyles>
  <dxfs count="2">
    <dxf>
      <fill>
        <patternFill patternType="mediumGray">
          <fgColor rgb="FFFF9900"/>
        </patternFill>
      </fill>
    </dxf>
    <dxf>
      <fill>
        <patternFill patternType="mediumGray">
          <f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2015066</xdr:colOff>
      <xdr:row>1</xdr:row>
      <xdr:rowOff>152400</xdr:rowOff>
    </xdr:from>
    <xdr:to>
      <xdr:col>2</xdr:col>
      <xdr:colOff>3387515</xdr:colOff>
      <xdr:row>1</xdr:row>
      <xdr:rowOff>834904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D7AA61-0AEE-4403-8E86-EC348F1DB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77441" y="314325"/>
          <a:ext cx="1359114" cy="6672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UL%20LEON/PQQ/3.%20PoA%20-%20VPA%201/2.%20Validaci&#243;n/Validation%20Findings/2nd%20round/VPA%202008-2009%20NR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UL%20LEON\PQQ\3.%20PoA%20-%20VPA%201\2.%20Validaci&#243;n\Validation%20Findings\2nd%20round\VPA%202008-2009%20NR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ropbox/Technical%20Direction/2.%20UN%20PoA/3.%20PoA%20+%20VPA%201-4/7.%20Verification/0.%20Tools/2.%20Monitoring/ICS/2.%20PSKS-KT/HN/3.%20MICROSOL%20-%20Monitoreo%20Utsil%20Naj%20-%20PSKS-KT%20BDD%20H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opbox\Technical%20Direction\2.%20UN%20PoA\3.%20PoA%20+%20VPA%201-4\7.%20Verification\0.%20Tools\2.%20Monitoring\ICS\2.%20PSKS-KT\HN\3.%20MICROSOL%20-%20Monitoreo%20Utsil%20Naj%20-%20PSKS-KT%20BDD%20HN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/Dropbox/Technical%20Direction/2.%20UN%20PoA/3.%20PoA%20+%20VPA%201-4/7.%20Verification/0.%20Tools/2.%20Monitoring/ICS/1.%20BLKT/MX/3.%20MICROSOL%20-%20Monitoreo%20Utsil%20Naj%20-%20BLKT%20BDD%20MX/3.%20MICROSOL%20-%20Monitoreo%20Utsil%20Naj%20-%20BLKT%20BDD%20-%20AURA.xlsx?5040FD71" TargetMode="External"/><Relationship Id="rId1" Type="http://schemas.openxmlformats.org/officeDocument/2006/relationships/externalLinkPath" Target="file:///\\5040FD71\3.%20MICROSOL%20-%20Monitoreo%20Utsil%20Naj%20-%20BLKT%20BDD%20-%20AURA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opbox\Technical%20Direction\2.%20UN%20PoA\3.%20PoA%20+%20VPA%201-4\7.%20Verification\0.%20Tools\2.%20Monitoring\ICS\1.%20BLKT\MX\3.%20MICROSOL%20-%20Monitoreo%20Utsil%20Naj%20-%20BLKT%20BDD%20MX\3.%20MICROSOL%20-%20Monitoreo%20Utsil%20Naj%20-%20BLKT%20BDD%20-%20AU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ssumptions"/>
      <sheetName val="NRB calculation"/>
      <sheetName val="SA Harvest"/>
      <sheetName val="ASS SA Time"/>
      <sheetName val="SA Time"/>
      <sheetName val="ASS SA Speed"/>
      <sheetName val="SA Speed"/>
      <sheetName val="SA D"/>
      <sheetName val="SA E"/>
      <sheetName val="SA G"/>
      <sheetName val="SA H"/>
      <sheetName val="SA I"/>
      <sheetName val="SA L"/>
      <sheetName val="Sensitivity Analysis"/>
      <sheetName val="NRB Evolution"/>
    </sheetNames>
    <sheetDataSet>
      <sheetData sheetId="0">
        <row r="4">
          <cell r="A4" t="str">
            <v>Huaraz</v>
          </cell>
          <cell r="B4">
            <v>18</v>
          </cell>
          <cell r="D4">
            <v>18</v>
          </cell>
          <cell r="E4">
            <v>18</v>
          </cell>
        </row>
        <row r="5">
          <cell r="A5" t="str">
            <v>Recuay</v>
          </cell>
          <cell r="B5">
            <v>14</v>
          </cell>
          <cell r="D5">
            <v>14</v>
          </cell>
          <cell r="E5">
            <v>14</v>
          </cell>
        </row>
        <row r="6">
          <cell r="A6" t="str">
            <v>Aija</v>
          </cell>
          <cell r="B6">
            <v>14</v>
          </cell>
          <cell r="D6">
            <v>14</v>
          </cell>
          <cell r="E6">
            <v>14</v>
          </cell>
        </row>
        <row r="7">
          <cell r="A7" t="str">
            <v>Bolognesi</v>
          </cell>
          <cell r="B7">
            <v>14</v>
          </cell>
          <cell r="D7">
            <v>14</v>
          </cell>
          <cell r="E7">
            <v>14</v>
          </cell>
        </row>
        <row r="8">
          <cell r="A8" t="str">
            <v>Ocros</v>
          </cell>
          <cell r="B8">
            <v>12</v>
          </cell>
          <cell r="D8">
            <v>12</v>
          </cell>
          <cell r="E8">
            <v>12</v>
          </cell>
        </row>
        <row r="9">
          <cell r="A9" t="str">
            <v>Huari</v>
          </cell>
          <cell r="B9">
            <v>16</v>
          </cell>
          <cell r="C9">
            <v>22</v>
          </cell>
          <cell r="D9">
            <v>19</v>
          </cell>
          <cell r="E9">
            <v>22</v>
          </cell>
        </row>
        <row r="10">
          <cell r="A10" t="str">
            <v>ANTONIO RAYMONDI</v>
          </cell>
          <cell r="B10">
            <v>14</v>
          </cell>
          <cell r="D10">
            <v>14</v>
          </cell>
          <cell r="E10">
            <v>14</v>
          </cell>
        </row>
        <row r="11">
          <cell r="A11" t="str">
            <v>CARLOS FERMIN FITZCARRALD</v>
          </cell>
          <cell r="B11">
            <v>18</v>
          </cell>
          <cell r="D11">
            <v>18</v>
          </cell>
          <cell r="E11">
            <v>18</v>
          </cell>
        </row>
        <row r="12">
          <cell r="A12" t="str">
            <v>M. Luzuriaga</v>
          </cell>
          <cell r="B12">
            <v>16</v>
          </cell>
          <cell r="C12">
            <v>22</v>
          </cell>
          <cell r="D12">
            <v>19</v>
          </cell>
          <cell r="E12">
            <v>22</v>
          </cell>
        </row>
        <row r="13">
          <cell r="A13" t="str">
            <v>Pomabamba</v>
          </cell>
          <cell r="B13">
            <v>16</v>
          </cell>
          <cell r="C13">
            <v>22</v>
          </cell>
          <cell r="D13">
            <v>19</v>
          </cell>
          <cell r="E13">
            <v>22</v>
          </cell>
        </row>
        <row r="14">
          <cell r="A14" t="str">
            <v>Sihuas</v>
          </cell>
          <cell r="B14">
            <v>16</v>
          </cell>
          <cell r="C14">
            <v>22</v>
          </cell>
          <cell r="D14">
            <v>19</v>
          </cell>
          <cell r="E14">
            <v>22</v>
          </cell>
        </row>
        <row r="15">
          <cell r="A15" t="str">
            <v>Corongo</v>
          </cell>
          <cell r="B15">
            <v>16</v>
          </cell>
          <cell r="D15">
            <v>16</v>
          </cell>
          <cell r="E15">
            <v>16</v>
          </cell>
        </row>
        <row r="16">
          <cell r="A16" t="str">
            <v>Pallasca</v>
          </cell>
          <cell r="B16">
            <v>16</v>
          </cell>
          <cell r="C16">
            <v>22</v>
          </cell>
          <cell r="D16">
            <v>19</v>
          </cell>
          <cell r="E16">
            <v>22</v>
          </cell>
        </row>
        <row r="17">
          <cell r="A17" t="str">
            <v>Huaylas</v>
          </cell>
          <cell r="B17">
            <v>14</v>
          </cell>
          <cell r="C17">
            <v>20</v>
          </cell>
          <cell r="D17">
            <v>17</v>
          </cell>
          <cell r="E17">
            <v>20</v>
          </cell>
        </row>
        <row r="18">
          <cell r="A18" t="str">
            <v>Yungay</v>
          </cell>
          <cell r="B18">
            <v>16</v>
          </cell>
          <cell r="C18">
            <v>22</v>
          </cell>
          <cell r="D18">
            <v>19</v>
          </cell>
          <cell r="E18">
            <v>22</v>
          </cell>
        </row>
        <row r="19">
          <cell r="A19" t="str">
            <v>Carhuaz</v>
          </cell>
          <cell r="B19">
            <v>16</v>
          </cell>
          <cell r="C19">
            <v>22</v>
          </cell>
          <cell r="D19">
            <v>19</v>
          </cell>
          <cell r="E19">
            <v>22</v>
          </cell>
        </row>
        <row r="20">
          <cell r="A20" t="str">
            <v>Promedio</v>
          </cell>
          <cell r="D20">
            <v>16.875</v>
          </cell>
          <cell r="E20">
            <v>18.375</v>
          </cell>
        </row>
        <row r="22">
          <cell r="A22" t="str">
            <v>Data not Available</v>
          </cell>
        </row>
        <row r="23">
          <cell r="A23" t="str">
            <v>Province</v>
          </cell>
          <cell r="B23" t="str">
            <v>Assumed MAI</v>
          </cell>
        </row>
        <row r="24">
          <cell r="A24" t="str">
            <v>Asuncion</v>
          </cell>
          <cell r="B24" t="str">
            <v>(higher Value)</v>
          </cell>
          <cell r="C24" t="str">
            <v>It is next to Huari, Antonio Raymondi y C.F. Fitz</v>
          </cell>
          <cell r="E24">
            <v>19</v>
          </cell>
        </row>
        <row r="25">
          <cell r="A25" t="str">
            <v>Huarmey</v>
          </cell>
          <cell r="C25" t="str">
            <v>It is next to Aija and Recuay</v>
          </cell>
          <cell r="E25">
            <v>14</v>
          </cell>
        </row>
        <row r="26">
          <cell r="A26" t="str">
            <v>HUAMALIES</v>
          </cell>
          <cell r="C26" t="str">
            <v>it is next to HUARI</v>
          </cell>
          <cell r="E26">
            <v>22</v>
          </cell>
        </row>
        <row r="31">
          <cell r="A31" t="str">
            <v>Anta</v>
          </cell>
          <cell r="B31">
            <v>8.3000000000000007</v>
          </cell>
          <cell r="C31">
            <v>10.43</v>
          </cell>
          <cell r="D31">
            <v>9.3650000000000002</v>
          </cell>
          <cell r="E31">
            <v>10.43</v>
          </cell>
        </row>
        <row r="32">
          <cell r="A32" t="str">
            <v>Urubamba</v>
          </cell>
          <cell r="B32">
            <v>13.3</v>
          </cell>
          <cell r="C32">
            <v>40.299999999999997</v>
          </cell>
          <cell r="D32">
            <v>26.799999999999997</v>
          </cell>
          <cell r="E32">
            <v>40.299999999999997</v>
          </cell>
        </row>
        <row r="33">
          <cell r="D33">
            <v>18.614999999999998</v>
          </cell>
          <cell r="E33">
            <v>25.364999999999998</v>
          </cell>
        </row>
        <row r="35">
          <cell r="A35" t="str">
            <v>Data not Available</v>
          </cell>
        </row>
        <row r="36">
          <cell r="A36" t="str">
            <v>Province</v>
          </cell>
          <cell r="B36" t="str">
            <v>Assumed MAI</v>
          </cell>
        </row>
        <row r="37">
          <cell r="A37" t="str">
            <v>Calca</v>
          </cell>
          <cell r="D37" t="str">
            <v>It is closer to Urubamba</v>
          </cell>
          <cell r="E37">
            <v>40.299999999999997</v>
          </cell>
        </row>
        <row r="38">
          <cell r="A38" t="str">
            <v>Cusco</v>
          </cell>
          <cell r="D38" t="str">
            <v>It is closer to Anta</v>
          </cell>
          <cell r="E38">
            <v>10.43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ssumptions"/>
      <sheetName val="NRB calculation"/>
      <sheetName val="SA Harvest"/>
      <sheetName val="ASS SA Time"/>
      <sheetName val="SA Time"/>
      <sheetName val="ASS SA Speed"/>
      <sheetName val="SA Speed"/>
      <sheetName val="SA D"/>
      <sheetName val="SA E"/>
      <sheetName val="SA G"/>
      <sheetName val="SA H"/>
      <sheetName val="SA I"/>
      <sheetName val="SA L"/>
      <sheetName val="Sensitivity Analysis"/>
      <sheetName val="NRB Evolution"/>
    </sheetNames>
    <sheetDataSet>
      <sheetData sheetId="0">
        <row r="4">
          <cell r="A4" t="str">
            <v>Huaraz</v>
          </cell>
          <cell r="B4">
            <v>18</v>
          </cell>
          <cell r="D4">
            <v>18</v>
          </cell>
          <cell r="E4">
            <v>18</v>
          </cell>
        </row>
        <row r="5">
          <cell r="A5" t="str">
            <v>Recuay</v>
          </cell>
          <cell r="B5">
            <v>14</v>
          </cell>
          <cell r="D5">
            <v>14</v>
          </cell>
          <cell r="E5">
            <v>14</v>
          </cell>
        </row>
        <row r="6">
          <cell r="A6" t="str">
            <v>Aija</v>
          </cell>
          <cell r="B6">
            <v>14</v>
          </cell>
          <cell r="D6">
            <v>14</v>
          </cell>
          <cell r="E6">
            <v>14</v>
          </cell>
        </row>
        <row r="7">
          <cell r="A7" t="str">
            <v>Bolognesi</v>
          </cell>
          <cell r="B7">
            <v>14</v>
          </cell>
          <cell r="D7">
            <v>14</v>
          </cell>
          <cell r="E7">
            <v>14</v>
          </cell>
        </row>
        <row r="8">
          <cell r="A8" t="str">
            <v>Ocros</v>
          </cell>
          <cell r="B8">
            <v>12</v>
          </cell>
          <cell r="D8">
            <v>12</v>
          </cell>
          <cell r="E8">
            <v>12</v>
          </cell>
        </row>
        <row r="9">
          <cell r="A9" t="str">
            <v>Huari</v>
          </cell>
          <cell r="B9">
            <v>16</v>
          </cell>
          <cell r="C9">
            <v>22</v>
          </cell>
          <cell r="D9">
            <v>19</v>
          </cell>
          <cell r="E9">
            <v>22</v>
          </cell>
        </row>
        <row r="10">
          <cell r="A10" t="str">
            <v>ANTONIO RAYMONDI</v>
          </cell>
          <cell r="B10">
            <v>14</v>
          </cell>
          <cell r="D10">
            <v>14</v>
          </cell>
          <cell r="E10">
            <v>14</v>
          </cell>
        </row>
        <row r="11">
          <cell r="A11" t="str">
            <v>CARLOS FERMIN FITZCARRALD</v>
          </cell>
          <cell r="B11">
            <v>18</v>
          </cell>
          <cell r="D11">
            <v>18</v>
          </cell>
          <cell r="E11">
            <v>18</v>
          </cell>
        </row>
        <row r="12">
          <cell r="A12" t="str">
            <v>M. Luzuriaga</v>
          </cell>
          <cell r="B12">
            <v>16</v>
          </cell>
          <cell r="C12">
            <v>22</v>
          </cell>
          <cell r="D12">
            <v>19</v>
          </cell>
          <cell r="E12">
            <v>22</v>
          </cell>
        </row>
        <row r="13">
          <cell r="A13" t="str">
            <v>Pomabamba</v>
          </cell>
          <cell r="B13">
            <v>16</v>
          </cell>
          <cell r="C13">
            <v>22</v>
          </cell>
          <cell r="D13">
            <v>19</v>
          </cell>
          <cell r="E13">
            <v>22</v>
          </cell>
        </row>
        <row r="14">
          <cell r="A14" t="str">
            <v>Sihuas</v>
          </cell>
          <cell r="B14">
            <v>16</v>
          </cell>
          <cell r="C14">
            <v>22</v>
          </cell>
          <cell r="D14">
            <v>19</v>
          </cell>
          <cell r="E14">
            <v>22</v>
          </cell>
        </row>
        <row r="15">
          <cell r="A15" t="str">
            <v>Corongo</v>
          </cell>
          <cell r="B15">
            <v>16</v>
          </cell>
          <cell r="D15">
            <v>16</v>
          </cell>
          <cell r="E15">
            <v>16</v>
          </cell>
        </row>
        <row r="16">
          <cell r="A16" t="str">
            <v>Pallasca</v>
          </cell>
          <cell r="B16">
            <v>16</v>
          </cell>
          <cell r="C16">
            <v>22</v>
          </cell>
          <cell r="D16">
            <v>19</v>
          </cell>
          <cell r="E16">
            <v>22</v>
          </cell>
        </row>
        <row r="17">
          <cell r="A17" t="str">
            <v>Huaylas</v>
          </cell>
          <cell r="B17">
            <v>14</v>
          </cell>
          <cell r="C17">
            <v>20</v>
          </cell>
          <cell r="D17">
            <v>17</v>
          </cell>
          <cell r="E17">
            <v>20</v>
          </cell>
        </row>
        <row r="18">
          <cell r="A18" t="str">
            <v>Yungay</v>
          </cell>
          <cell r="B18">
            <v>16</v>
          </cell>
          <cell r="C18">
            <v>22</v>
          </cell>
          <cell r="D18">
            <v>19</v>
          </cell>
          <cell r="E18">
            <v>22</v>
          </cell>
        </row>
        <row r="19">
          <cell r="A19" t="str">
            <v>Carhuaz</v>
          </cell>
          <cell r="B19">
            <v>16</v>
          </cell>
          <cell r="C19">
            <v>22</v>
          </cell>
          <cell r="D19">
            <v>19</v>
          </cell>
          <cell r="E19">
            <v>22</v>
          </cell>
        </row>
        <row r="20">
          <cell r="A20" t="str">
            <v>Promedio</v>
          </cell>
          <cell r="D20">
            <v>16.875</v>
          </cell>
          <cell r="E20">
            <v>18.375</v>
          </cell>
        </row>
        <row r="22">
          <cell r="A22" t="str">
            <v>Data not Available</v>
          </cell>
        </row>
        <row r="23">
          <cell r="A23" t="str">
            <v>Province</v>
          </cell>
          <cell r="B23" t="str">
            <v>Assumed MAI</v>
          </cell>
        </row>
        <row r="24">
          <cell r="A24" t="str">
            <v>Asuncion</v>
          </cell>
          <cell r="B24" t="str">
            <v>(higher Value)</v>
          </cell>
          <cell r="C24" t="str">
            <v>It is next to Huari, Antonio Raymondi y C.F. Fitz</v>
          </cell>
          <cell r="E24">
            <v>19</v>
          </cell>
        </row>
        <row r="25">
          <cell r="A25" t="str">
            <v>Huarmey</v>
          </cell>
          <cell r="C25" t="str">
            <v>It is next to Aija and Recuay</v>
          </cell>
          <cell r="E25">
            <v>14</v>
          </cell>
        </row>
        <row r="26">
          <cell r="A26" t="str">
            <v>HUAMALIES</v>
          </cell>
          <cell r="C26" t="str">
            <v>it is next to HUARI</v>
          </cell>
          <cell r="E26">
            <v>22</v>
          </cell>
        </row>
        <row r="31">
          <cell r="A31" t="str">
            <v>Anta</v>
          </cell>
          <cell r="B31">
            <v>8.3000000000000007</v>
          </cell>
          <cell r="C31">
            <v>10.43</v>
          </cell>
          <cell r="D31">
            <v>9.3650000000000002</v>
          </cell>
          <cell r="E31">
            <v>10.43</v>
          </cell>
        </row>
        <row r="32">
          <cell r="A32" t="str">
            <v>Urubamba</v>
          </cell>
          <cell r="B32">
            <v>13.3</v>
          </cell>
          <cell r="C32">
            <v>40.299999999999997</v>
          </cell>
          <cell r="D32">
            <v>26.799999999999997</v>
          </cell>
          <cell r="E32">
            <v>40.299999999999997</v>
          </cell>
        </row>
        <row r="33">
          <cell r="D33">
            <v>18.614999999999998</v>
          </cell>
          <cell r="E33">
            <v>25.364999999999998</v>
          </cell>
        </row>
        <row r="35">
          <cell r="A35" t="str">
            <v>Data not Available</v>
          </cell>
        </row>
        <row r="36">
          <cell r="A36" t="str">
            <v>Province</v>
          </cell>
          <cell r="B36" t="str">
            <v>Assumed MAI</v>
          </cell>
        </row>
        <row r="37">
          <cell r="A37" t="str">
            <v>Calca</v>
          </cell>
          <cell r="D37" t="str">
            <v>It is closer to Urubamba</v>
          </cell>
          <cell r="E37">
            <v>40.299999999999997</v>
          </cell>
        </row>
        <row r="38">
          <cell r="A38" t="str">
            <v>Cusco</v>
          </cell>
          <cell r="D38" t="str">
            <v>It is closer to Anta</v>
          </cell>
          <cell r="E38">
            <v>10.43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filter_list"/>
      <sheetName val="PSKS-KT-HN-1"/>
      <sheetName val="Hoja1"/>
      <sheetName val="Priority List"/>
    </sheetNames>
    <sheetDataSet>
      <sheetData sheetId="0">
        <row r="3">
          <cell r="A3" t="str">
            <v>HONDURAS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filter_list"/>
      <sheetName val="PSKS-KT-HN-1"/>
      <sheetName val="Hoja1"/>
      <sheetName val="Priority List"/>
    </sheetNames>
    <sheetDataSet>
      <sheetData sheetId="0">
        <row r="3">
          <cell r="A3" t="str">
            <v>HONDURAS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filter_list"/>
      <sheetName val="BLKT-MX-1"/>
      <sheetName val="Hoja1"/>
    </sheetNames>
    <sheetDataSet>
      <sheetData sheetId="0">
        <row r="3">
          <cell r="A3" t="str">
            <v>MEXICO</v>
          </cell>
        </row>
      </sheetData>
      <sheetData sheetId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filter_list"/>
      <sheetName val="BLKT-MX-1"/>
      <sheetName val="Hoja1"/>
    </sheetNames>
    <sheetDataSet>
      <sheetData sheetId="0">
        <row r="3">
          <cell r="A3" t="str">
            <v>MEXICO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62C4E-CDD1-42F6-A9DA-0C9143D12EE7}">
  <dimension ref="B2:H17"/>
  <sheetViews>
    <sheetView showGridLines="0" tabSelected="1" zoomScale="80" zoomScaleNormal="80" workbookViewId="0"/>
  </sheetViews>
  <sheetFormatPr baseColWidth="10" defaultColWidth="11.5703125" defaultRowHeight="12.75" x14ac:dyDescent="0.2"/>
  <cols>
    <col min="1" max="1" width="11.5703125" style="2"/>
    <col min="2" max="2" width="44.85546875" style="2" customWidth="1"/>
    <col min="3" max="3" width="78.28515625" style="2" customWidth="1"/>
    <col min="4" max="16384" width="11.5703125" style="2"/>
  </cols>
  <sheetData>
    <row r="2" spans="2:8" ht="81" customHeight="1" x14ac:dyDescent="0.2">
      <c r="B2" s="1"/>
      <c r="C2" s="1"/>
    </row>
    <row r="3" spans="2:8" x14ac:dyDescent="0.2">
      <c r="B3" s="3" t="s">
        <v>0</v>
      </c>
      <c r="C3" s="4" t="s">
        <v>1</v>
      </c>
    </row>
    <row r="4" spans="2:8" x14ac:dyDescent="0.2">
      <c r="B4" s="3" t="s">
        <v>2</v>
      </c>
      <c r="C4" s="4" t="s">
        <v>3</v>
      </c>
    </row>
    <row r="5" spans="2:8" x14ac:dyDescent="0.2">
      <c r="B5" s="3" t="s">
        <v>4</v>
      </c>
      <c r="C5" s="5" t="s">
        <v>5</v>
      </c>
    </row>
    <row r="6" spans="2:8" x14ac:dyDescent="0.2">
      <c r="B6" s="3" t="s">
        <v>6</v>
      </c>
      <c r="C6" s="8" t="s">
        <v>7</v>
      </c>
    </row>
    <row r="7" spans="2:8" x14ac:dyDescent="0.2">
      <c r="B7" s="3" t="s">
        <v>8</v>
      </c>
      <c r="C7" s="8">
        <v>5</v>
      </c>
    </row>
    <row r="8" spans="2:8" x14ac:dyDescent="0.2">
      <c r="B8" s="3" t="s">
        <v>9</v>
      </c>
      <c r="C8" s="9">
        <v>45453</v>
      </c>
    </row>
    <row r="9" spans="2:8" ht="25.5" x14ac:dyDescent="0.2">
      <c r="B9" s="133" t="s">
        <v>10</v>
      </c>
      <c r="C9" s="8" t="s">
        <v>11</v>
      </c>
    </row>
    <row r="10" spans="2:8" x14ac:dyDescent="0.2">
      <c r="B10" s="133"/>
      <c r="C10" s="8" t="s">
        <v>12</v>
      </c>
      <c r="F10" s="6"/>
      <c r="G10" s="6"/>
      <c r="H10" s="7"/>
    </row>
    <row r="11" spans="2:8" x14ac:dyDescent="0.2">
      <c r="B11" s="134" t="s">
        <v>13</v>
      </c>
      <c r="C11" s="8" t="s">
        <v>14</v>
      </c>
      <c r="E11" s="6"/>
      <c r="F11" s="6"/>
      <c r="H11" s="7"/>
    </row>
    <row r="12" spans="2:8" x14ac:dyDescent="0.2">
      <c r="B12" s="134"/>
      <c r="C12" s="8" t="s">
        <v>15</v>
      </c>
    </row>
    <row r="13" spans="2:8" x14ac:dyDescent="0.2">
      <c r="B13" s="3" t="s">
        <v>16</v>
      </c>
      <c r="C13" s="8" t="s">
        <v>17</v>
      </c>
    </row>
    <row r="14" spans="2:8" x14ac:dyDescent="0.2">
      <c r="B14" s="134" t="s">
        <v>18</v>
      </c>
      <c r="C14" s="8" t="s">
        <v>19</v>
      </c>
    </row>
    <row r="15" spans="2:8" ht="38.25" x14ac:dyDescent="0.2">
      <c r="B15" s="134"/>
      <c r="C15" s="10" t="s">
        <v>20</v>
      </c>
    </row>
    <row r="17" spans="2:3" ht="30.6" customHeight="1" x14ac:dyDescent="0.2">
      <c r="B17" s="135" t="s">
        <v>21</v>
      </c>
      <c r="C17" s="135"/>
    </row>
  </sheetData>
  <mergeCells count="4">
    <mergeCell ref="B9:B10"/>
    <mergeCell ref="B11:B12"/>
    <mergeCell ref="B14:B15"/>
    <mergeCell ref="B17:C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FB78-3365-4453-AADB-33C68D0AF2E8}">
  <dimension ref="B2:J116"/>
  <sheetViews>
    <sheetView showGridLines="0" zoomScale="80" zoomScaleNormal="80" workbookViewId="0"/>
  </sheetViews>
  <sheetFormatPr baseColWidth="10" defaultRowHeight="15" x14ac:dyDescent="0.25"/>
  <cols>
    <col min="6" max="6" width="24.140625" customWidth="1"/>
    <col min="7" max="7" width="30.5703125" customWidth="1"/>
    <col min="8" max="8" width="40.85546875" customWidth="1"/>
    <col min="9" max="9" width="13.42578125" customWidth="1"/>
    <col min="10" max="10" width="22.85546875" customWidth="1"/>
  </cols>
  <sheetData>
    <row r="2" spans="2:10" ht="63.75" x14ac:dyDescent="0.25">
      <c r="B2" s="11" t="s">
        <v>22</v>
      </c>
      <c r="C2" s="11" t="s">
        <v>23</v>
      </c>
      <c r="D2" s="11" t="s">
        <v>24</v>
      </c>
      <c r="E2" s="11" t="s">
        <v>25</v>
      </c>
      <c r="F2" s="11" t="s">
        <v>26</v>
      </c>
      <c r="G2" s="11" t="s">
        <v>27</v>
      </c>
      <c r="H2" s="11" t="s">
        <v>28</v>
      </c>
      <c r="I2" s="12" t="s">
        <v>29</v>
      </c>
      <c r="J2" s="11" t="s">
        <v>30</v>
      </c>
    </row>
    <row r="3" spans="2:10" x14ac:dyDescent="0.25">
      <c r="B3" s="13">
        <v>1</v>
      </c>
      <c r="C3" s="5" t="s">
        <v>31</v>
      </c>
      <c r="D3" s="14" t="s">
        <v>17</v>
      </c>
      <c r="E3" s="14" t="s">
        <v>32</v>
      </c>
      <c r="F3" s="14" t="s">
        <v>33</v>
      </c>
      <c r="G3" s="14" t="s">
        <v>34</v>
      </c>
      <c r="H3" s="14" t="s">
        <v>43</v>
      </c>
      <c r="I3" s="15">
        <v>15.11</v>
      </c>
      <c r="J3" s="17">
        <v>44473</v>
      </c>
    </row>
    <row r="4" spans="2:10" x14ac:dyDescent="0.25">
      <c r="B4" s="13">
        <v>2</v>
      </c>
      <c r="C4" s="5" t="s">
        <v>31</v>
      </c>
      <c r="D4" s="14" t="s">
        <v>17</v>
      </c>
      <c r="E4" s="14" t="s">
        <v>32</v>
      </c>
      <c r="F4" s="14" t="s">
        <v>33</v>
      </c>
      <c r="G4" s="14" t="s">
        <v>34</v>
      </c>
      <c r="H4" s="14" t="s">
        <v>44</v>
      </c>
      <c r="I4" s="15">
        <v>5.35</v>
      </c>
      <c r="J4" s="17">
        <v>44473</v>
      </c>
    </row>
    <row r="5" spans="2:10" x14ac:dyDescent="0.25">
      <c r="B5" s="13">
        <v>3</v>
      </c>
      <c r="C5" s="5" t="s">
        <v>31</v>
      </c>
      <c r="D5" s="14" t="s">
        <v>17</v>
      </c>
      <c r="E5" s="14" t="s">
        <v>32</v>
      </c>
      <c r="F5" s="14" t="s">
        <v>33</v>
      </c>
      <c r="G5" s="14" t="s">
        <v>34</v>
      </c>
      <c r="H5" s="14" t="s">
        <v>45</v>
      </c>
      <c r="I5" s="15">
        <v>8.59</v>
      </c>
      <c r="J5" s="17">
        <v>44473</v>
      </c>
    </row>
    <row r="6" spans="2:10" x14ac:dyDescent="0.25">
      <c r="B6" s="13">
        <v>4</v>
      </c>
      <c r="C6" s="5" t="s">
        <v>31</v>
      </c>
      <c r="D6" s="14" t="s">
        <v>17</v>
      </c>
      <c r="E6" s="14" t="s">
        <v>32</v>
      </c>
      <c r="F6" s="14" t="s">
        <v>33</v>
      </c>
      <c r="G6" s="14" t="s">
        <v>34</v>
      </c>
      <c r="H6" s="14" t="s">
        <v>46</v>
      </c>
      <c r="I6" s="15">
        <v>3.77</v>
      </c>
      <c r="J6" s="17">
        <v>44473</v>
      </c>
    </row>
    <row r="7" spans="2:10" x14ac:dyDescent="0.25">
      <c r="B7" s="13">
        <v>5</v>
      </c>
      <c r="C7" s="5" t="s">
        <v>31</v>
      </c>
      <c r="D7" s="14" t="s">
        <v>17</v>
      </c>
      <c r="E7" s="14" t="s">
        <v>32</v>
      </c>
      <c r="F7" s="14" t="s">
        <v>33</v>
      </c>
      <c r="G7" s="14" t="s">
        <v>34</v>
      </c>
      <c r="H7" s="14" t="s">
        <v>47</v>
      </c>
      <c r="I7" s="15">
        <v>6.3</v>
      </c>
      <c r="J7" s="17">
        <v>44473</v>
      </c>
    </row>
    <row r="8" spans="2:10" x14ac:dyDescent="0.25">
      <c r="B8" s="13">
        <v>6</v>
      </c>
      <c r="C8" s="5" t="s">
        <v>31</v>
      </c>
      <c r="D8" s="14" t="s">
        <v>17</v>
      </c>
      <c r="E8" s="14" t="s">
        <v>32</v>
      </c>
      <c r="F8" s="14" t="s">
        <v>33</v>
      </c>
      <c r="G8" s="14" t="s">
        <v>34</v>
      </c>
      <c r="H8" s="14" t="s">
        <v>48</v>
      </c>
      <c r="I8" s="15">
        <v>9.6199999999999992</v>
      </c>
      <c r="J8" s="17">
        <v>44473</v>
      </c>
    </row>
    <row r="9" spans="2:10" x14ac:dyDescent="0.25">
      <c r="B9" s="13">
        <v>7</v>
      </c>
      <c r="C9" s="5" t="s">
        <v>31</v>
      </c>
      <c r="D9" s="14" t="s">
        <v>17</v>
      </c>
      <c r="E9" s="14" t="s">
        <v>32</v>
      </c>
      <c r="F9" s="14" t="s">
        <v>33</v>
      </c>
      <c r="G9" s="14" t="s">
        <v>34</v>
      </c>
      <c r="H9" s="14" t="s">
        <v>49</v>
      </c>
      <c r="I9" s="15">
        <v>8.8650000000000002</v>
      </c>
      <c r="J9" s="17">
        <v>44474</v>
      </c>
    </row>
    <row r="10" spans="2:10" x14ac:dyDescent="0.25">
      <c r="B10" s="13">
        <v>8</v>
      </c>
      <c r="C10" s="5" t="s">
        <v>31</v>
      </c>
      <c r="D10" s="14" t="s">
        <v>17</v>
      </c>
      <c r="E10" s="14" t="s">
        <v>32</v>
      </c>
      <c r="F10" s="14" t="s">
        <v>33</v>
      </c>
      <c r="G10" s="14" t="s">
        <v>34</v>
      </c>
      <c r="H10" s="14" t="s">
        <v>50</v>
      </c>
      <c r="I10" s="15">
        <v>9.7149999999999999</v>
      </c>
      <c r="J10" s="17">
        <v>44474</v>
      </c>
    </row>
    <row r="11" spans="2:10" x14ac:dyDescent="0.25">
      <c r="B11" s="13">
        <v>9</v>
      </c>
      <c r="C11" s="5" t="s">
        <v>31</v>
      </c>
      <c r="D11" s="14" t="s">
        <v>17</v>
      </c>
      <c r="E11" s="14" t="s">
        <v>32</v>
      </c>
      <c r="F11" s="14" t="s">
        <v>33</v>
      </c>
      <c r="G11" s="14" t="s">
        <v>34</v>
      </c>
      <c r="H11" s="14" t="s">
        <v>51</v>
      </c>
      <c r="I11" s="15">
        <v>8.7249999999999996</v>
      </c>
      <c r="J11" s="17">
        <v>44474</v>
      </c>
    </row>
    <row r="12" spans="2:10" x14ac:dyDescent="0.25">
      <c r="B12" s="13">
        <v>10</v>
      </c>
      <c r="C12" s="5" t="s">
        <v>31</v>
      </c>
      <c r="D12" s="14" t="s">
        <v>17</v>
      </c>
      <c r="E12" s="14" t="s">
        <v>32</v>
      </c>
      <c r="F12" s="14" t="s">
        <v>33</v>
      </c>
      <c r="G12" s="14" t="s">
        <v>34</v>
      </c>
      <c r="H12" s="14" t="s">
        <v>52</v>
      </c>
      <c r="I12" s="15">
        <v>6.7050000000000001</v>
      </c>
      <c r="J12" s="17">
        <v>44474</v>
      </c>
    </row>
    <row r="13" spans="2:10" x14ac:dyDescent="0.25">
      <c r="B13" s="13">
        <v>11</v>
      </c>
      <c r="C13" s="5" t="s">
        <v>31</v>
      </c>
      <c r="D13" s="14" t="s">
        <v>17</v>
      </c>
      <c r="E13" s="14" t="s">
        <v>32</v>
      </c>
      <c r="F13" s="14" t="s">
        <v>33</v>
      </c>
      <c r="G13" s="14" t="s">
        <v>34</v>
      </c>
      <c r="H13" s="14" t="s">
        <v>53</v>
      </c>
      <c r="I13" s="15">
        <v>8.91</v>
      </c>
      <c r="J13" s="17">
        <v>44474</v>
      </c>
    </row>
    <row r="14" spans="2:10" x14ac:dyDescent="0.25">
      <c r="B14" s="13">
        <v>12</v>
      </c>
      <c r="C14" s="5" t="s">
        <v>31</v>
      </c>
      <c r="D14" s="14" t="s">
        <v>17</v>
      </c>
      <c r="E14" s="14" t="s">
        <v>32</v>
      </c>
      <c r="F14" s="14" t="s">
        <v>33</v>
      </c>
      <c r="G14" s="14" t="s">
        <v>34</v>
      </c>
      <c r="H14" s="14" t="s">
        <v>54</v>
      </c>
      <c r="I14" s="15">
        <v>10.18</v>
      </c>
      <c r="J14" s="17">
        <v>44475</v>
      </c>
    </row>
    <row r="15" spans="2:10" x14ac:dyDescent="0.25">
      <c r="B15" s="13">
        <v>13</v>
      </c>
      <c r="C15" s="5" t="s">
        <v>31</v>
      </c>
      <c r="D15" s="14" t="s">
        <v>17</v>
      </c>
      <c r="E15" s="14" t="s">
        <v>32</v>
      </c>
      <c r="F15" s="14" t="s">
        <v>33</v>
      </c>
      <c r="G15" s="14" t="s">
        <v>34</v>
      </c>
      <c r="H15" s="14" t="s">
        <v>55</v>
      </c>
      <c r="I15" s="15">
        <v>7.9749999999999996</v>
      </c>
      <c r="J15" s="17">
        <v>44475</v>
      </c>
    </row>
    <row r="16" spans="2:10" x14ac:dyDescent="0.25">
      <c r="B16" s="13">
        <v>14</v>
      </c>
      <c r="C16" s="5" t="s">
        <v>31</v>
      </c>
      <c r="D16" s="14" t="s">
        <v>17</v>
      </c>
      <c r="E16" s="14" t="s">
        <v>32</v>
      </c>
      <c r="F16" s="14" t="s">
        <v>33</v>
      </c>
      <c r="G16" s="14" t="s">
        <v>34</v>
      </c>
      <c r="H16" s="14" t="s">
        <v>56</v>
      </c>
      <c r="I16" s="15">
        <v>8.0180000000000007</v>
      </c>
      <c r="J16" s="17">
        <v>44475</v>
      </c>
    </row>
    <row r="17" spans="2:10" x14ac:dyDescent="0.25">
      <c r="B17" s="13">
        <v>15</v>
      </c>
      <c r="C17" s="5" t="s">
        <v>31</v>
      </c>
      <c r="D17" s="14" t="s">
        <v>17</v>
      </c>
      <c r="E17" s="14" t="s">
        <v>32</v>
      </c>
      <c r="F17" s="14" t="s">
        <v>33</v>
      </c>
      <c r="G17" s="14" t="s">
        <v>34</v>
      </c>
      <c r="H17" s="14" t="s">
        <v>57</v>
      </c>
      <c r="I17" s="15">
        <v>9.2449999999999992</v>
      </c>
      <c r="J17" s="17">
        <v>44475</v>
      </c>
    </row>
    <row r="18" spans="2:10" x14ac:dyDescent="0.25">
      <c r="B18" s="13">
        <v>16</v>
      </c>
      <c r="C18" s="5" t="s">
        <v>31</v>
      </c>
      <c r="D18" s="14" t="s">
        <v>17</v>
      </c>
      <c r="E18" s="14" t="s">
        <v>32</v>
      </c>
      <c r="F18" s="14" t="s">
        <v>33</v>
      </c>
      <c r="G18" s="14" t="s">
        <v>34</v>
      </c>
      <c r="H18" s="14" t="s">
        <v>58</v>
      </c>
      <c r="I18" s="15">
        <v>7.125</v>
      </c>
      <c r="J18" s="17">
        <v>44475</v>
      </c>
    </row>
    <row r="19" spans="2:10" x14ac:dyDescent="0.25">
      <c r="B19" s="13">
        <v>17</v>
      </c>
      <c r="C19" s="5" t="s">
        <v>31</v>
      </c>
      <c r="D19" s="14" t="s">
        <v>17</v>
      </c>
      <c r="E19" s="14" t="s">
        <v>32</v>
      </c>
      <c r="F19" s="14" t="s">
        <v>35</v>
      </c>
      <c r="G19" s="14" t="s">
        <v>36</v>
      </c>
      <c r="H19" s="14" t="s">
        <v>59</v>
      </c>
      <c r="I19" s="15">
        <v>18.03</v>
      </c>
      <c r="J19" s="17">
        <v>44477</v>
      </c>
    </row>
    <row r="20" spans="2:10" x14ac:dyDescent="0.25">
      <c r="B20" s="13">
        <v>18</v>
      </c>
      <c r="C20" s="5" t="s">
        <v>31</v>
      </c>
      <c r="D20" s="14" t="s">
        <v>17</v>
      </c>
      <c r="E20" s="14" t="s">
        <v>32</v>
      </c>
      <c r="F20" s="14" t="s">
        <v>35</v>
      </c>
      <c r="G20" s="14" t="s">
        <v>36</v>
      </c>
      <c r="H20" s="14" t="s">
        <v>60</v>
      </c>
      <c r="I20" s="15">
        <v>15.61</v>
      </c>
      <c r="J20" s="17">
        <v>44477</v>
      </c>
    </row>
    <row r="21" spans="2:10" x14ac:dyDescent="0.25">
      <c r="B21" s="13">
        <v>19</v>
      </c>
      <c r="C21" s="5" t="s">
        <v>31</v>
      </c>
      <c r="D21" s="14" t="s">
        <v>17</v>
      </c>
      <c r="E21" s="14" t="s">
        <v>32</v>
      </c>
      <c r="F21" s="14" t="s">
        <v>35</v>
      </c>
      <c r="G21" s="14" t="s">
        <v>37</v>
      </c>
      <c r="H21" s="14" t="s">
        <v>61</v>
      </c>
      <c r="I21" s="15">
        <v>7.1950000000000003</v>
      </c>
      <c r="J21" s="17">
        <v>44477</v>
      </c>
    </row>
    <row r="22" spans="2:10" x14ac:dyDescent="0.25">
      <c r="B22" s="13">
        <v>20</v>
      </c>
      <c r="C22" s="5" t="s">
        <v>31</v>
      </c>
      <c r="D22" s="14" t="s">
        <v>17</v>
      </c>
      <c r="E22" s="14" t="s">
        <v>32</v>
      </c>
      <c r="F22" s="14" t="s">
        <v>35</v>
      </c>
      <c r="G22" s="14" t="s">
        <v>38</v>
      </c>
      <c r="H22" s="14" t="s">
        <v>62</v>
      </c>
      <c r="I22" s="15">
        <v>17.355</v>
      </c>
      <c r="J22" s="17">
        <v>44477</v>
      </c>
    </row>
    <row r="23" spans="2:10" x14ac:dyDescent="0.25">
      <c r="B23" s="13">
        <v>21</v>
      </c>
      <c r="C23" s="5" t="s">
        <v>31</v>
      </c>
      <c r="D23" s="14" t="s">
        <v>17</v>
      </c>
      <c r="E23" s="14" t="s">
        <v>32</v>
      </c>
      <c r="F23" s="14" t="s">
        <v>35</v>
      </c>
      <c r="G23" s="14" t="s">
        <v>38</v>
      </c>
      <c r="H23" s="14" t="s">
        <v>63</v>
      </c>
      <c r="I23" s="15">
        <v>4.4400000000000004</v>
      </c>
      <c r="J23" s="17">
        <v>44477</v>
      </c>
    </row>
    <row r="24" spans="2:10" x14ac:dyDescent="0.25">
      <c r="B24" s="13">
        <v>22</v>
      </c>
      <c r="C24" s="5" t="s">
        <v>31</v>
      </c>
      <c r="D24" s="14" t="s">
        <v>17</v>
      </c>
      <c r="E24" s="14" t="s">
        <v>32</v>
      </c>
      <c r="F24" s="14" t="s">
        <v>35</v>
      </c>
      <c r="G24" s="14" t="s">
        <v>38</v>
      </c>
      <c r="H24" s="14" t="s">
        <v>64</v>
      </c>
      <c r="I24" s="15">
        <v>22.08</v>
      </c>
      <c r="J24" s="17">
        <v>44477</v>
      </c>
    </row>
    <row r="25" spans="2:10" x14ac:dyDescent="0.25">
      <c r="B25" s="13">
        <v>23</v>
      </c>
      <c r="C25" s="5" t="s">
        <v>31</v>
      </c>
      <c r="D25" s="14" t="s">
        <v>17</v>
      </c>
      <c r="E25" s="14" t="s">
        <v>32</v>
      </c>
      <c r="F25" s="14" t="s">
        <v>35</v>
      </c>
      <c r="G25" s="14" t="s">
        <v>37</v>
      </c>
      <c r="H25" s="14" t="s">
        <v>65</v>
      </c>
      <c r="I25" s="15">
        <v>21.684999999999999</v>
      </c>
      <c r="J25" s="17">
        <v>44477</v>
      </c>
    </row>
    <row r="26" spans="2:10" x14ac:dyDescent="0.25">
      <c r="B26" s="13">
        <v>24</v>
      </c>
      <c r="C26" s="5" t="s">
        <v>31</v>
      </c>
      <c r="D26" s="14" t="s">
        <v>17</v>
      </c>
      <c r="E26" s="14" t="s">
        <v>32</v>
      </c>
      <c r="F26" s="14" t="s">
        <v>35</v>
      </c>
      <c r="G26" s="14" t="s">
        <v>36</v>
      </c>
      <c r="H26" s="14" t="s">
        <v>66</v>
      </c>
      <c r="I26" s="15">
        <v>25.445</v>
      </c>
      <c r="J26" s="17">
        <v>44477</v>
      </c>
    </row>
    <row r="27" spans="2:10" x14ac:dyDescent="0.25">
      <c r="B27" s="13">
        <v>25</v>
      </c>
      <c r="C27" s="5" t="s">
        <v>31</v>
      </c>
      <c r="D27" s="14" t="s">
        <v>17</v>
      </c>
      <c r="E27" s="14" t="s">
        <v>32</v>
      </c>
      <c r="F27" s="14" t="s">
        <v>35</v>
      </c>
      <c r="G27" s="14" t="s">
        <v>37</v>
      </c>
      <c r="H27" s="14" t="s">
        <v>67</v>
      </c>
      <c r="I27" s="15">
        <v>26.934999999999999</v>
      </c>
      <c r="J27" s="17">
        <v>44477</v>
      </c>
    </row>
    <row r="28" spans="2:10" x14ac:dyDescent="0.25">
      <c r="B28" s="13">
        <v>26</v>
      </c>
      <c r="C28" s="5" t="s">
        <v>31</v>
      </c>
      <c r="D28" s="14" t="s">
        <v>17</v>
      </c>
      <c r="E28" s="14" t="s">
        <v>32</v>
      </c>
      <c r="F28" s="14" t="s">
        <v>35</v>
      </c>
      <c r="G28" s="14" t="s">
        <v>38</v>
      </c>
      <c r="H28" s="14" t="s">
        <v>68</v>
      </c>
      <c r="I28" s="15">
        <v>8.98</v>
      </c>
      <c r="J28" s="17">
        <v>44477</v>
      </c>
    </row>
    <row r="29" spans="2:10" x14ac:dyDescent="0.25">
      <c r="B29" s="13">
        <v>27</v>
      </c>
      <c r="C29" s="5" t="s">
        <v>31</v>
      </c>
      <c r="D29" s="14" t="s">
        <v>17</v>
      </c>
      <c r="E29" s="14" t="s">
        <v>32</v>
      </c>
      <c r="F29" s="14" t="s">
        <v>35</v>
      </c>
      <c r="G29" s="14" t="s">
        <v>36</v>
      </c>
      <c r="H29" s="14" t="s">
        <v>69</v>
      </c>
      <c r="I29" s="15">
        <v>10.19</v>
      </c>
      <c r="J29" s="17">
        <v>44477</v>
      </c>
    </row>
    <row r="30" spans="2:10" x14ac:dyDescent="0.25">
      <c r="B30" s="13">
        <v>28</v>
      </c>
      <c r="C30" s="5" t="s">
        <v>31</v>
      </c>
      <c r="D30" s="14" t="s">
        <v>17</v>
      </c>
      <c r="E30" s="14" t="s">
        <v>32</v>
      </c>
      <c r="F30" s="14" t="s">
        <v>35</v>
      </c>
      <c r="G30" s="14" t="s">
        <v>38</v>
      </c>
      <c r="H30" s="14" t="s">
        <v>70</v>
      </c>
      <c r="I30" s="15">
        <v>23.53</v>
      </c>
      <c r="J30" s="17">
        <v>44477</v>
      </c>
    </row>
    <row r="31" spans="2:10" x14ac:dyDescent="0.25">
      <c r="B31" s="13">
        <v>29</v>
      </c>
      <c r="C31" s="5" t="s">
        <v>31</v>
      </c>
      <c r="D31" s="14" t="s">
        <v>17</v>
      </c>
      <c r="E31" s="14" t="s">
        <v>32</v>
      </c>
      <c r="F31" s="14" t="s">
        <v>35</v>
      </c>
      <c r="G31" s="14" t="s">
        <v>38</v>
      </c>
      <c r="H31" s="14" t="s">
        <v>71</v>
      </c>
      <c r="I31" s="15">
        <v>11.2</v>
      </c>
      <c r="J31" s="17">
        <v>44477</v>
      </c>
    </row>
    <row r="32" spans="2:10" x14ac:dyDescent="0.25">
      <c r="B32" s="13">
        <v>30</v>
      </c>
      <c r="C32" s="5" t="s">
        <v>31</v>
      </c>
      <c r="D32" s="14" t="s">
        <v>17</v>
      </c>
      <c r="E32" s="14" t="s">
        <v>32</v>
      </c>
      <c r="F32" s="14" t="s">
        <v>35</v>
      </c>
      <c r="G32" s="14" t="s">
        <v>36</v>
      </c>
      <c r="H32" s="14" t="s">
        <v>72</v>
      </c>
      <c r="I32" s="15">
        <v>10.115</v>
      </c>
      <c r="J32" s="17">
        <v>44477</v>
      </c>
    </row>
    <row r="33" spans="2:10" x14ac:dyDescent="0.25">
      <c r="B33" s="13">
        <v>31</v>
      </c>
      <c r="C33" s="5" t="s">
        <v>31</v>
      </c>
      <c r="D33" s="14" t="s">
        <v>17</v>
      </c>
      <c r="E33" s="14" t="s">
        <v>32</v>
      </c>
      <c r="F33" s="14" t="s">
        <v>35</v>
      </c>
      <c r="G33" s="14" t="s">
        <v>37</v>
      </c>
      <c r="H33" s="14" t="s">
        <v>73</v>
      </c>
      <c r="I33" s="15">
        <v>9.77</v>
      </c>
      <c r="J33" s="17">
        <v>44477</v>
      </c>
    </row>
    <row r="34" spans="2:10" x14ac:dyDescent="0.25">
      <c r="B34" s="13">
        <v>32</v>
      </c>
      <c r="C34" s="5" t="s">
        <v>31</v>
      </c>
      <c r="D34" s="14" t="s">
        <v>17</v>
      </c>
      <c r="E34" s="14" t="s">
        <v>32</v>
      </c>
      <c r="F34" s="14" t="s">
        <v>35</v>
      </c>
      <c r="G34" s="14" t="s">
        <v>38</v>
      </c>
      <c r="H34" s="14" t="s">
        <v>74</v>
      </c>
      <c r="I34" s="15">
        <v>10.119999999999999</v>
      </c>
      <c r="J34" s="17">
        <v>44477</v>
      </c>
    </row>
    <row r="35" spans="2:10" x14ac:dyDescent="0.25">
      <c r="B35" s="13">
        <v>33</v>
      </c>
      <c r="C35" s="5" t="s">
        <v>31</v>
      </c>
      <c r="D35" s="14" t="s">
        <v>17</v>
      </c>
      <c r="E35" s="14" t="s">
        <v>32</v>
      </c>
      <c r="F35" s="14" t="s">
        <v>35</v>
      </c>
      <c r="G35" s="14" t="s">
        <v>36</v>
      </c>
      <c r="H35" s="14" t="s">
        <v>75</v>
      </c>
      <c r="I35" s="15">
        <v>5.2649999999999997</v>
      </c>
      <c r="J35" s="17">
        <v>44477</v>
      </c>
    </row>
    <row r="36" spans="2:10" x14ac:dyDescent="0.25">
      <c r="B36" s="13">
        <v>34</v>
      </c>
      <c r="C36" s="5" t="s">
        <v>31</v>
      </c>
      <c r="D36" s="14" t="s">
        <v>17</v>
      </c>
      <c r="E36" s="14" t="s">
        <v>32</v>
      </c>
      <c r="F36" s="14" t="s">
        <v>35</v>
      </c>
      <c r="G36" s="14" t="s">
        <v>36</v>
      </c>
      <c r="H36" s="14" t="s">
        <v>76</v>
      </c>
      <c r="I36" s="15">
        <v>7.68</v>
      </c>
      <c r="J36" s="17">
        <v>44477</v>
      </c>
    </row>
    <row r="37" spans="2:10" x14ac:dyDescent="0.25">
      <c r="B37" s="13">
        <v>35</v>
      </c>
      <c r="C37" s="5" t="s">
        <v>31</v>
      </c>
      <c r="D37" s="14" t="s">
        <v>17</v>
      </c>
      <c r="E37" s="14" t="s">
        <v>32</v>
      </c>
      <c r="F37" s="14" t="s">
        <v>35</v>
      </c>
      <c r="G37" s="14" t="s">
        <v>38</v>
      </c>
      <c r="H37" s="14" t="s">
        <v>77</v>
      </c>
      <c r="I37" s="15">
        <v>7.4850000000000003</v>
      </c>
      <c r="J37" s="17">
        <v>44477</v>
      </c>
    </row>
    <row r="38" spans="2:10" x14ac:dyDescent="0.25">
      <c r="B38" s="13">
        <v>36</v>
      </c>
      <c r="C38" s="5" t="s">
        <v>31</v>
      </c>
      <c r="D38" s="14" t="s">
        <v>17</v>
      </c>
      <c r="E38" s="14" t="s">
        <v>32</v>
      </c>
      <c r="F38" s="14" t="s">
        <v>35</v>
      </c>
      <c r="G38" s="14" t="s">
        <v>37</v>
      </c>
      <c r="H38" s="14" t="s">
        <v>78</v>
      </c>
      <c r="I38" s="15">
        <v>41.66</v>
      </c>
      <c r="J38" s="17">
        <v>44477</v>
      </c>
    </row>
    <row r="39" spans="2:10" x14ac:dyDescent="0.25">
      <c r="B39" s="13">
        <v>37</v>
      </c>
      <c r="C39" s="5" t="s">
        <v>31</v>
      </c>
      <c r="D39" s="14" t="s">
        <v>17</v>
      </c>
      <c r="E39" s="14" t="s">
        <v>32</v>
      </c>
      <c r="F39" s="14" t="s">
        <v>35</v>
      </c>
      <c r="G39" s="14" t="s">
        <v>38</v>
      </c>
      <c r="H39" s="14" t="s">
        <v>79</v>
      </c>
      <c r="I39" s="15">
        <v>29.324999999999999</v>
      </c>
      <c r="J39" s="17">
        <v>44477</v>
      </c>
    </row>
    <row r="40" spans="2:10" x14ac:dyDescent="0.25">
      <c r="B40" s="13">
        <v>38</v>
      </c>
      <c r="C40" s="5" t="s">
        <v>31</v>
      </c>
      <c r="D40" s="14" t="s">
        <v>17</v>
      </c>
      <c r="E40" s="14" t="s">
        <v>32</v>
      </c>
      <c r="F40" s="14" t="s">
        <v>35</v>
      </c>
      <c r="G40" s="14" t="s">
        <v>36</v>
      </c>
      <c r="H40" s="14" t="s">
        <v>80</v>
      </c>
      <c r="I40" s="15">
        <v>16.07</v>
      </c>
      <c r="J40" s="17">
        <v>44477</v>
      </c>
    </row>
    <row r="41" spans="2:10" x14ac:dyDescent="0.25">
      <c r="B41" s="13">
        <v>39</v>
      </c>
      <c r="C41" s="5" t="s">
        <v>31</v>
      </c>
      <c r="D41" s="14" t="s">
        <v>17</v>
      </c>
      <c r="E41" s="14" t="s">
        <v>32</v>
      </c>
      <c r="F41" s="14" t="s">
        <v>35</v>
      </c>
      <c r="G41" s="14" t="s">
        <v>38</v>
      </c>
      <c r="H41" s="14" t="s">
        <v>81</v>
      </c>
      <c r="I41" s="15">
        <v>14.38</v>
      </c>
      <c r="J41" s="17">
        <v>44477</v>
      </c>
    </row>
    <row r="42" spans="2:10" x14ac:dyDescent="0.25">
      <c r="B42" s="13">
        <v>40</v>
      </c>
      <c r="C42" s="5" t="s">
        <v>31</v>
      </c>
      <c r="D42" s="14" t="s">
        <v>17</v>
      </c>
      <c r="E42" s="14" t="s">
        <v>32</v>
      </c>
      <c r="F42" s="14" t="s">
        <v>35</v>
      </c>
      <c r="G42" s="14" t="s">
        <v>36</v>
      </c>
      <c r="H42" s="14" t="s">
        <v>82</v>
      </c>
      <c r="I42" s="15">
        <v>6.16</v>
      </c>
      <c r="J42" s="17">
        <v>44477</v>
      </c>
    </row>
    <row r="43" spans="2:10" x14ac:dyDescent="0.25">
      <c r="B43" s="13">
        <v>41</v>
      </c>
      <c r="C43" s="5" t="s">
        <v>31</v>
      </c>
      <c r="D43" s="14" t="s">
        <v>17</v>
      </c>
      <c r="E43" s="14" t="s">
        <v>32</v>
      </c>
      <c r="F43" s="14" t="s">
        <v>35</v>
      </c>
      <c r="G43" s="14" t="s">
        <v>37</v>
      </c>
      <c r="H43" s="14" t="s">
        <v>83</v>
      </c>
      <c r="I43" s="15">
        <v>17.285</v>
      </c>
      <c r="J43" s="17">
        <v>44477</v>
      </c>
    </row>
    <row r="44" spans="2:10" x14ac:dyDescent="0.25">
      <c r="B44" s="13">
        <v>42</v>
      </c>
      <c r="C44" s="5" t="s">
        <v>31</v>
      </c>
      <c r="D44" s="14" t="s">
        <v>17</v>
      </c>
      <c r="E44" s="14" t="s">
        <v>32</v>
      </c>
      <c r="F44" s="14" t="s">
        <v>35</v>
      </c>
      <c r="G44" s="14" t="s">
        <v>38</v>
      </c>
      <c r="H44" s="14" t="s">
        <v>84</v>
      </c>
      <c r="I44" s="15">
        <v>15.15</v>
      </c>
      <c r="J44" s="17">
        <v>44477</v>
      </c>
    </row>
    <row r="45" spans="2:10" x14ac:dyDescent="0.25">
      <c r="B45" s="13">
        <v>43</v>
      </c>
      <c r="C45" s="5" t="s">
        <v>31</v>
      </c>
      <c r="D45" s="14" t="s">
        <v>17</v>
      </c>
      <c r="E45" s="14" t="s">
        <v>32</v>
      </c>
      <c r="F45" s="14" t="s">
        <v>35</v>
      </c>
      <c r="G45" s="14" t="s">
        <v>36</v>
      </c>
      <c r="H45" s="14" t="s">
        <v>85</v>
      </c>
      <c r="I45" s="15">
        <v>5.27</v>
      </c>
      <c r="J45" s="17">
        <v>44477</v>
      </c>
    </row>
    <row r="46" spans="2:10" x14ac:dyDescent="0.25">
      <c r="B46" s="13">
        <v>44</v>
      </c>
      <c r="C46" s="5" t="s">
        <v>31</v>
      </c>
      <c r="D46" s="14" t="s">
        <v>17</v>
      </c>
      <c r="E46" s="14" t="s">
        <v>32</v>
      </c>
      <c r="F46" s="14" t="s">
        <v>35</v>
      </c>
      <c r="G46" s="14" t="s">
        <v>38</v>
      </c>
      <c r="H46" s="14" t="s">
        <v>86</v>
      </c>
      <c r="I46" s="15">
        <v>21.25</v>
      </c>
      <c r="J46" s="17">
        <v>44477</v>
      </c>
    </row>
    <row r="47" spans="2:10" x14ac:dyDescent="0.25">
      <c r="B47" s="13">
        <v>45</v>
      </c>
      <c r="C47" s="5" t="s">
        <v>31</v>
      </c>
      <c r="D47" s="14" t="s">
        <v>17</v>
      </c>
      <c r="E47" s="14" t="s">
        <v>32</v>
      </c>
      <c r="F47" s="14" t="s">
        <v>35</v>
      </c>
      <c r="G47" s="14" t="s">
        <v>38</v>
      </c>
      <c r="H47" s="14" t="s">
        <v>87</v>
      </c>
      <c r="I47" s="15">
        <v>5.7290000000000001</v>
      </c>
      <c r="J47" s="17">
        <v>44477</v>
      </c>
    </row>
    <row r="48" spans="2:10" x14ac:dyDescent="0.25">
      <c r="B48" s="13">
        <v>46</v>
      </c>
      <c r="C48" s="5" t="s">
        <v>31</v>
      </c>
      <c r="D48" s="14" t="s">
        <v>17</v>
      </c>
      <c r="E48" s="14" t="s">
        <v>32</v>
      </c>
      <c r="F48" s="14" t="s">
        <v>35</v>
      </c>
      <c r="G48" s="14" t="s">
        <v>36</v>
      </c>
      <c r="H48" s="14" t="s">
        <v>88</v>
      </c>
      <c r="I48" s="15">
        <v>6.2549999999999999</v>
      </c>
      <c r="J48" s="17">
        <v>44477</v>
      </c>
    </row>
    <row r="49" spans="2:10" x14ac:dyDescent="0.25">
      <c r="B49" s="13">
        <v>47</v>
      </c>
      <c r="C49" s="5" t="s">
        <v>31</v>
      </c>
      <c r="D49" s="14" t="s">
        <v>17</v>
      </c>
      <c r="E49" s="14" t="s">
        <v>32</v>
      </c>
      <c r="F49" s="14" t="s">
        <v>35</v>
      </c>
      <c r="G49" s="14" t="s">
        <v>37</v>
      </c>
      <c r="H49" s="14" t="s">
        <v>89</v>
      </c>
      <c r="I49" s="15">
        <v>20.844999999999999</v>
      </c>
      <c r="J49" s="17">
        <v>44477</v>
      </c>
    </row>
    <row r="50" spans="2:10" x14ac:dyDescent="0.25">
      <c r="B50" s="13">
        <v>48</v>
      </c>
      <c r="C50" s="5" t="s">
        <v>31</v>
      </c>
      <c r="D50" s="14" t="s">
        <v>17</v>
      </c>
      <c r="E50" s="14" t="s">
        <v>32</v>
      </c>
      <c r="F50" s="14" t="s">
        <v>35</v>
      </c>
      <c r="G50" s="14" t="s">
        <v>36</v>
      </c>
      <c r="H50" s="14" t="s">
        <v>90</v>
      </c>
      <c r="I50" s="15">
        <v>9.49</v>
      </c>
      <c r="J50" s="17">
        <v>44477</v>
      </c>
    </row>
    <row r="51" spans="2:10" x14ac:dyDescent="0.25">
      <c r="B51" s="13">
        <v>49</v>
      </c>
      <c r="C51" s="5" t="s">
        <v>31</v>
      </c>
      <c r="D51" s="14" t="s">
        <v>17</v>
      </c>
      <c r="E51" s="14" t="s">
        <v>32</v>
      </c>
      <c r="F51" s="14" t="s">
        <v>35</v>
      </c>
      <c r="G51" s="14" t="s">
        <v>38</v>
      </c>
      <c r="H51" s="14" t="s">
        <v>91</v>
      </c>
      <c r="I51" s="15">
        <v>15.11</v>
      </c>
      <c r="J51" s="17">
        <v>44477</v>
      </c>
    </row>
    <row r="52" spans="2:10" x14ac:dyDescent="0.25">
      <c r="B52" s="13">
        <v>50</v>
      </c>
      <c r="C52" s="5" t="s">
        <v>31</v>
      </c>
      <c r="D52" s="14" t="s">
        <v>17</v>
      </c>
      <c r="E52" s="14" t="s">
        <v>32</v>
      </c>
      <c r="F52" s="14" t="s">
        <v>35</v>
      </c>
      <c r="G52" s="14" t="s">
        <v>38</v>
      </c>
      <c r="H52" s="14" t="s">
        <v>92</v>
      </c>
      <c r="I52" s="15">
        <v>12.62</v>
      </c>
      <c r="J52" s="17">
        <v>44477</v>
      </c>
    </row>
    <row r="53" spans="2:10" x14ac:dyDescent="0.25">
      <c r="B53" s="13">
        <v>51</v>
      </c>
      <c r="C53" s="5" t="s">
        <v>31</v>
      </c>
      <c r="D53" s="14" t="s">
        <v>17</v>
      </c>
      <c r="E53" s="14" t="s">
        <v>32</v>
      </c>
      <c r="F53" s="14" t="s">
        <v>35</v>
      </c>
      <c r="G53" s="14" t="s">
        <v>38</v>
      </c>
      <c r="H53" s="14" t="s">
        <v>93</v>
      </c>
      <c r="I53" s="15">
        <v>9.6999999999999993</v>
      </c>
      <c r="J53" s="17">
        <v>44477</v>
      </c>
    </row>
    <row r="54" spans="2:10" x14ac:dyDescent="0.25">
      <c r="B54" s="13">
        <v>52</v>
      </c>
      <c r="C54" s="5" t="s">
        <v>31</v>
      </c>
      <c r="D54" s="14" t="s">
        <v>17</v>
      </c>
      <c r="E54" s="14" t="s">
        <v>32</v>
      </c>
      <c r="F54" s="14" t="s">
        <v>35</v>
      </c>
      <c r="G54" s="14" t="s">
        <v>36</v>
      </c>
      <c r="H54" s="14" t="s">
        <v>94</v>
      </c>
      <c r="I54" s="15">
        <v>18.085000000000001</v>
      </c>
      <c r="J54" s="17">
        <v>44477</v>
      </c>
    </row>
    <row r="55" spans="2:10" x14ac:dyDescent="0.25">
      <c r="B55" s="13">
        <v>53</v>
      </c>
      <c r="C55" s="5" t="s">
        <v>31</v>
      </c>
      <c r="D55" s="14" t="s">
        <v>17</v>
      </c>
      <c r="E55" s="14" t="s">
        <v>32</v>
      </c>
      <c r="F55" s="14" t="s">
        <v>35</v>
      </c>
      <c r="G55" s="14" t="s">
        <v>36</v>
      </c>
      <c r="H55" s="14" t="s">
        <v>95</v>
      </c>
      <c r="I55" s="15">
        <v>15.16</v>
      </c>
      <c r="J55" s="17">
        <v>44477</v>
      </c>
    </row>
    <row r="56" spans="2:10" x14ac:dyDescent="0.25">
      <c r="B56" s="13">
        <v>54</v>
      </c>
      <c r="C56" s="5" t="s">
        <v>31</v>
      </c>
      <c r="D56" s="14" t="s">
        <v>17</v>
      </c>
      <c r="E56" s="14" t="s">
        <v>32</v>
      </c>
      <c r="F56" s="14" t="s">
        <v>35</v>
      </c>
      <c r="G56" s="14" t="s">
        <v>38</v>
      </c>
      <c r="H56" s="14" t="s">
        <v>96</v>
      </c>
      <c r="I56" s="15">
        <v>11.91</v>
      </c>
      <c r="J56" s="17">
        <v>44477</v>
      </c>
    </row>
    <row r="57" spans="2:10" x14ac:dyDescent="0.25">
      <c r="B57" s="13">
        <v>55</v>
      </c>
      <c r="C57" s="5" t="s">
        <v>31</v>
      </c>
      <c r="D57" s="14" t="s">
        <v>17</v>
      </c>
      <c r="E57" s="14" t="s">
        <v>32</v>
      </c>
      <c r="F57" s="14" t="s">
        <v>35</v>
      </c>
      <c r="G57" s="14" t="s">
        <v>38</v>
      </c>
      <c r="H57" s="14" t="s">
        <v>97</v>
      </c>
      <c r="I57" s="15">
        <v>7.6159999999999997</v>
      </c>
      <c r="J57" s="17">
        <v>44477</v>
      </c>
    </row>
    <row r="58" spans="2:10" x14ac:dyDescent="0.25">
      <c r="B58" s="13">
        <v>56</v>
      </c>
      <c r="C58" s="5" t="s">
        <v>31</v>
      </c>
      <c r="D58" s="14" t="s">
        <v>17</v>
      </c>
      <c r="E58" s="14" t="s">
        <v>32</v>
      </c>
      <c r="F58" s="14" t="s">
        <v>35</v>
      </c>
      <c r="G58" s="14" t="s">
        <v>36</v>
      </c>
      <c r="H58" s="14" t="s">
        <v>98</v>
      </c>
      <c r="I58" s="15">
        <v>21.198</v>
      </c>
      <c r="J58" s="17">
        <v>44477</v>
      </c>
    </row>
    <row r="59" spans="2:10" x14ac:dyDescent="0.25">
      <c r="B59" s="13">
        <v>57</v>
      </c>
      <c r="C59" s="5" t="s">
        <v>31</v>
      </c>
      <c r="D59" s="14" t="s">
        <v>17</v>
      </c>
      <c r="E59" s="14" t="s">
        <v>32</v>
      </c>
      <c r="F59" s="14" t="s">
        <v>35</v>
      </c>
      <c r="G59" s="14" t="s">
        <v>38</v>
      </c>
      <c r="H59" s="14" t="s">
        <v>99</v>
      </c>
      <c r="I59" s="15">
        <v>13.5</v>
      </c>
      <c r="J59" s="17">
        <v>44477</v>
      </c>
    </row>
    <row r="60" spans="2:10" x14ac:dyDescent="0.25">
      <c r="B60" s="13">
        <v>58</v>
      </c>
      <c r="C60" s="5" t="s">
        <v>31</v>
      </c>
      <c r="D60" s="14" t="s">
        <v>17</v>
      </c>
      <c r="E60" s="14" t="s">
        <v>32</v>
      </c>
      <c r="F60" s="14" t="s">
        <v>35</v>
      </c>
      <c r="G60" s="14" t="s">
        <v>38</v>
      </c>
      <c r="H60" s="14" t="s">
        <v>100</v>
      </c>
      <c r="I60" s="15">
        <v>33.484999999999999</v>
      </c>
      <c r="J60" s="17">
        <v>44477</v>
      </c>
    </row>
    <row r="61" spans="2:10" x14ac:dyDescent="0.25">
      <c r="B61" s="13">
        <v>59</v>
      </c>
      <c r="C61" s="5" t="s">
        <v>31</v>
      </c>
      <c r="D61" s="14" t="s">
        <v>17</v>
      </c>
      <c r="E61" s="14" t="s">
        <v>32</v>
      </c>
      <c r="F61" s="14" t="s">
        <v>35</v>
      </c>
      <c r="G61" s="14" t="s">
        <v>38</v>
      </c>
      <c r="H61" s="14" t="s">
        <v>101</v>
      </c>
      <c r="I61" s="15">
        <v>11.65</v>
      </c>
      <c r="J61" s="17">
        <v>44477</v>
      </c>
    </row>
    <row r="62" spans="2:10" x14ac:dyDescent="0.25">
      <c r="B62" s="13">
        <v>60</v>
      </c>
      <c r="C62" s="5" t="s">
        <v>31</v>
      </c>
      <c r="D62" s="14" t="s">
        <v>17</v>
      </c>
      <c r="E62" s="14" t="s">
        <v>32</v>
      </c>
      <c r="F62" s="14" t="s">
        <v>35</v>
      </c>
      <c r="G62" s="14" t="s">
        <v>38</v>
      </c>
      <c r="H62" s="14" t="s">
        <v>102</v>
      </c>
      <c r="I62" s="15">
        <v>8.48</v>
      </c>
      <c r="J62" s="17">
        <v>44477</v>
      </c>
    </row>
    <row r="63" spans="2:10" x14ac:dyDescent="0.25">
      <c r="B63" s="13">
        <v>61</v>
      </c>
      <c r="C63" s="5" t="s">
        <v>31</v>
      </c>
      <c r="D63" s="14" t="s">
        <v>17</v>
      </c>
      <c r="E63" s="14" t="s">
        <v>32</v>
      </c>
      <c r="F63" s="14" t="s">
        <v>35</v>
      </c>
      <c r="G63" s="14" t="s">
        <v>38</v>
      </c>
      <c r="H63" s="14" t="s">
        <v>103</v>
      </c>
      <c r="I63" s="15">
        <v>11.7</v>
      </c>
      <c r="J63" s="17">
        <v>44477</v>
      </c>
    </row>
    <row r="64" spans="2:10" x14ac:dyDescent="0.25">
      <c r="B64" s="13">
        <v>62</v>
      </c>
      <c r="C64" s="5" t="s">
        <v>31</v>
      </c>
      <c r="D64" s="14" t="s">
        <v>17</v>
      </c>
      <c r="E64" s="14" t="s">
        <v>32</v>
      </c>
      <c r="F64" s="14" t="s">
        <v>33</v>
      </c>
      <c r="G64" s="14" t="s">
        <v>34</v>
      </c>
      <c r="H64" s="14" t="s">
        <v>104</v>
      </c>
      <c r="I64" s="15">
        <v>7.94</v>
      </c>
      <c r="J64" s="17">
        <v>44480</v>
      </c>
    </row>
    <row r="65" spans="2:10" x14ac:dyDescent="0.25">
      <c r="B65" s="13">
        <v>63</v>
      </c>
      <c r="C65" s="5" t="s">
        <v>31</v>
      </c>
      <c r="D65" s="14" t="s">
        <v>17</v>
      </c>
      <c r="E65" s="14" t="s">
        <v>32</v>
      </c>
      <c r="F65" s="14" t="s">
        <v>33</v>
      </c>
      <c r="G65" s="14" t="s">
        <v>34</v>
      </c>
      <c r="H65" s="14" t="s">
        <v>105</v>
      </c>
      <c r="I65" s="15">
        <v>4.0549999999999997</v>
      </c>
      <c r="J65" s="17">
        <v>44480</v>
      </c>
    </row>
    <row r="66" spans="2:10" x14ac:dyDescent="0.25">
      <c r="B66" s="13">
        <v>64</v>
      </c>
      <c r="C66" s="5" t="s">
        <v>31</v>
      </c>
      <c r="D66" s="14" t="s">
        <v>17</v>
      </c>
      <c r="E66" s="14" t="s">
        <v>32</v>
      </c>
      <c r="F66" s="14" t="s">
        <v>33</v>
      </c>
      <c r="G66" s="14" t="s">
        <v>34</v>
      </c>
      <c r="H66" s="14" t="s">
        <v>106</v>
      </c>
      <c r="I66" s="15">
        <v>6.2549999999999999</v>
      </c>
      <c r="J66" s="17">
        <v>44480</v>
      </c>
    </row>
    <row r="67" spans="2:10" x14ac:dyDescent="0.25">
      <c r="B67" s="13">
        <v>65</v>
      </c>
      <c r="C67" s="5" t="s">
        <v>31</v>
      </c>
      <c r="D67" s="14" t="s">
        <v>17</v>
      </c>
      <c r="E67" s="14" t="s">
        <v>32</v>
      </c>
      <c r="F67" s="14" t="s">
        <v>33</v>
      </c>
      <c r="G67" s="14" t="s">
        <v>34</v>
      </c>
      <c r="H67" s="14" t="s">
        <v>107</v>
      </c>
      <c r="I67" s="15">
        <v>6.6</v>
      </c>
      <c r="J67" s="17">
        <v>44480</v>
      </c>
    </row>
    <row r="68" spans="2:10" x14ac:dyDescent="0.25">
      <c r="B68" s="13">
        <v>66</v>
      </c>
      <c r="C68" s="5" t="s">
        <v>31</v>
      </c>
      <c r="D68" s="14" t="s">
        <v>17</v>
      </c>
      <c r="E68" s="14" t="s">
        <v>32</v>
      </c>
      <c r="F68" s="14" t="s">
        <v>35</v>
      </c>
      <c r="G68" s="14" t="s">
        <v>39</v>
      </c>
      <c r="H68" s="16" t="s">
        <v>108</v>
      </c>
      <c r="I68" s="15">
        <v>35.945</v>
      </c>
      <c r="J68" s="17">
        <v>44481</v>
      </c>
    </row>
    <row r="69" spans="2:10" x14ac:dyDescent="0.25">
      <c r="B69" s="13">
        <v>67</v>
      </c>
      <c r="C69" s="5" t="s">
        <v>31</v>
      </c>
      <c r="D69" s="14" t="s">
        <v>17</v>
      </c>
      <c r="E69" s="14" t="s">
        <v>32</v>
      </c>
      <c r="F69" s="14" t="s">
        <v>35</v>
      </c>
      <c r="G69" s="14" t="s">
        <v>39</v>
      </c>
      <c r="H69" s="14" t="s">
        <v>109</v>
      </c>
      <c r="I69" s="15">
        <v>16.329999999999998</v>
      </c>
      <c r="J69" s="17">
        <v>44481</v>
      </c>
    </row>
    <row r="70" spans="2:10" x14ac:dyDescent="0.25">
      <c r="B70" s="13">
        <v>68</v>
      </c>
      <c r="C70" s="5" t="s">
        <v>31</v>
      </c>
      <c r="D70" s="14" t="s">
        <v>17</v>
      </c>
      <c r="E70" s="14" t="s">
        <v>32</v>
      </c>
      <c r="F70" s="14" t="s">
        <v>35</v>
      </c>
      <c r="G70" s="14" t="s">
        <v>39</v>
      </c>
      <c r="H70" s="14" t="s">
        <v>110</v>
      </c>
      <c r="I70" s="15">
        <v>19.52</v>
      </c>
      <c r="J70" s="17">
        <v>44481</v>
      </c>
    </row>
    <row r="71" spans="2:10" x14ac:dyDescent="0.25">
      <c r="B71" s="13">
        <v>69</v>
      </c>
      <c r="C71" s="5" t="s">
        <v>31</v>
      </c>
      <c r="D71" s="14" t="s">
        <v>17</v>
      </c>
      <c r="E71" s="14" t="s">
        <v>32</v>
      </c>
      <c r="F71" s="14" t="s">
        <v>35</v>
      </c>
      <c r="G71" s="14" t="s">
        <v>39</v>
      </c>
      <c r="H71" s="14" t="s">
        <v>111</v>
      </c>
      <c r="I71" s="15">
        <v>16.78</v>
      </c>
      <c r="J71" s="17">
        <v>44481</v>
      </c>
    </row>
    <row r="72" spans="2:10" x14ac:dyDescent="0.25">
      <c r="B72" s="13">
        <v>70</v>
      </c>
      <c r="C72" s="5" t="s">
        <v>31</v>
      </c>
      <c r="D72" s="14" t="s">
        <v>17</v>
      </c>
      <c r="E72" s="14" t="s">
        <v>32</v>
      </c>
      <c r="F72" s="14" t="s">
        <v>35</v>
      </c>
      <c r="G72" s="14" t="s">
        <v>39</v>
      </c>
      <c r="H72" s="14" t="s">
        <v>112</v>
      </c>
      <c r="I72" s="15">
        <v>20.645</v>
      </c>
      <c r="J72" s="17">
        <v>44481</v>
      </c>
    </row>
    <row r="73" spans="2:10" x14ac:dyDescent="0.25">
      <c r="B73" s="13">
        <v>71</v>
      </c>
      <c r="C73" s="5" t="s">
        <v>31</v>
      </c>
      <c r="D73" s="14" t="s">
        <v>17</v>
      </c>
      <c r="E73" s="14" t="s">
        <v>32</v>
      </c>
      <c r="F73" s="14" t="s">
        <v>35</v>
      </c>
      <c r="G73" s="14" t="s">
        <v>40</v>
      </c>
      <c r="H73" s="14" t="s">
        <v>113</v>
      </c>
      <c r="I73" s="15">
        <v>13.61</v>
      </c>
      <c r="J73" s="17">
        <v>44481</v>
      </c>
    </row>
    <row r="74" spans="2:10" x14ac:dyDescent="0.25">
      <c r="B74" s="13">
        <v>72</v>
      </c>
      <c r="C74" s="5" t="s">
        <v>31</v>
      </c>
      <c r="D74" s="14" t="s">
        <v>17</v>
      </c>
      <c r="E74" s="14" t="s">
        <v>32</v>
      </c>
      <c r="F74" s="14" t="s">
        <v>35</v>
      </c>
      <c r="G74" s="14" t="s">
        <v>40</v>
      </c>
      <c r="H74" s="14" t="s">
        <v>114</v>
      </c>
      <c r="I74" s="15">
        <v>7.14</v>
      </c>
      <c r="J74" s="17">
        <v>44481</v>
      </c>
    </row>
    <row r="75" spans="2:10" x14ac:dyDescent="0.25">
      <c r="B75" s="13">
        <v>73</v>
      </c>
      <c r="C75" s="5" t="s">
        <v>31</v>
      </c>
      <c r="D75" s="14" t="s">
        <v>17</v>
      </c>
      <c r="E75" s="14" t="s">
        <v>32</v>
      </c>
      <c r="F75" s="14" t="s">
        <v>35</v>
      </c>
      <c r="G75" s="14" t="s">
        <v>40</v>
      </c>
      <c r="H75" s="14" t="s">
        <v>115</v>
      </c>
      <c r="I75" s="15">
        <v>20.954999999999998</v>
      </c>
      <c r="J75" s="17">
        <v>44481</v>
      </c>
    </row>
    <row r="76" spans="2:10" x14ac:dyDescent="0.25">
      <c r="B76" s="13">
        <v>74</v>
      </c>
      <c r="C76" s="5" t="s">
        <v>31</v>
      </c>
      <c r="D76" s="14" t="s">
        <v>17</v>
      </c>
      <c r="E76" s="14" t="s">
        <v>32</v>
      </c>
      <c r="F76" s="14" t="s">
        <v>35</v>
      </c>
      <c r="G76" s="14" t="s">
        <v>40</v>
      </c>
      <c r="H76" s="14" t="s">
        <v>116</v>
      </c>
      <c r="I76" s="15">
        <v>11.965</v>
      </c>
      <c r="J76" s="17">
        <v>44481</v>
      </c>
    </row>
    <row r="77" spans="2:10" x14ac:dyDescent="0.25">
      <c r="B77" s="13">
        <v>75</v>
      </c>
      <c r="C77" s="5" t="s">
        <v>31</v>
      </c>
      <c r="D77" s="14" t="s">
        <v>17</v>
      </c>
      <c r="E77" s="14" t="s">
        <v>32</v>
      </c>
      <c r="F77" s="14" t="s">
        <v>35</v>
      </c>
      <c r="G77" s="14" t="s">
        <v>40</v>
      </c>
      <c r="H77" s="14" t="s">
        <v>117</v>
      </c>
      <c r="I77" s="15">
        <v>13.79</v>
      </c>
      <c r="J77" s="17">
        <v>44481</v>
      </c>
    </row>
    <row r="78" spans="2:10" x14ac:dyDescent="0.25">
      <c r="B78" s="13">
        <v>76</v>
      </c>
      <c r="C78" s="5" t="s">
        <v>31</v>
      </c>
      <c r="D78" s="14" t="s">
        <v>17</v>
      </c>
      <c r="E78" s="14" t="s">
        <v>32</v>
      </c>
      <c r="F78" s="14" t="s">
        <v>35</v>
      </c>
      <c r="G78" s="14" t="s">
        <v>40</v>
      </c>
      <c r="H78" s="14" t="s">
        <v>118</v>
      </c>
      <c r="I78" s="15">
        <v>10.57</v>
      </c>
      <c r="J78" s="17">
        <v>44481</v>
      </c>
    </row>
    <row r="79" spans="2:10" x14ac:dyDescent="0.25">
      <c r="B79" s="13">
        <v>77</v>
      </c>
      <c r="C79" s="5" t="s">
        <v>31</v>
      </c>
      <c r="D79" s="14" t="s">
        <v>17</v>
      </c>
      <c r="E79" s="14" t="s">
        <v>32</v>
      </c>
      <c r="F79" s="14" t="s">
        <v>35</v>
      </c>
      <c r="G79" s="14" t="s">
        <v>40</v>
      </c>
      <c r="H79" s="14" t="s">
        <v>119</v>
      </c>
      <c r="I79" s="15">
        <v>14.48</v>
      </c>
      <c r="J79" s="17">
        <v>44481</v>
      </c>
    </row>
    <row r="80" spans="2:10" x14ac:dyDescent="0.25">
      <c r="B80" s="13">
        <v>78</v>
      </c>
      <c r="C80" s="5" t="s">
        <v>31</v>
      </c>
      <c r="D80" s="14" t="s">
        <v>17</v>
      </c>
      <c r="E80" s="14" t="s">
        <v>32</v>
      </c>
      <c r="F80" s="14" t="s">
        <v>35</v>
      </c>
      <c r="G80" s="14" t="s">
        <v>40</v>
      </c>
      <c r="H80" s="14" t="s">
        <v>120</v>
      </c>
      <c r="I80" s="15">
        <v>5.03</v>
      </c>
      <c r="J80" s="17">
        <v>44481</v>
      </c>
    </row>
    <row r="81" spans="2:10" x14ac:dyDescent="0.25">
      <c r="B81" s="13">
        <v>79</v>
      </c>
      <c r="C81" s="5" t="s">
        <v>31</v>
      </c>
      <c r="D81" s="14" t="s">
        <v>17</v>
      </c>
      <c r="E81" s="14" t="s">
        <v>32</v>
      </c>
      <c r="F81" s="14" t="s">
        <v>35</v>
      </c>
      <c r="G81" s="14" t="s">
        <v>40</v>
      </c>
      <c r="H81" s="14" t="s">
        <v>121</v>
      </c>
      <c r="I81" s="15">
        <v>9.6449999999999996</v>
      </c>
      <c r="J81" s="17">
        <v>44481</v>
      </c>
    </row>
    <row r="82" spans="2:10" x14ac:dyDescent="0.25">
      <c r="B82" s="13">
        <v>80</v>
      </c>
      <c r="C82" s="5" t="s">
        <v>31</v>
      </c>
      <c r="D82" s="14" t="s">
        <v>17</v>
      </c>
      <c r="E82" s="14" t="s">
        <v>32</v>
      </c>
      <c r="F82" s="14" t="s">
        <v>35</v>
      </c>
      <c r="G82" s="14" t="s">
        <v>40</v>
      </c>
      <c r="H82" s="14" t="s">
        <v>122</v>
      </c>
      <c r="I82" s="15">
        <v>11.02</v>
      </c>
      <c r="J82" s="17">
        <v>44481</v>
      </c>
    </row>
    <row r="83" spans="2:10" x14ac:dyDescent="0.25">
      <c r="B83" s="13">
        <v>81</v>
      </c>
      <c r="C83" s="5" t="s">
        <v>31</v>
      </c>
      <c r="D83" s="14" t="s">
        <v>17</v>
      </c>
      <c r="E83" s="14" t="s">
        <v>32</v>
      </c>
      <c r="F83" s="14" t="s">
        <v>35</v>
      </c>
      <c r="G83" s="14" t="s">
        <v>40</v>
      </c>
      <c r="H83" s="14" t="s">
        <v>123</v>
      </c>
      <c r="I83" s="15">
        <v>12.47</v>
      </c>
      <c r="J83" s="17">
        <v>44481</v>
      </c>
    </row>
    <row r="84" spans="2:10" x14ac:dyDescent="0.25">
      <c r="B84" s="13">
        <v>82</v>
      </c>
      <c r="C84" s="5" t="s">
        <v>31</v>
      </c>
      <c r="D84" s="14" t="s">
        <v>17</v>
      </c>
      <c r="E84" s="14" t="s">
        <v>32</v>
      </c>
      <c r="F84" s="14" t="s">
        <v>33</v>
      </c>
      <c r="G84" s="14" t="s">
        <v>41</v>
      </c>
      <c r="H84" s="14" t="s">
        <v>124</v>
      </c>
      <c r="I84" s="15">
        <v>10.065</v>
      </c>
      <c r="J84" s="17">
        <v>44481</v>
      </c>
    </row>
    <row r="85" spans="2:10" x14ac:dyDescent="0.25">
      <c r="B85" s="13">
        <v>83</v>
      </c>
      <c r="C85" s="5" t="s">
        <v>31</v>
      </c>
      <c r="D85" s="14" t="s">
        <v>17</v>
      </c>
      <c r="E85" s="14" t="s">
        <v>32</v>
      </c>
      <c r="F85" s="14" t="s">
        <v>35</v>
      </c>
      <c r="G85" s="14" t="s">
        <v>40</v>
      </c>
      <c r="H85" s="14" t="s">
        <v>125</v>
      </c>
      <c r="I85" s="15">
        <v>15.52</v>
      </c>
      <c r="J85" s="17">
        <v>44481</v>
      </c>
    </row>
    <row r="86" spans="2:10" x14ac:dyDescent="0.25">
      <c r="B86" s="13">
        <v>84</v>
      </c>
      <c r="C86" s="5" t="s">
        <v>31</v>
      </c>
      <c r="D86" s="14" t="s">
        <v>17</v>
      </c>
      <c r="E86" s="14" t="s">
        <v>32</v>
      </c>
      <c r="F86" s="14" t="s">
        <v>35</v>
      </c>
      <c r="G86" s="14" t="s">
        <v>40</v>
      </c>
      <c r="H86" s="14" t="s">
        <v>126</v>
      </c>
      <c r="I86" s="15">
        <v>19.010000000000002</v>
      </c>
      <c r="J86" s="17">
        <v>44481</v>
      </c>
    </row>
    <row r="87" spans="2:10" x14ac:dyDescent="0.25">
      <c r="B87" s="13">
        <v>85</v>
      </c>
      <c r="C87" s="5" t="s">
        <v>31</v>
      </c>
      <c r="D87" s="14" t="s">
        <v>17</v>
      </c>
      <c r="E87" s="14" t="s">
        <v>32</v>
      </c>
      <c r="F87" s="14" t="s">
        <v>35</v>
      </c>
      <c r="G87" s="14" t="s">
        <v>40</v>
      </c>
      <c r="H87" s="14" t="s">
        <v>127</v>
      </c>
      <c r="I87" s="15">
        <v>14.06</v>
      </c>
      <c r="J87" s="17">
        <v>44481</v>
      </c>
    </row>
    <row r="88" spans="2:10" x14ac:dyDescent="0.25">
      <c r="B88" s="13">
        <v>86</v>
      </c>
      <c r="C88" s="5" t="s">
        <v>31</v>
      </c>
      <c r="D88" s="14" t="s">
        <v>17</v>
      </c>
      <c r="E88" s="14" t="s">
        <v>32</v>
      </c>
      <c r="F88" s="14" t="s">
        <v>33</v>
      </c>
      <c r="G88" s="14" t="s">
        <v>41</v>
      </c>
      <c r="H88" s="14" t="s">
        <v>128</v>
      </c>
      <c r="I88" s="15">
        <v>9.06</v>
      </c>
      <c r="J88" s="17">
        <v>44481</v>
      </c>
    </row>
    <row r="89" spans="2:10" x14ac:dyDescent="0.25">
      <c r="B89" s="13">
        <v>87</v>
      </c>
      <c r="C89" s="5" t="s">
        <v>31</v>
      </c>
      <c r="D89" s="14" t="s">
        <v>17</v>
      </c>
      <c r="E89" s="14" t="s">
        <v>32</v>
      </c>
      <c r="F89" s="14" t="s">
        <v>35</v>
      </c>
      <c r="G89" s="14" t="s">
        <v>40</v>
      </c>
      <c r="H89" s="14" t="s">
        <v>129</v>
      </c>
      <c r="I89" s="15">
        <v>15</v>
      </c>
      <c r="J89" s="17">
        <v>44481</v>
      </c>
    </row>
    <row r="90" spans="2:10" x14ac:dyDescent="0.25">
      <c r="B90" s="13">
        <v>88</v>
      </c>
      <c r="C90" s="5" t="s">
        <v>31</v>
      </c>
      <c r="D90" s="14" t="s">
        <v>17</v>
      </c>
      <c r="E90" s="14" t="s">
        <v>32</v>
      </c>
      <c r="F90" s="14" t="s">
        <v>35</v>
      </c>
      <c r="G90" s="14" t="s">
        <v>40</v>
      </c>
      <c r="H90" s="14" t="s">
        <v>130</v>
      </c>
      <c r="I90" s="15">
        <v>12.34</v>
      </c>
      <c r="J90" s="17">
        <v>44481</v>
      </c>
    </row>
    <row r="91" spans="2:10" x14ac:dyDescent="0.25">
      <c r="B91" s="13">
        <v>89</v>
      </c>
      <c r="C91" s="5" t="s">
        <v>31</v>
      </c>
      <c r="D91" s="14" t="s">
        <v>17</v>
      </c>
      <c r="E91" s="14" t="s">
        <v>32</v>
      </c>
      <c r="F91" s="14" t="s">
        <v>35</v>
      </c>
      <c r="G91" s="14" t="s">
        <v>40</v>
      </c>
      <c r="H91" s="14" t="s">
        <v>131</v>
      </c>
      <c r="I91" s="15">
        <v>21.11</v>
      </c>
      <c r="J91" s="17">
        <v>44481</v>
      </c>
    </row>
    <row r="92" spans="2:10" x14ac:dyDescent="0.25">
      <c r="B92" s="13">
        <v>90</v>
      </c>
      <c r="C92" s="5" t="s">
        <v>31</v>
      </c>
      <c r="D92" s="14" t="s">
        <v>17</v>
      </c>
      <c r="E92" s="14" t="s">
        <v>32</v>
      </c>
      <c r="F92" s="14" t="s">
        <v>35</v>
      </c>
      <c r="G92" s="14" t="s">
        <v>40</v>
      </c>
      <c r="H92" s="14" t="s">
        <v>132</v>
      </c>
      <c r="I92" s="15">
        <v>14.04</v>
      </c>
      <c r="J92" s="17">
        <v>44481</v>
      </c>
    </row>
    <row r="93" spans="2:10" x14ac:dyDescent="0.25">
      <c r="B93" s="13">
        <v>91</v>
      </c>
      <c r="C93" s="5" t="s">
        <v>31</v>
      </c>
      <c r="D93" s="14" t="s">
        <v>17</v>
      </c>
      <c r="E93" s="14" t="s">
        <v>32</v>
      </c>
      <c r="F93" s="14" t="s">
        <v>33</v>
      </c>
      <c r="G93" s="14" t="s">
        <v>41</v>
      </c>
      <c r="H93" s="14" t="s">
        <v>133</v>
      </c>
      <c r="I93" s="15">
        <v>10.81</v>
      </c>
      <c r="J93" s="17">
        <v>44481</v>
      </c>
    </row>
    <row r="94" spans="2:10" x14ac:dyDescent="0.25">
      <c r="B94" s="13">
        <v>92</v>
      </c>
      <c r="C94" s="5" t="s">
        <v>31</v>
      </c>
      <c r="D94" s="14" t="s">
        <v>17</v>
      </c>
      <c r="E94" s="14" t="s">
        <v>32</v>
      </c>
      <c r="F94" s="14" t="s">
        <v>33</v>
      </c>
      <c r="G94" s="14" t="s">
        <v>41</v>
      </c>
      <c r="H94" s="14" t="s">
        <v>134</v>
      </c>
      <c r="I94" s="15">
        <v>11.02</v>
      </c>
      <c r="J94" s="17">
        <v>44481</v>
      </c>
    </row>
    <row r="95" spans="2:10" x14ac:dyDescent="0.25">
      <c r="B95" s="13">
        <v>93</v>
      </c>
      <c r="C95" s="5" t="s">
        <v>31</v>
      </c>
      <c r="D95" s="14" t="s">
        <v>17</v>
      </c>
      <c r="E95" s="14" t="s">
        <v>32</v>
      </c>
      <c r="F95" s="14" t="s">
        <v>33</v>
      </c>
      <c r="G95" s="14" t="s">
        <v>41</v>
      </c>
      <c r="H95" s="14" t="s">
        <v>135</v>
      </c>
      <c r="I95" s="15">
        <v>10.484999999999999</v>
      </c>
      <c r="J95" s="17">
        <v>44481</v>
      </c>
    </row>
    <row r="96" spans="2:10" x14ac:dyDescent="0.25">
      <c r="B96" s="13">
        <v>94</v>
      </c>
      <c r="C96" s="5" t="s">
        <v>31</v>
      </c>
      <c r="D96" s="14" t="s">
        <v>17</v>
      </c>
      <c r="E96" s="14" t="s">
        <v>32</v>
      </c>
      <c r="F96" s="14" t="s">
        <v>33</v>
      </c>
      <c r="G96" s="14" t="s">
        <v>41</v>
      </c>
      <c r="H96" s="14" t="s">
        <v>136</v>
      </c>
      <c r="I96" s="15">
        <v>9.1150000000000002</v>
      </c>
      <c r="J96" s="17">
        <v>44482</v>
      </c>
    </row>
    <row r="97" spans="2:10" x14ac:dyDescent="0.25">
      <c r="B97" s="13">
        <v>95</v>
      </c>
      <c r="C97" s="5" t="s">
        <v>31</v>
      </c>
      <c r="D97" s="14" t="s">
        <v>17</v>
      </c>
      <c r="E97" s="14" t="s">
        <v>32</v>
      </c>
      <c r="F97" s="14" t="s">
        <v>33</v>
      </c>
      <c r="G97" s="14" t="s">
        <v>41</v>
      </c>
      <c r="H97" s="14" t="s">
        <v>137</v>
      </c>
      <c r="I97" s="15">
        <v>10.045</v>
      </c>
      <c r="J97" s="17">
        <v>44482</v>
      </c>
    </row>
    <row r="98" spans="2:10" x14ac:dyDescent="0.25">
      <c r="B98" s="13">
        <v>96</v>
      </c>
      <c r="C98" s="5" t="s">
        <v>31</v>
      </c>
      <c r="D98" s="14" t="s">
        <v>17</v>
      </c>
      <c r="E98" s="14" t="s">
        <v>32</v>
      </c>
      <c r="F98" s="14" t="s">
        <v>33</v>
      </c>
      <c r="G98" s="14" t="s">
        <v>41</v>
      </c>
      <c r="H98" s="14" t="s">
        <v>138</v>
      </c>
      <c r="I98" s="15">
        <v>9.15</v>
      </c>
      <c r="J98" s="17">
        <v>44482</v>
      </c>
    </row>
    <row r="99" spans="2:10" x14ac:dyDescent="0.25">
      <c r="B99" s="13">
        <v>97</v>
      </c>
      <c r="C99" s="5" t="s">
        <v>31</v>
      </c>
      <c r="D99" s="14" t="s">
        <v>17</v>
      </c>
      <c r="E99" s="14" t="s">
        <v>32</v>
      </c>
      <c r="F99" s="14" t="s">
        <v>33</v>
      </c>
      <c r="G99" s="14" t="s">
        <v>41</v>
      </c>
      <c r="H99" s="14" t="s">
        <v>139</v>
      </c>
      <c r="I99" s="15">
        <v>6.3849999999999998</v>
      </c>
      <c r="J99" s="17">
        <v>44482</v>
      </c>
    </row>
    <row r="100" spans="2:10" x14ac:dyDescent="0.25">
      <c r="B100" s="13">
        <v>98</v>
      </c>
      <c r="C100" s="5" t="s">
        <v>31</v>
      </c>
      <c r="D100" s="14" t="s">
        <v>17</v>
      </c>
      <c r="E100" s="14" t="s">
        <v>32</v>
      </c>
      <c r="F100" s="14" t="s">
        <v>35</v>
      </c>
      <c r="G100" s="14" t="s">
        <v>42</v>
      </c>
      <c r="H100" s="16" t="s">
        <v>140</v>
      </c>
      <c r="I100" s="15">
        <v>62.27</v>
      </c>
      <c r="J100" s="17">
        <v>44484</v>
      </c>
    </row>
    <row r="101" spans="2:10" x14ac:dyDescent="0.25">
      <c r="B101" s="13">
        <v>99</v>
      </c>
      <c r="C101" s="5" t="s">
        <v>31</v>
      </c>
      <c r="D101" s="14" t="s">
        <v>17</v>
      </c>
      <c r="E101" s="14" t="s">
        <v>32</v>
      </c>
      <c r="F101" s="14" t="s">
        <v>35</v>
      </c>
      <c r="G101" s="14" t="s">
        <v>42</v>
      </c>
      <c r="H101" s="14" t="s">
        <v>141</v>
      </c>
      <c r="I101" s="15">
        <v>13.13</v>
      </c>
      <c r="J101" s="17">
        <v>44484</v>
      </c>
    </row>
    <row r="102" spans="2:10" x14ac:dyDescent="0.25">
      <c r="B102" s="13">
        <v>100</v>
      </c>
      <c r="C102" s="5" t="s">
        <v>31</v>
      </c>
      <c r="D102" s="14" t="s">
        <v>17</v>
      </c>
      <c r="E102" s="14" t="s">
        <v>32</v>
      </c>
      <c r="F102" s="14" t="s">
        <v>35</v>
      </c>
      <c r="G102" s="14" t="s">
        <v>42</v>
      </c>
      <c r="H102" s="14" t="s">
        <v>142</v>
      </c>
      <c r="I102" s="15">
        <v>17.66</v>
      </c>
      <c r="J102" s="17">
        <v>44484</v>
      </c>
    </row>
    <row r="103" spans="2:10" x14ac:dyDescent="0.25">
      <c r="B103" s="13">
        <v>101</v>
      </c>
      <c r="C103" s="5" t="s">
        <v>31</v>
      </c>
      <c r="D103" s="14" t="s">
        <v>17</v>
      </c>
      <c r="E103" s="14" t="s">
        <v>32</v>
      </c>
      <c r="F103" s="14" t="s">
        <v>35</v>
      </c>
      <c r="G103" s="14" t="s">
        <v>42</v>
      </c>
      <c r="H103" s="14" t="s">
        <v>143</v>
      </c>
      <c r="I103" s="15">
        <v>20.84</v>
      </c>
      <c r="J103" s="17">
        <v>44484</v>
      </c>
    </row>
    <row r="104" spans="2:10" x14ac:dyDescent="0.25">
      <c r="B104" s="13">
        <v>102</v>
      </c>
      <c r="C104" s="5" t="s">
        <v>31</v>
      </c>
      <c r="D104" s="14" t="s">
        <v>17</v>
      </c>
      <c r="E104" s="14" t="s">
        <v>32</v>
      </c>
      <c r="F104" s="14" t="s">
        <v>35</v>
      </c>
      <c r="G104" s="14" t="s">
        <v>42</v>
      </c>
      <c r="H104" s="14" t="s">
        <v>144</v>
      </c>
      <c r="I104" s="15">
        <v>13.377000000000001</v>
      </c>
      <c r="J104" s="17">
        <v>44484</v>
      </c>
    </row>
    <row r="105" spans="2:10" x14ac:dyDescent="0.25">
      <c r="B105" s="13">
        <v>103</v>
      </c>
      <c r="C105" s="5" t="s">
        <v>31</v>
      </c>
      <c r="D105" s="14" t="s">
        <v>17</v>
      </c>
      <c r="E105" s="14" t="s">
        <v>32</v>
      </c>
      <c r="F105" s="14" t="s">
        <v>35</v>
      </c>
      <c r="G105" s="14" t="s">
        <v>42</v>
      </c>
      <c r="H105" s="14" t="s">
        <v>145</v>
      </c>
      <c r="I105" s="15">
        <v>21.38</v>
      </c>
      <c r="J105" s="17">
        <v>44484</v>
      </c>
    </row>
    <row r="106" spans="2:10" x14ac:dyDescent="0.25">
      <c r="B106" s="13">
        <v>104</v>
      </c>
      <c r="C106" s="5" t="s">
        <v>31</v>
      </c>
      <c r="D106" s="14" t="s">
        <v>17</v>
      </c>
      <c r="E106" s="14" t="s">
        <v>32</v>
      </c>
      <c r="F106" s="14" t="s">
        <v>35</v>
      </c>
      <c r="G106" s="14" t="s">
        <v>42</v>
      </c>
      <c r="H106" s="14" t="s">
        <v>146</v>
      </c>
      <c r="I106" s="15">
        <v>20.2</v>
      </c>
      <c r="J106" s="17">
        <v>44484</v>
      </c>
    </row>
    <row r="107" spans="2:10" x14ac:dyDescent="0.25">
      <c r="B107" s="13">
        <v>105</v>
      </c>
      <c r="C107" s="5" t="s">
        <v>31</v>
      </c>
      <c r="D107" s="14" t="s">
        <v>17</v>
      </c>
      <c r="E107" s="14" t="s">
        <v>32</v>
      </c>
      <c r="F107" s="14" t="s">
        <v>35</v>
      </c>
      <c r="G107" s="14" t="s">
        <v>42</v>
      </c>
      <c r="H107" s="14" t="s">
        <v>147</v>
      </c>
      <c r="I107" s="15">
        <v>28.074999999999999</v>
      </c>
      <c r="J107" s="17">
        <v>44485</v>
      </c>
    </row>
    <row r="108" spans="2:10" x14ac:dyDescent="0.25">
      <c r="B108" s="13">
        <v>106</v>
      </c>
      <c r="C108" s="5" t="s">
        <v>31</v>
      </c>
      <c r="D108" s="14" t="s">
        <v>17</v>
      </c>
      <c r="E108" s="14" t="s">
        <v>32</v>
      </c>
      <c r="F108" s="14" t="s">
        <v>35</v>
      </c>
      <c r="G108" s="14" t="s">
        <v>42</v>
      </c>
      <c r="H108" s="14" t="s">
        <v>148</v>
      </c>
      <c r="I108" s="15">
        <v>23.54</v>
      </c>
      <c r="J108" s="17">
        <v>44485</v>
      </c>
    </row>
    <row r="109" spans="2:10" x14ac:dyDescent="0.25">
      <c r="B109" s="13">
        <v>107</v>
      </c>
      <c r="C109" s="5" t="s">
        <v>31</v>
      </c>
      <c r="D109" s="14" t="s">
        <v>17</v>
      </c>
      <c r="E109" s="14" t="s">
        <v>32</v>
      </c>
      <c r="F109" s="14" t="s">
        <v>35</v>
      </c>
      <c r="G109" s="14" t="s">
        <v>42</v>
      </c>
      <c r="H109" s="14" t="s">
        <v>149</v>
      </c>
      <c r="I109" s="15">
        <v>32.965000000000003</v>
      </c>
      <c r="J109" s="17">
        <v>44485</v>
      </c>
    </row>
    <row r="110" spans="2:10" x14ac:dyDescent="0.25">
      <c r="B110" s="13">
        <v>108</v>
      </c>
      <c r="C110" s="5" t="s">
        <v>31</v>
      </c>
      <c r="D110" s="14" t="s">
        <v>17</v>
      </c>
      <c r="E110" s="14" t="s">
        <v>32</v>
      </c>
      <c r="F110" s="14" t="s">
        <v>35</v>
      </c>
      <c r="G110" s="14" t="s">
        <v>42</v>
      </c>
      <c r="H110" s="14" t="s">
        <v>150</v>
      </c>
      <c r="I110" s="15">
        <v>21.35</v>
      </c>
      <c r="J110" s="17">
        <v>44485</v>
      </c>
    </row>
    <row r="111" spans="2:10" x14ac:dyDescent="0.25">
      <c r="B111" s="13">
        <v>109</v>
      </c>
      <c r="C111" s="5" t="s">
        <v>31</v>
      </c>
      <c r="D111" s="14" t="s">
        <v>17</v>
      </c>
      <c r="E111" s="14" t="s">
        <v>32</v>
      </c>
      <c r="F111" s="14" t="s">
        <v>35</v>
      </c>
      <c r="G111" s="14" t="s">
        <v>42</v>
      </c>
      <c r="H111" s="14" t="s">
        <v>151</v>
      </c>
      <c r="I111" s="15">
        <v>21.03</v>
      </c>
      <c r="J111" s="17">
        <v>44485</v>
      </c>
    </row>
    <row r="112" spans="2:10" x14ac:dyDescent="0.25">
      <c r="B112" s="13">
        <v>110</v>
      </c>
      <c r="C112" s="5" t="s">
        <v>31</v>
      </c>
      <c r="D112" s="14" t="s">
        <v>17</v>
      </c>
      <c r="E112" s="14" t="s">
        <v>32</v>
      </c>
      <c r="F112" s="14" t="s">
        <v>35</v>
      </c>
      <c r="G112" s="14" t="s">
        <v>42</v>
      </c>
      <c r="H112" s="14" t="s">
        <v>152</v>
      </c>
      <c r="I112" s="15">
        <v>27.805</v>
      </c>
      <c r="J112" s="17">
        <v>44485</v>
      </c>
    </row>
    <row r="113" spans="2:10" x14ac:dyDescent="0.25">
      <c r="B113" s="13">
        <v>111</v>
      </c>
      <c r="C113" s="5" t="s">
        <v>31</v>
      </c>
      <c r="D113" s="14" t="s">
        <v>17</v>
      </c>
      <c r="E113" s="14" t="s">
        <v>32</v>
      </c>
      <c r="F113" s="14" t="s">
        <v>35</v>
      </c>
      <c r="G113" s="14" t="s">
        <v>42</v>
      </c>
      <c r="H113" s="14" t="s">
        <v>153</v>
      </c>
      <c r="I113" s="15">
        <v>26.08</v>
      </c>
      <c r="J113" s="17">
        <v>44485</v>
      </c>
    </row>
    <row r="114" spans="2:10" x14ac:dyDescent="0.25">
      <c r="B114" s="13">
        <v>112</v>
      </c>
      <c r="C114" s="5" t="s">
        <v>31</v>
      </c>
      <c r="D114" s="14" t="s">
        <v>17</v>
      </c>
      <c r="E114" s="14" t="s">
        <v>32</v>
      </c>
      <c r="F114" s="14" t="s">
        <v>33</v>
      </c>
      <c r="G114" s="14" t="s">
        <v>41</v>
      </c>
      <c r="H114" s="14" t="s">
        <v>154</v>
      </c>
      <c r="I114" s="15">
        <v>9.64</v>
      </c>
      <c r="J114" s="17">
        <v>44487</v>
      </c>
    </row>
    <row r="115" spans="2:10" x14ac:dyDescent="0.25">
      <c r="B115" s="13">
        <v>113</v>
      </c>
      <c r="C115" s="5" t="s">
        <v>31</v>
      </c>
      <c r="D115" s="14" t="s">
        <v>17</v>
      </c>
      <c r="E115" s="14" t="s">
        <v>32</v>
      </c>
      <c r="F115" s="14" t="s">
        <v>33</v>
      </c>
      <c r="G115" s="14" t="s">
        <v>41</v>
      </c>
      <c r="H115" s="14" t="s">
        <v>155</v>
      </c>
      <c r="I115" s="15">
        <v>10.335000000000001</v>
      </c>
      <c r="J115" s="17">
        <v>44487</v>
      </c>
    </row>
    <row r="116" spans="2:10" x14ac:dyDescent="0.25">
      <c r="B116" s="13">
        <v>114</v>
      </c>
      <c r="C116" s="5" t="s">
        <v>31</v>
      </c>
      <c r="D116" s="14" t="s">
        <v>17</v>
      </c>
      <c r="E116" s="14" t="s">
        <v>32</v>
      </c>
      <c r="F116" s="14" t="s">
        <v>33</v>
      </c>
      <c r="G116" s="14" t="s">
        <v>41</v>
      </c>
      <c r="H116" s="14" t="s">
        <v>156</v>
      </c>
      <c r="I116" s="15">
        <v>14.59</v>
      </c>
      <c r="J116" s="17">
        <v>44487</v>
      </c>
    </row>
  </sheetData>
  <conditionalFormatting sqref="I3:I72">
    <cfRule type="expression" dxfId="1" priority="1">
      <formula>AND(#REF!="",COUNTA($C3:$BC3)&lt;&gt;0)</formula>
    </cfRule>
  </conditionalFormatting>
  <conditionalFormatting sqref="I73:I113">
    <cfRule type="expression" dxfId="0" priority="2">
      <formula>AND($B73="",COUNTA($C73:$BC73)&lt;&gt;0)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1661F-32D3-470E-9B60-3A0152E56A5C}">
  <dimension ref="B1:F16"/>
  <sheetViews>
    <sheetView showGridLines="0" zoomScale="80" zoomScaleNormal="80" workbookViewId="0"/>
  </sheetViews>
  <sheetFormatPr baseColWidth="10" defaultColWidth="11.42578125" defaultRowHeight="15" x14ac:dyDescent="0.25"/>
  <cols>
    <col min="1" max="1" width="7" customWidth="1"/>
    <col min="3" max="3" width="49.42578125" bestFit="1" customWidth="1"/>
    <col min="6" max="6" width="75.140625" customWidth="1"/>
  </cols>
  <sheetData>
    <row r="1" spans="2:6" ht="15.75" thickBot="1" x14ac:dyDescent="0.3"/>
    <row r="2" spans="2:6" ht="26.25" x14ac:dyDescent="0.25">
      <c r="B2" s="18" t="s">
        <v>157</v>
      </c>
      <c r="C2" s="19" t="s">
        <v>158</v>
      </c>
      <c r="D2" s="20"/>
      <c r="E2" s="21"/>
      <c r="F2" s="22"/>
    </row>
    <row r="3" spans="2:6" x14ac:dyDescent="0.25">
      <c r="B3" s="23" t="s">
        <v>159</v>
      </c>
      <c r="C3" s="24" t="s">
        <v>160</v>
      </c>
      <c r="D3" s="24" t="s">
        <v>161</v>
      </c>
      <c r="E3" s="24" t="s">
        <v>162</v>
      </c>
      <c r="F3" s="25" t="s">
        <v>163</v>
      </c>
    </row>
    <row r="4" spans="2:6" ht="30" x14ac:dyDescent="0.25">
      <c r="B4" s="26" t="s">
        <v>164</v>
      </c>
      <c r="C4" s="27" t="s">
        <v>165</v>
      </c>
      <c r="D4" s="28">
        <v>0</v>
      </c>
      <c r="E4" s="29" t="s">
        <v>166</v>
      </c>
      <c r="F4" s="30" t="s">
        <v>190</v>
      </c>
    </row>
    <row r="5" spans="2:6" ht="30" x14ac:dyDescent="0.25">
      <c r="B5" s="26" t="s">
        <v>167</v>
      </c>
      <c r="C5" s="27" t="s">
        <v>168</v>
      </c>
      <c r="D5" s="28">
        <v>0</v>
      </c>
      <c r="E5" s="29" t="s">
        <v>166</v>
      </c>
      <c r="F5" s="30" t="s">
        <v>190</v>
      </c>
    </row>
    <row r="6" spans="2:6" ht="30" x14ac:dyDescent="0.25">
      <c r="B6" s="26" t="s">
        <v>169</v>
      </c>
      <c r="C6" s="27" t="s">
        <v>170</v>
      </c>
      <c r="D6" s="28">
        <v>0</v>
      </c>
      <c r="E6" s="29" t="s">
        <v>166</v>
      </c>
      <c r="F6" s="30" t="s">
        <v>190</v>
      </c>
    </row>
    <row r="7" spans="2:6" ht="30" x14ac:dyDescent="0.25">
      <c r="B7" s="26" t="s">
        <v>171</v>
      </c>
      <c r="C7" s="27" t="s">
        <v>172</v>
      </c>
      <c r="D7" s="28">
        <v>0</v>
      </c>
      <c r="E7" s="29" t="s">
        <v>166</v>
      </c>
      <c r="F7" s="30" t="s">
        <v>190</v>
      </c>
    </row>
    <row r="8" spans="2:6" ht="30" x14ac:dyDescent="0.25">
      <c r="B8" s="26" t="s">
        <v>173</v>
      </c>
      <c r="C8" s="27" t="s">
        <v>174</v>
      </c>
      <c r="D8" s="28">
        <v>0</v>
      </c>
      <c r="E8" s="29" t="s">
        <v>166</v>
      </c>
      <c r="F8" s="30" t="s">
        <v>190</v>
      </c>
    </row>
    <row r="9" spans="2:6" ht="30" x14ac:dyDescent="0.25">
      <c r="B9" s="26" t="s">
        <v>175</v>
      </c>
      <c r="C9" s="27" t="s">
        <v>176</v>
      </c>
      <c r="D9" s="28">
        <v>0</v>
      </c>
      <c r="E9" s="29" t="s">
        <v>166</v>
      </c>
      <c r="F9" s="30" t="s">
        <v>190</v>
      </c>
    </row>
    <row r="10" spans="2:6" ht="30" x14ac:dyDescent="0.25">
      <c r="B10" s="26" t="s">
        <v>177</v>
      </c>
      <c r="C10" s="27" t="s">
        <v>178</v>
      </c>
      <c r="D10" s="28">
        <v>0</v>
      </c>
      <c r="E10" s="29" t="s">
        <v>166</v>
      </c>
      <c r="F10" s="30" t="s">
        <v>190</v>
      </c>
    </row>
    <row r="11" spans="2:6" ht="30" x14ac:dyDescent="0.25">
      <c r="B11" s="26" t="s">
        <v>179</v>
      </c>
      <c r="C11" s="27" t="s">
        <v>180</v>
      </c>
      <c r="D11" s="28">
        <v>0.9</v>
      </c>
      <c r="E11" s="29" t="s">
        <v>166</v>
      </c>
      <c r="F11" s="30" t="s">
        <v>190</v>
      </c>
    </row>
    <row r="12" spans="2:6" ht="30" x14ac:dyDescent="0.25">
      <c r="B12" s="26" t="s">
        <v>181</v>
      </c>
      <c r="C12" s="27" t="s">
        <v>182</v>
      </c>
      <c r="D12" s="28">
        <v>0.9</v>
      </c>
      <c r="E12" s="29" t="s">
        <v>166</v>
      </c>
      <c r="F12" s="30" t="s">
        <v>190</v>
      </c>
    </row>
    <row r="13" spans="2:6" ht="30" x14ac:dyDescent="0.25">
      <c r="B13" s="26" t="s">
        <v>183</v>
      </c>
      <c r="C13" s="27" t="s">
        <v>184</v>
      </c>
      <c r="D13" s="28">
        <v>0.9</v>
      </c>
      <c r="E13" s="29" t="s">
        <v>166</v>
      </c>
      <c r="F13" s="30" t="s">
        <v>190</v>
      </c>
    </row>
    <row r="14" spans="2:6" ht="30" x14ac:dyDescent="0.25">
      <c r="B14" s="26" t="s">
        <v>185</v>
      </c>
      <c r="C14" s="27" t="s">
        <v>186</v>
      </c>
      <c r="D14" s="28">
        <v>0.9</v>
      </c>
      <c r="E14" s="29" t="s">
        <v>166</v>
      </c>
      <c r="F14" s="30" t="s">
        <v>190</v>
      </c>
    </row>
    <row r="15" spans="2:6" ht="30" x14ac:dyDescent="0.25">
      <c r="B15" s="26" t="s">
        <v>187</v>
      </c>
      <c r="C15" s="27" t="s">
        <v>188</v>
      </c>
      <c r="D15" s="28">
        <v>0.9</v>
      </c>
      <c r="E15" s="29" t="s">
        <v>166</v>
      </c>
      <c r="F15" s="30" t="s">
        <v>190</v>
      </c>
    </row>
    <row r="16" spans="2:6" ht="30.75" thickBot="1" x14ac:dyDescent="0.3">
      <c r="B16" s="31" t="s">
        <v>191</v>
      </c>
      <c r="C16" s="32" t="s">
        <v>189</v>
      </c>
      <c r="D16" s="33">
        <v>0.9</v>
      </c>
      <c r="E16" s="34" t="s">
        <v>166</v>
      </c>
      <c r="F16" s="35" t="s">
        <v>190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AF3EA-9EAC-4090-8A04-030A656A943E}">
  <dimension ref="B1:K52"/>
  <sheetViews>
    <sheetView showGridLines="0" zoomScale="80" zoomScaleNormal="80" workbookViewId="0"/>
  </sheetViews>
  <sheetFormatPr baseColWidth="10" defaultColWidth="11.5703125" defaultRowHeight="15" x14ac:dyDescent="0.25"/>
  <cols>
    <col min="1" max="1" width="11.5703125" style="29"/>
    <col min="2" max="2" width="18.28515625" style="29" customWidth="1"/>
    <col min="3" max="3" width="111.140625" style="29" bestFit="1" customWidth="1"/>
    <col min="4" max="4" width="18.140625" style="29" customWidth="1"/>
    <col min="5" max="5" width="14" style="29" customWidth="1"/>
    <col min="6" max="6" width="69.42578125" style="29" bestFit="1" customWidth="1"/>
    <col min="7" max="7" width="27.85546875" style="29" customWidth="1"/>
    <col min="8" max="8" width="26.5703125" style="29" customWidth="1"/>
    <col min="9" max="9" width="20.7109375" style="29" customWidth="1"/>
    <col min="10" max="10" width="18.42578125" style="29" customWidth="1"/>
    <col min="11" max="11" width="25.28515625" style="29" customWidth="1"/>
    <col min="12" max="16384" width="11.5703125" style="29"/>
  </cols>
  <sheetData>
    <row r="1" spans="2:9" ht="15.75" thickBot="1" x14ac:dyDescent="0.3"/>
    <row r="2" spans="2:9" ht="22.9" customHeight="1" x14ac:dyDescent="0.25">
      <c r="B2" s="36" t="s">
        <v>192</v>
      </c>
      <c r="C2" s="19" t="s">
        <v>193</v>
      </c>
      <c r="D2" s="21"/>
      <c r="E2" s="21"/>
      <c r="F2" s="22"/>
    </row>
    <row r="3" spans="2:9" x14ac:dyDescent="0.25">
      <c r="B3" s="23" t="s">
        <v>159</v>
      </c>
      <c r="C3" s="24" t="s">
        <v>160</v>
      </c>
      <c r="D3" s="24" t="s">
        <v>161</v>
      </c>
      <c r="E3" s="24" t="s">
        <v>162</v>
      </c>
      <c r="F3" s="25" t="s">
        <v>163</v>
      </c>
      <c r="I3" s="37"/>
    </row>
    <row r="4" spans="2:9" ht="17.45" customHeight="1" x14ac:dyDescent="0.25">
      <c r="B4" s="38" t="s">
        <v>194</v>
      </c>
      <c r="C4" s="27" t="s">
        <v>195</v>
      </c>
      <c r="D4" s="39">
        <v>11.4</v>
      </c>
      <c r="E4" s="29" t="s">
        <v>196</v>
      </c>
      <c r="F4" s="40" t="s">
        <v>197</v>
      </c>
    </row>
    <row r="5" spans="2:9" ht="17.45" customHeight="1" x14ac:dyDescent="0.25">
      <c r="B5" s="38" t="s">
        <v>198</v>
      </c>
      <c r="C5" s="27" t="s">
        <v>199</v>
      </c>
      <c r="D5" s="39">
        <v>0</v>
      </c>
      <c r="E5" s="29" t="s">
        <v>200</v>
      </c>
      <c r="F5" s="30" t="s">
        <v>309</v>
      </c>
    </row>
    <row r="6" spans="2:9" ht="17.45" customHeight="1" x14ac:dyDescent="0.25">
      <c r="B6" s="38" t="s">
        <v>201</v>
      </c>
      <c r="C6" s="27" t="s">
        <v>202</v>
      </c>
      <c r="D6" s="39">
        <v>0</v>
      </c>
      <c r="E6" s="29" t="s">
        <v>200</v>
      </c>
      <c r="F6" s="30" t="s">
        <v>309</v>
      </c>
    </row>
    <row r="7" spans="2:9" ht="17.45" customHeight="1" x14ac:dyDescent="0.25">
      <c r="B7" s="38" t="s">
        <v>203</v>
      </c>
      <c r="C7" s="27" t="s">
        <v>204</v>
      </c>
      <c r="D7" s="39">
        <v>0</v>
      </c>
      <c r="E7" s="29" t="s">
        <v>200</v>
      </c>
      <c r="F7" s="30" t="s">
        <v>309</v>
      </c>
    </row>
    <row r="8" spans="2:9" ht="17.45" customHeight="1" x14ac:dyDescent="0.25">
      <c r="B8" s="38" t="s">
        <v>205</v>
      </c>
      <c r="C8" s="27" t="s">
        <v>206</v>
      </c>
      <c r="D8" s="39">
        <v>0</v>
      </c>
      <c r="E8" s="29" t="s">
        <v>200</v>
      </c>
      <c r="F8" s="30" t="s">
        <v>309</v>
      </c>
    </row>
    <row r="9" spans="2:9" ht="17.45" customHeight="1" x14ac:dyDescent="0.25">
      <c r="B9" s="38" t="s">
        <v>207</v>
      </c>
      <c r="C9" s="27" t="s">
        <v>208</v>
      </c>
      <c r="D9" s="39">
        <v>0</v>
      </c>
      <c r="E9" s="29" t="s">
        <v>200</v>
      </c>
      <c r="F9" s="30" t="s">
        <v>309</v>
      </c>
    </row>
    <row r="10" spans="2:9" ht="17.45" customHeight="1" x14ac:dyDescent="0.25">
      <c r="B10" s="38" t="s">
        <v>209</v>
      </c>
      <c r="C10" s="27" t="s">
        <v>210</v>
      </c>
      <c r="D10" s="39">
        <v>0</v>
      </c>
      <c r="E10" s="29" t="s">
        <v>200</v>
      </c>
      <c r="F10" s="30" t="s">
        <v>309</v>
      </c>
    </row>
    <row r="11" spans="2:9" ht="17.45" customHeight="1" x14ac:dyDescent="0.25">
      <c r="B11" s="38" t="s">
        <v>211</v>
      </c>
      <c r="C11" s="27" t="s">
        <v>212</v>
      </c>
      <c r="D11" s="39">
        <v>0</v>
      </c>
      <c r="E11" s="29" t="s">
        <v>200</v>
      </c>
      <c r="F11" s="30" t="s">
        <v>309</v>
      </c>
    </row>
    <row r="12" spans="2:9" ht="17.45" customHeight="1" x14ac:dyDescent="0.25">
      <c r="B12" s="38" t="s">
        <v>213</v>
      </c>
      <c r="C12" s="27" t="s">
        <v>214</v>
      </c>
      <c r="D12" s="39">
        <v>5.55</v>
      </c>
      <c r="E12" s="29" t="s">
        <v>200</v>
      </c>
      <c r="F12" s="30" t="s">
        <v>309</v>
      </c>
    </row>
    <row r="13" spans="2:9" ht="18" customHeight="1" x14ac:dyDescent="0.25">
      <c r="B13" s="38" t="s">
        <v>215</v>
      </c>
      <c r="C13" s="27" t="s">
        <v>216</v>
      </c>
      <c r="D13" s="39">
        <v>5.55</v>
      </c>
      <c r="E13" s="29" t="s">
        <v>200</v>
      </c>
      <c r="F13" s="30" t="s">
        <v>309</v>
      </c>
    </row>
    <row r="14" spans="2:9" ht="18" customHeight="1" x14ac:dyDescent="0.25">
      <c r="B14" s="38" t="s">
        <v>217</v>
      </c>
      <c r="C14" s="27" t="s">
        <v>218</v>
      </c>
      <c r="D14" s="39">
        <v>5.55</v>
      </c>
      <c r="E14" s="29" t="s">
        <v>200</v>
      </c>
      <c r="F14" s="30" t="s">
        <v>309</v>
      </c>
    </row>
    <row r="15" spans="2:9" ht="18" customHeight="1" x14ac:dyDescent="0.25">
      <c r="B15" s="38" t="s">
        <v>219</v>
      </c>
      <c r="C15" s="27" t="s">
        <v>220</v>
      </c>
      <c r="D15" s="39">
        <v>3.67</v>
      </c>
      <c r="E15" s="29" t="s">
        <v>200</v>
      </c>
      <c r="F15" s="30" t="s">
        <v>309</v>
      </c>
    </row>
    <row r="16" spans="2:9" ht="18" customHeight="1" x14ac:dyDescent="0.25">
      <c r="B16" s="38" t="s">
        <v>221</v>
      </c>
      <c r="C16" s="27" t="s">
        <v>222</v>
      </c>
      <c r="D16" s="39">
        <v>4.59</v>
      </c>
      <c r="E16" s="29" t="s">
        <v>200</v>
      </c>
      <c r="F16" s="30" t="s">
        <v>309</v>
      </c>
    </row>
    <row r="17" spans="2:6" ht="18" customHeight="1" thickBot="1" x14ac:dyDescent="0.3">
      <c r="B17" s="41" t="s">
        <v>223</v>
      </c>
      <c r="C17" s="32" t="s">
        <v>224</v>
      </c>
      <c r="D17" s="42">
        <v>4.59</v>
      </c>
      <c r="E17" s="34" t="s">
        <v>200</v>
      </c>
      <c r="F17" s="35" t="s">
        <v>309</v>
      </c>
    </row>
    <row r="18" spans="2:6" ht="15.75" thickBot="1" x14ac:dyDescent="0.3"/>
    <row r="19" spans="2:6" ht="25.5" x14ac:dyDescent="0.25">
      <c r="B19" s="36" t="s">
        <v>225</v>
      </c>
      <c r="C19" s="19" t="s">
        <v>226</v>
      </c>
      <c r="D19" s="19"/>
      <c r="E19" s="20"/>
      <c r="F19" s="43"/>
    </row>
    <row r="20" spans="2:6" x14ac:dyDescent="0.25">
      <c r="B20" s="23" t="s">
        <v>159</v>
      </c>
      <c r="C20" s="24" t="s">
        <v>160</v>
      </c>
      <c r="D20" s="24" t="s">
        <v>161</v>
      </c>
      <c r="E20" s="24" t="s">
        <v>162</v>
      </c>
      <c r="F20" s="25" t="s">
        <v>163</v>
      </c>
    </row>
    <row r="21" spans="2:6" x14ac:dyDescent="0.25">
      <c r="B21" s="38" t="s">
        <v>227</v>
      </c>
      <c r="C21" s="27" t="s">
        <v>228</v>
      </c>
      <c r="D21" s="39">
        <v>11.4</v>
      </c>
      <c r="E21" s="29" t="s">
        <v>196</v>
      </c>
      <c r="F21" s="40" t="s">
        <v>197</v>
      </c>
    </row>
    <row r="22" spans="2:6" x14ac:dyDescent="0.25">
      <c r="B22" s="38" t="s">
        <v>229</v>
      </c>
      <c r="C22" s="27" t="s">
        <v>230</v>
      </c>
      <c r="D22" s="39">
        <v>0</v>
      </c>
      <c r="E22" s="29" t="s">
        <v>200</v>
      </c>
      <c r="F22" s="30" t="s">
        <v>309</v>
      </c>
    </row>
    <row r="23" spans="2:6" x14ac:dyDescent="0.25">
      <c r="B23" s="38" t="s">
        <v>231</v>
      </c>
      <c r="C23" s="27" t="s">
        <v>232</v>
      </c>
      <c r="D23" s="39">
        <v>0</v>
      </c>
      <c r="E23" s="29" t="s">
        <v>200</v>
      </c>
      <c r="F23" s="30" t="s">
        <v>309</v>
      </c>
    </row>
    <row r="24" spans="2:6" x14ac:dyDescent="0.25">
      <c r="B24" s="38" t="s">
        <v>233</v>
      </c>
      <c r="C24" s="27" t="s">
        <v>234</v>
      </c>
      <c r="D24" s="39">
        <v>0</v>
      </c>
      <c r="E24" s="29" t="s">
        <v>200</v>
      </c>
      <c r="F24" s="30" t="s">
        <v>309</v>
      </c>
    </row>
    <row r="25" spans="2:6" x14ac:dyDescent="0.25">
      <c r="B25" s="38" t="s">
        <v>235</v>
      </c>
      <c r="C25" s="27" t="s">
        <v>236</v>
      </c>
      <c r="D25" s="39">
        <v>0</v>
      </c>
      <c r="E25" s="29" t="s">
        <v>200</v>
      </c>
      <c r="F25" s="30" t="s">
        <v>309</v>
      </c>
    </row>
    <row r="26" spans="2:6" x14ac:dyDescent="0.25">
      <c r="B26" s="38" t="s">
        <v>237</v>
      </c>
      <c r="C26" s="27" t="s">
        <v>238</v>
      </c>
      <c r="D26" s="39">
        <v>0</v>
      </c>
      <c r="E26" s="29" t="s">
        <v>200</v>
      </c>
      <c r="F26" s="30" t="s">
        <v>309</v>
      </c>
    </row>
    <row r="27" spans="2:6" x14ac:dyDescent="0.25">
      <c r="B27" s="38" t="s">
        <v>239</v>
      </c>
      <c r="C27" s="27" t="s">
        <v>240</v>
      </c>
      <c r="D27" s="39">
        <v>0</v>
      </c>
      <c r="E27" s="29" t="s">
        <v>200</v>
      </c>
      <c r="F27" s="30" t="s">
        <v>309</v>
      </c>
    </row>
    <row r="28" spans="2:6" x14ac:dyDescent="0.25">
      <c r="B28" s="38" t="s">
        <v>241</v>
      </c>
      <c r="C28" s="27" t="s">
        <v>242</v>
      </c>
      <c r="D28" s="39">
        <v>0</v>
      </c>
      <c r="E28" s="29" t="s">
        <v>200</v>
      </c>
      <c r="F28" s="30" t="s">
        <v>309</v>
      </c>
    </row>
    <row r="29" spans="2:6" x14ac:dyDescent="0.25">
      <c r="B29" s="38" t="s">
        <v>243</v>
      </c>
      <c r="C29" s="27" t="s">
        <v>244</v>
      </c>
      <c r="D29" s="39">
        <v>8.56</v>
      </c>
      <c r="E29" s="29" t="s">
        <v>200</v>
      </c>
      <c r="F29" s="30" t="s">
        <v>309</v>
      </c>
    </row>
    <row r="30" spans="2:6" x14ac:dyDescent="0.25">
      <c r="B30" s="38" t="s">
        <v>245</v>
      </c>
      <c r="C30" s="27" t="s">
        <v>246</v>
      </c>
      <c r="D30" s="39">
        <v>8.56</v>
      </c>
      <c r="E30" s="29" t="s">
        <v>200</v>
      </c>
      <c r="F30" s="30" t="s">
        <v>309</v>
      </c>
    </row>
    <row r="31" spans="2:6" x14ac:dyDescent="0.25">
      <c r="B31" s="38" t="s">
        <v>247</v>
      </c>
      <c r="C31" s="27" t="s">
        <v>248</v>
      </c>
      <c r="D31" s="39">
        <v>8.56</v>
      </c>
      <c r="E31" s="29" t="s">
        <v>200</v>
      </c>
      <c r="F31" s="30" t="s">
        <v>309</v>
      </c>
    </row>
    <row r="32" spans="2:6" x14ac:dyDescent="0.25">
      <c r="B32" s="38" t="s">
        <v>249</v>
      </c>
      <c r="C32" s="27" t="s">
        <v>250</v>
      </c>
      <c r="D32" s="39">
        <v>5.66</v>
      </c>
      <c r="E32" s="29" t="s">
        <v>200</v>
      </c>
      <c r="F32" s="30" t="s">
        <v>309</v>
      </c>
    </row>
    <row r="33" spans="2:11" x14ac:dyDescent="0.25">
      <c r="B33" s="38" t="s">
        <v>251</v>
      </c>
      <c r="C33" s="27" t="s">
        <v>252</v>
      </c>
      <c r="D33" s="39">
        <v>7.08</v>
      </c>
      <c r="E33" s="29" t="s">
        <v>200</v>
      </c>
      <c r="F33" s="30" t="s">
        <v>309</v>
      </c>
    </row>
    <row r="34" spans="2:11" ht="15.75" thickBot="1" x14ac:dyDescent="0.3">
      <c r="B34" s="41" t="s">
        <v>253</v>
      </c>
      <c r="C34" s="32" t="s">
        <v>254</v>
      </c>
      <c r="D34" s="42">
        <v>7.08</v>
      </c>
      <c r="E34" s="34" t="s">
        <v>200</v>
      </c>
      <c r="F34" s="35" t="s">
        <v>309</v>
      </c>
    </row>
    <row r="35" spans="2:11" ht="15.75" thickBot="1" x14ac:dyDescent="0.3"/>
    <row r="36" spans="2:11" ht="30.75" thickBot="1" x14ac:dyDescent="0.3">
      <c r="B36" s="44" t="s">
        <v>255</v>
      </c>
      <c r="C36" s="45"/>
      <c r="D36" s="46">
        <v>0.5</v>
      </c>
      <c r="E36" s="47"/>
      <c r="F36" s="48"/>
    </row>
    <row r="37" spans="2:11" ht="15.75" thickBot="1" x14ac:dyDescent="0.3"/>
    <row r="38" spans="2:11" ht="49.9" customHeight="1" x14ac:dyDescent="0.25">
      <c r="B38" s="49"/>
      <c r="C38" s="20"/>
      <c r="D38" s="50" t="s">
        <v>256</v>
      </c>
      <c r="E38" s="50" t="s">
        <v>257</v>
      </c>
      <c r="F38" s="51" t="s">
        <v>258</v>
      </c>
      <c r="H38" s="52" t="s">
        <v>259</v>
      </c>
      <c r="I38" s="53" t="s">
        <v>260</v>
      </c>
      <c r="J38" s="53" t="s">
        <v>261</v>
      </c>
      <c r="K38" s="54" t="s">
        <v>262</v>
      </c>
    </row>
    <row r="39" spans="2:11" x14ac:dyDescent="0.25">
      <c r="B39" s="38" t="s">
        <v>263</v>
      </c>
      <c r="C39" s="27" t="s">
        <v>264</v>
      </c>
      <c r="D39" s="39">
        <f>D4</f>
        <v>11.4</v>
      </c>
      <c r="E39" s="39">
        <f>D21</f>
        <v>11.4</v>
      </c>
      <c r="F39" s="55">
        <f>IFERROR(D39*$D$36+E39*(1-$D$36),0)</f>
        <v>11.4</v>
      </c>
      <c r="H39" s="56"/>
      <c r="K39" s="40"/>
    </row>
    <row r="40" spans="2:11" x14ac:dyDescent="0.25">
      <c r="B40" s="38" t="s">
        <v>265</v>
      </c>
      <c r="C40" s="27" t="s">
        <v>266</v>
      </c>
      <c r="D40" s="39">
        <f t="shared" ref="D40:D52" si="0">IF(D5=0,0,IFERROR($D$39-D5,0))</f>
        <v>0</v>
      </c>
      <c r="E40" s="39">
        <f t="shared" ref="E40:E52" si="1">IF(D22=0,0,IFERROR($E$39-D22,0))</f>
        <v>0</v>
      </c>
      <c r="F40" s="55">
        <f>IFERROR(D40*$D$36+E40*(1-$D$36),0)</f>
        <v>0</v>
      </c>
      <c r="H40" s="57">
        <v>1</v>
      </c>
      <c r="I40" s="61">
        <f t="shared" ref="I40:I52" si="2">IFERROR(D5/1000,0)</f>
        <v>0</v>
      </c>
      <c r="J40" s="61">
        <f t="shared" ref="J40:J52" si="3">IFERROR(D22/1000,0)</f>
        <v>0</v>
      </c>
      <c r="K40" s="62">
        <f>IFERROR(I40*$D$36+J40*(1-$D$36),0)</f>
        <v>0</v>
      </c>
    </row>
    <row r="41" spans="2:11" x14ac:dyDescent="0.25">
      <c r="B41" s="38" t="s">
        <v>267</v>
      </c>
      <c r="C41" s="27" t="s">
        <v>268</v>
      </c>
      <c r="D41" s="39">
        <f t="shared" si="0"/>
        <v>0</v>
      </c>
      <c r="E41" s="39">
        <f t="shared" si="1"/>
        <v>0</v>
      </c>
      <c r="F41" s="55">
        <f t="shared" ref="F41:F52" si="4">IFERROR(D41*$D$36+E41*(1-$D$36),0)</f>
        <v>0</v>
      </c>
      <c r="H41" s="57">
        <v>2</v>
      </c>
      <c r="I41" s="61">
        <f t="shared" si="2"/>
        <v>0</v>
      </c>
      <c r="J41" s="61">
        <f t="shared" si="3"/>
        <v>0</v>
      </c>
      <c r="K41" s="62">
        <f t="shared" ref="K41:K52" si="5">IFERROR(I41*$D$36+J41*(1-$D$36),0)</f>
        <v>0</v>
      </c>
    </row>
    <row r="42" spans="2:11" x14ac:dyDescent="0.25">
      <c r="B42" s="38" t="s">
        <v>269</v>
      </c>
      <c r="C42" s="27" t="s">
        <v>270</v>
      </c>
      <c r="D42" s="39">
        <f t="shared" si="0"/>
        <v>0</v>
      </c>
      <c r="E42" s="39">
        <f t="shared" si="1"/>
        <v>0</v>
      </c>
      <c r="F42" s="55">
        <f t="shared" si="4"/>
        <v>0</v>
      </c>
      <c r="H42" s="57">
        <v>3</v>
      </c>
      <c r="I42" s="61">
        <f t="shared" si="2"/>
        <v>0</v>
      </c>
      <c r="J42" s="61">
        <f t="shared" si="3"/>
        <v>0</v>
      </c>
      <c r="K42" s="62">
        <f t="shared" si="5"/>
        <v>0</v>
      </c>
    </row>
    <row r="43" spans="2:11" x14ac:dyDescent="0.25">
      <c r="B43" s="38" t="s">
        <v>271</v>
      </c>
      <c r="C43" s="27" t="s">
        <v>272</v>
      </c>
      <c r="D43" s="39">
        <f t="shared" si="0"/>
        <v>0</v>
      </c>
      <c r="E43" s="39">
        <f t="shared" si="1"/>
        <v>0</v>
      </c>
      <c r="F43" s="55">
        <f t="shared" si="4"/>
        <v>0</v>
      </c>
      <c r="H43" s="57">
        <v>4</v>
      </c>
      <c r="I43" s="61">
        <f t="shared" si="2"/>
        <v>0</v>
      </c>
      <c r="J43" s="61">
        <f t="shared" si="3"/>
        <v>0</v>
      </c>
      <c r="K43" s="62">
        <f t="shared" si="5"/>
        <v>0</v>
      </c>
    </row>
    <row r="44" spans="2:11" x14ac:dyDescent="0.25">
      <c r="B44" s="38" t="s">
        <v>273</v>
      </c>
      <c r="C44" s="27" t="s">
        <v>274</v>
      </c>
      <c r="D44" s="39">
        <f t="shared" si="0"/>
        <v>0</v>
      </c>
      <c r="E44" s="39">
        <f t="shared" si="1"/>
        <v>0</v>
      </c>
      <c r="F44" s="55">
        <f t="shared" si="4"/>
        <v>0</v>
      </c>
      <c r="H44" s="57">
        <v>5</v>
      </c>
      <c r="I44" s="61">
        <f t="shared" si="2"/>
        <v>0</v>
      </c>
      <c r="J44" s="61">
        <f t="shared" si="3"/>
        <v>0</v>
      </c>
      <c r="K44" s="62">
        <f t="shared" si="5"/>
        <v>0</v>
      </c>
    </row>
    <row r="45" spans="2:11" x14ac:dyDescent="0.25">
      <c r="B45" s="38" t="s">
        <v>275</v>
      </c>
      <c r="C45" s="27" t="s">
        <v>276</v>
      </c>
      <c r="D45" s="39">
        <f t="shared" si="0"/>
        <v>0</v>
      </c>
      <c r="E45" s="39">
        <f t="shared" si="1"/>
        <v>0</v>
      </c>
      <c r="F45" s="55">
        <f t="shared" si="4"/>
        <v>0</v>
      </c>
      <c r="H45" s="57">
        <v>6</v>
      </c>
      <c r="I45" s="61">
        <f t="shared" si="2"/>
        <v>0</v>
      </c>
      <c r="J45" s="61">
        <f t="shared" si="3"/>
        <v>0</v>
      </c>
      <c r="K45" s="62">
        <f t="shared" si="5"/>
        <v>0</v>
      </c>
    </row>
    <row r="46" spans="2:11" x14ac:dyDescent="0.25">
      <c r="B46" s="38" t="s">
        <v>277</v>
      </c>
      <c r="C46" s="27" t="s">
        <v>278</v>
      </c>
      <c r="D46" s="39">
        <f t="shared" si="0"/>
        <v>0</v>
      </c>
      <c r="E46" s="39">
        <f t="shared" si="1"/>
        <v>0</v>
      </c>
      <c r="F46" s="55">
        <f t="shared" si="4"/>
        <v>0</v>
      </c>
      <c r="H46" s="57">
        <v>7</v>
      </c>
      <c r="I46" s="61">
        <f t="shared" si="2"/>
        <v>0</v>
      </c>
      <c r="J46" s="61">
        <f t="shared" si="3"/>
        <v>0</v>
      </c>
      <c r="K46" s="62">
        <f t="shared" si="5"/>
        <v>0</v>
      </c>
    </row>
    <row r="47" spans="2:11" x14ac:dyDescent="0.25">
      <c r="B47" s="38" t="s">
        <v>279</v>
      </c>
      <c r="C47" s="27" t="s">
        <v>280</v>
      </c>
      <c r="D47" s="39">
        <f t="shared" si="0"/>
        <v>5.8500000000000005</v>
      </c>
      <c r="E47" s="39">
        <f t="shared" si="1"/>
        <v>2.84</v>
      </c>
      <c r="F47" s="55">
        <f t="shared" si="4"/>
        <v>4.3450000000000006</v>
      </c>
      <c r="H47" s="57">
        <v>8</v>
      </c>
      <c r="I47" s="61">
        <f t="shared" si="2"/>
        <v>5.5500000000000002E-3</v>
      </c>
      <c r="J47" s="61">
        <f t="shared" si="3"/>
        <v>8.5599999999999999E-3</v>
      </c>
      <c r="K47" s="62">
        <f t="shared" si="5"/>
        <v>7.0550000000000005E-3</v>
      </c>
    </row>
    <row r="48" spans="2:11" x14ac:dyDescent="0.25">
      <c r="B48" s="38" t="s">
        <v>281</v>
      </c>
      <c r="C48" s="27" t="s">
        <v>282</v>
      </c>
      <c r="D48" s="39">
        <f t="shared" si="0"/>
        <v>5.8500000000000005</v>
      </c>
      <c r="E48" s="39">
        <f t="shared" si="1"/>
        <v>2.84</v>
      </c>
      <c r="F48" s="55">
        <f t="shared" si="4"/>
        <v>4.3450000000000006</v>
      </c>
      <c r="H48" s="57">
        <v>9</v>
      </c>
      <c r="I48" s="61">
        <f t="shared" si="2"/>
        <v>5.5500000000000002E-3</v>
      </c>
      <c r="J48" s="61">
        <f t="shared" si="3"/>
        <v>8.5599999999999999E-3</v>
      </c>
      <c r="K48" s="62">
        <f t="shared" si="5"/>
        <v>7.0550000000000005E-3</v>
      </c>
    </row>
    <row r="49" spans="2:11" x14ac:dyDescent="0.25">
      <c r="B49" s="38" t="s">
        <v>283</v>
      </c>
      <c r="C49" s="27" t="s">
        <v>284</v>
      </c>
      <c r="D49" s="39">
        <f t="shared" si="0"/>
        <v>5.8500000000000005</v>
      </c>
      <c r="E49" s="39">
        <f t="shared" si="1"/>
        <v>2.84</v>
      </c>
      <c r="F49" s="55">
        <f t="shared" si="4"/>
        <v>4.3450000000000006</v>
      </c>
      <c r="H49" s="57">
        <v>10</v>
      </c>
      <c r="I49" s="61">
        <f t="shared" si="2"/>
        <v>5.5500000000000002E-3</v>
      </c>
      <c r="J49" s="61">
        <f t="shared" si="3"/>
        <v>8.5599999999999999E-3</v>
      </c>
      <c r="K49" s="62">
        <f t="shared" si="5"/>
        <v>7.0550000000000005E-3</v>
      </c>
    </row>
    <row r="50" spans="2:11" x14ac:dyDescent="0.25">
      <c r="B50" s="38" t="s">
        <v>285</v>
      </c>
      <c r="C50" s="27" t="s">
        <v>286</v>
      </c>
      <c r="D50" s="39">
        <f t="shared" si="0"/>
        <v>7.73</v>
      </c>
      <c r="E50" s="39">
        <f t="shared" si="1"/>
        <v>5.74</v>
      </c>
      <c r="F50" s="55">
        <f t="shared" si="4"/>
        <v>6.7350000000000003</v>
      </c>
      <c r="H50" s="57">
        <v>11</v>
      </c>
      <c r="I50" s="61">
        <f t="shared" si="2"/>
        <v>3.6700000000000001E-3</v>
      </c>
      <c r="J50" s="61">
        <f t="shared" si="3"/>
        <v>5.6600000000000001E-3</v>
      </c>
      <c r="K50" s="62">
        <f t="shared" si="5"/>
        <v>4.6649999999999999E-3</v>
      </c>
    </row>
    <row r="51" spans="2:11" x14ac:dyDescent="0.25">
      <c r="B51" s="38" t="s">
        <v>287</v>
      </c>
      <c r="C51" s="27" t="s">
        <v>288</v>
      </c>
      <c r="D51" s="39">
        <f t="shared" si="0"/>
        <v>6.8100000000000005</v>
      </c>
      <c r="E51" s="39">
        <f t="shared" si="1"/>
        <v>4.32</v>
      </c>
      <c r="F51" s="55">
        <f t="shared" si="4"/>
        <v>5.5650000000000004</v>
      </c>
      <c r="H51" s="57">
        <v>12</v>
      </c>
      <c r="I51" s="61">
        <f t="shared" si="2"/>
        <v>4.5899999999999995E-3</v>
      </c>
      <c r="J51" s="61">
        <f t="shared" si="3"/>
        <v>7.0800000000000004E-3</v>
      </c>
      <c r="K51" s="62">
        <f t="shared" si="5"/>
        <v>5.8349999999999999E-3</v>
      </c>
    </row>
    <row r="52" spans="2:11" ht="15.75" thickBot="1" x14ac:dyDescent="0.3">
      <c r="B52" s="41" t="s">
        <v>289</v>
      </c>
      <c r="C52" s="32" t="s">
        <v>290</v>
      </c>
      <c r="D52" s="58">
        <f t="shared" si="0"/>
        <v>6.8100000000000005</v>
      </c>
      <c r="E52" s="58">
        <f t="shared" si="1"/>
        <v>4.32</v>
      </c>
      <c r="F52" s="59">
        <f t="shared" si="4"/>
        <v>5.5650000000000004</v>
      </c>
      <c r="H52" s="60">
        <v>13</v>
      </c>
      <c r="I52" s="63">
        <f t="shared" si="2"/>
        <v>4.5899999999999995E-3</v>
      </c>
      <c r="J52" s="63">
        <f t="shared" si="3"/>
        <v>7.0800000000000004E-3</v>
      </c>
      <c r="K52" s="64">
        <f t="shared" si="5"/>
        <v>5.8349999999999999E-3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2F718-EFBA-4659-8446-5FC5AD32DF83}">
  <dimension ref="B1:G37"/>
  <sheetViews>
    <sheetView showGridLines="0" zoomScale="80" zoomScaleNormal="80" workbookViewId="0"/>
  </sheetViews>
  <sheetFormatPr baseColWidth="10" defaultColWidth="11.5703125" defaultRowHeight="15" x14ac:dyDescent="0.25"/>
  <cols>
    <col min="1" max="1" width="11.5703125" style="29"/>
    <col min="2" max="2" width="14.42578125" style="29" customWidth="1"/>
    <col min="3" max="3" width="22.85546875" style="29" customWidth="1"/>
    <col min="4" max="4" width="15.5703125" style="29" customWidth="1"/>
    <col min="5" max="5" width="16.28515625" style="29" customWidth="1"/>
    <col min="6" max="6" width="16.140625" style="29" customWidth="1"/>
    <col min="7" max="7" width="16.28515625" style="29" customWidth="1"/>
    <col min="8" max="16384" width="11.5703125" style="29"/>
  </cols>
  <sheetData>
    <row r="1" spans="2:7" ht="15.75" thickBot="1" x14ac:dyDescent="0.3"/>
    <row r="2" spans="2:7" ht="25.15" customHeight="1" x14ac:dyDescent="0.35">
      <c r="B2" s="65" t="s">
        <v>291</v>
      </c>
      <c r="C2" s="66" t="s">
        <v>292</v>
      </c>
      <c r="D2" s="66"/>
      <c r="E2" s="20"/>
      <c r="F2" s="20"/>
      <c r="G2" s="43"/>
    </row>
    <row r="3" spans="2:7" x14ac:dyDescent="0.25">
      <c r="B3" s="56"/>
      <c r="C3" s="67" t="s">
        <v>293</v>
      </c>
      <c r="D3" s="67" t="s">
        <v>294</v>
      </c>
      <c r="E3" s="68" t="s">
        <v>295</v>
      </c>
      <c r="F3" s="68" t="s">
        <v>296</v>
      </c>
      <c r="G3" s="69" t="s">
        <v>306</v>
      </c>
    </row>
    <row r="4" spans="2:7" x14ac:dyDescent="0.25">
      <c r="B4" s="56"/>
      <c r="C4" s="70">
        <v>1</v>
      </c>
      <c r="D4" s="39">
        <v>0</v>
      </c>
      <c r="E4" s="71">
        <v>0</v>
      </c>
      <c r="F4" s="71">
        <v>0</v>
      </c>
      <c r="G4" s="72">
        <v>0</v>
      </c>
    </row>
    <row r="5" spans="2:7" x14ac:dyDescent="0.25">
      <c r="B5" s="56"/>
      <c r="C5" s="70">
        <v>2</v>
      </c>
      <c r="D5" s="39">
        <v>0</v>
      </c>
      <c r="E5" s="71">
        <v>0</v>
      </c>
      <c r="F5" s="71">
        <v>0</v>
      </c>
      <c r="G5" s="72">
        <v>0</v>
      </c>
    </row>
    <row r="6" spans="2:7" x14ac:dyDescent="0.25">
      <c r="B6" s="56"/>
      <c r="C6" s="70">
        <v>3</v>
      </c>
      <c r="D6" s="39">
        <v>0</v>
      </c>
      <c r="E6" s="71">
        <v>0</v>
      </c>
      <c r="F6" s="71">
        <v>0</v>
      </c>
      <c r="G6" s="72">
        <v>0</v>
      </c>
    </row>
    <row r="7" spans="2:7" x14ac:dyDescent="0.25">
      <c r="B7" s="56"/>
      <c r="C7" s="70">
        <v>4</v>
      </c>
      <c r="D7" s="39">
        <v>0</v>
      </c>
      <c r="E7" s="71">
        <v>0</v>
      </c>
      <c r="F7" s="71">
        <v>0</v>
      </c>
      <c r="G7" s="72">
        <v>0</v>
      </c>
    </row>
    <row r="8" spans="2:7" x14ac:dyDescent="0.25">
      <c r="B8" s="56"/>
      <c r="C8" s="70">
        <v>5</v>
      </c>
      <c r="D8" s="39">
        <v>0</v>
      </c>
      <c r="E8" s="71">
        <v>0</v>
      </c>
      <c r="F8" s="71">
        <v>0</v>
      </c>
      <c r="G8" s="72">
        <v>0</v>
      </c>
    </row>
    <row r="9" spans="2:7" x14ac:dyDescent="0.25">
      <c r="B9" s="56"/>
      <c r="C9" s="70">
        <v>6</v>
      </c>
      <c r="D9" s="39">
        <v>0</v>
      </c>
      <c r="E9" s="71">
        <v>0</v>
      </c>
      <c r="F9" s="71">
        <v>0</v>
      </c>
      <c r="G9" s="72">
        <v>0</v>
      </c>
    </row>
    <row r="10" spans="2:7" x14ac:dyDescent="0.25">
      <c r="B10" s="56"/>
      <c r="C10" s="70">
        <v>7</v>
      </c>
      <c r="D10" s="39">
        <v>0</v>
      </c>
      <c r="E10" s="71">
        <v>0</v>
      </c>
      <c r="F10" s="71">
        <v>0</v>
      </c>
      <c r="G10" s="72">
        <v>0</v>
      </c>
    </row>
    <row r="11" spans="2:7" x14ac:dyDescent="0.25">
      <c r="B11" s="56"/>
      <c r="C11" s="70">
        <v>8</v>
      </c>
      <c r="D11" s="39">
        <v>34.036363636363632</v>
      </c>
      <c r="E11" s="71">
        <v>0</v>
      </c>
      <c r="F11" s="71">
        <v>0</v>
      </c>
      <c r="G11" s="72">
        <v>0</v>
      </c>
    </row>
    <row r="12" spans="2:7" x14ac:dyDescent="0.25">
      <c r="B12" s="56"/>
      <c r="C12" s="70">
        <v>9</v>
      </c>
      <c r="D12" s="39">
        <v>4.254545454545454</v>
      </c>
      <c r="E12" s="71">
        <v>47.666666666666664</v>
      </c>
      <c r="F12" s="71">
        <v>0</v>
      </c>
      <c r="G12" s="72">
        <v>0</v>
      </c>
    </row>
    <row r="13" spans="2:7" x14ac:dyDescent="0.25">
      <c r="B13" s="56"/>
      <c r="C13" s="70">
        <v>10</v>
      </c>
      <c r="D13" s="39">
        <v>318.10909090909092</v>
      </c>
      <c r="E13" s="71">
        <v>79.5</v>
      </c>
      <c r="F13" s="71">
        <v>47.666666666666664</v>
      </c>
      <c r="G13" s="72">
        <v>0</v>
      </c>
    </row>
    <row r="14" spans="2:7" x14ac:dyDescent="0.25">
      <c r="B14" s="56"/>
      <c r="C14" s="70">
        <v>11</v>
      </c>
      <c r="D14" s="39">
        <v>0</v>
      </c>
      <c r="E14" s="71">
        <v>356.83333333333331</v>
      </c>
      <c r="F14" s="71">
        <v>79.5</v>
      </c>
      <c r="G14" s="72">
        <v>10.4</v>
      </c>
    </row>
    <row r="15" spans="2:7" x14ac:dyDescent="0.25">
      <c r="B15" s="56"/>
      <c r="C15" s="70">
        <v>12</v>
      </c>
      <c r="D15" s="39">
        <v>0</v>
      </c>
      <c r="E15" s="71">
        <v>0</v>
      </c>
      <c r="F15" s="71">
        <v>356.83333333333331</v>
      </c>
      <c r="G15" s="72">
        <v>60.13333333333334</v>
      </c>
    </row>
    <row r="16" spans="2:7" x14ac:dyDescent="0.25">
      <c r="B16" s="56"/>
      <c r="C16" s="70">
        <v>13</v>
      </c>
      <c r="D16" s="39">
        <v>0</v>
      </c>
      <c r="E16" s="71">
        <v>0</v>
      </c>
      <c r="F16" s="71">
        <v>0</v>
      </c>
      <c r="G16" s="72">
        <v>26.266666666666669</v>
      </c>
    </row>
    <row r="17" spans="2:7" ht="15.75" thickBot="1" x14ac:dyDescent="0.3">
      <c r="B17" s="73"/>
      <c r="C17" s="74" t="s">
        <v>297</v>
      </c>
      <c r="D17" s="75">
        <f>SUM(D4:D16)</f>
        <v>356.4</v>
      </c>
      <c r="E17" s="76">
        <f>SUM(E4:E16)</f>
        <v>484</v>
      </c>
      <c r="F17" s="76">
        <f>SUM(F4:F16)</f>
        <v>484</v>
      </c>
      <c r="G17" s="77">
        <f>SUM(G4:G16)</f>
        <v>96.800000000000011</v>
      </c>
    </row>
    <row r="18" spans="2:7" x14ac:dyDescent="0.25">
      <c r="B18" s="78" t="s">
        <v>308</v>
      </c>
      <c r="C18" s="39"/>
      <c r="D18" s="39"/>
      <c r="E18" s="39"/>
      <c r="F18" s="39"/>
      <c r="G18" s="39"/>
    </row>
    <row r="19" spans="2:7" ht="15.75" thickBot="1" x14ac:dyDescent="0.3">
      <c r="B19" s="78"/>
      <c r="C19" s="39"/>
      <c r="D19" s="39"/>
      <c r="E19" s="39"/>
      <c r="F19" s="39"/>
      <c r="G19" s="39"/>
    </row>
    <row r="20" spans="2:7" ht="26.25" x14ac:dyDescent="0.35">
      <c r="B20" s="65" t="s">
        <v>298</v>
      </c>
      <c r="C20" s="79" t="s">
        <v>299</v>
      </c>
      <c r="D20" s="66"/>
      <c r="E20" s="20"/>
      <c r="F20" s="43"/>
      <c r="G20" s="43"/>
    </row>
    <row r="21" spans="2:7" x14ac:dyDescent="0.25">
      <c r="B21" s="56"/>
      <c r="C21" s="80" t="s">
        <v>293</v>
      </c>
      <c r="D21" s="80" t="s">
        <v>300</v>
      </c>
      <c r="E21" s="82" t="s">
        <v>301</v>
      </c>
      <c r="F21" s="81" t="s">
        <v>302</v>
      </c>
      <c r="G21" s="83" t="s">
        <v>307</v>
      </c>
    </row>
    <row r="22" spans="2:7" x14ac:dyDescent="0.25">
      <c r="B22" s="56"/>
      <c r="C22" s="84">
        <v>1</v>
      </c>
      <c r="D22" s="85">
        <f t="shared" ref="D22:D34" si="0">IF($D$17&lt;&gt;0,D4/$D$17,0)</f>
        <v>0</v>
      </c>
      <c r="E22" s="86">
        <f t="shared" ref="E22:E34" si="1">IF($E$17&lt;&gt;0,E4/$E$17,0)</f>
        <v>0</v>
      </c>
      <c r="F22" s="86">
        <f t="shared" ref="F22:F34" si="2">IF($F$17&lt;&gt;0,F4/$F$17,0)</f>
        <v>0</v>
      </c>
      <c r="G22" s="87">
        <f t="shared" ref="G22:G34" si="3">IF($G$17&lt;&gt;0,G4/$G$17,0)</f>
        <v>0</v>
      </c>
    </row>
    <row r="23" spans="2:7" x14ac:dyDescent="0.25">
      <c r="B23" s="56"/>
      <c r="C23" s="84">
        <v>2</v>
      </c>
      <c r="D23" s="85">
        <f t="shared" si="0"/>
        <v>0</v>
      </c>
      <c r="E23" s="86">
        <f t="shared" si="1"/>
        <v>0</v>
      </c>
      <c r="F23" s="86">
        <f t="shared" si="2"/>
        <v>0</v>
      </c>
      <c r="G23" s="87">
        <f t="shared" si="3"/>
        <v>0</v>
      </c>
    </row>
    <row r="24" spans="2:7" x14ac:dyDescent="0.25">
      <c r="B24" s="56"/>
      <c r="C24" s="84">
        <v>3</v>
      </c>
      <c r="D24" s="85">
        <f t="shared" si="0"/>
        <v>0</v>
      </c>
      <c r="E24" s="86">
        <f t="shared" si="1"/>
        <v>0</v>
      </c>
      <c r="F24" s="86">
        <f t="shared" si="2"/>
        <v>0</v>
      </c>
      <c r="G24" s="87">
        <f t="shared" si="3"/>
        <v>0</v>
      </c>
    </row>
    <row r="25" spans="2:7" x14ac:dyDescent="0.25">
      <c r="B25" s="56"/>
      <c r="C25" s="84">
        <v>4</v>
      </c>
      <c r="D25" s="85">
        <f t="shared" si="0"/>
        <v>0</v>
      </c>
      <c r="E25" s="86">
        <f t="shared" si="1"/>
        <v>0</v>
      </c>
      <c r="F25" s="86">
        <f t="shared" si="2"/>
        <v>0</v>
      </c>
      <c r="G25" s="87">
        <f t="shared" si="3"/>
        <v>0</v>
      </c>
    </row>
    <row r="26" spans="2:7" x14ac:dyDescent="0.25">
      <c r="B26" s="56"/>
      <c r="C26" s="84">
        <v>5</v>
      </c>
      <c r="D26" s="85">
        <f t="shared" si="0"/>
        <v>0</v>
      </c>
      <c r="E26" s="86">
        <f t="shared" si="1"/>
        <v>0</v>
      </c>
      <c r="F26" s="86">
        <f t="shared" si="2"/>
        <v>0</v>
      </c>
      <c r="G26" s="87">
        <f t="shared" si="3"/>
        <v>0</v>
      </c>
    </row>
    <row r="27" spans="2:7" x14ac:dyDescent="0.25">
      <c r="B27" s="56"/>
      <c r="C27" s="84">
        <v>6</v>
      </c>
      <c r="D27" s="85">
        <f t="shared" si="0"/>
        <v>0</v>
      </c>
      <c r="E27" s="86">
        <f t="shared" si="1"/>
        <v>0</v>
      </c>
      <c r="F27" s="86">
        <f t="shared" si="2"/>
        <v>0</v>
      </c>
      <c r="G27" s="87">
        <f t="shared" si="3"/>
        <v>0</v>
      </c>
    </row>
    <row r="28" spans="2:7" x14ac:dyDescent="0.25">
      <c r="B28" s="56"/>
      <c r="C28" s="84">
        <v>7</v>
      </c>
      <c r="D28" s="85">
        <f t="shared" si="0"/>
        <v>0</v>
      </c>
      <c r="E28" s="86">
        <f t="shared" si="1"/>
        <v>0</v>
      </c>
      <c r="F28" s="86">
        <f t="shared" si="2"/>
        <v>0</v>
      </c>
      <c r="G28" s="87">
        <f t="shared" si="3"/>
        <v>0</v>
      </c>
    </row>
    <row r="29" spans="2:7" x14ac:dyDescent="0.25">
      <c r="B29" s="56"/>
      <c r="C29" s="84">
        <v>8</v>
      </c>
      <c r="D29" s="85">
        <f t="shared" si="0"/>
        <v>9.5500459136822771E-2</v>
      </c>
      <c r="E29" s="86">
        <f t="shared" si="1"/>
        <v>0</v>
      </c>
      <c r="F29" s="86">
        <f t="shared" si="2"/>
        <v>0</v>
      </c>
      <c r="G29" s="87">
        <f t="shared" si="3"/>
        <v>0</v>
      </c>
    </row>
    <row r="30" spans="2:7" x14ac:dyDescent="0.25">
      <c r="B30" s="56"/>
      <c r="C30" s="84">
        <v>9</v>
      </c>
      <c r="D30" s="85">
        <f t="shared" si="0"/>
        <v>1.1937557392102846E-2</v>
      </c>
      <c r="E30" s="86">
        <f t="shared" si="1"/>
        <v>9.8484848484848481E-2</v>
      </c>
      <c r="F30" s="86">
        <f t="shared" si="2"/>
        <v>0</v>
      </c>
      <c r="G30" s="87">
        <f t="shared" si="3"/>
        <v>0</v>
      </c>
    </row>
    <row r="31" spans="2:7" x14ac:dyDescent="0.25">
      <c r="B31" s="56"/>
      <c r="C31" s="84">
        <v>10</v>
      </c>
      <c r="D31" s="85">
        <f t="shared" si="0"/>
        <v>0.89256198347107452</v>
      </c>
      <c r="E31" s="86">
        <f t="shared" si="1"/>
        <v>0.16425619834710745</v>
      </c>
      <c r="F31" s="86">
        <f t="shared" si="2"/>
        <v>9.8484848484848481E-2</v>
      </c>
      <c r="G31" s="87">
        <f t="shared" si="3"/>
        <v>0</v>
      </c>
    </row>
    <row r="32" spans="2:7" x14ac:dyDescent="0.25">
      <c r="B32" s="56"/>
      <c r="C32" s="84">
        <v>11</v>
      </c>
      <c r="D32" s="85">
        <f t="shared" si="0"/>
        <v>0</v>
      </c>
      <c r="E32" s="86">
        <f t="shared" si="1"/>
        <v>0.73725895316804402</v>
      </c>
      <c r="F32" s="86">
        <f t="shared" si="2"/>
        <v>0.16425619834710745</v>
      </c>
      <c r="G32" s="87">
        <f t="shared" si="3"/>
        <v>0.10743801652892561</v>
      </c>
    </row>
    <row r="33" spans="2:7" x14ac:dyDescent="0.25">
      <c r="B33" s="56"/>
      <c r="C33" s="84">
        <v>12</v>
      </c>
      <c r="D33" s="85">
        <f t="shared" si="0"/>
        <v>0</v>
      </c>
      <c r="E33" s="86">
        <f t="shared" si="1"/>
        <v>0</v>
      </c>
      <c r="F33" s="86">
        <f t="shared" si="2"/>
        <v>0.73725895316804402</v>
      </c>
      <c r="G33" s="87">
        <f t="shared" si="3"/>
        <v>0.62121212121212122</v>
      </c>
    </row>
    <row r="34" spans="2:7" x14ac:dyDescent="0.25">
      <c r="B34" s="56"/>
      <c r="C34" s="84">
        <v>13</v>
      </c>
      <c r="D34" s="85">
        <f t="shared" si="0"/>
        <v>0</v>
      </c>
      <c r="E34" s="86">
        <f t="shared" si="1"/>
        <v>0</v>
      </c>
      <c r="F34" s="86">
        <f t="shared" si="2"/>
        <v>0</v>
      </c>
      <c r="G34" s="87">
        <f t="shared" si="3"/>
        <v>0.27134986225895319</v>
      </c>
    </row>
    <row r="35" spans="2:7" x14ac:dyDescent="0.25">
      <c r="B35" s="88"/>
      <c r="E35" s="89"/>
      <c r="F35" s="89"/>
      <c r="G35" s="90"/>
    </row>
    <row r="36" spans="2:7" ht="30" x14ac:dyDescent="0.25">
      <c r="B36" s="136" t="s">
        <v>303</v>
      </c>
      <c r="C36" s="91" t="s">
        <v>304</v>
      </c>
      <c r="D36" s="92">
        <f>SUMPRODUCT(D22:D34,'Wood savings'!K40:K52)</f>
        <v>7.0550000000000014E-3</v>
      </c>
      <c r="E36" s="92">
        <f>SUMPRODUCT(E22:E34,'Wood savings'!K40:K52)</f>
        <v>5.2929511019283743E-3</v>
      </c>
      <c r="F36" s="92">
        <f>SUMPRODUCT(F22:F34,'Wood savings'!K40:K52)</f>
        <v>5.7629717630853991E-3</v>
      </c>
      <c r="G36" s="92">
        <f>SUMPRODUCT(G22:G34,'Wood savings'!K40:K52)</f>
        <v>5.7092975206611569E-3</v>
      </c>
    </row>
    <row r="37" spans="2:7" ht="15.75" thickBot="1" x14ac:dyDescent="0.3">
      <c r="B37" s="137"/>
      <c r="C37" s="93" t="s">
        <v>305</v>
      </c>
      <c r="D37" s="94">
        <f>SUMPRODUCT(D22:D34,'Usage rate'!D4:D16)</f>
        <v>0.90000000000000013</v>
      </c>
      <c r="E37" s="94">
        <f>SUMPRODUCT(E22:E34,'Usage rate'!D4:D16)</f>
        <v>0.89999999999999991</v>
      </c>
      <c r="F37" s="94">
        <f>SUMPRODUCT(F22:F34,'Usage rate'!D4:D16)</f>
        <v>0.89999999999999991</v>
      </c>
      <c r="G37" s="94">
        <f>SUMPRODUCT(G22:G34,'Usage rate'!D4:D16)</f>
        <v>0.9</v>
      </c>
    </row>
  </sheetData>
  <mergeCells count="1">
    <mergeCell ref="B36:B3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0010E-C385-4642-AB75-2F454EA7FF3B}">
  <dimension ref="A1:F57"/>
  <sheetViews>
    <sheetView showGridLines="0" zoomScale="80" zoomScaleNormal="80" workbookViewId="0"/>
  </sheetViews>
  <sheetFormatPr baseColWidth="10" defaultColWidth="11.42578125" defaultRowHeight="15" x14ac:dyDescent="0.25"/>
  <cols>
    <col min="1" max="1" width="3.7109375" style="29" customWidth="1"/>
    <col min="2" max="2" width="28.7109375" style="29" customWidth="1"/>
    <col min="3" max="3" width="70" style="29" bestFit="1" customWidth="1"/>
    <col min="4" max="4" width="31.85546875" style="29" customWidth="1"/>
    <col min="5" max="5" width="18.5703125" style="29" bestFit="1" customWidth="1"/>
    <col min="6" max="6" width="22.42578125" style="29" customWidth="1"/>
    <col min="7" max="16384" width="11.42578125" style="29"/>
  </cols>
  <sheetData>
    <row r="1" spans="1:6" ht="15.75" thickBot="1" x14ac:dyDescent="0.3"/>
    <row r="2" spans="1:6" ht="23.25" x14ac:dyDescent="0.25">
      <c r="B2" s="18" t="s">
        <v>310</v>
      </c>
      <c r="C2" s="21"/>
      <c r="D2" s="21"/>
      <c r="E2" s="22"/>
    </row>
    <row r="3" spans="1:6" x14ac:dyDescent="0.25">
      <c r="B3" s="23" t="s">
        <v>159</v>
      </c>
      <c r="C3" s="24" t="s">
        <v>311</v>
      </c>
      <c r="D3" s="24" t="s">
        <v>161</v>
      </c>
      <c r="E3" s="95" t="s">
        <v>312</v>
      </c>
    </row>
    <row r="4" spans="1:6" s="27" customFormat="1" ht="18" x14ac:dyDescent="0.25">
      <c r="B4" s="96" t="s">
        <v>313</v>
      </c>
      <c r="C4" s="97" t="s">
        <v>314</v>
      </c>
      <c r="D4" s="27">
        <v>112</v>
      </c>
      <c r="E4" s="40" t="s">
        <v>315</v>
      </c>
    </row>
    <row r="5" spans="1:6" ht="33.75" customHeight="1" x14ac:dyDescent="0.25">
      <c r="B5" s="96" t="s">
        <v>316</v>
      </c>
      <c r="C5" s="97" t="s">
        <v>317</v>
      </c>
      <c r="D5" s="29">
        <v>8.6920000000000002</v>
      </c>
      <c r="E5" s="40" t="s">
        <v>315</v>
      </c>
    </row>
    <row r="6" spans="1:6" ht="33.75" customHeight="1" x14ac:dyDescent="0.25">
      <c r="B6" s="96" t="s">
        <v>316</v>
      </c>
      <c r="C6" s="97" t="s">
        <v>317</v>
      </c>
      <c r="D6" s="98">
        <v>9.4600000000000009</v>
      </c>
      <c r="E6" s="40" t="s">
        <v>315</v>
      </c>
    </row>
    <row r="7" spans="1:6" ht="30" customHeight="1" x14ac:dyDescent="0.25">
      <c r="A7" s="27"/>
      <c r="B7" s="96" t="s">
        <v>318</v>
      </c>
      <c r="C7" s="97" t="s">
        <v>319</v>
      </c>
      <c r="D7" s="99">
        <v>1.5599999999999999E-2</v>
      </c>
      <c r="E7" s="40" t="s">
        <v>320</v>
      </c>
    </row>
    <row r="8" spans="1:6" ht="30" customHeight="1" thickBot="1" x14ac:dyDescent="0.3">
      <c r="A8" s="27"/>
      <c r="B8" s="100" t="s">
        <v>321</v>
      </c>
      <c r="C8" s="32" t="s">
        <v>322</v>
      </c>
      <c r="D8" s="101">
        <v>0.89139999999999997</v>
      </c>
      <c r="E8" s="102" t="s">
        <v>166</v>
      </c>
    </row>
    <row r="9" spans="1:6" x14ac:dyDescent="0.25">
      <c r="C9" s="97"/>
      <c r="D9" s="103"/>
    </row>
    <row r="10" spans="1:6" ht="15.75" thickBot="1" x14ac:dyDescent="0.3"/>
    <row r="11" spans="1:6" ht="23.25" x14ac:dyDescent="0.25">
      <c r="B11" s="18" t="s">
        <v>323</v>
      </c>
      <c r="C11" s="21"/>
      <c r="D11" s="21"/>
      <c r="E11" s="22"/>
    </row>
    <row r="12" spans="1:6" x14ac:dyDescent="0.25">
      <c r="B12" s="23" t="s">
        <v>159</v>
      </c>
      <c r="C12" s="24" t="s">
        <v>160</v>
      </c>
      <c r="D12" s="24" t="s">
        <v>324</v>
      </c>
      <c r="E12" s="95" t="s">
        <v>162</v>
      </c>
    </row>
    <row r="13" spans="1:6" x14ac:dyDescent="0.25">
      <c r="B13" s="56" t="s">
        <v>325</v>
      </c>
      <c r="C13" s="97" t="s">
        <v>326</v>
      </c>
      <c r="D13" s="104">
        <v>1</v>
      </c>
      <c r="E13" s="40" t="s">
        <v>166</v>
      </c>
    </row>
    <row r="14" spans="1:6" ht="30" x14ac:dyDescent="0.25">
      <c r="B14" s="26" t="s">
        <v>327</v>
      </c>
      <c r="C14" s="27" t="s">
        <v>328</v>
      </c>
      <c r="D14" s="105">
        <f>AVERAGEIF('Usage rate'!D4:D16,"&lt;&gt;0")</f>
        <v>0.9</v>
      </c>
      <c r="E14" s="106" t="s">
        <v>166</v>
      </c>
    </row>
    <row r="15" spans="1:6" ht="45" x14ac:dyDescent="0.25">
      <c r="B15" s="107" t="s">
        <v>329</v>
      </c>
      <c r="C15" s="27" t="s">
        <v>330</v>
      </c>
      <c r="D15" s="108">
        <v>0.5</v>
      </c>
      <c r="E15" s="106" t="s">
        <v>331</v>
      </c>
    </row>
    <row r="16" spans="1:6" s="109" customFormat="1" ht="26.45" customHeight="1" x14ac:dyDescent="0.25">
      <c r="A16" s="29"/>
      <c r="B16" s="138" t="s">
        <v>263</v>
      </c>
      <c r="C16" s="139" t="s">
        <v>264</v>
      </c>
      <c r="D16" s="140">
        <f>'Wood savings'!F39</f>
        <v>11.4</v>
      </c>
      <c r="E16" s="141" t="s">
        <v>332</v>
      </c>
      <c r="F16" s="27"/>
    </row>
    <row r="17" spans="1:6" s="109" customFormat="1" x14ac:dyDescent="0.25">
      <c r="A17" s="29"/>
      <c r="B17" s="138"/>
      <c r="C17" s="139"/>
      <c r="D17" s="140"/>
      <c r="E17" s="141"/>
      <c r="F17" s="27"/>
    </row>
    <row r="18" spans="1:6" s="109" customFormat="1" ht="26.45" customHeight="1" x14ac:dyDescent="0.25">
      <c r="A18" s="29"/>
      <c r="B18" s="138" t="s">
        <v>333</v>
      </c>
      <c r="C18" s="139" t="s">
        <v>334</v>
      </c>
      <c r="D18" s="140">
        <f>+AVERAGEIF('Wood savings'!F40:F52,"&lt;&gt;0")</f>
        <v>5.1500000000000012</v>
      </c>
      <c r="E18" s="141" t="s">
        <v>332</v>
      </c>
      <c r="F18" s="27"/>
    </row>
    <row r="19" spans="1:6" s="109" customFormat="1" x14ac:dyDescent="0.25">
      <c r="A19" s="29"/>
      <c r="B19" s="138"/>
      <c r="C19" s="139"/>
      <c r="D19" s="140"/>
      <c r="E19" s="141"/>
      <c r="F19" s="27"/>
    </row>
    <row r="20" spans="1:6" s="109" customFormat="1" ht="26.25" thickBot="1" x14ac:dyDescent="0.3">
      <c r="A20" s="29"/>
      <c r="B20" s="41" t="s">
        <v>335</v>
      </c>
      <c r="C20" s="110" t="s">
        <v>336</v>
      </c>
      <c r="D20" s="111">
        <f>AVERAGEIF(Npy!D36:G36,"&lt;&gt;0")*1000</f>
        <v>5.9550550964187332</v>
      </c>
      <c r="E20" s="112" t="s">
        <v>332</v>
      </c>
      <c r="F20" s="27"/>
    </row>
    <row r="21" spans="1:6" ht="15.75" thickBot="1" x14ac:dyDescent="0.3">
      <c r="D21" s="113"/>
    </row>
    <row r="22" spans="1:6" ht="23.25" x14ac:dyDescent="0.25">
      <c r="B22" s="18" t="s">
        <v>337</v>
      </c>
      <c r="C22" s="20"/>
      <c r="D22" s="114"/>
      <c r="E22" s="43"/>
    </row>
    <row r="23" spans="1:6" ht="15.75" thickBot="1" x14ac:dyDescent="0.3">
      <c r="B23" s="23" t="s">
        <v>159</v>
      </c>
      <c r="C23" s="24" t="s">
        <v>160</v>
      </c>
      <c r="D23" s="115" t="s">
        <v>324</v>
      </c>
      <c r="E23" s="95" t="s">
        <v>162</v>
      </c>
    </row>
    <row r="24" spans="1:6" ht="18.75" thickBot="1" x14ac:dyDescent="0.3">
      <c r="B24" s="116" t="s">
        <v>338</v>
      </c>
      <c r="C24" s="47" t="s">
        <v>339</v>
      </c>
      <c r="D24" s="117">
        <f>ROUNDDOWN(AVERAGEIF(D25:D28,"&lt;&gt;0"),0)</f>
        <v>1866</v>
      </c>
      <c r="E24" s="118"/>
    </row>
    <row r="25" spans="1:6" ht="18" x14ac:dyDescent="0.25">
      <c r="B25" s="56" t="s">
        <v>366</v>
      </c>
      <c r="C25" s="27" t="s">
        <v>341</v>
      </c>
      <c r="D25" s="119">
        <v>1862.7536488462435</v>
      </c>
      <c r="E25" s="40" t="s">
        <v>340</v>
      </c>
    </row>
    <row r="26" spans="1:6" ht="18" x14ac:dyDescent="0.25">
      <c r="B26" s="56" t="s">
        <v>367</v>
      </c>
      <c r="C26" s="27" t="s">
        <v>342</v>
      </c>
      <c r="D26" s="119">
        <v>2547.5664725413881</v>
      </c>
      <c r="E26" s="40" t="s">
        <v>340</v>
      </c>
    </row>
    <row r="27" spans="1:6" ht="18" x14ac:dyDescent="0.25">
      <c r="B27" s="56" t="s">
        <v>343</v>
      </c>
      <c r="C27" s="27" t="s">
        <v>344</v>
      </c>
      <c r="D27" s="119">
        <v>2547.5664725413881</v>
      </c>
      <c r="E27" s="40" t="s">
        <v>340</v>
      </c>
    </row>
    <row r="28" spans="1:6" ht="18" x14ac:dyDescent="0.25">
      <c r="B28" s="56" t="s">
        <v>368</v>
      </c>
      <c r="C28" s="27" t="s">
        <v>369</v>
      </c>
      <c r="D28" s="119">
        <v>509.51329450827774</v>
      </c>
      <c r="E28" s="40" t="s">
        <v>340</v>
      </c>
    </row>
    <row r="29" spans="1:6" ht="18.75" thickBot="1" x14ac:dyDescent="0.3">
      <c r="B29" s="120" t="s">
        <v>297</v>
      </c>
      <c r="C29" s="121"/>
      <c r="D29" s="122">
        <f>+SUM(D25:D28)</f>
        <v>7467.3998884372977</v>
      </c>
      <c r="E29" s="112" t="s">
        <v>340</v>
      </c>
    </row>
    <row r="30" spans="1:6" ht="15.75" thickBot="1" x14ac:dyDescent="0.3">
      <c r="D30" s="113"/>
    </row>
    <row r="31" spans="1:6" ht="23.25" x14ac:dyDescent="0.25">
      <c r="B31" s="18" t="s">
        <v>345</v>
      </c>
      <c r="C31" s="21"/>
      <c r="D31" s="123"/>
      <c r="E31" s="22"/>
    </row>
    <row r="32" spans="1:6" ht="15.75" thickBot="1" x14ac:dyDescent="0.3">
      <c r="B32" s="23" t="s">
        <v>159</v>
      </c>
      <c r="C32" s="24" t="s">
        <v>160</v>
      </c>
      <c r="D32" s="115" t="s">
        <v>324</v>
      </c>
      <c r="E32" s="95" t="s">
        <v>162</v>
      </c>
    </row>
    <row r="33" spans="2:5" ht="18.75" thickBot="1" x14ac:dyDescent="0.3">
      <c r="B33" s="116" t="s">
        <v>346</v>
      </c>
      <c r="C33" s="47" t="s">
        <v>347</v>
      </c>
      <c r="D33" s="117">
        <f>ROUNDDOWN(AVERAGEIF(D34:D37,"&lt;&gt;0"),0)</f>
        <v>691</v>
      </c>
      <c r="E33" s="48" t="s">
        <v>340</v>
      </c>
    </row>
    <row r="34" spans="2:5" ht="18" x14ac:dyDescent="0.25">
      <c r="B34" s="56" t="s">
        <v>370</v>
      </c>
      <c r="C34" s="27" t="s">
        <v>348</v>
      </c>
      <c r="D34" s="119">
        <f>D25-D53</f>
        <v>465.75364884624355</v>
      </c>
      <c r="E34" s="40" t="s">
        <v>340</v>
      </c>
    </row>
    <row r="35" spans="2:5" ht="18" x14ac:dyDescent="0.25">
      <c r="B35" s="56" t="s">
        <v>371</v>
      </c>
      <c r="C35" s="27" t="s">
        <v>349</v>
      </c>
      <c r="D35" s="119">
        <f>D26-D54</f>
        <v>1113.5664725413881</v>
      </c>
      <c r="E35" s="40" t="s">
        <v>340</v>
      </c>
    </row>
    <row r="36" spans="2:5" ht="18" x14ac:dyDescent="0.25">
      <c r="B36" s="56" t="s">
        <v>350</v>
      </c>
      <c r="C36" s="27" t="s">
        <v>351</v>
      </c>
      <c r="D36" s="119">
        <f>D27-D55</f>
        <v>985.56647254138807</v>
      </c>
      <c r="E36" s="40" t="s">
        <v>340</v>
      </c>
    </row>
    <row r="37" spans="2:5" ht="18" x14ac:dyDescent="0.25">
      <c r="B37" s="56" t="s">
        <v>372</v>
      </c>
      <c r="C37" s="27" t="s">
        <v>373</v>
      </c>
      <c r="D37" s="119">
        <f>D28-D56</f>
        <v>200.51329450827774</v>
      </c>
      <c r="E37" s="40" t="s">
        <v>340</v>
      </c>
    </row>
    <row r="38" spans="2:5" ht="18.75" thickBot="1" x14ac:dyDescent="0.3">
      <c r="B38" s="120" t="s">
        <v>297</v>
      </c>
      <c r="C38" s="121"/>
      <c r="D38" s="122">
        <f>+SUM(D34:D37)</f>
        <v>2765.3998884372977</v>
      </c>
      <c r="E38" s="112" t="s">
        <v>340</v>
      </c>
    </row>
    <row r="39" spans="2:5" ht="15.75" thickBot="1" x14ac:dyDescent="0.3">
      <c r="B39" s="24"/>
      <c r="C39" s="24"/>
      <c r="D39" s="115"/>
      <c r="E39" s="24"/>
    </row>
    <row r="40" spans="2:5" ht="23.25" x14ac:dyDescent="0.25">
      <c r="B40" s="18" t="s">
        <v>352</v>
      </c>
      <c r="C40" s="20"/>
      <c r="D40" s="114"/>
      <c r="E40" s="43"/>
    </row>
    <row r="41" spans="2:5" ht="15.75" thickBot="1" x14ac:dyDescent="0.3">
      <c r="B41" s="23" t="s">
        <v>159</v>
      </c>
      <c r="C41" s="24" t="s">
        <v>160</v>
      </c>
      <c r="D41" s="115" t="s">
        <v>324</v>
      </c>
      <c r="E41" s="95" t="s">
        <v>162</v>
      </c>
    </row>
    <row r="42" spans="2:5" ht="18.75" thickBot="1" x14ac:dyDescent="0.3">
      <c r="B42" s="116" t="s">
        <v>353</v>
      </c>
      <c r="C42" s="47" t="s">
        <v>354</v>
      </c>
      <c r="D42" s="117" t="str">
        <f>IFERROR(ROUNDDOWN(AVERAGEIF(D43:D46,"&lt;&gt;0"),0),"")</f>
        <v/>
      </c>
      <c r="E42" s="48" t="s">
        <v>340</v>
      </c>
    </row>
    <row r="43" spans="2:5" ht="18" x14ac:dyDescent="0.25">
      <c r="B43" s="56" t="s">
        <v>374</v>
      </c>
      <c r="C43" s="27" t="s">
        <v>355</v>
      </c>
      <c r="D43" s="124">
        <v>0</v>
      </c>
      <c r="E43" s="40" t="s">
        <v>340</v>
      </c>
    </row>
    <row r="44" spans="2:5" ht="18" x14ac:dyDescent="0.25">
      <c r="B44" s="56" t="s">
        <v>375</v>
      </c>
      <c r="C44" s="27" t="s">
        <v>356</v>
      </c>
      <c r="D44" s="124">
        <v>0</v>
      </c>
      <c r="E44" s="40" t="s">
        <v>340</v>
      </c>
    </row>
    <row r="45" spans="2:5" ht="18" x14ac:dyDescent="0.25">
      <c r="B45" s="56" t="s">
        <v>357</v>
      </c>
      <c r="C45" s="27" t="s">
        <v>358</v>
      </c>
      <c r="D45" s="124">
        <v>0</v>
      </c>
      <c r="E45" s="40" t="s">
        <v>340</v>
      </c>
    </row>
    <row r="46" spans="2:5" ht="18" x14ac:dyDescent="0.25">
      <c r="B46" s="56" t="s">
        <v>376</v>
      </c>
      <c r="C46" s="27" t="s">
        <v>377</v>
      </c>
      <c r="D46" s="124">
        <v>0</v>
      </c>
      <c r="E46" s="40" t="s">
        <v>340</v>
      </c>
    </row>
    <row r="47" spans="2:5" ht="18" x14ac:dyDescent="0.25">
      <c r="B47" s="125" t="s">
        <v>297</v>
      </c>
      <c r="C47" s="126"/>
      <c r="D47" s="127">
        <f>+SUM(D43:D46)</f>
        <v>0</v>
      </c>
      <c r="E47" s="40" t="s">
        <v>340</v>
      </c>
    </row>
    <row r="48" spans="2:5" ht="15.75" thickBot="1" x14ac:dyDescent="0.3">
      <c r="B48" s="128" t="s">
        <v>331</v>
      </c>
      <c r="C48" s="34"/>
      <c r="D48" s="129"/>
      <c r="E48" s="112"/>
    </row>
    <row r="49" spans="2:5" ht="15.75" thickBot="1" x14ac:dyDescent="0.3">
      <c r="D49" s="113"/>
    </row>
    <row r="50" spans="2:5" ht="23.25" x14ac:dyDescent="0.25">
      <c r="B50" s="18" t="s">
        <v>359</v>
      </c>
      <c r="C50" s="20"/>
      <c r="D50" s="114"/>
      <c r="E50" s="43"/>
    </row>
    <row r="51" spans="2:5" ht="15.75" thickBot="1" x14ac:dyDescent="0.3">
      <c r="B51" s="23" t="s">
        <v>159</v>
      </c>
      <c r="C51" s="24" t="s">
        <v>160</v>
      </c>
      <c r="D51" s="115" t="s">
        <v>324</v>
      </c>
      <c r="E51" s="95" t="s">
        <v>162</v>
      </c>
    </row>
    <row r="52" spans="2:5" ht="18.75" thickBot="1" x14ac:dyDescent="0.3">
      <c r="B52" s="130" t="s">
        <v>360</v>
      </c>
      <c r="C52" s="47" t="s">
        <v>361</v>
      </c>
      <c r="D52" s="117">
        <f>ROUNDDOWN(AVERAGEIF(D53:D56,"&lt;&gt;0"),0)</f>
        <v>1175</v>
      </c>
      <c r="E52" s="48" t="s">
        <v>340</v>
      </c>
    </row>
    <row r="53" spans="2:5" ht="18" x14ac:dyDescent="0.25">
      <c r="B53" s="56" t="s">
        <v>378</v>
      </c>
      <c r="C53" s="131" t="s">
        <v>362</v>
      </c>
      <c r="D53" s="132">
        <v>1397</v>
      </c>
      <c r="E53" s="40" t="s">
        <v>340</v>
      </c>
    </row>
    <row r="54" spans="2:5" ht="18" x14ac:dyDescent="0.25">
      <c r="B54" s="56" t="s">
        <v>379</v>
      </c>
      <c r="C54" s="131" t="s">
        <v>363</v>
      </c>
      <c r="D54" s="132">
        <v>1434</v>
      </c>
      <c r="E54" s="40" t="s">
        <v>340</v>
      </c>
    </row>
    <row r="55" spans="2:5" ht="18" x14ac:dyDescent="0.25">
      <c r="B55" s="56" t="s">
        <v>364</v>
      </c>
      <c r="C55" s="131" t="s">
        <v>365</v>
      </c>
      <c r="D55" s="132">
        <v>1562</v>
      </c>
      <c r="E55" s="40" t="s">
        <v>340</v>
      </c>
    </row>
    <row r="56" spans="2:5" ht="18" x14ac:dyDescent="0.25">
      <c r="B56" s="56" t="s">
        <v>380</v>
      </c>
      <c r="C56" s="131" t="s">
        <v>381</v>
      </c>
      <c r="D56" s="132">
        <v>309</v>
      </c>
      <c r="E56" s="40" t="s">
        <v>340</v>
      </c>
    </row>
    <row r="57" spans="2:5" ht="18.75" thickBot="1" x14ac:dyDescent="0.3">
      <c r="B57" s="120" t="s">
        <v>297</v>
      </c>
      <c r="C57" s="121"/>
      <c r="D57" s="122">
        <f>+SUM(D53:D56)</f>
        <v>4702</v>
      </c>
      <c r="E57" s="112" t="s">
        <v>340</v>
      </c>
    </row>
  </sheetData>
  <mergeCells count="8">
    <mergeCell ref="B16:B17"/>
    <mergeCell ref="C16:C17"/>
    <mergeCell ref="D16:D17"/>
    <mergeCell ref="E16:E17"/>
    <mergeCell ref="B18:B19"/>
    <mergeCell ref="C18:C19"/>
    <mergeCell ref="D18:D19"/>
    <mergeCell ref="E18:E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61</vt:i4>
      </vt:variant>
    </vt:vector>
  </HeadingPairs>
  <TitlesOfParts>
    <vt:vector size="67" baseType="lpstr">
      <vt:lpstr>Intro</vt:lpstr>
      <vt:lpstr>PSKT</vt:lpstr>
      <vt:lpstr>Usage rate</vt:lpstr>
      <vt:lpstr>Wood savings</vt:lpstr>
      <vt:lpstr>Npy</vt:lpstr>
      <vt:lpstr>ER Calculation</vt:lpstr>
      <vt:lpstr>BEy</vt:lpstr>
      <vt:lpstr>BEy_2027</vt:lpstr>
      <vt:lpstr>BEy_2029</vt:lpstr>
      <vt:lpstr>BEy_2030</vt:lpstr>
      <vt:lpstr>Dryseason</vt:lpstr>
      <vt:lpstr>EF_CO2</vt:lpstr>
      <vt:lpstr>EF_NONCO2</vt:lpstr>
      <vt:lpstr>'ER Calculation'!EFWV</vt:lpstr>
      <vt:lpstr>Ep</vt:lpstr>
      <vt:lpstr>ERy</vt:lpstr>
      <vt:lpstr>ERy_2027</vt:lpstr>
      <vt:lpstr>ERy_2029</vt:lpstr>
      <vt:lpstr>ERy_2030</vt:lpstr>
      <vt:lpstr>'ER Calculation'!FCRF</vt:lpstr>
      <vt:lpstr>fNRB</vt:lpstr>
      <vt:lpstr>LEy</vt:lpstr>
      <vt:lpstr>LEy_2027</vt:lpstr>
      <vt:lpstr>LEy_2029</vt:lpstr>
      <vt:lpstr>LEy_2030</vt:lpstr>
      <vt:lpstr>NCVwood</vt:lpstr>
      <vt:lpstr>Npy_2018</vt:lpstr>
      <vt:lpstr>Npy_2020</vt:lpstr>
      <vt:lpstr>Npy_2021</vt:lpstr>
      <vt:lpstr>Npy_2022</vt:lpstr>
      <vt:lpstr>Pb</vt:lpstr>
      <vt:lpstr>Pby_dry</vt:lpstr>
      <vt:lpstr>Pby_wet</vt:lpstr>
      <vt:lpstr>PEy</vt:lpstr>
      <vt:lpstr>PEy_2027</vt:lpstr>
      <vt:lpstr>PEy_2029</vt:lpstr>
      <vt:lpstr>PEy_2030</vt:lpstr>
      <vt:lpstr>Pp</vt:lpstr>
      <vt:lpstr>'ER Calculation'!RFyinf20</vt:lpstr>
      <vt:lpstr>SFS</vt:lpstr>
      <vt:lpstr>SFSbp_1_dry</vt:lpstr>
      <vt:lpstr>SFSbp_1_wet</vt:lpstr>
      <vt:lpstr>SFSbp_10_dry</vt:lpstr>
      <vt:lpstr>SFSbp_10_wet</vt:lpstr>
      <vt:lpstr>SFSbp_11_dry</vt:lpstr>
      <vt:lpstr>SFSbp_11_wet</vt:lpstr>
      <vt:lpstr>SFSbp_12_dry</vt:lpstr>
      <vt:lpstr>SFSbp_12_wet</vt:lpstr>
      <vt:lpstr>SFSbp_15_dry</vt:lpstr>
      <vt:lpstr>SFSbp_15_wet</vt:lpstr>
      <vt:lpstr>SFSbp_2_dry</vt:lpstr>
      <vt:lpstr>SFSbp_2_wet</vt:lpstr>
      <vt:lpstr>SFSbp_3_dry</vt:lpstr>
      <vt:lpstr>SFSbp_3_wet</vt:lpstr>
      <vt:lpstr>SFSbp_4_dry</vt:lpstr>
      <vt:lpstr>SFSbp_4_wet</vt:lpstr>
      <vt:lpstr>SFSbp_5_dry</vt:lpstr>
      <vt:lpstr>SFSbp_5_wet</vt:lpstr>
      <vt:lpstr>SFSbp_6_dry</vt:lpstr>
      <vt:lpstr>SFSbp_6_wet</vt:lpstr>
      <vt:lpstr>SFSbp_7_dry</vt:lpstr>
      <vt:lpstr>SFSbp_7_wet</vt:lpstr>
      <vt:lpstr>SFSbp_8_dry</vt:lpstr>
      <vt:lpstr>SFSbp_8_wet</vt:lpstr>
      <vt:lpstr>SFSbp_9_dry</vt:lpstr>
      <vt:lpstr>SFSbp_9_wet</vt:lpstr>
      <vt:lpstr>Upy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Carrasco</dc:creator>
  <cp:lastModifiedBy>Nicole Carrasco</cp:lastModifiedBy>
  <dcterms:created xsi:type="dcterms:W3CDTF">2024-11-27T17:55:43Z</dcterms:created>
  <dcterms:modified xsi:type="dcterms:W3CDTF">2024-11-27T21:33:45Z</dcterms:modified>
</cp:coreProperties>
</file>