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000731\Desktop\ARs\BELL_VCS_VER_0325\AR Pack_VCS 1404 MP1 CP2\"/>
    </mc:Choice>
  </mc:AlternateContent>
  <xr:revisionPtr revIDLastSave="0" documentId="13_ncr:1_{AFE14936-6B17-4A2E-9EA2-E753CDDDC813}" xr6:coauthVersionLast="47" xr6:coauthVersionMax="47" xr10:uidLastSave="{00000000-0000-0000-0000-000000000000}"/>
  <bookViews>
    <workbookView xWindow="-120" yWindow="-120" windowWidth="29040" windowHeight="15720" tabRatio="1000" firstSheet="18" activeTab="35" xr2:uid="{00000000-000D-0000-FFFF-FFFF00000000}"/>
  </bookViews>
  <sheets>
    <sheet name="ER-Calculation" sheetId="37" r:id="rId1"/>
    <sheet name="Summary" sheetId="35" r:id="rId2"/>
    <sheet name="VASP-564 " sheetId="12" r:id="rId3"/>
    <sheet name="VASP III 525" sheetId="21" r:id="rId4"/>
    <sheet name="VASP III 689 " sheetId="26" r:id="rId5"/>
    <sheet name="VASP-15" sheetId="2" r:id="rId6"/>
    <sheet name="VASP-29 " sheetId="5" r:id="rId7"/>
    <sheet name="VASP-09" sheetId="9" r:id="rId8"/>
    <sheet name="VASP-64" sheetId="34" r:id="rId9"/>
    <sheet name="VASP-35 " sheetId="7" r:id="rId10"/>
    <sheet name="VASP-49 " sheetId="10" r:id="rId11"/>
    <sheet name="VASP-394" sheetId="8" r:id="rId12"/>
    <sheet name="VASP-450 " sheetId="11" r:id="rId13"/>
    <sheet name="VASP III 26" sheetId="19" r:id="rId14"/>
    <sheet name="VASP III 397 " sheetId="18" r:id="rId15"/>
    <sheet name="VASP III 58 " sheetId="20" r:id="rId16"/>
    <sheet name="VASP III 108" sheetId="29" r:id="rId17"/>
    <sheet name="VASP III 424 " sheetId="33" r:id="rId18"/>
    <sheet name="VASP-21 " sheetId="17" r:id="rId19"/>
    <sheet name="VASP-72 " sheetId="3" r:id="rId20"/>
    <sheet name="VASP-142" sheetId="4" r:id="rId21"/>
    <sheet name="VASP-510 " sheetId="13" r:id="rId22"/>
    <sheet name="VASP-637" sheetId="14" r:id="rId23"/>
    <sheet name="VASP-696 " sheetId="15" r:id="rId24"/>
    <sheet name="VASP III 384V " sheetId="22" r:id="rId25"/>
    <sheet name="VASP III 440 " sheetId="30" r:id="rId26"/>
    <sheet name="VASP III 698" sheetId="28" r:id="rId27"/>
    <sheet name="VASP 237" sheetId="1" r:id="rId28"/>
    <sheet name="VASP III 388" sheetId="24" r:id="rId29"/>
    <sheet name="VASP III 387 " sheetId="23" r:id="rId30"/>
    <sheet name="VAPS III 463 " sheetId="31" r:id="rId31"/>
    <sheet name="VAPS III 700_1 " sheetId="25" r:id="rId32"/>
    <sheet name="VAPS III 105" sheetId="32" r:id="rId33"/>
    <sheet name="VASP III 355" sheetId="27" r:id="rId34"/>
    <sheet name="VASP-92 " sheetId="16" r:id="rId35"/>
    <sheet name="SDGs" sheetId="38" r:id="rId3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34" l="1"/>
  <c r="K18" i="37"/>
  <c r="K15" i="37"/>
  <c r="C18" i="37" l="1"/>
  <c r="H7" i="35"/>
  <c r="G11" i="16"/>
  <c r="G10" i="16"/>
  <c r="G11" i="27"/>
  <c r="G10" i="27"/>
  <c r="G11" i="32"/>
  <c r="G10" i="32"/>
  <c r="G11" i="25"/>
  <c r="G10" i="25"/>
  <c r="G11" i="31"/>
  <c r="G10" i="31"/>
  <c r="G11" i="23"/>
  <c r="G10" i="23"/>
  <c r="G11" i="24"/>
  <c r="G10" i="24"/>
  <c r="G11" i="1"/>
  <c r="G10" i="1"/>
  <c r="G11" i="28"/>
  <c r="G10" i="28"/>
  <c r="G11" i="30"/>
  <c r="G10" i="30"/>
  <c r="G11" i="22"/>
  <c r="G10" i="22"/>
  <c r="G11" i="15"/>
  <c r="G10" i="15"/>
  <c r="G11" i="14"/>
  <c r="G10" i="14"/>
  <c r="G11" i="13"/>
  <c r="G10" i="13"/>
  <c r="G11" i="4"/>
  <c r="G10" i="4"/>
  <c r="G11" i="3"/>
  <c r="G10" i="3"/>
  <c r="G11" i="17"/>
  <c r="G10" i="17"/>
  <c r="G11" i="33"/>
  <c r="G10" i="33"/>
  <c r="G11" i="29"/>
  <c r="G10" i="29"/>
  <c r="G11" i="20"/>
  <c r="G10" i="20"/>
  <c r="G11" i="18"/>
  <c r="G10" i="18"/>
  <c r="G11" i="19"/>
  <c r="G10" i="19"/>
  <c r="G11" i="11"/>
  <c r="G10" i="11"/>
  <c r="G11" i="8"/>
  <c r="G10" i="8"/>
  <c r="G11" i="10"/>
  <c r="G10" i="10"/>
  <c r="G11" i="7"/>
  <c r="G10" i="7"/>
  <c r="G11" i="34"/>
  <c r="G10" i="34"/>
  <c r="G11" i="9"/>
  <c r="G10" i="9"/>
  <c r="G11" i="5"/>
  <c r="G10" i="5"/>
  <c r="G11" i="2"/>
  <c r="G10" i="2"/>
  <c r="G11" i="26"/>
  <c r="G10" i="26"/>
  <c r="G11" i="21"/>
  <c r="G10" i="21"/>
  <c r="G10" i="12"/>
  <c r="G11" i="12"/>
  <c r="G20" i="21"/>
  <c r="G20" i="12"/>
  <c r="H26" i="16"/>
  <c r="H26" i="27"/>
  <c r="H26" i="32"/>
  <c r="H26" i="25"/>
  <c r="H26" i="31"/>
  <c r="H26" i="23"/>
  <c r="H26" i="24"/>
  <c r="H26" i="1"/>
  <c r="H26" i="28"/>
  <c r="H26" i="30"/>
  <c r="H26" i="22"/>
  <c r="H26" i="15"/>
  <c r="H26" i="14"/>
  <c r="H26" i="13"/>
  <c r="H26" i="4"/>
  <c r="H26" i="3"/>
  <c r="H26" i="17"/>
  <c r="H26" i="33"/>
  <c r="H26" i="29"/>
  <c r="H26" i="20"/>
  <c r="H26" i="18"/>
  <c r="H26" i="19"/>
  <c r="H26" i="11"/>
  <c r="H26" i="8"/>
  <c r="H26" i="10"/>
  <c r="E5" i="7"/>
  <c r="H26" i="34"/>
  <c r="H26" i="9"/>
  <c r="H26" i="5"/>
  <c r="H26" i="2"/>
  <c r="H26" i="21"/>
  <c r="H5" i="21"/>
  <c r="F5" i="21"/>
  <c r="E5" i="21"/>
  <c r="H5" i="26"/>
  <c r="F5" i="26"/>
  <c r="E5" i="26"/>
  <c r="H5" i="2"/>
  <c r="F5" i="2"/>
  <c r="E5" i="2"/>
  <c r="H5" i="5"/>
  <c r="F5" i="5"/>
  <c r="E5" i="5"/>
  <c r="H5" i="9"/>
  <c r="F5" i="9"/>
  <c r="E5" i="9"/>
  <c r="H5" i="34"/>
  <c r="F5" i="34"/>
  <c r="E5" i="34"/>
  <c r="F5" i="7"/>
  <c r="H5" i="10"/>
  <c r="F5" i="10"/>
  <c r="E5" i="10"/>
  <c r="H5" i="8"/>
  <c r="F5" i="8"/>
  <c r="E5" i="8"/>
  <c r="H5" i="11"/>
  <c r="F5" i="11"/>
  <c r="E5" i="11"/>
  <c r="H5" i="19"/>
  <c r="F5" i="19"/>
  <c r="E5" i="19"/>
  <c r="H5" i="18"/>
  <c r="F5" i="18"/>
  <c r="E5" i="18"/>
  <c r="H5" i="20"/>
  <c r="F5" i="20"/>
  <c r="E5" i="20"/>
  <c r="H5" i="29"/>
  <c r="F5" i="29"/>
  <c r="E5" i="29"/>
  <c r="H5" i="33"/>
  <c r="F5" i="33"/>
  <c r="E5" i="33"/>
  <c r="H5" i="17"/>
  <c r="F5" i="17"/>
  <c r="E5" i="17"/>
  <c r="H5" i="3"/>
  <c r="F5" i="3"/>
  <c r="E5" i="3"/>
  <c r="H5" i="4"/>
  <c r="F5" i="4"/>
  <c r="E5" i="4"/>
  <c r="H5" i="13"/>
  <c r="F5" i="13"/>
  <c r="E5" i="13"/>
  <c r="H5" i="14"/>
  <c r="F5" i="14"/>
  <c r="E5" i="14"/>
  <c r="H5" i="15"/>
  <c r="F5" i="15"/>
  <c r="E5" i="15"/>
  <c r="H5" i="22"/>
  <c r="F5" i="22"/>
  <c r="E5" i="22"/>
  <c r="H5" i="30"/>
  <c r="F5" i="30"/>
  <c r="E5" i="30"/>
  <c r="H5" i="28"/>
  <c r="F5" i="28"/>
  <c r="E5" i="28"/>
  <c r="F5" i="1"/>
  <c r="E5" i="1"/>
  <c r="H5" i="1"/>
  <c r="H5" i="24"/>
  <c r="F5" i="24"/>
  <c r="E5" i="24"/>
  <c r="H5" i="23"/>
  <c r="F5" i="23"/>
  <c r="E5" i="23"/>
  <c r="G6" i="31"/>
  <c r="H5" i="31"/>
  <c r="F5" i="31"/>
  <c r="E5" i="31"/>
  <c r="H5" i="25"/>
  <c r="F5" i="25"/>
  <c r="E5" i="25"/>
  <c r="H5" i="32"/>
  <c r="F5" i="32"/>
  <c r="E5" i="32"/>
  <c r="H5" i="27"/>
  <c r="F5" i="27"/>
  <c r="E5" i="27"/>
  <c r="H5" i="16"/>
  <c r="F5" i="16"/>
  <c r="E5" i="16"/>
  <c r="E31" i="16"/>
  <c r="H32" i="16" s="1"/>
  <c r="H32" i="27"/>
  <c r="E31" i="27"/>
  <c r="G32" i="27" s="1"/>
  <c r="E31" i="32"/>
  <c r="H32" i="32" s="1"/>
  <c r="E31" i="25"/>
  <c r="H32" i="25" s="1"/>
  <c r="H32" i="31"/>
  <c r="E31" i="31"/>
  <c r="G32" i="31" s="1"/>
  <c r="H32" i="23"/>
  <c r="E31" i="23"/>
  <c r="G32" i="23" s="1"/>
  <c r="H32" i="24"/>
  <c r="G32" i="24"/>
  <c r="F32" i="24"/>
  <c r="E31" i="24"/>
  <c r="H32" i="1"/>
  <c r="G32" i="1"/>
  <c r="F32" i="1"/>
  <c r="E31" i="1"/>
  <c r="E31" i="28"/>
  <c r="H32" i="28" s="1"/>
  <c r="H32" i="30"/>
  <c r="G32" i="30"/>
  <c r="E31" i="30"/>
  <c r="F32" i="30" s="1"/>
  <c r="E30" i="22"/>
  <c r="H31" i="22" s="1"/>
  <c r="E31" i="15"/>
  <c r="F32" i="15" s="1"/>
  <c r="H32" i="14"/>
  <c r="G32" i="14"/>
  <c r="E31" i="14"/>
  <c r="F32" i="14" s="1"/>
  <c r="H32" i="13"/>
  <c r="E31" i="13"/>
  <c r="G32" i="13" s="1"/>
  <c r="H32" i="4"/>
  <c r="E31" i="4"/>
  <c r="G32" i="4" s="1"/>
  <c r="E31" i="3"/>
  <c r="G32" i="3" s="1"/>
  <c r="H32" i="17"/>
  <c r="E31" i="17"/>
  <c r="G32" i="17" s="1"/>
  <c r="E31" i="33"/>
  <c r="H32" i="33" s="1"/>
  <c r="E31" i="29"/>
  <c r="H32" i="29" s="1"/>
  <c r="E31" i="20"/>
  <c r="H32" i="20" s="1"/>
  <c r="H32" i="18"/>
  <c r="G32" i="18"/>
  <c r="F32" i="18"/>
  <c r="E31" i="18"/>
  <c r="E31" i="19"/>
  <c r="F32" i="19" s="1"/>
  <c r="H32" i="11"/>
  <c r="E31" i="11"/>
  <c r="G32" i="11" s="1"/>
  <c r="E31" i="8"/>
  <c r="H32" i="8" s="1"/>
  <c r="E31" i="10"/>
  <c r="H32" i="10" s="1"/>
  <c r="E31" i="7"/>
  <c r="H32" i="7" s="1"/>
  <c r="H5" i="7" s="1"/>
  <c r="H26" i="7" s="1"/>
  <c r="H32" i="34"/>
  <c r="G32" i="34"/>
  <c r="E31" i="34"/>
  <c r="H32" i="9"/>
  <c r="E31" i="9"/>
  <c r="G32" i="9" s="1"/>
  <c r="E31" i="5"/>
  <c r="H32" i="5" s="1"/>
  <c r="H31" i="2"/>
  <c r="G31" i="2"/>
  <c r="E30" i="2"/>
  <c r="F31" i="2" s="1"/>
  <c r="E30" i="26"/>
  <c r="H31" i="26" s="1"/>
  <c r="E30" i="21"/>
  <c r="H31" i="21" s="1"/>
  <c r="E31" i="12"/>
  <c r="H32" i="12" s="1"/>
  <c r="H5" i="12" s="1"/>
  <c r="C15" i="37"/>
  <c r="C20" i="37" s="1"/>
  <c r="C14" i="37"/>
  <c r="C19" i="37" s="1"/>
  <c r="C13" i="37"/>
  <c r="F32" i="12" l="1"/>
  <c r="E5" i="12" s="1"/>
  <c r="G32" i="12"/>
  <c r="F5" i="12" s="1"/>
  <c r="F32" i="16"/>
  <c r="G32" i="16"/>
  <c r="F32" i="27"/>
  <c r="F32" i="32"/>
  <c r="G32" i="32"/>
  <c r="F32" i="25"/>
  <c r="G32" i="25"/>
  <c r="F32" i="31"/>
  <c r="F32" i="23"/>
  <c r="F32" i="28"/>
  <c r="G32" i="28"/>
  <c r="G31" i="22"/>
  <c r="F31" i="22"/>
  <c r="G32" i="15"/>
  <c r="H32" i="15"/>
  <c r="F32" i="13"/>
  <c r="F32" i="4"/>
  <c r="F32" i="3"/>
  <c r="H32" i="3"/>
  <c r="F32" i="17"/>
  <c r="F32" i="33"/>
  <c r="G32" i="33"/>
  <c r="F32" i="29"/>
  <c r="G32" i="29"/>
  <c r="F32" i="20"/>
  <c r="G32" i="20"/>
  <c r="G32" i="19"/>
  <c r="H32" i="19"/>
  <c r="F32" i="11"/>
  <c r="F32" i="8"/>
  <c r="G32" i="8"/>
  <c r="F32" i="10"/>
  <c r="G32" i="10"/>
  <c r="F32" i="7"/>
  <c r="G32" i="7"/>
  <c r="F32" i="9"/>
  <c r="F32" i="5"/>
  <c r="G32" i="5"/>
  <c r="F31" i="26"/>
  <c r="G31" i="26"/>
  <c r="G31" i="21"/>
  <c r="F31" i="21"/>
  <c r="F26" i="16" l="1"/>
  <c r="G25" i="16"/>
  <c r="E26" i="16"/>
  <c r="F26" i="27"/>
  <c r="G25" i="27"/>
  <c r="E26" i="27"/>
  <c r="F26" i="32"/>
  <c r="G25" i="32"/>
  <c r="E26" i="32"/>
  <c r="F26" i="25"/>
  <c r="G25" i="25"/>
  <c r="E26" i="25"/>
  <c r="F26" i="31"/>
  <c r="G25" i="31"/>
  <c r="E26" i="31"/>
  <c r="F26" i="23"/>
  <c r="G25" i="23"/>
  <c r="E26" i="23"/>
  <c r="F26" i="24"/>
  <c r="E26" i="24"/>
  <c r="F26" i="1"/>
  <c r="G25" i="1"/>
  <c r="E26" i="1"/>
  <c r="F26" i="28"/>
  <c r="G25" i="28"/>
  <c r="E26" i="28"/>
  <c r="F26" i="30"/>
  <c r="G25" i="30"/>
  <c r="E26" i="30"/>
  <c r="F26" i="22"/>
  <c r="E26" i="22"/>
  <c r="F26" i="15"/>
  <c r="G25" i="15"/>
  <c r="E26" i="15"/>
  <c r="F26" i="14"/>
  <c r="G25" i="14"/>
  <c r="E26" i="14"/>
  <c r="F26" i="13"/>
  <c r="G25" i="13"/>
  <c r="E26" i="13"/>
  <c r="F26" i="4"/>
  <c r="G25" i="4"/>
  <c r="E26" i="4"/>
  <c r="G25" i="3"/>
  <c r="F26" i="3"/>
  <c r="E26" i="3"/>
  <c r="F26" i="17"/>
  <c r="G25" i="17"/>
  <c r="E26" i="17"/>
  <c r="F26" i="33"/>
  <c r="E26" i="33"/>
  <c r="F26" i="29"/>
  <c r="G25" i="29"/>
  <c r="E26" i="29"/>
  <c r="F26" i="20"/>
  <c r="G25" i="20"/>
  <c r="E26" i="20"/>
  <c r="F26" i="18"/>
  <c r="G25" i="18"/>
  <c r="E26" i="18"/>
  <c r="F26" i="19"/>
  <c r="G25" i="19"/>
  <c r="E26" i="19"/>
  <c r="F26" i="11"/>
  <c r="G25" i="11"/>
  <c r="E26" i="11"/>
  <c r="F26" i="8"/>
  <c r="G25" i="8"/>
  <c r="E26" i="8"/>
  <c r="F26" i="10"/>
  <c r="G25" i="10"/>
  <c r="E26" i="10"/>
  <c r="F26" i="7"/>
  <c r="G25" i="7"/>
  <c r="E26" i="7"/>
  <c r="F26" i="34"/>
  <c r="G25" i="34"/>
  <c r="E26" i="34"/>
  <c r="F26" i="9"/>
  <c r="G25" i="9"/>
  <c r="E26" i="9"/>
  <c r="F26" i="5"/>
  <c r="G25" i="5"/>
  <c r="E26" i="5"/>
  <c r="F26" i="2"/>
  <c r="G25" i="2"/>
  <c r="E26" i="2"/>
  <c r="G24" i="16"/>
  <c r="G24" i="27"/>
  <c r="G24" i="32"/>
  <c r="G24" i="25"/>
  <c r="G24" i="31"/>
  <c r="G24" i="23"/>
  <c r="G24" i="1"/>
  <c r="G24" i="28"/>
  <c r="G24" i="30"/>
  <c r="G24" i="15"/>
  <c r="G24" i="14" l="1"/>
  <c r="G24" i="13"/>
  <c r="G24" i="4"/>
  <c r="G24" i="3"/>
  <c r="G24" i="17"/>
  <c r="G24" i="33"/>
  <c r="G25" i="33"/>
  <c r="G20" i="33"/>
  <c r="G21" i="33"/>
  <c r="G22" i="33"/>
  <c r="G23" i="33"/>
  <c r="G24" i="29"/>
  <c r="G24" i="20"/>
  <c r="G24" i="18"/>
  <c r="G24" i="19"/>
  <c r="G24" i="11"/>
  <c r="G24" i="8"/>
  <c r="G24" i="10"/>
  <c r="G24" i="7"/>
  <c r="G24" i="34"/>
  <c r="G24" i="9"/>
  <c r="G24" i="5"/>
  <c r="G24" i="2"/>
  <c r="G23" i="16"/>
  <c r="G23" i="27"/>
  <c r="G23" i="32"/>
  <c r="G23" i="25"/>
  <c r="G23" i="31"/>
  <c r="G23" i="23"/>
  <c r="G23" i="1"/>
  <c r="G23" i="28"/>
  <c r="G23" i="30"/>
  <c r="G23" i="15"/>
  <c r="G23" i="14"/>
  <c r="G23" i="13"/>
  <c r="G23" i="4"/>
  <c r="G23" i="3"/>
  <c r="G23" i="17"/>
  <c r="G23" i="29"/>
  <c r="G23" i="20"/>
  <c r="G23" i="18"/>
  <c r="G23" i="19"/>
  <c r="G23" i="11"/>
  <c r="G23" i="8"/>
  <c r="G23" i="10"/>
  <c r="G23" i="7"/>
  <c r="G23" i="34"/>
  <c r="G23" i="9"/>
  <c r="G23" i="5"/>
  <c r="G23" i="2"/>
  <c r="G22" i="12"/>
  <c r="G22" i="16"/>
  <c r="G22" i="27"/>
  <c r="G22" i="32"/>
  <c r="G22" i="25"/>
  <c r="G22" i="31"/>
  <c r="G22" i="23"/>
  <c r="G22" i="1"/>
  <c r="G22" i="28"/>
  <c r="G22" i="30"/>
  <c r="G22" i="14"/>
  <c r="G22" i="13"/>
  <c r="G22" i="4"/>
  <c r="G22" i="3"/>
  <c r="G22" i="17"/>
  <c r="G22" i="29"/>
  <c r="G22" i="20"/>
  <c r="G22" i="18"/>
  <c r="G22" i="19"/>
  <c r="G22" i="11"/>
  <c r="G22" i="8"/>
  <c r="G22" i="10"/>
  <c r="G22" i="7"/>
  <c r="G22" i="34"/>
  <c r="G22" i="9"/>
  <c r="G22" i="5"/>
  <c r="G22" i="2"/>
  <c r="G21" i="16"/>
  <c r="G21" i="27"/>
  <c r="G21" i="32"/>
  <c r="G21" i="25"/>
  <c r="G21" i="31"/>
  <c r="G21" i="23"/>
  <c r="G21" i="1"/>
  <c r="G21" i="28"/>
  <c r="G21" i="30"/>
  <c r="G21" i="15"/>
  <c r="G21" i="14"/>
  <c r="G21" i="13"/>
  <c r="G21" i="4"/>
  <c r="G21" i="3"/>
  <c r="G21" i="17"/>
  <c r="G21" i="29"/>
  <c r="G21" i="20"/>
  <c r="G21" i="18"/>
  <c r="G21" i="19"/>
  <c r="G21" i="11"/>
  <c r="G21" i="8"/>
  <c r="G21" i="10"/>
  <c r="G21" i="7"/>
  <c r="G21" i="34"/>
  <c r="G21" i="9"/>
  <c r="G21" i="5"/>
  <c r="G21" i="2"/>
  <c r="G20" i="27"/>
  <c r="G20" i="32"/>
  <c r="G20" i="25"/>
  <c r="G20" i="31"/>
  <c r="G20" i="23"/>
  <c r="G20" i="1"/>
  <c r="G20" i="28"/>
  <c r="G20" i="30"/>
  <c r="G20" i="15"/>
  <c r="G20" i="14"/>
  <c r="G20" i="13"/>
  <c r="G20" i="4"/>
  <c r="G20" i="3"/>
  <c r="G20" i="17"/>
  <c r="G20" i="29"/>
  <c r="G20" i="20"/>
  <c r="G20" i="18"/>
  <c r="G20" i="19"/>
  <c r="G20" i="11"/>
  <c r="G20" i="8"/>
  <c r="G20" i="10"/>
  <c r="G20" i="7"/>
  <c r="G20" i="34"/>
  <c r="G20" i="9"/>
  <c r="G20" i="5"/>
  <c r="G20" i="2"/>
  <c r="G19" i="16"/>
  <c r="G19" i="27"/>
  <c r="G19" i="32"/>
  <c r="G19" i="25"/>
  <c r="G19" i="31"/>
  <c r="G19" i="23"/>
  <c r="G18" i="24"/>
  <c r="G19" i="24"/>
  <c r="G20" i="24"/>
  <c r="G21" i="24"/>
  <c r="G22" i="24"/>
  <c r="G23" i="24"/>
  <c r="G24" i="24"/>
  <c r="G25" i="24"/>
  <c r="G19" i="1"/>
  <c r="G19" i="28"/>
  <c r="G19" i="30"/>
  <c r="G19" i="15"/>
  <c r="G19" i="14"/>
  <c r="G19" i="13"/>
  <c r="G19" i="4"/>
  <c r="G19" i="3"/>
  <c r="G19" i="17"/>
  <c r="G19" i="33"/>
  <c r="G19" i="29"/>
  <c r="G19" i="20"/>
  <c r="G19" i="18"/>
  <c r="G19" i="19"/>
  <c r="G19" i="11"/>
  <c r="G19" i="8"/>
  <c r="G19" i="10"/>
  <c r="G19" i="7"/>
  <c r="G19" i="34"/>
  <c r="G19" i="9"/>
  <c r="G19" i="5"/>
  <c r="G19" i="2"/>
  <c r="G18" i="16"/>
  <c r="G18" i="27"/>
  <c r="G18" i="32"/>
  <c r="G18" i="25"/>
  <c r="G18" i="31"/>
  <c r="G18" i="23"/>
  <c r="G18" i="1"/>
  <c r="G18" i="28"/>
  <c r="G18" i="30"/>
  <c r="G18" i="15"/>
  <c r="G18" i="14"/>
  <c r="G18" i="13"/>
  <c r="G18" i="4"/>
  <c r="G18" i="3"/>
  <c r="G18" i="17"/>
  <c r="G18" i="33"/>
  <c r="G18" i="29"/>
  <c r="G18" i="20"/>
  <c r="G18" i="18"/>
  <c r="G18" i="19"/>
  <c r="G18" i="11"/>
  <c r="G18" i="8"/>
  <c r="G18" i="10"/>
  <c r="G18" i="7"/>
  <c r="G18" i="34"/>
  <c r="G18" i="9"/>
  <c r="G18" i="5"/>
  <c r="G18" i="2"/>
  <c r="G17" i="2"/>
  <c r="G17" i="16"/>
  <c r="G17" i="27"/>
  <c r="G17" i="32"/>
  <c r="G17" i="25"/>
  <c r="G17" i="31"/>
  <c r="G17" i="23"/>
  <c r="G17" i="24"/>
  <c r="G17" i="1"/>
  <c r="G17" i="28"/>
  <c r="G17" i="30"/>
  <c r="G16" i="22"/>
  <c r="G17" i="22"/>
  <c r="G18" i="22"/>
  <c r="G19" i="22"/>
  <c r="G20" i="22"/>
  <c r="G21" i="22"/>
  <c r="G22" i="22"/>
  <c r="G23" i="22"/>
  <c r="G24" i="22"/>
  <c r="G25" i="22"/>
  <c r="G17" i="15"/>
  <c r="G17" i="14"/>
  <c r="G17" i="13"/>
  <c r="G17" i="4"/>
  <c r="G17" i="3"/>
  <c r="G17" i="17"/>
  <c r="G17" i="33"/>
  <c r="G17" i="29"/>
  <c r="G17" i="20"/>
  <c r="G17" i="18"/>
  <c r="G17" i="19"/>
  <c r="G17" i="11"/>
  <c r="G17" i="8"/>
  <c r="G17" i="10"/>
  <c r="G17" i="7"/>
  <c r="G17" i="34"/>
  <c r="G17" i="9"/>
  <c r="G17" i="5"/>
  <c r="G16" i="16"/>
  <c r="G16" i="27"/>
  <c r="G16" i="32"/>
  <c r="G16" i="25"/>
  <c r="G16" i="31"/>
  <c r="G16" i="23"/>
  <c r="G16" i="24"/>
  <c r="G16" i="1"/>
  <c r="G16" i="28"/>
  <c r="G16" i="30"/>
  <c r="G16" i="15"/>
  <c r="G16" i="14"/>
  <c r="G16" i="13"/>
  <c r="G16" i="4"/>
  <c r="G16" i="3"/>
  <c r="G16" i="17"/>
  <c r="G16" i="33"/>
  <c r="G16" i="29"/>
  <c r="G16" i="20"/>
  <c r="G16" i="18"/>
  <c r="G16" i="19"/>
  <c r="G16" i="11"/>
  <c r="G16" i="8"/>
  <c r="G16" i="10"/>
  <c r="G16" i="7"/>
  <c r="G16" i="34"/>
  <c r="G16" i="9"/>
  <c r="G16" i="5"/>
  <c r="G16" i="2"/>
  <c r="G17" i="21"/>
  <c r="G15" i="16"/>
  <c r="G15" i="27"/>
  <c r="G15" i="32"/>
  <c r="G15" i="25"/>
  <c r="G15" i="31"/>
  <c r="G15" i="23"/>
  <c r="G15" i="24"/>
  <c r="G15" i="1"/>
  <c r="G15" i="28"/>
  <c r="G15" i="30"/>
  <c r="G15" i="22"/>
  <c r="G15" i="15"/>
  <c r="G15" i="14"/>
  <c r="G15" i="13"/>
  <c r="G15" i="4"/>
  <c r="G15" i="3"/>
  <c r="G15" i="17"/>
  <c r="G15" i="33"/>
  <c r="G15" i="29"/>
  <c r="G15" i="20"/>
  <c r="G15" i="18"/>
  <c r="G15" i="19"/>
  <c r="G15" i="11"/>
  <c r="G15" i="8"/>
  <c r="G15" i="10"/>
  <c r="G15" i="7"/>
  <c r="G15" i="34"/>
  <c r="G15" i="9"/>
  <c r="G15" i="5"/>
  <c r="G15" i="2"/>
  <c r="J23" i="35" l="1"/>
  <c r="G14" i="16"/>
  <c r="G14" i="27"/>
  <c r="G14" i="32"/>
  <c r="G14" i="25"/>
  <c r="G14" i="31"/>
  <c r="G14" i="23"/>
  <c r="G14" i="24"/>
  <c r="G14" i="1"/>
  <c r="G14" i="28"/>
  <c r="G14" i="30"/>
  <c r="G14" i="22"/>
  <c r="G14" i="15"/>
  <c r="G14" i="14"/>
  <c r="J20" i="35" s="1"/>
  <c r="G14" i="13"/>
  <c r="G14" i="4"/>
  <c r="G14" i="3"/>
  <c r="G14" i="17"/>
  <c r="G14" i="33"/>
  <c r="G14" i="29"/>
  <c r="G14" i="20"/>
  <c r="G14" i="18"/>
  <c r="G14" i="19"/>
  <c r="G14" i="11"/>
  <c r="G14" i="8"/>
  <c r="G14" i="10"/>
  <c r="G14" i="7"/>
  <c r="G14" i="34"/>
  <c r="G14" i="9"/>
  <c r="G14" i="5"/>
  <c r="G14" i="2"/>
  <c r="G13" i="17"/>
  <c r="G13" i="33"/>
  <c r="G13" i="29"/>
  <c r="G13" i="20"/>
  <c r="G13" i="18"/>
  <c r="G13" i="19"/>
  <c r="G13" i="11"/>
  <c r="G13" i="8"/>
  <c r="G13" i="10"/>
  <c r="G13" i="7"/>
  <c r="G13" i="34"/>
  <c r="G13" i="9"/>
  <c r="G13" i="5"/>
  <c r="G13" i="2"/>
  <c r="G13" i="16"/>
  <c r="G13" i="27"/>
  <c r="G13" i="32"/>
  <c r="G13" i="25"/>
  <c r="G13" i="31"/>
  <c r="G13" i="23"/>
  <c r="G13" i="24"/>
  <c r="G13" i="1"/>
  <c r="G13" i="28"/>
  <c r="G13" i="30"/>
  <c r="G13" i="22"/>
  <c r="G13" i="15"/>
  <c r="G13" i="14"/>
  <c r="G13" i="13"/>
  <c r="G13" i="4"/>
  <c r="G13" i="3"/>
  <c r="J39" i="35"/>
  <c r="J38" i="35"/>
  <c r="J37" i="35"/>
  <c r="J36" i="35"/>
  <c r="J35" i="35"/>
  <c r="J34" i="35"/>
  <c r="J33" i="35"/>
  <c r="K33" i="35" s="1"/>
  <c r="J31" i="35"/>
  <c r="K31" i="35" s="1"/>
  <c r="J30" i="35"/>
  <c r="K30" i="35" s="1"/>
  <c r="J29" i="35"/>
  <c r="K29" i="35" s="1"/>
  <c r="J28" i="35"/>
  <c r="K28" i="35" s="1"/>
  <c r="J26" i="35"/>
  <c r="J25" i="35"/>
  <c r="J24" i="35"/>
  <c r="J22" i="35"/>
  <c r="J19" i="35"/>
  <c r="J17" i="35"/>
  <c r="J16" i="35"/>
  <c r="K16" i="35" s="1"/>
  <c r="J15" i="35"/>
  <c r="K15" i="35" s="1"/>
  <c r="J14" i="35"/>
  <c r="K14" i="35" s="1"/>
  <c r="J13" i="35"/>
  <c r="K13" i="35" s="1"/>
  <c r="J12" i="35"/>
  <c r="K12" i="35" s="1"/>
  <c r="J11" i="35"/>
  <c r="J10" i="35"/>
  <c r="J9" i="35"/>
  <c r="J8" i="35"/>
  <c r="J7" i="35"/>
  <c r="I2" i="35"/>
  <c r="K23" i="35" s="1"/>
  <c r="H26" i="26"/>
  <c r="F26" i="26"/>
  <c r="E26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F26" i="21"/>
  <c r="E26" i="21"/>
  <c r="G13" i="21"/>
  <c r="G14" i="21"/>
  <c r="G15" i="21"/>
  <c r="G16" i="21"/>
  <c r="G18" i="21"/>
  <c r="G19" i="21"/>
  <c r="G21" i="21"/>
  <c r="G22" i="21"/>
  <c r="G23" i="21"/>
  <c r="G24" i="21"/>
  <c r="G25" i="21"/>
  <c r="H26" i="12"/>
  <c r="F26" i="12"/>
  <c r="E26" i="12"/>
  <c r="G13" i="12"/>
  <c r="G14" i="12"/>
  <c r="G15" i="12"/>
  <c r="G16" i="12"/>
  <c r="G17" i="12"/>
  <c r="G18" i="12"/>
  <c r="G19" i="12"/>
  <c r="G21" i="12"/>
  <c r="G23" i="12"/>
  <c r="G24" i="12"/>
  <c r="G25" i="12"/>
  <c r="G12" i="16"/>
  <c r="G12" i="27"/>
  <c r="G12" i="32"/>
  <c r="G12" i="25"/>
  <c r="G12" i="31"/>
  <c r="G12" i="23"/>
  <c r="G12" i="24"/>
  <c r="G12" i="1"/>
  <c r="G12" i="28"/>
  <c r="G12" i="30"/>
  <c r="G12" i="22"/>
  <c r="G12" i="15"/>
  <c r="G12" i="14"/>
  <c r="G12" i="13"/>
  <c r="G12" i="4"/>
  <c r="G12" i="3"/>
  <c r="G12" i="17"/>
  <c r="G12" i="33"/>
  <c r="G12" i="29"/>
  <c r="G12" i="20"/>
  <c r="G12" i="18"/>
  <c r="G12" i="19"/>
  <c r="G12" i="11"/>
  <c r="G12" i="8"/>
  <c r="G12" i="10"/>
  <c r="G12" i="7"/>
  <c r="G12" i="34"/>
  <c r="G12" i="9"/>
  <c r="G12" i="5"/>
  <c r="G12" i="2"/>
  <c r="G12" i="26"/>
  <c r="G12" i="12"/>
  <c r="G12" i="21"/>
  <c r="G9" i="31"/>
  <c r="G9" i="11"/>
  <c r="G8" i="26"/>
  <c r="G7" i="13"/>
  <c r="K34" i="35" l="1"/>
  <c r="K19" i="35"/>
  <c r="K7" i="35"/>
  <c r="K24" i="35"/>
  <c r="K38" i="35"/>
  <c r="K17" i="35"/>
  <c r="K22" i="35"/>
  <c r="K8" i="35"/>
  <c r="K10" i="35"/>
  <c r="K25" i="35"/>
  <c r="K39" i="35"/>
  <c r="K35" i="35"/>
  <c r="K36" i="35"/>
  <c r="K11" i="35"/>
  <c r="K26" i="35"/>
  <c r="J27" i="35"/>
  <c r="K27" i="35" s="1"/>
  <c r="K9" i="35"/>
  <c r="J18" i="35"/>
  <c r="K37" i="35"/>
  <c r="J32" i="35"/>
  <c r="K32" i="35" s="1"/>
  <c r="K20" i="35"/>
  <c r="G6" i="21"/>
  <c r="K18" i="35" l="1"/>
  <c r="G5" i="7"/>
  <c r="G26" i="7" l="1"/>
  <c r="H13" i="35"/>
  <c r="G9" i="16"/>
  <c r="G8" i="16"/>
  <c r="G7" i="16"/>
  <c r="G6" i="16"/>
  <c r="G5" i="16"/>
  <c r="G9" i="27"/>
  <c r="G8" i="27"/>
  <c r="G7" i="27"/>
  <c r="G6" i="27"/>
  <c r="G5" i="27"/>
  <c r="G9" i="32"/>
  <c r="G8" i="32"/>
  <c r="G7" i="32"/>
  <c r="G6" i="32"/>
  <c r="G5" i="32"/>
  <c r="G9" i="25"/>
  <c r="G8" i="25"/>
  <c r="G7" i="25"/>
  <c r="G6" i="25"/>
  <c r="G5" i="25"/>
  <c r="G8" i="31"/>
  <c r="G7" i="31"/>
  <c r="G5" i="31"/>
  <c r="G9" i="23"/>
  <c r="G8" i="23"/>
  <c r="G7" i="23"/>
  <c r="G6" i="23"/>
  <c r="G5" i="23"/>
  <c r="G9" i="24"/>
  <c r="G8" i="24"/>
  <c r="G7" i="24"/>
  <c r="G6" i="24"/>
  <c r="G5" i="24"/>
  <c r="G9" i="1"/>
  <c r="G8" i="1"/>
  <c r="G7" i="1"/>
  <c r="G6" i="1"/>
  <c r="G5" i="1"/>
  <c r="G9" i="28"/>
  <c r="G7" i="28"/>
  <c r="G6" i="28"/>
  <c r="G5" i="28"/>
  <c r="G9" i="30"/>
  <c r="G8" i="30"/>
  <c r="G7" i="30"/>
  <c r="G6" i="30"/>
  <c r="G5" i="30"/>
  <c r="G9" i="22"/>
  <c r="G8" i="22"/>
  <c r="G7" i="22"/>
  <c r="G6" i="22"/>
  <c r="H28" i="35" s="1"/>
  <c r="G5" i="22"/>
  <c r="G26" i="22" s="1"/>
  <c r="G22" i="15"/>
  <c r="J21" i="35" s="1"/>
  <c r="J40" i="35" s="1"/>
  <c r="G9" i="15"/>
  <c r="G8" i="15"/>
  <c r="G7" i="15"/>
  <c r="G6" i="15"/>
  <c r="G5" i="15"/>
  <c r="G9" i="14"/>
  <c r="G8" i="14"/>
  <c r="G7" i="14"/>
  <c r="G6" i="14"/>
  <c r="G5" i="14"/>
  <c r="G9" i="13"/>
  <c r="G8" i="13"/>
  <c r="G6" i="13"/>
  <c r="G5" i="13"/>
  <c r="G9" i="4"/>
  <c r="G8" i="4"/>
  <c r="G7" i="4"/>
  <c r="G6" i="4"/>
  <c r="G5" i="4"/>
  <c r="G9" i="3"/>
  <c r="G8" i="3"/>
  <c r="G7" i="3"/>
  <c r="G6" i="3"/>
  <c r="G5" i="3"/>
  <c r="G9" i="17"/>
  <c r="G8" i="17"/>
  <c r="G7" i="17"/>
  <c r="G6" i="17"/>
  <c r="G5" i="17"/>
  <c r="G8" i="33"/>
  <c r="G7" i="33"/>
  <c r="G6" i="33"/>
  <c r="G5" i="33"/>
  <c r="G9" i="29"/>
  <c r="G8" i="29"/>
  <c r="G7" i="29"/>
  <c r="G6" i="29"/>
  <c r="G5" i="29"/>
  <c r="G9" i="20"/>
  <c r="G8" i="20"/>
  <c r="G7" i="20"/>
  <c r="G6" i="20"/>
  <c r="G5" i="20"/>
  <c r="G8" i="18"/>
  <c r="G7" i="18"/>
  <c r="G6" i="18"/>
  <c r="G5" i="18"/>
  <c r="G9" i="19"/>
  <c r="G8" i="19"/>
  <c r="G7" i="19"/>
  <c r="G6" i="19"/>
  <c r="G5" i="19"/>
  <c r="G8" i="11"/>
  <c r="G7" i="11"/>
  <c r="G6" i="11"/>
  <c r="G5" i="11"/>
  <c r="G9" i="8"/>
  <c r="G8" i="8"/>
  <c r="G7" i="8"/>
  <c r="G6" i="8"/>
  <c r="G5" i="8"/>
  <c r="G9" i="10"/>
  <c r="G8" i="10"/>
  <c r="G7" i="10"/>
  <c r="G6" i="10"/>
  <c r="G5" i="10"/>
  <c r="G9" i="7"/>
  <c r="G8" i="7"/>
  <c r="G7" i="7"/>
  <c r="G6" i="7"/>
  <c r="G9" i="34"/>
  <c r="G8" i="34"/>
  <c r="G7" i="34"/>
  <c r="G6" i="34"/>
  <c r="G5" i="34"/>
  <c r="G9" i="9"/>
  <c r="G8" i="9"/>
  <c r="G7" i="9"/>
  <c r="G6" i="9"/>
  <c r="G5" i="9"/>
  <c r="G9" i="5"/>
  <c r="G8" i="5"/>
  <c r="G7" i="5"/>
  <c r="G6" i="5"/>
  <c r="G5" i="5"/>
  <c r="G9" i="2"/>
  <c r="G8" i="2"/>
  <c r="G7" i="2"/>
  <c r="G6" i="2"/>
  <c r="G5" i="2"/>
  <c r="G9" i="26"/>
  <c r="G7" i="26"/>
  <c r="G6" i="26"/>
  <c r="G5" i="26"/>
  <c r="G9" i="21"/>
  <c r="G7" i="21"/>
  <c r="G5" i="21"/>
  <c r="G26" i="2" l="1"/>
  <c r="G8" i="35" s="1"/>
  <c r="H8" i="35"/>
  <c r="G26" i="5"/>
  <c r="G11" i="35" s="1"/>
  <c r="H11" i="35"/>
  <c r="G26" i="9"/>
  <c r="G15" i="35" s="1"/>
  <c r="H15" i="35"/>
  <c r="G26" i="34"/>
  <c r="G12" i="35" s="1"/>
  <c r="H12" i="35"/>
  <c r="L13" i="35"/>
  <c r="I13" i="35"/>
  <c r="M13" i="35" s="1"/>
  <c r="G26" i="10"/>
  <c r="G16" i="35" s="1"/>
  <c r="H16" i="35"/>
  <c r="G26" i="8"/>
  <c r="G14" i="35" s="1"/>
  <c r="H14" i="35"/>
  <c r="G26" i="11"/>
  <c r="H17" i="35"/>
  <c r="G26" i="19"/>
  <c r="G25" i="35" s="1"/>
  <c r="H25" i="35"/>
  <c r="G26" i="18"/>
  <c r="H24" i="35"/>
  <c r="G26" i="20"/>
  <c r="G26" i="35" s="1"/>
  <c r="H26" i="35"/>
  <c r="G26" i="29"/>
  <c r="G35" i="35" s="1"/>
  <c r="H35" i="35"/>
  <c r="G26" i="33"/>
  <c r="H39" i="35"/>
  <c r="G26" i="17"/>
  <c r="G23" i="35" s="1"/>
  <c r="H23" i="35"/>
  <c r="G26" i="3"/>
  <c r="G9" i="35" s="1"/>
  <c r="H9" i="35"/>
  <c r="G26" i="4"/>
  <c r="G10" i="35" s="1"/>
  <c r="H10" i="35"/>
  <c r="G26" i="13"/>
  <c r="G19" i="35" s="1"/>
  <c r="H19" i="35"/>
  <c r="G26" i="14"/>
  <c r="G20" i="35" s="1"/>
  <c r="H20" i="35"/>
  <c r="G26" i="15"/>
  <c r="G21" i="35" s="1"/>
  <c r="H21" i="35"/>
  <c r="I21" i="35" s="1"/>
  <c r="G26" i="30"/>
  <c r="G36" i="35" s="1"/>
  <c r="H36" i="35"/>
  <c r="G26" i="28"/>
  <c r="H34" i="35"/>
  <c r="G26" i="1"/>
  <c r="G7" i="35" s="1"/>
  <c r="G26" i="24"/>
  <c r="G30" i="35" s="1"/>
  <c r="H30" i="35"/>
  <c r="G26" i="23"/>
  <c r="G29" i="35" s="1"/>
  <c r="H29" i="35"/>
  <c r="G26" i="31"/>
  <c r="G37" i="35" s="1"/>
  <c r="H37" i="35"/>
  <c r="G26" i="25"/>
  <c r="G31" i="35" s="1"/>
  <c r="H31" i="35"/>
  <c r="G26" i="32"/>
  <c r="G38" i="35" s="1"/>
  <c r="H38" i="35"/>
  <c r="G26" i="27"/>
  <c r="G33" i="35" s="1"/>
  <c r="H33" i="35"/>
  <c r="G26" i="16"/>
  <c r="G22" i="35" s="1"/>
  <c r="H22" i="35"/>
  <c r="I28" i="35"/>
  <c r="M28" i="35" s="1"/>
  <c r="L28" i="35"/>
  <c r="K21" i="35"/>
  <c r="C28" i="37"/>
  <c r="K27" i="37" s="1"/>
  <c r="G26" i="26"/>
  <c r="G32" i="35" s="1"/>
  <c r="H32" i="35"/>
  <c r="G28" i="35"/>
  <c r="G8" i="28"/>
  <c r="G9" i="33"/>
  <c r="G9" i="18"/>
  <c r="G17" i="35"/>
  <c r="G13" i="35"/>
  <c r="G8" i="21"/>
  <c r="G26" i="21" s="1"/>
  <c r="G27" i="35" s="1"/>
  <c r="G9" i="12"/>
  <c r="I8" i="35" l="1"/>
  <c r="M8" i="35" s="1"/>
  <c r="L8" i="35"/>
  <c r="I11" i="35"/>
  <c r="M11" i="35" s="1"/>
  <c r="L11" i="35"/>
  <c r="I15" i="35"/>
  <c r="M15" i="35" s="1"/>
  <c r="L15" i="35"/>
  <c r="I12" i="35"/>
  <c r="M12" i="35" s="1"/>
  <c r="L12" i="35"/>
  <c r="I16" i="35"/>
  <c r="M16" i="35" s="1"/>
  <c r="L16" i="35"/>
  <c r="I14" i="35"/>
  <c r="M14" i="35" s="1"/>
  <c r="L14" i="35"/>
  <c r="I17" i="35"/>
  <c r="M17" i="35" s="1"/>
  <c r="L17" i="35"/>
  <c r="I25" i="35"/>
  <c r="M25" i="35" s="1"/>
  <c r="L25" i="35"/>
  <c r="G24" i="35"/>
  <c r="I24" i="35"/>
  <c r="M24" i="35" s="1"/>
  <c r="L24" i="35"/>
  <c r="I26" i="35"/>
  <c r="M26" i="35" s="1"/>
  <c r="L26" i="35"/>
  <c r="I35" i="35"/>
  <c r="M35" i="35" s="1"/>
  <c r="L35" i="35"/>
  <c r="I39" i="35"/>
  <c r="M39" i="35" s="1"/>
  <c r="L39" i="35"/>
  <c r="G39" i="35"/>
  <c r="L23" i="35"/>
  <c r="I23" i="35"/>
  <c r="M23" i="35" s="1"/>
  <c r="L9" i="35"/>
  <c r="I9" i="35"/>
  <c r="M9" i="35" s="1"/>
  <c r="I10" i="35"/>
  <c r="M10" i="35" s="1"/>
  <c r="L10" i="35"/>
  <c r="L19" i="35"/>
  <c r="I19" i="35"/>
  <c r="M19" i="35" s="1"/>
  <c r="I20" i="35"/>
  <c r="M20" i="35" s="1"/>
  <c r="L20" i="35"/>
  <c r="L21" i="35"/>
  <c r="I36" i="35"/>
  <c r="M36" i="35" s="1"/>
  <c r="L36" i="35"/>
  <c r="G34" i="35"/>
  <c r="I34" i="35"/>
  <c r="M34" i="35" s="1"/>
  <c r="L34" i="35"/>
  <c r="L7" i="35"/>
  <c r="I7" i="35"/>
  <c r="M7" i="35" s="1"/>
  <c r="I30" i="35"/>
  <c r="M30" i="35" s="1"/>
  <c r="L30" i="35"/>
  <c r="L29" i="35"/>
  <c r="I29" i="35"/>
  <c r="M29" i="35" s="1"/>
  <c r="I37" i="35"/>
  <c r="M37" i="35" s="1"/>
  <c r="L37" i="35"/>
  <c r="I31" i="35"/>
  <c r="M31" i="35" s="1"/>
  <c r="L31" i="35"/>
  <c r="I38" i="35"/>
  <c r="M38" i="35" s="1"/>
  <c r="L38" i="35"/>
  <c r="I33" i="35"/>
  <c r="M33" i="35" s="1"/>
  <c r="L33" i="35"/>
  <c r="I22" i="35"/>
  <c r="M22" i="35" s="1"/>
  <c r="L22" i="35"/>
  <c r="M21" i="35"/>
  <c r="K40" i="35"/>
  <c r="C29" i="37" s="1"/>
  <c r="C32" i="37" s="1"/>
  <c r="H27" i="35"/>
  <c r="I32" i="35"/>
  <c r="L32" i="35"/>
  <c r="G8" i="12"/>
  <c r="I27" i="35" l="1"/>
  <c r="M27" i="35" s="1"/>
  <c r="L27" i="35"/>
  <c r="M32" i="35"/>
  <c r="G7" i="12"/>
  <c r="G6" i="12"/>
  <c r="G5" i="12"/>
  <c r="H18" i="35" l="1"/>
  <c r="H40" i="35" s="1"/>
  <c r="G26" i="12"/>
  <c r="G18" i="35" s="1"/>
  <c r="G40" i="35" s="1"/>
  <c r="I18" i="35" l="1"/>
  <c r="L18" i="35"/>
  <c r="C26" i="37"/>
  <c r="K26" i="37" s="1"/>
  <c r="L40" i="35" l="1"/>
  <c r="C24" i="37" s="1"/>
  <c r="M18" i="35"/>
  <c r="I40" i="35"/>
  <c r="K25" i="37" l="1"/>
  <c r="E9" i="38"/>
  <c r="E10" i="38" s="1"/>
  <c r="M40" i="35"/>
  <c r="C25" i="37" s="1"/>
  <c r="C27" i="37"/>
  <c r="C31" i="37" l="1"/>
  <c r="K16" i="37"/>
  <c r="C30" i="37"/>
  <c r="F9" i="38"/>
  <c r="F10" i="38" s="1"/>
  <c r="K19" i="37" l="1"/>
  <c r="K20" i="37" s="1"/>
  <c r="K17" i="3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D288EEE4-9AC3-44EA-9E1F-3CA029EBE5D1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65A2388D-D31D-40D3-AAFC-BB43F4559A6D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5533754A-846A-4C3C-85C3-047A7DD59BEB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EF0AE173-CBBB-4D6B-9CA2-DC016CAC519A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F3A86BBC-2F7A-4601-9E27-F80A580AF68D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AD66D520-6D83-4A7B-99A6-D804FB3D1BE3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0D88B0FD-F8B0-42D6-9FEE-91A7799C1E59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21125A90-9599-4409-8F1C-1D2383D0E2DE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DAD96EE4-DDC5-4764-BA84-F4E574C886D9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5BC51EDA-F1BE-44D8-B4E5-EDC57A6B068D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EC8D0ED4-96A4-44FD-91DE-6E58446B5C2A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47DA9872-C66A-4484-AA2D-BA0FDDD5C2BE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63F88198-51C6-4050-B692-D2A15C04CCEB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75C73509-313A-4766-B3B5-80BFB32D43FF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3FEA7AA3-C59D-436B-92B0-3FBF11D341F2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322CB79B-9B51-4BB9-9265-D8C6B1A83842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E7018A88-5B70-44E7-8824-5C1C0F26EF46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A8AC7133-ACDF-4546-BCF7-F84128BC3201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93826584-DBBF-4478-AB34-57D6A1090EE1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3A23FB82-3AC8-42AA-949D-155C07707484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A6A96E63-76F0-4A4A-838D-BCF7D10D3134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11499E7F-4B26-469A-B2C4-6263B17C3F11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BF3C5740-BFF9-44CC-A000-A0E3FD3D48F6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B4AB15CF-16C2-4165-B114-B0C1F99B28E8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68F7AD57-4482-4BF7-8AA3-C9BB83E4D349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387C853B-E35F-494C-BD46-F5389D07D122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1ED0B6AF-0CAD-44D9-9CAF-CA980343BA5D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3690A17A-37A0-4E45-A5D5-F6E788A9EEB5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F0D1E6CC-A12F-43F4-8D97-D62CE321F41D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1FB5D7B7-DFDD-4849-AC37-F5C33D76EA26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F6F731C1-F61A-4641-9516-8A5CCD8396E4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8D9EC41D-A370-47CD-9B03-344B0CA0B460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E6EB74BC-A576-4877-8BD8-3C4BADD7BD3B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5D3246AD-1978-409F-8C24-CCC543C06B2A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3DCD9A4E-6D66-4A3C-86A4-678D91C51E14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0903B807-B4ED-4D56-B465-7AF4A929EA2D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E33ADD4F-B967-4C83-980C-53C6315C67DE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6D4F9B16-D1D4-4A83-AA3F-DCDECEDA688E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613275C8-2DE7-4EF4-9A34-9E0C2E503382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5DF89088-7596-400A-900C-6AA3A13EDFC0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D8E561F4-3993-4BC5-98C8-9AE3890D2FF0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B76E66CB-6B94-4BA2-85EE-09FA3E545C43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FC469F0C-4634-4B28-8E2F-6D5994E33865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50EC84A0-739B-4A49-9273-C2DC50B58169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0B160F69-6165-4AD8-8544-D1202D0EDF24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31E1B828-BD43-40FB-9ACA-206C14F523C4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93D447DD-4FCC-429E-970D-BBF3807E161A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780E2486-BA02-4F3A-A915-5EDFE5D2ED5D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0A2EA1F2-4FBE-4139-9A30-FFBAC5D3607D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430CCCE1-5379-4817-9417-3EEDE835507F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E361B417-45AE-4AEB-90EE-E9C08384614E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FC7294E0-9E1D-4330-BC74-63C3DA0D3149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E2B27287-E65F-42A3-90CB-0A38C73B1CE5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CB9BE38A-D4FB-4B86-A834-7DCA8AA72E88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424EDE9B-623F-4F09-8984-EC87B5288685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0A95E8A2-7B38-4A8E-BB9E-2740A8CE22E5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950287E4-4064-4A96-961C-5A83307ACF95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9B884617-1618-4CDD-A9C3-3B3F74B2685C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ED01C0FD-1682-488B-98B9-3864E261CF37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7809D162-B0D0-4D8D-9944-7A4CB363A250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C099FDAA-E163-4B9E-8FA7-8F7DB5718898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9F4CD229-EFD8-4AF5-B156-5C7E9BCF96F6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038B40B3-B817-4539-A0AB-033E55E9D107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4374C6C2-3EE0-49B6-8136-BE9CA5635FF0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Abhishek Anjan</author>
  </authors>
  <commentList>
    <comment ref="C5" authorId="0" shapeId="0" xr:uid="{79B78FA7-16D1-41D7-A7E5-45E63CC2615A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Since the billing cycle is other tha the monitoring period, the Data has been apportioned as per the number of days falling in the current monitoring period.</t>
        </r>
      </text>
    </comment>
    <comment ref="C10" authorId="0" shapeId="0" xr:uid="{467A8321-B2A1-408F-88E0-6BDABFE5738B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Due to Delay in Calibration Error Factor has been Applied to the Months September 2023 and October 2023 as per the accuracy Class that is 0.2%.</t>
        </r>
      </text>
    </comment>
  </commentList>
</comments>
</file>

<file path=xl/sharedStrings.xml><?xml version="1.0" encoding="utf-8"?>
<sst xmlns="http://schemas.openxmlformats.org/spreadsheetml/2006/main" count="629" uniqueCount="111">
  <si>
    <t>Location</t>
  </si>
  <si>
    <t>Net Electricity Export(kWh)</t>
  </si>
  <si>
    <t>VASP-237</t>
  </si>
  <si>
    <t xml:space="preserve">VASP-15 </t>
  </si>
  <si>
    <t>VASP-72</t>
  </si>
  <si>
    <t>VASP-142</t>
  </si>
  <si>
    <t xml:space="preserve">VASP-29 </t>
  </si>
  <si>
    <t>VASP-64</t>
  </si>
  <si>
    <t xml:space="preserve">VASP-35 </t>
  </si>
  <si>
    <t xml:space="preserve">VASP-394 </t>
  </si>
  <si>
    <t xml:space="preserve">VASP-09 </t>
  </si>
  <si>
    <t xml:space="preserve">VASP-49 </t>
  </si>
  <si>
    <t xml:space="preserve">VASP-450 </t>
  </si>
  <si>
    <t xml:space="preserve">VASP-564 </t>
  </si>
  <si>
    <t xml:space="preserve">VASP-510 </t>
  </si>
  <si>
    <t>VASP-637</t>
  </si>
  <si>
    <t xml:space="preserve">VASP-696 </t>
  </si>
  <si>
    <t xml:space="preserve">VASP-92 </t>
  </si>
  <si>
    <t xml:space="preserve">VASP-21 </t>
  </si>
  <si>
    <t xml:space="preserve">VASP III 397 </t>
  </si>
  <si>
    <t xml:space="preserve">VASP III 26 </t>
  </si>
  <si>
    <t xml:space="preserve">VASP III 58 </t>
  </si>
  <si>
    <t xml:space="preserve">VASP III 525 </t>
  </si>
  <si>
    <t>VASP III 384V</t>
  </si>
  <si>
    <t xml:space="preserve">VASP III 387 </t>
  </si>
  <si>
    <t xml:space="preserve">VASP III 388 </t>
  </si>
  <si>
    <t xml:space="preserve">VASP III 700/1 </t>
  </si>
  <si>
    <t xml:space="preserve">VASP III 689 </t>
  </si>
  <si>
    <t xml:space="preserve">VASP III 355 </t>
  </si>
  <si>
    <t xml:space="preserve">VASP III 698 </t>
  </si>
  <si>
    <t xml:space="preserve">VASP III 108 </t>
  </si>
  <si>
    <t xml:space="preserve">VASP III 440 </t>
  </si>
  <si>
    <t xml:space="preserve">VASP III 463 </t>
  </si>
  <si>
    <t>VASP III 105</t>
  </si>
  <si>
    <t xml:space="preserve">VASP III 424 </t>
  </si>
  <si>
    <t>Total</t>
  </si>
  <si>
    <t>Export(kWh)</t>
  </si>
  <si>
    <t>Import(kWh)</t>
  </si>
  <si>
    <t>Net Export(kWh)</t>
  </si>
  <si>
    <t>Invoice(kWh)</t>
  </si>
  <si>
    <t>`</t>
  </si>
  <si>
    <t>From</t>
  </si>
  <si>
    <t>To</t>
  </si>
  <si>
    <t>Months</t>
  </si>
  <si>
    <t>Net Electricity (MWh)</t>
  </si>
  <si>
    <t>Vintage 2023</t>
  </si>
  <si>
    <t>Vintage 2024</t>
  </si>
  <si>
    <t>Emission Factor of the Project Activity</t>
  </si>
  <si>
    <t>For the MP from 03-April-2023 to 31-December-2024</t>
  </si>
  <si>
    <r>
      <t>Emission Reductions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e)</t>
    </r>
  </si>
  <si>
    <t>Monitoring Period</t>
  </si>
  <si>
    <t>Estimated Values</t>
  </si>
  <si>
    <t>Total Capacity of the Project (MW)</t>
  </si>
  <si>
    <t>Actual Values</t>
  </si>
  <si>
    <r>
      <t>Annual Estimated Emission Reductions as per PDD (tCO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</si>
  <si>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rPr>
        <b/>
        <sz val="11"/>
        <color theme="1"/>
        <rFont val="Calibri"/>
        <family val="2"/>
        <scheme val="minor"/>
      </rPr>
      <t>Project Name:</t>
    </r>
    <r>
      <rPr>
        <sz val="11"/>
        <color theme="1"/>
        <rFont val="Calibri"/>
        <family val="2"/>
        <scheme val="minor"/>
      </rPr>
      <t xml:space="preserve"> VASPET-II AND VASPET-III WIND POWER PROJECT, MAHARASHTRA</t>
    </r>
  </si>
  <si>
    <t>Project ref: VCS 1404</t>
  </si>
  <si>
    <t>No of days for current monitoirng period (03-Apr-2023 to 31-Dec-2024)</t>
  </si>
  <si>
    <r>
      <t>Estimated Emission Reductions as per PDD for the current Monitoring Period (03-Apr-2023 to 31-Dec-2024) 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</si>
  <si>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r>
      <t>Estimated Emission Reductions as per PDD for Vintage 2023 (03-Apr-2023 to 31-Dec-2023) 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</si>
  <si>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r>
      <t>Estimated Emission Reductions as per PDD for Vintage 2024 (01-Jan-2024 to 31-Dec-2024)in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</si>
  <si>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Actual Net Electricity Supplied to the Grid for the current Monitoring Period (03-Apr-2023 to 31-Dec-2024) in MWh</t>
  </si>
  <si>
    <r>
      <t>Actual Emission Reductions for the current Monitoring Period (03-Apr-2023 to 31-Dec-2024) 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</si>
  <si>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Actual Emission Reductions  for Vintage 2023 (03-Apr-2023 to 31-Dec-2023</t>
  </si>
  <si>
    <r>
      <t>Actual Emission Reductions  for Vintage 2024 (01-Jan-2024 to 31-Dec-2024)in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</si>
  <si>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Actual Net Electricity Supplied to the Grid for Vintage 2023 (03-Apr-2023 to 31-Dec-2023) in MWh</t>
  </si>
  <si>
    <t>Actual Net Electricity Supplied to the Grid for Vintage 2024 (01-Jan-2024 to 31-Dec-2024) in MWh</t>
  </si>
  <si>
    <r>
      <t>Percentage Change in Emission Reductions  from the estimated value for the current Monitoring Period (03-Apr-2023 to 31-Dec-2024) 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</si>
  <si>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r>
      <t>Percentage Change in Emission Reductions  from the estimated value for Vintage 2023 (03-Apr-2023 to 31-Dec-2023) 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</si>
  <si>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Apportioning</t>
  </si>
  <si>
    <t>Export (KWh)</t>
  </si>
  <si>
    <t>Import (KWh)</t>
  </si>
  <si>
    <t>Net electricity generated as per invoice</t>
  </si>
  <si>
    <t>Month</t>
  </si>
  <si>
    <t>No. of days</t>
  </si>
  <si>
    <t>Apportioning from 03-April-2023 &amp; 30-April-2023</t>
  </si>
  <si>
    <t>PLF Comparision</t>
  </si>
  <si>
    <t>Actual PLF for the current Monitoring Period (03-Apr-2023 to 31-Dec-2024) in %</t>
  </si>
  <si>
    <t>Actual PLF  for Vintage 2023 (03-Apr-2023 to 31-Dec-2023) in %</t>
  </si>
  <si>
    <t>Actual PLF  for Vintage 2024 (01-Jan-2024 to 31-Dec-2024) in %</t>
  </si>
  <si>
    <t>Remarks</t>
  </si>
  <si>
    <t>Audit type</t>
  </si>
  <si>
    <t>Period</t>
  </si>
  <si>
    <t>Program</t>
  </si>
  <si>
    <t>SDG 7  - Net Electricity Generated (MWh)</t>
  </si>
  <si>
    <t>Verification</t>
  </si>
  <si>
    <t>03-April-2013 – 03-August-2014</t>
  </si>
  <si>
    <t>VCS</t>
  </si>
  <si>
    <t>04-August-2014 – 02-April-2020</t>
  </si>
  <si>
    <t>03-April-2020 to 31-December-2021</t>
  </si>
  <si>
    <t>01-January-2022 – 30-June-2022</t>
  </si>
  <si>
    <t>01-July-2022 – 31-December 2022</t>
  </si>
  <si>
    <t>01-January-2023 – 02-April-2023</t>
  </si>
  <si>
    <t>03-April-2023 – 31-December-2024</t>
  </si>
  <si>
    <t>03-April-2013 – 31-December-2024</t>
  </si>
  <si>
    <t>-</t>
  </si>
  <si>
    <r>
      <t>Percentage Change in Emission Reductions  from the estimated value for Vintage 2024 (01-Jan-2024 to 31-Dec-2024)in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</si>
  <si>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r>
      <t>SDG 13 -  Emission Reductions (tCO</t>
    </r>
    <r>
      <rPr>
        <b/>
        <vertAlign val="subscript"/>
        <sz val="11"/>
        <color rgb="FFFFFFFF"/>
        <rFont val="Calibri"/>
        <family val="2"/>
        <scheme val="minor"/>
      </rPr>
      <t>2</t>
    </r>
    <r>
      <rPr>
        <b/>
        <sz val="11"/>
        <color rgb="FFFFFFFF"/>
        <rFont val="Calibri"/>
        <family val="2"/>
        <scheme val="minor"/>
      </rPr>
      <t>e)</t>
    </r>
  </si>
  <si>
    <t>No of days for Vintage 2023 (03-Apr-2023 to 31-Dec-2023)</t>
  </si>
  <si>
    <t>No of days for Vintage 2024 (01-Jan-2024 to 31-Dec-2024)</t>
  </si>
  <si>
    <r>
      <t>Estimated Emission Reductions for CP1 (in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</si>
  <si>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t>Estimated Emission Reductions for CP2 (in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</si>
  <si>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t>Weighted Average Emission Reductions, estimated for 2023 Caleander Year (in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</si>
  <si>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t>Actual Emission Reductions Achieved for caleander Year 2023 (in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</si>
  <si>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t>Percentage Change in Emission Reductions  from the estimated value for the 2023 caleander year (in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</si>
  <si>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t>Estimated Emission Reductions for the combined  caleander year 2023 and 2024</t>
  </si>
  <si>
    <t>Actual Emission Reductions achieved for the combined caleander year 2023 and 2024</t>
  </si>
  <si>
    <r>
      <t>Percentage Change in Emission Reductions  from the estimated value for the  combined caleander year 2023 and 2024 (in 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</si>
  <si>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t>ER Comparision for Caleander Year</t>
  </si>
  <si>
    <t>Version 3.0; Dated: 04-June-2025</t>
  </si>
  <si>
    <t>The Registered PLF as per the Assumptions made at the time of validation of the Project activity is 20.74%. Thus, considering the same the equity IRR was 10.85% against the benchmark value of 18.93%.                                                                                             As per the table B.5.2 (Section F) at Page No. 30 of the Registered CPA DD (https://cdm.unfccc.int/ProgrammeOfActivities/cpa_db/RYF4OZLED0IN5GAQ2KB981WV6MU3X7/view ), The PLF benchmark value is 26.1%.                                                         Since, the PLF Value for all the 3 durations as mentioned above is well below the benchmark value (22.12%, 24.22% and 20.56%), so the same is additional.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</si>
</sst>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m\-yyyy"/>
    <numFmt numFmtId="165" formatCode="0.0000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FFFF"/>
      <name val="Calibri"/>
      <family val="2"/>
      <scheme val="minor"/>
    </font>
    <font>
      <b/>
      <vertAlign val="subscript"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395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 style="double">
        <color rgb="FFFFFFFF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1" fillId="0" borderId="9" xfId="0" applyFont="1" applyBorder="1"/>
    <xf numFmtId="0" fontId="1" fillId="0" borderId="4" xfId="0" applyFont="1" applyBorder="1"/>
    <xf numFmtId="0" fontId="1" fillId="0" borderId="5" xfId="0" applyFont="1" applyBorder="1"/>
    <xf numFmtId="164" fontId="0" fillId="0" borderId="4" xfId="0" applyNumberFormat="1" applyBorder="1"/>
    <xf numFmtId="164" fontId="0" fillId="0" borderId="5" xfId="0" applyNumberFormat="1" applyBorder="1"/>
    <xf numFmtId="0" fontId="1" fillId="0" borderId="6" xfId="0" applyFont="1" applyBorder="1" applyAlignment="1">
      <alignment horizontal="left" vertical="top"/>
    </xf>
    <xf numFmtId="4" fontId="1" fillId="0" borderId="15" xfId="0" applyNumberFormat="1" applyFont="1" applyBorder="1" applyAlignment="1">
      <alignment horizontal="left" vertical="top"/>
    </xf>
    <xf numFmtId="4" fontId="1" fillId="0" borderId="15" xfId="0" applyNumberFormat="1" applyFont="1" applyBorder="1"/>
    <xf numFmtId="4" fontId="1" fillId="0" borderId="7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4" fontId="0" fillId="0" borderId="1" xfId="0" applyNumberFormat="1" applyBorder="1" applyAlignment="1">
      <alignment horizontal="left" vertical="top"/>
    </xf>
    <xf numFmtId="4" fontId="0" fillId="0" borderId="1" xfId="0" applyNumberFormat="1" applyBorder="1"/>
    <xf numFmtId="4" fontId="0" fillId="0" borderId="5" xfId="0" applyNumberFormat="1" applyBorder="1"/>
    <xf numFmtId="4" fontId="0" fillId="0" borderId="0" xfId="0" applyNumberFormat="1"/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164" fontId="0" fillId="0" borderId="6" xfId="0" applyNumberFormat="1" applyBorder="1"/>
    <xf numFmtId="164" fontId="0" fillId="0" borderId="7" xfId="0" applyNumberFormat="1" applyBorder="1"/>
    <xf numFmtId="0" fontId="1" fillId="0" borderId="24" xfId="0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3" fontId="0" fillId="0" borderId="7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25" xfId="0" applyFont="1" applyBorder="1"/>
    <xf numFmtId="0" fontId="0" fillId="0" borderId="2" xfId="0" applyBorder="1" applyAlignment="1">
      <alignment wrapText="1"/>
    </xf>
    <xf numFmtId="4" fontId="0" fillId="0" borderId="3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/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10" fontId="0" fillId="0" borderId="1" xfId="0" applyNumberFormat="1" applyBorder="1"/>
    <xf numFmtId="0" fontId="0" fillId="2" borderId="16" xfId="0" applyFill="1" applyBorder="1" applyAlignment="1">
      <alignment horizontal="right"/>
    </xf>
    <xf numFmtId="164" fontId="0" fillId="2" borderId="4" xfId="0" applyNumberFormat="1" applyFill="1" applyBorder="1"/>
    <xf numFmtId="164" fontId="0" fillId="2" borderId="5" xfId="0" applyNumberFormat="1" applyFill="1" applyBorder="1"/>
    <xf numFmtId="0" fontId="7" fillId="4" borderId="28" xfId="0" applyFont="1" applyFill="1" applyBorder="1" applyAlignment="1">
      <alignment vertical="center" wrapText="1"/>
    </xf>
    <xf numFmtId="0" fontId="7" fillId="4" borderId="29" xfId="0" applyFont="1" applyFill="1" applyBorder="1" applyAlignment="1">
      <alignment vertical="center" wrapText="1"/>
    </xf>
    <xf numFmtId="0" fontId="7" fillId="4" borderId="30" xfId="0" applyFont="1" applyFill="1" applyBorder="1" applyAlignment="1">
      <alignment vertical="center" wrapText="1"/>
    </xf>
    <xf numFmtId="0" fontId="9" fillId="5" borderId="31" xfId="0" applyFont="1" applyFill="1" applyBorder="1" applyAlignment="1">
      <alignment vertical="center" wrapText="1"/>
    </xf>
    <xf numFmtId="4" fontId="9" fillId="5" borderId="31" xfId="0" applyNumberFormat="1" applyFont="1" applyFill="1" applyBorder="1" applyAlignment="1">
      <alignment vertical="center" wrapText="1"/>
    </xf>
    <xf numFmtId="0" fontId="7" fillId="4" borderId="32" xfId="0" applyFont="1" applyFill="1" applyBorder="1" applyAlignment="1">
      <alignment vertical="center" wrapText="1"/>
    </xf>
    <xf numFmtId="0" fontId="9" fillId="5" borderId="33" xfId="0" applyFont="1" applyFill="1" applyBorder="1" applyAlignment="1">
      <alignment vertical="center" wrapText="1"/>
    </xf>
    <xf numFmtId="4" fontId="9" fillId="5" borderId="33" xfId="0" applyNumberFormat="1" applyFont="1" applyFill="1" applyBorder="1" applyAlignment="1">
      <alignment vertical="center" wrapText="1"/>
    </xf>
    <xf numFmtId="164" fontId="0" fillId="6" borderId="4" xfId="0" applyNumberFormat="1" applyFill="1" applyBorder="1"/>
    <xf numFmtId="164" fontId="0" fillId="6" borderId="5" xfId="0" applyNumberFormat="1" applyFill="1" applyBorder="1"/>
    <xf numFmtId="3" fontId="0" fillId="0" borderId="0" xfId="0" applyNumberFormat="1"/>
    <xf numFmtId="4" fontId="0" fillId="2" borderId="1" xfId="0" applyNumberFormat="1" applyFill="1" applyBorder="1" applyAlignment="1">
      <alignment horizontal="left" vertical="top"/>
    </xf>
    <xf numFmtId="3" fontId="0" fillId="0" borderId="1" xfId="0" applyNumberFormat="1" applyBorder="1"/>
    <xf numFmtId="12" fontId="0" fillId="0" borderId="0" xfId="0" applyNumberFormat="1"/>
    <xf numFmtId="165" fontId="0" fillId="0" borderId="0" xfId="0" applyNumberFormat="1"/>
    <xf numFmtId="4" fontId="0" fillId="2" borderId="1" xfId="0" applyNumberFormat="1" applyFill="1" applyBorder="1"/>
    <xf numFmtId="4" fontId="0" fillId="6" borderId="1" xfId="0" applyNumberFormat="1" applyFill="1" applyBorder="1"/>
    <xf numFmtId="4" fontId="0" fillId="3" borderId="1" xfId="0" applyNumberFormat="1" applyFill="1" applyBorder="1"/>
    <xf numFmtId="4" fontId="0" fillId="0" borderId="1" xfId="0" applyNumberFormat="1" applyBorder="1" applyAlignment="1">
      <alignment horizontal="center" vertical="center"/>
    </xf>
    <xf numFmtId="4" fontId="0" fillId="3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15" fontId="0" fillId="0" borderId="1" xfId="0" applyNumberFormat="1" applyBorder="1" applyAlignment="1">
      <alignment horizontal="right" vertical="center"/>
    </xf>
    <xf numFmtId="4" fontId="0" fillId="2" borderId="9" xfId="0" applyNumberFormat="1" applyFill="1" applyBorder="1"/>
    <xf numFmtId="4" fontId="0" fillId="0" borderId="9" xfId="0" applyNumberFormat="1" applyBorder="1"/>
    <xf numFmtId="4" fontId="0" fillId="6" borderId="9" xfId="0" applyNumberFormat="1" applyFill="1" applyBorder="1"/>
    <xf numFmtId="2" fontId="0" fillId="3" borderId="1" xfId="0" applyNumberFormat="1" applyFill="1" applyBorder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4" fontId="0" fillId="6" borderId="1" xfId="0" applyNumberFormat="1" applyFill="1" applyBorder="1" applyAlignment="1">
      <alignment horizontal="right"/>
    </xf>
    <xf numFmtId="4" fontId="0" fillId="0" borderId="4" xfId="0" applyNumberFormat="1" applyBorder="1"/>
    <xf numFmtId="4" fontId="0" fillId="6" borderId="0" xfId="0" applyNumberFormat="1" applyFill="1" applyAlignment="1">
      <alignment horizontal="right"/>
    </xf>
    <xf numFmtId="4" fontId="0" fillId="6" borderId="8" xfId="0" applyNumberFormat="1" applyFill="1" applyBorder="1" applyAlignment="1">
      <alignment horizontal="right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5" fontId="0" fillId="3" borderId="26" xfId="0" applyNumberFormat="1" applyFill="1" applyBorder="1" applyAlignment="1">
      <alignment horizontal="center" vertical="center"/>
    </xf>
    <xf numFmtId="15" fontId="0" fillId="3" borderId="16" xfId="0" applyNumberFormat="1" applyFill="1" applyBorder="1" applyAlignment="1">
      <alignment horizontal="center" vertical="center"/>
    </xf>
    <xf numFmtId="15" fontId="0" fillId="3" borderId="9" xfId="0" applyNumberFormat="1" applyFill="1" applyBorder="1" applyAlignment="1">
      <alignment horizontal="center" vertical="center"/>
    </xf>
    <xf numFmtId="0" fontId="0" fillId="3" borderId="2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0.xml"/><Relationship Id="rId1" Type="http://schemas.openxmlformats.org/officeDocument/2006/relationships/vmlDrawing" Target="../drawings/vmlDrawing30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1.xml"/><Relationship Id="rId1" Type="http://schemas.openxmlformats.org/officeDocument/2006/relationships/vmlDrawing" Target="../drawings/vmlDrawing31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2.xml"/><Relationship Id="rId1" Type="http://schemas.openxmlformats.org/officeDocument/2006/relationships/vmlDrawing" Target="../drawings/vmlDrawing32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3.xml"/><Relationship Id="rId1" Type="http://schemas.openxmlformats.org/officeDocument/2006/relationships/vmlDrawing" Target="../drawings/vmlDrawing33.v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A528-AA66-4FA2-93C7-DE642277E102}">
  <dimension ref="B2:K32"/>
  <sheetViews>
    <sheetView zoomScale="70" zoomScaleNormal="70" workbookViewId="0">
      <selection activeCell="C18" sqref="C18"/>
    </sheetView>
  </sheetViews>
  <sheetFormatPr defaultRowHeight="15"/>
  <cols>
    <col min="2" max="2" width="60.85546875" customWidth="1"/>
    <col min="3" max="3" width="21.42578125" customWidth="1"/>
    <col min="4" max="4" width="17.85546875" customWidth="1"/>
    <col min="9" max="9" width="10.42578125" customWidth="1"/>
    <col min="10" max="10" width="10.7109375" customWidth="1"/>
    <col min="11" max="11" width="11.5703125" customWidth="1"/>
  </cols>
  <sheetData>
    <row r="2" spans="2:11" ht="15.75" thickBot="1"/>
    <row r="3" spans="2:11" ht="15.75" thickBot="1">
      <c r="B3" s="91" t="s">
        <v>55</v>
      </c>
      <c r="C3" s="92"/>
    </row>
    <row r="4" spans="2:11" ht="15.75" thickBot="1">
      <c r="B4" s="24" t="s">
        <v>109</v>
      </c>
      <c r="C4" s="25"/>
    </row>
    <row r="5" spans="2:11" ht="15.75" thickBot="1">
      <c r="B5" s="93" t="s">
        <v>56</v>
      </c>
      <c r="C5" s="94"/>
    </row>
    <row r="6" spans="2:11" ht="15.75" thickBot="1">
      <c r="B6" s="26"/>
    </row>
    <row r="7" spans="2:11">
      <c r="B7" s="95" t="s">
        <v>50</v>
      </c>
      <c r="C7" s="27" t="s">
        <v>41</v>
      </c>
      <c r="D7" s="28" t="s">
        <v>42</v>
      </c>
    </row>
    <row r="8" spans="2:11" ht="15.75" thickBot="1">
      <c r="B8" s="96"/>
      <c r="C8" s="8">
        <v>45019</v>
      </c>
      <c r="D8" s="9">
        <v>45657</v>
      </c>
    </row>
    <row r="9" spans="2:11" ht="15.75" thickBot="1">
      <c r="B9" s="29" t="s">
        <v>45</v>
      </c>
      <c r="C9" s="8">
        <v>45019</v>
      </c>
      <c r="D9" s="9">
        <v>45291</v>
      </c>
    </row>
    <row r="10" spans="2:11" ht="15.75" thickBot="1">
      <c r="B10" s="29" t="s">
        <v>46</v>
      </c>
      <c r="C10" s="30">
        <v>45292</v>
      </c>
      <c r="D10" s="31">
        <v>45657</v>
      </c>
    </row>
    <row r="11" spans="2:11" ht="15.75" thickBot="1"/>
    <row r="12" spans="2:11" ht="15.75" thickBot="1">
      <c r="B12" s="32" t="s">
        <v>51</v>
      </c>
      <c r="F12" s="100" t="s">
        <v>108</v>
      </c>
      <c r="G12" s="100"/>
      <c r="H12" s="100"/>
      <c r="I12" s="100"/>
    </row>
    <row r="13" spans="2:11" ht="20.100000000000001" customHeight="1">
      <c r="B13" s="3" t="s">
        <v>57</v>
      </c>
      <c r="C13" s="33">
        <f>D8-C8+1</f>
        <v>639</v>
      </c>
      <c r="F13" s="99" t="s">
        <v>100</v>
      </c>
      <c r="G13" s="99"/>
      <c r="H13" s="99"/>
      <c r="I13" s="99"/>
      <c r="J13" s="99"/>
      <c r="K13" s="68">
        <v>85680</v>
      </c>
    </row>
    <row r="14" spans="2:11" ht="18.95" customHeight="1">
      <c r="B14" s="4" t="s">
        <v>98</v>
      </c>
      <c r="C14" s="34">
        <f>D9-C9+1</f>
        <v>273</v>
      </c>
      <c r="F14" s="99" t="s">
        <v>101</v>
      </c>
      <c r="G14" s="99"/>
      <c r="H14" s="99"/>
      <c r="I14" s="99"/>
      <c r="J14" s="99"/>
      <c r="K14" s="68">
        <v>84105</v>
      </c>
    </row>
    <row r="15" spans="2:11" ht="35.450000000000003" customHeight="1">
      <c r="B15" s="4" t="s">
        <v>99</v>
      </c>
      <c r="C15" s="34">
        <f>D10-C10+1</f>
        <v>366</v>
      </c>
      <c r="F15" s="99" t="s">
        <v>102</v>
      </c>
      <c r="G15" s="99"/>
      <c r="H15" s="99"/>
      <c r="I15" s="99"/>
      <c r="J15" s="99"/>
      <c r="K15" s="68">
        <f>ROUNDDOWN(((85680/365)*(365-C14))+((C17/365)*C14),0)</f>
        <v>84501</v>
      </c>
    </row>
    <row r="16" spans="2:11" ht="31.5" customHeight="1">
      <c r="B16" s="4" t="s">
        <v>52</v>
      </c>
      <c r="C16" s="45">
        <v>49.5</v>
      </c>
      <c r="F16" s="99" t="s">
        <v>103</v>
      </c>
      <c r="G16" s="99"/>
      <c r="H16" s="99"/>
      <c r="I16" s="99"/>
      <c r="J16" s="99"/>
      <c r="K16" s="68">
        <f>C27+SDGs!F8</f>
        <v>84461</v>
      </c>
    </row>
    <row r="17" spans="2:11" ht="36.950000000000003" customHeight="1">
      <c r="B17" s="4" t="s">
        <v>54</v>
      </c>
      <c r="C17" s="35">
        <v>84105</v>
      </c>
      <c r="F17" s="99" t="s">
        <v>104</v>
      </c>
      <c r="G17" s="99"/>
      <c r="H17" s="99"/>
      <c r="I17" s="99"/>
      <c r="J17" s="99"/>
      <c r="K17" s="52">
        <f>(K16-K15)/K15</f>
        <v>-4.7336717908663803E-4</v>
      </c>
    </row>
    <row r="18" spans="2:11" ht="33">
      <c r="B18" s="36" t="s">
        <v>58</v>
      </c>
      <c r="C18" s="35">
        <f>C19+C20</f>
        <v>147240</v>
      </c>
      <c r="F18" s="99" t="s">
        <v>105</v>
      </c>
      <c r="G18" s="99"/>
      <c r="H18" s="99"/>
      <c r="I18" s="99"/>
      <c r="J18" s="99"/>
      <c r="K18" s="68">
        <f>K15+C17</f>
        <v>168606</v>
      </c>
    </row>
    <row r="19" spans="2:11" ht="33">
      <c r="B19" s="36" t="s">
        <v>59</v>
      </c>
      <c r="C19" s="35">
        <f>ROUNDDOWN(((C17*C14)/365),0)</f>
        <v>62905</v>
      </c>
      <c r="D19" s="66"/>
      <c r="F19" s="99" t="s">
        <v>106</v>
      </c>
      <c r="G19" s="99"/>
      <c r="H19" s="99"/>
      <c r="I19" s="99"/>
      <c r="J19" s="99"/>
      <c r="K19" s="68">
        <f>K16+C29</f>
        <v>168054</v>
      </c>
    </row>
    <row r="20" spans="2:11" ht="48.95" customHeight="1" thickBot="1">
      <c r="B20" s="37" t="s">
        <v>60</v>
      </c>
      <c r="C20" s="38">
        <f>ROUNDDOWN(((C17*C15)/365),0)</f>
        <v>84335</v>
      </c>
      <c r="F20" s="99" t="s">
        <v>107</v>
      </c>
      <c r="G20" s="99"/>
      <c r="H20" s="99"/>
      <c r="I20" s="99"/>
      <c r="J20" s="99"/>
      <c r="K20" s="52">
        <f>(K19-K18)/K18</f>
        <v>-3.2739048432440126E-3</v>
      </c>
    </row>
    <row r="21" spans="2:11">
      <c r="C21" s="39"/>
    </row>
    <row r="22" spans="2:11" ht="15.75" thickBot="1">
      <c r="C22" s="39"/>
    </row>
    <row r="23" spans="2:11" ht="15.75" thickBot="1">
      <c r="B23" s="40" t="s">
        <v>53</v>
      </c>
    </row>
    <row r="24" spans="2:11" ht="30">
      <c r="B24" s="41" t="s">
        <v>61</v>
      </c>
      <c r="C24" s="42">
        <f>Summary!L40</f>
        <v>167937.97</v>
      </c>
      <c r="E24" s="101" t="s">
        <v>76</v>
      </c>
      <c r="F24" s="101"/>
    </row>
    <row r="25" spans="2:11" ht="33">
      <c r="B25" s="36" t="s">
        <v>62</v>
      </c>
      <c r="C25" s="51">
        <f>Summary!M40</f>
        <v>157055</v>
      </c>
      <c r="E25" s="97" t="s">
        <v>77</v>
      </c>
      <c r="F25" s="97"/>
      <c r="G25" s="97"/>
      <c r="H25" s="97"/>
      <c r="I25" s="97"/>
      <c r="J25" s="97"/>
      <c r="K25" s="52">
        <f>C24/(C16*24*C13)</f>
        <v>0.22122367388016839</v>
      </c>
    </row>
    <row r="26" spans="2:11" ht="30">
      <c r="B26" s="36" t="s">
        <v>65</v>
      </c>
      <c r="C26" s="51">
        <f>Summary!H40</f>
        <v>78552.56</v>
      </c>
      <c r="E26" s="98" t="s">
        <v>78</v>
      </c>
      <c r="F26" s="98"/>
      <c r="G26" s="98"/>
      <c r="H26" s="98"/>
      <c r="I26" s="98"/>
      <c r="J26" s="98"/>
      <c r="K26" s="52">
        <f>C26/(C16*24*C14)</f>
        <v>0.24220396887063553</v>
      </c>
    </row>
    <row r="27" spans="2:11" ht="30">
      <c r="B27" s="36" t="s">
        <v>63</v>
      </c>
      <c r="C27" s="51">
        <f>Summary!I40</f>
        <v>73462</v>
      </c>
      <c r="E27" s="98" t="s">
        <v>79</v>
      </c>
      <c r="F27" s="98"/>
      <c r="G27" s="98"/>
      <c r="H27" s="98"/>
      <c r="I27" s="98"/>
      <c r="J27" s="98"/>
      <c r="K27" s="52">
        <f>C28/(C16*24*C15)</f>
        <v>0.20557443745285275</v>
      </c>
    </row>
    <row r="28" spans="2:11" ht="29.1" customHeight="1">
      <c r="B28" s="36" t="s">
        <v>66</v>
      </c>
      <c r="C28" s="51">
        <f>Summary!J40</f>
        <v>89385.41</v>
      </c>
      <c r="D28" s="53" t="s">
        <v>80</v>
      </c>
      <c r="E28" s="102" t="s">
        <v>110</v>
      </c>
      <c r="F28" s="102"/>
      <c r="G28" s="102"/>
      <c r="H28" s="102"/>
      <c r="I28" s="102"/>
      <c r="J28" s="102"/>
      <c r="K28" s="102"/>
    </row>
    <row r="29" spans="2:11" ht="33">
      <c r="B29" s="36" t="s">
        <v>64</v>
      </c>
      <c r="C29" s="51">
        <f>Summary!K40</f>
        <v>83593</v>
      </c>
      <c r="E29" s="102"/>
      <c r="F29" s="102"/>
      <c r="G29" s="102"/>
      <c r="H29" s="102"/>
      <c r="I29" s="102"/>
      <c r="J29" s="102"/>
      <c r="K29" s="102"/>
    </row>
    <row r="30" spans="2:11" ht="33.950000000000003" customHeight="1">
      <c r="B30" s="36" t="s">
        <v>67</v>
      </c>
      <c r="C30" s="43">
        <f>(C25-C18)/C18</f>
        <v>6.6659875033958163E-2</v>
      </c>
      <c r="E30" s="102"/>
      <c r="F30" s="102"/>
      <c r="G30" s="102"/>
      <c r="H30" s="102"/>
      <c r="I30" s="102"/>
      <c r="J30" s="102"/>
      <c r="K30" s="102"/>
    </row>
    <row r="31" spans="2:11" ht="33">
      <c r="B31" s="36" t="s">
        <v>68</v>
      </c>
      <c r="C31" s="43">
        <f>(C27-C19)/C19</f>
        <v>0.16782449725776966</v>
      </c>
      <c r="E31" s="102"/>
      <c r="F31" s="102"/>
      <c r="G31" s="102"/>
      <c r="H31" s="102"/>
      <c r="I31" s="102"/>
      <c r="J31" s="102"/>
      <c r="K31" s="102"/>
    </row>
    <row r="32" spans="2:11" ht="33.75" thickBot="1">
      <c r="B32" s="37" t="s">
        <v>96</v>
      </c>
      <c r="C32" s="44">
        <f>(C29-C20)/C29</f>
        <v>-8.8763413204454925E-3</v>
      </c>
      <c r="E32" s="102"/>
      <c r="F32" s="102"/>
      <c r="G32" s="102"/>
      <c r="H32" s="102"/>
      <c r="I32" s="102"/>
      <c r="J32" s="102"/>
      <c r="K32" s="102"/>
    </row>
  </sheetData>
  <mergeCells count="17">
    <mergeCell ref="E27:J27"/>
    <mergeCell ref="E24:F24"/>
    <mergeCell ref="E28:K32"/>
    <mergeCell ref="B3:C3"/>
    <mergeCell ref="B5:C5"/>
    <mergeCell ref="B7:B8"/>
    <mergeCell ref="E25:J25"/>
    <mergeCell ref="E26:J26"/>
    <mergeCell ref="F13:J13"/>
    <mergeCell ref="F14:J14"/>
    <mergeCell ref="F15:J15"/>
    <mergeCell ref="F16:J16"/>
    <mergeCell ref="F17:J17"/>
    <mergeCell ref="F18:J18"/>
    <mergeCell ref="F19:J19"/>
    <mergeCell ref="F20:J20"/>
    <mergeCell ref="F12:I12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2:N33"/>
  <sheetViews>
    <sheetView zoomScale="90" zoomScaleNormal="90" workbookViewId="0">
      <selection activeCell="H30" sqref="H30"/>
    </sheetView>
  </sheetViews>
  <sheetFormatPr defaultRowHeight="15"/>
  <cols>
    <col min="3" max="4" width="19.28515625" customWidth="1"/>
    <col min="5" max="5" width="15.42578125" customWidth="1"/>
    <col min="6" max="6" width="12" bestFit="1" customWidth="1"/>
    <col min="7" max="7" width="15.42578125" bestFit="1" customWidth="1"/>
    <col min="8" max="8" width="14.140625" customWidth="1"/>
    <col min="9" max="9" width="8.7109375" customWidth="1"/>
  </cols>
  <sheetData>
    <row r="2" spans="3:9" ht="15.75" thickBot="1"/>
    <row r="3" spans="3:9">
      <c r="C3" s="108" t="s">
        <v>43</v>
      </c>
      <c r="D3" s="109"/>
    </row>
    <row r="4" spans="3:9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9">
      <c r="C5" s="54">
        <v>45019</v>
      </c>
      <c r="D5" s="55">
        <v>45046</v>
      </c>
      <c r="E5" s="71">
        <f>F32</f>
        <v>137387.2654</v>
      </c>
      <c r="F5" s="71">
        <f>G32</f>
        <v>176.43780000000001</v>
      </c>
      <c r="G5" s="71">
        <f>E5-F5</f>
        <v>137210.82759999999</v>
      </c>
      <c r="H5" s="71">
        <f>H32</f>
        <v>137210.82759999999</v>
      </c>
      <c r="I5" s="70"/>
    </row>
    <row r="6" spans="3:9">
      <c r="C6" s="8">
        <v>45047</v>
      </c>
      <c r="D6" s="9">
        <v>45077</v>
      </c>
      <c r="E6" s="21">
        <v>214582.59099999999</v>
      </c>
      <c r="F6" s="21">
        <v>104.721</v>
      </c>
      <c r="G6" s="21">
        <f t="shared" ref="G6:G9" si="0">E6-F6</f>
        <v>214477.87</v>
      </c>
      <c r="H6" s="21">
        <v>214477.87</v>
      </c>
      <c r="I6" s="70"/>
    </row>
    <row r="7" spans="3:9">
      <c r="C7" s="8">
        <v>45078</v>
      </c>
      <c r="D7" s="9">
        <v>45107</v>
      </c>
      <c r="E7" s="21">
        <v>474710.97</v>
      </c>
      <c r="F7" s="21">
        <v>19.71</v>
      </c>
      <c r="G7" s="21">
        <f t="shared" si="0"/>
        <v>474691.25999999995</v>
      </c>
      <c r="H7" s="21">
        <v>474691.25999999995</v>
      </c>
      <c r="I7" s="70"/>
    </row>
    <row r="8" spans="3:9">
      <c r="C8" s="8">
        <v>45108</v>
      </c>
      <c r="D8" s="9">
        <v>45138</v>
      </c>
      <c r="E8" s="21">
        <v>608267.56999999995</v>
      </c>
      <c r="F8" s="21">
        <v>0.54700000000000004</v>
      </c>
      <c r="G8" s="21">
        <f t="shared" si="0"/>
        <v>608267.02299999993</v>
      </c>
      <c r="H8" s="21">
        <v>608267.02299999993</v>
      </c>
      <c r="I8" s="70"/>
    </row>
    <row r="9" spans="3:9">
      <c r="C9" s="8">
        <v>45139</v>
      </c>
      <c r="D9" s="9">
        <v>45169</v>
      </c>
      <c r="E9" s="21">
        <v>443058.01799999998</v>
      </c>
      <c r="F9" s="21">
        <v>0.27938000000000002</v>
      </c>
      <c r="G9" s="21">
        <f t="shared" si="0"/>
        <v>443057.73861999996</v>
      </c>
      <c r="H9" s="21">
        <v>443057.73861999996</v>
      </c>
      <c r="I9" s="70"/>
    </row>
    <row r="10" spans="3:9">
      <c r="C10" s="64">
        <v>45170</v>
      </c>
      <c r="D10" s="65">
        <v>45199</v>
      </c>
      <c r="E10" s="72">
        <v>333977.38799999998</v>
      </c>
      <c r="F10" s="72">
        <v>108.744</v>
      </c>
      <c r="G10" s="72">
        <f>(E10*(1-0.2%))-(F10*(1+0.2%))</f>
        <v>333200.47173599998</v>
      </c>
      <c r="H10" s="72">
        <v>333868.64399999997</v>
      </c>
      <c r="I10" s="70"/>
    </row>
    <row r="11" spans="3:9">
      <c r="C11" s="64">
        <v>45200</v>
      </c>
      <c r="D11" s="65">
        <v>45230</v>
      </c>
      <c r="E11" s="72">
        <v>88996.817999999999</v>
      </c>
      <c r="F11" s="72">
        <v>141.08699999999999</v>
      </c>
      <c r="G11" s="72">
        <f>(E11*(1-0.2%))-(F11*(1+0.2%))</f>
        <v>88677.455189999993</v>
      </c>
      <c r="H11" s="72">
        <v>88855.731</v>
      </c>
      <c r="I11" s="70"/>
    </row>
    <row r="12" spans="3:9">
      <c r="C12" s="8">
        <v>45231</v>
      </c>
      <c r="D12" s="9">
        <v>45260</v>
      </c>
      <c r="E12" s="21">
        <v>81622.930999999997</v>
      </c>
      <c r="F12" s="21">
        <v>82.803700000000006</v>
      </c>
      <c r="G12" s="21">
        <f t="shared" ref="G12:G25" si="1">E12-F12</f>
        <v>81540.127299999993</v>
      </c>
      <c r="H12" s="21">
        <v>81540.127299999993</v>
      </c>
      <c r="I12" s="70"/>
    </row>
    <row r="13" spans="3:9">
      <c r="C13" s="8">
        <v>45261</v>
      </c>
      <c r="D13" s="9">
        <v>45291</v>
      </c>
      <c r="E13" s="21">
        <v>83363.337</v>
      </c>
      <c r="F13" s="21">
        <v>102.5025</v>
      </c>
      <c r="G13" s="21">
        <f t="shared" si="1"/>
        <v>83260.834499999997</v>
      </c>
      <c r="H13" s="21">
        <v>83260.834499999997</v>
      </c>
      <c r="I13" s="70"/>
    </row>
    <row r="14" spans="3:9">
      <c r="C14" s="8">
        <v>45292</v>
      </c>
      <c r="D14" s="9">
        <v>45322</v>
      </c>
      <c r="E14" s="21">
        <v>109798.84125</v>
      </c>
      <c r="F14" s="21">
        <v>150.37649999999999</v>
      </c>
      <c r="G14" s="21">
        <f t="shared" si="1"/>
        <v>109648.46475</v>
      </c>
      <c r="H14" s="21">
        <v>109648.46475</v>
      </c>
      <c r="I14" s="70"/>
    </row>
    <row r="15" spans="3:9">
      <c r="C15" s="8">
        <v>45323</v>
      </c>
      <c r="D15" s="9">
        <v>45351</v>
      </c>
      <c r="E15" s="21">
        <v>98303.905499999993</v>
      </c>
      <c r="F15" s="21">
        <v>285.07499999999999</v>
      </c>
      <c r="G15" s="21">
        <f t="shared" si="1"/>
        <v>98018.830499999996</v>
      </c>
      <c r="H15" s="21">
        <v>98018.830499999996</v>
      </c>
      <c r="I15" s="70"/>
    </row>
    <row r="16" spans="3:9">
      <c r="C16" s="8">
        <v>45352</v>
      </c>
      <c r="D16" s="9">
        <v>45382</v>
      </c>
      <c r="E16" s="21">
        <v>130761.3855</v>
      </c>
      <c r="F16" s="21">
        <v>223.96950000000001</v>
      </c>
      <c r="G16" s="21">
        <f t="shared" si="1"/>
        <v>130537.416</v>
      </c>
      <c r="H16" s="21">
        <v>130537.416</v>
      </c>
      <c r="I16" s="70"/>
    </row>
    <row r="17" spans="3:14">
      <c r="C17" s="8">
        <v>45383</v>
      </c>
      <c r="D17" s="9">
        <v>45412</v>
      </c>
      <c r="E17" s="21">
        <v>145544.76300000001</v>
      </c>
      <c r="F17" s="21">
        <v>273</v>
      </c>
      <c r="G17" s="21">
        <f t="shared" si="1"/>
        <v>145271.76300000001</v>
      </c>
      <c r="H17" s="21">
        <v>145271.76300000001</v>
      </c>
      <c r="I17" s="70"/>
    </row>
    <row r="18" spans="3:14">
      <c r="C18" s="8">
        <v>45413</v>
      </c>
      <c r="D18" s="9">
        <v>45443</v>
      </c>
      <c r="E18" s="21">
        <v>261359.15625</v>
      </c>
      <c r="F18" s="21">
        <v>238.78125</v>
      </c>
      <c r="G18" s="21">
        <f t="shared" si="1"/>
        <v>261120.375</v>
      </c>
      <c r="H18" s="21">
        <v>261120.375</v>
      </c>
      <c r="I18" s="70"/>
    </row>
    <row r="19" spans="3:14">
      <c r="C19" s="8">
        <v>45444</v>
      </c>
      <c r="D19" s="9">
        <v>45473</v>
      </c>
      <c r="E19" s="21">
        <v>342872.46</v>
      </c>
      <c r="F19" s="21">
        <v>109.8</v>
      </c>
      <c r="G19" s="21">
        <f t="shared" si="1"/>
        <v>342762.66000000003</v>
      </c>
      <c r="H19" s="21">
        <v>342762.66000000003</v>
      </c>
      <c r="I19" s="70"/>
    </row>
    <row r="20" spans="3:14">
      <c r="C20" s="8">
        <v>45474</v>
      </c>
      <c r="D20" s="9">
        <v>45504</v>
      </c>
      <c r="E20" s="21">
        <v>688516.92</v>
      </c>
      <c r="F20" s="21">
        <v>0</v>
      </c>
      <c r="G20" s="21">
        <f t="shared" si="1"/>
        <v>688516.92</v>
      </c>
      <c r="H20" s="21">
        <v>688516.92</v>
      </c>
      <c r="I20" s="70"/>
      <c r="N20" s="69"/>
    </row>
    <row r="21" spans="3:14">
      <c r="C21" s="8">
        <v>45505</v>
      </c>
      <c r="D21" s="9">
        <v>45535</v>
      </c>
      <c r="E21" s="21">
        <v>352555.2</v>
      </c>
      <c r="F21" s="21">
        <v>194.4</v>
      </c>
      <c r="G21" s="21">
        <f t="shared" si="1"/>
        <v>352360.8</v>
      </c>
      <c r="H21" s="21">
        <v>352360.8</v>
      </c>
      <c r="I21" s="70"/>
    </row>
    <row r="22" spans="3:14">
      <c r="C22" s="8">
        <v>45536</v>
      </c>
      <c r="D22" s="9">
        <v>45565</v>
      </c>
      <c r="E22" s="21">
        <v>334316.64</v>
      </c>
      <c r="F22" s="21">
        <v>124.08</v>
      </c>
      <c r="G22" s="21">
        <f t="shared" si="1"/>
        <v>334192.56</v>
      </c>
      <c r="H22" s="21">
        <v>334192.56</v>
      </c>
      <c r="I22" s="70"/>
    </row>
    <row r="23" spans="3:14">
      <c r="C23" s="8">
        <v>45566</v>
      </c>
      <c r="D23" s="9">
        <v>45596</v>
      </c>
      <c r="E23" s="21">
        <v>70221.600000000006</v>
      </c>
      <c r="F23" s="21">
        <v>313.2</v>
      </c>
      <c r="G23" s="21">
        <f t="shared" si="1"/>
        <v>69908.400000000009</v>
      </c>
      <c r="H23" s="21">
        <v>69908.400000000009</v>
      </c>
      <c r="I23" s="70"/>
    </row>
    <row r="24" spans="3:14">
      <c r="C24" s="8">
        <v>45597</v>
      </c>
      <c r="D24" s="9">
        <v>45626</v>
      </c>
      <c r="E24" s="21">
        <v>84924.45</v>
      </c>
      <c r="F24" s="21">
        <v>115.83</v>
      </c>
      <c r="G24" s="21">
        <f t="shared" si="1"/>
        <v>84808.62</v>
      </c>
      <c r="H24" s="21">
        <v>84808.62</v>
      </c>
      <c r="I24" s="70"/>
    </row>
    <row r="25" spans="3:14">
      <c r="C25" s="8">
        <v>45627</v>
      </c>
      <c r="D25" s="9">
        <v>45657</v>
      </c>
      <c r="E25" s="21">
        <v>77490.27</v>
      </c>
      <c r="F25" s="21">
        <v>315.89999999999998</v>
      </c>
      <c r="G25" s="21">
        <f t="shared" si="1"/>
        <v>77174.37000000001</v>
      </c>
      <c r="H25" s="21">
        <v>77174.37000000001</v>
      </c>
      <c r="I25" s="70"/>
    </row>
    <row r="26" spans="3:14" ht="15.75" thickBot="1">
      <c r="C26" s="110" t="s">
        <v>35</v>
      </c>
      <c r="D26" s="111"/>
      <c r="E26" s="21">
        <f>SUM(E5:E25)</f>
        <v>5162632.4798999988</v>
      </c>
      <c r="F26" s="21">
        <f>SUM(F5:F25)</f>
        <v>3081.2446299999997</v>
      </c>
      <c r="G26" s="21">
        <f>SUM(G5:G25)</f>
        <v>5158704.7871960001</v>
      </c>
      <c r="H26" s="21">
        <f>SUM(H5:H25)</f>
        <v>5159551.2352700001</v>
      </c>
      <c r="I26" s="70"/>
    </row>
    <row r="29" spans="3:14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14">
      <c r="C30" s="46" t="s">
        <v>73</v>
      </c>
      <c r="D30" s="48">
        <v>45017</v>
      </c>
      <c r="E30" s="49">
        <v>45046</v>
      </c>
      <c r="F30" s="75">
        <v>147200.6415</v>
      </c>
      <c r="G30" s="75">
        <v>189.04050000000001</v>
      </c>
      <c r="H30" s="76">
        <v>147011.601</v>
      </c>
    </row>
    <row r="31" spans="3:14">
      <c r="C31" s="115" t="s">
        <v>74</v>
      </c>
      <c r="D31" s="116"/>
      <c r="E31" s="46">
        <f>E30-D30+1</f>
        <v>30</v>
      </c>
      <c r="F31" s="73"/>
      <c r="G31" s="73"/>
      <c r="H31" s="21"/>
    </row>
    <row r="32" spans="3:14">
      <c r="C32" s="115" t="s">
        <v>75</v>
      </c>
      <c r="D32" s="117"/>
      <c r="E32" s="116"/>
      <c r="F32" s="73">
        <f>F30/E31*28</f>
        <v>137387.2654</v>
      </c>
      <c r="G32" s="73">
        <f>G30/E31*28</f>
        <v>176.43780000000001</v>
      </c>
      <c r="H32" s="21">
        <f>H30/E31*28</f>
        <v>137210.82759999999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pageSetup paperSize="9" orientation="portrait" verticalDpi="0" r:id="rId1"/>
  <ignoredErrors>
    <ignoredError sqref="H5" formula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H33"/>
  <sheetViews>
    <sheetView zoomScale="70" zoomScaleNormal="70" workbookViewId="0">
      <selection activeCell="N18" sqref="N18"/>
    </sheetView>
  </sheetViews>
  <sheetFormatPr defaultRowHeight="15"/>
  <cols>
    <col min="3" max="4" width="19.28515625" customWidth="1"/>
    <col min="5" max="5" width="14.7109375" customWidth="1"/>
    <col min="6" max="6" width="12" bestFit="1" customWidth="1"/>
    <col min="7" max="7" width="15.42578125" bestFit="1" customWidth="1"/>
    <col min="8" max="8" width="15.8554687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134031.80979999999</v>
      </c>
      <c r="F5" s="71">
        <f>G32</f>
        <v>172.12860000000001</v>
      </c>
      <c r="G5" s="71">
        <f>E5-F5</f>
        <v>133859.68119999999</v>
      </c>
      <c r="H5" s="71">
        <f>H32</f>
        <v>133859.68119999999</v>
      </c>
    </row>
    <row r="6" spans="3:8">
      <c r="C6" s="8">
        <v>45047</v>
      </c>
      <c r="D6" s="9">
        <v>45077</v>
      </c>
      <c r="E6" s="21">
        <v>193208.7</v>
      </c>
      <c r="F6" s="21">
        <v>94.29</v>
      </c>
      <c r="G6" s="21">
        <f t="shared" ref="G6:G25" si="0">E6-F6</f>
        <v>193114.41</v>
      </c>
      <c r="H6" s="21">
        <v>193114.41</v>
      </c>
    </row>
    <row r="7" spans="3:8">
      <c r="C7" s="8">
        <v>45078</v>
      </c>
      <c r="D7" s="9">
        <v>45107</v>
      </c>
      <c r="E7" s="21">
        <v>456502.87800000003</v>
      </c>
      <c r="F7" s="21">
        <v>18.954000000000001</v>
      </c>
      <c r="G7" s="21">
        <f t="shared" si="0"/>
        <v>456483.924</v>
      </c>
      <c r="H7" s="21">
        <v>456483.924</v>
      </c>
    </row>
    <row r="8" spans="3:8">
      <c r="C8" s="8">
        <v>45108</v>
      </c>
      <c r="D8" s="9">
        <v>45138</v>
      </c>
      <c r="E8" s="21">
        <v>589102.97</v>
      </c>
      <c r="F8" s="21">
        <v>0.53</v>
      </c>
      <c r="G8" s="21">
        <f t="shared" si="0"/>
        <v>589102.43999999994</v>
      </c>
      <c r="H8" s="21">
        <v>589102.43999999994</v>
      </c>
    </row>
    <row r="9" spans="3:8">
      <c r="C9" s="8">
        <v>45139</v>
      </c>
      <c r="D9" s="9">
        <v>45169</v>
      </c>
      <c r="E9" s="21">
        <v>413322.58100000001</v>
      </c>
      <c r="F9" s="21">
        <v>0.26062999999999997</v>
      </c>
      <c r="G9" s="21">
        <f t="shared" si="0"/>
        <v>413322.32037000003</v>
      </c>
      <c r="H9" s="21">
        <v>413322.32037000003</v>
      </c>
    </row>
    <row r="10" spans="3:8">
      <c r="C10" s="64">
        <v>45170</v>
      </c>
      <c r="D10" s="65">
        <v>45199</v>
      </c>
      <c r="E10" s="72">
        <v>314011.34850000002</v>
      </c>
      <c r="F10" s="72">
        <v>102.24299999999999</v>
      </c>
      <c r="G10" s="72">
        <f>(E10*(1-0.2%))-(F10*(1+0.2%))</f>
        <v>313280.878317</v>
      </c>
      <c r="H10" s="72">
        <v>313909.10550000001</v>
      </c>
    </row>
    <row r="11" spans="3:8">
      <c r="C11" s="64">
        <v>45200</v>
      </c>
      <c r="D11" s="65">
        <v>45230</v>
      </c>
      <c r="E11" s="72">
        <v>85898.043000000005</v>
      </c>
      <c r="F11" s="72">
        <v>136.17449999999999</v>
      </c>
      <c r="G11" s="72">
        <f>(E11*(1-0.2%))-(F11*(1+0.2%))</f>
        <v>85589.800065000003</v>
      </c>
      <c r="H11" s="72">
        <v>85761.868500000011</v>
      </c>
    </row>
    <row r="12" spans="3:8">
      <c r="C12" s="8">
        <v>45231</v>
      </c>
      <c r="D12" s="9">
        <v>45260</v>
      </c>
      <c r="E12" s="21">
        <v>76334.684999999998</v>
      </c>
      <c r="F12" s="21">
        <v>77.438999999999993</v>
      </c>
      <c r="G12" s="21">
        <f t="shared" si="0"/>
        <v>76257.245999999999</v>
      </c>
      <c r="H12" s="21">
        <v>76257.245999999999</v>
      </c>
    </row>
    <row r="13" spans="3:8">
      <c r="C13" s="8">
        <v>45261</v>
      </c>
      <c r="D13" s="9">
        <v>45291</v>
      </c>
      <c r="E13" s="21">
        <v>84688.476750000002</v>
      </c>
      <c r="F13" s="21">
        <v>104.13188</v>
      </c>
      <c r="G13" s="21">
        <f t="shared" si="0"/>
        <v>84584.344870000001</v>
      </c>
      <c r="H13" s="21">
        <v>84584.344870000001</v>
      </c>
    </row>
    <row r="14" spans="3:8">
      <c r="C14" s="8">
        <v>45292</v>
      </c>
      <c r="D14" s="9">
        <v>45322</v>
      </c>
      <c r="E14" s="21">
        <v>103003.97625000001</v>
      </c>
      <c r="F14" s="21">
        <v>141.07050000000001</v>
      </c>
      <c r="G14" s="21">
        <f t="shared" si="0"/>
        <v>102862.90575000001</v>
      </c>
      <c r="H14" s="21">
        <v>102862.90575000001</v>
      </c>
    </row>
    <row r="15" spans="3:8">
      <c r="C15" s="8">
        <v>45323</v>
      </c>
      <c r="D15" s="9">
        <v>45351</v>
      </c>
      <c r="E15" s="21">
        <v>91243.403999999995</v>
      </c>
      <c r="F15" s="21">
        <v>264.60000000000002</v>
      </c>
      <c r="G15" s="21">
        <f t="shared" si="0"/>
        <v>90978.803999999989</v>
      </c>
      <c r="H15" s="21">
        <v>90978.803999999989</v>
      </c>
    </row>
    <row r="16" spans="3:8">
      <c r="C16" s="8">
        <v>45352</v>
      </c>
      <c r="D16" s="9">
        <v>45382</v>
      </c>
      <c r="E16" s="21">
        <v>131507.5275</v>
      </c>
      <c r="F16" s="21">
        <v>225.2475</v>
      </c>
      <c r="G16" s="21">
        <f t="shared" si="0"/>
        <v>131282.28</v>
      </c>
      <c r="H16" s="21">
        <v>131282.28</v>
      </c>
    </row>
    <row r="17" spans="3:8">
      <c r="C17" s="8">
        <v>45383</v>
      </c>
      <c r="D17" s="9">
        <v>45412</v>
      </c>
      <c r="E17" s="21">
        <v>135148.70850000001</v>
      </c>
      <c r="F17" s="21">
        <v>253.5</v>
      </c>
      <c r="G17" s="21">
        <f t="shared" si="0"/>
        <v>134895.20850000001</v>
      </c>
      <c r="H17" s="21">
        <v>134895.20850000001</v>
      </c>
    </row>
    <row r="18" spans="3:8">
      <c r="C18" s="8">
        <v>45413</v>
      </c>
      <c r="D18" s="9">
        <v>45443</v>
      </c>
      <c r="E18" s="21">
        <v>236268.67725000001</v>
      </c>
      <c r="F18" s="21">
        <v>215.85825</v>
      </c>
      <c r="G18" s="21">
        <f t="shared" si="0"/>
        <v>236052.81900000002</v>
      </c>
      <c r="H18" s="21">
        <v>236052.81900000002</v>
      </c>
    </row>
    <row r="19" spans="3:8">
      <c r="C19" s="8">
        <v>45444</v>
      </c>
      <c r="D19" s="9">
        <v>45473</v>
      </c>
      <c r="E19" s="21">
        <v>333504.36</v>
      </c>
      <c r="F19" s="21">
        <v>106.8</v>
      </c>
      <c r="G19" s="21">
        <f t="shared" si="0"/>
        <v>333397.56</v>
      </c>
      <c r="H19" s="21">
        <v>333397.56</v>
      </c>
    </row>
    <row r="20" spans="3:8">
      <c r="C20" s="8">
        <v>45474</v>
      </c>
      <c r="D20" s="9">
        <v>45504</v>
      </c>
      <c r="E20" s="21">
        <v>630825.255</v>
      </c>
      <c r="F20" s="21">
        <v>0</v>
      </c>
      <c r="G20" s="21">
        <f t="shared" si="0"/>
        <v>630825.255</v>
      </c>
      <c r="H20" s="21">
        <v>630825.255</v>
      </c>
    </row>
    <row r="21" spans="3:8">
      <c r="C21" s="8">
        <v>45505</v>
      </c>
      <c r="D21" s="9">
        <v>45535</v>
      </c>
      <c r="E21" s="21">
        <v>355493.16</v>
      </c>
      <c r="F21" s="21">
        <v>196.02</v>
      </c>
      <c r="G21" s="21">
        <f t="shared" si="0"/>
        <v>355297.13999999996</v>
      </c>
      <c r="H21" s="21">
        <v>355297.13999999996</v>
      </c>
    </row>
    <row r="22" spans="3:8">
      <c r="C22" s="8">
        <v>45536</v>
      </c>
      <c r="D22" s="9">
        <v>45565</v>
      </c>
      <c r="E22" s="21">
        <v>315644.7</v>
      </c>
      <c r="F22" s="21">
        <v>117.15</v>
      </c>
      <c r="G22" s="21">
        <f t="shared" si="0"/>
        <v>315527.55</v>
      </c>
      <c r="H22" s="21">
        <v>315527.55</v>
      </c>
    </row>
    <row r="23" spans="3:8">
      <c r="C23" s="8">
        <v>45566</v>
      </c>
      <c r="D23" s="9">
        <v>45596</v>
      </c>
      <c r="E23" s="21">
        <v>65637.69</v>
      </c>
      <c r="F23" s="21">
        <v>292.755</v>
      </c>
      <c r="G23" s="21">
        <f t="shared" si="0"/>
        <v>65344.935000000005</v>
      </c>
      <c r="H23" s="21">
        <v>65344.935000000005</v>
      </c>
    </row>
    <row r="24" spans="3:8">
      <c r="C24" s="8">
        <v>45597</v>
      </c>
      <c r="D24" s="9">
        <v>45626</v>
      </c>
      <c r="E24" s="21">
        <v>86013.225000000006</v>
      </c>
      <c r="F24" s="21">
        <v>117.315</v>
      </c>
      <c r="G24" s="21">
        <f t="shared" si="0"/>
        <v>85895.91</v>
      </c>
      <c r="H24" s="21">
        <v>85895.91</v>
      </c>
    </row>
    <row r="25" spans="3:8">
      <c r="C25" s="8">
        <v>45627</v>
      </c>
      <c r="D25" s="9">
        <v>45657</v>
      </c>
      <c r="E25" s="21">
        <v>75944.88</v>
      </c>
      <c r="F25" s="21">
        <v>309.60000000000002</v>
      </c>
      <c r="G25" s="21">
        <f t="shared" si="0"/>
        <v>75635.28</v>
      </c>
      <c r="H25" s="21">
        <v>75635.28</v>
      </c>
    </row>
    <row r="26" spans="3:8" ht="15.75" thickBot="1">
      <c r="C26" s="110" t="s">
        <v>35</v>
      </c>
      <c r="D26" s="111"/>
      <c r="E26" s="21">
        <f>SUM(E5:E25)</f>
        <v>4907337.0555499997</v>
      </c>
      <c r="F26" s="21">
        <f>SUM(F5:F25)</f>
        <v>2946.0678600000001</v>
      </c>
      <c r="G26" s="21">
        <f>SUM(G5:G25)</f>
        <v>4903590.6920719994</v>
      </c>
      <c r="H26" s="21">
        <f>SUM(H5:H25)</f>
        <v>4904390.9876899999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143605.5105</v>
      </c>
      <c r="G30" s="75">
        <v>184.42349999999999</v>
      </c>
      <c r="H30" s="76">
        <v>143421.087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134031.80979999999</v>
      </c>
      <c r="G32" s="75">
        <f>G30/E31*28</f>
        <v>172.12860000000001</v>
      </c>
      <c r="H32" s="77">
        <f>H30/E31*28</f>
        <v>133859.68119999999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2:H33"/>
  <sheetViews>
    <sheetView zoomScale="80" zoomScaleNormal="80" workbookViewId="0">
      <selection activeCell="L26" sqref="L26"/>
    </sheetView>
  </sheetViews>
  <sheetFormatPr defaultRowHeight="15"/>
  <cols>
    <col min="3" max="4" width="19.28515625" customWidth="1"/>
    <col min="5" max="5" width="16.85546875" customWidth="1"/>
    <col min="6" max="6" width="12" bestFit="1" customWidth="1"/>
    <col min="7" max="7" width="15.42578125" bestFit="1" customWidth="1"/>
    <col min="8" max="8" width="16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145589.4902</v>
      </c>
      <c r="F5" s="71">
        <f>G32</f>
        <v>186.97093333333333</v>
      </c>
      <c r="G5" s="71">
        <f>E5-F5</f>
        <v>145402.51926666667</v>
      </c>
      <c r="H5" s="71">
        <f>H32</f>
        <v>145402.51926666667</v>
      </c>
    </row>
    <row r="6" spans="3:8">
      <c r="C6" s="8">
        <v>45047</v>
      </c>
      <c r="D6" s="9">
        <v>45077</v>
      </c>
      <c r="E6" s="21">
        <v>221613.4755</v>
      </c>
      <c r="F6" s="21">
        <v>108.15300000000001</v>
      </c>
      <c r="G6" s="21">
        <f t="shared" ref="G6:G25" si="0">E6-F6</f>
        <v>221505.32250000001</v>
      </c>
      <c r="H6" s="21">
        <v>221505.32250000001</v>
      </c>
    </row>
    <row r="7" spans="3:8">
      <c r="C7" s="8">
        <v>45078</v>
      </c>
      <c r="D7" s="9">
        <v>45107</v>
      </c>
      <c r="E7" s="21">
        <v>472109.81400000001</v>
      </c>
      <c r="F7" s="21">
        <v>19.602</v>
      </c>
      <c r="G7" s="21">
        <f t="shared" si="0"/>
        <v>472090.212</v>
      </c>
      <c r="H7" s="21">
        <v>472090.212</v>
      </c>
    </row>
    <row r="8" spans="3:8">
      <c r="C8" s="8">
        <v>45108</v>
      </c>
      <c r="D8" s="9">
        <v>45138</v>
      </c>
      <c r="E8" s="21">
        <v>609100.81499999994</v>
      </c>
      <c r="F8" s="21">
        <v>0.54800000000000004</v>
      </c>
      <c r="G8" s="21">
        <f t="shared" si="0"/>
        <v>609100.26699999999</v>
      </c>
      <c r="H8" s="21">
        <v>609100.26699999999</v>
      </c>
    </row>
    <row r="9" spans="3:8">
      <c r="C9" s="8">
        <v>45139</v>
      </c>
      <c r="D9" s="9">
        <v>45169</v>
      </c>
      <c r="E9" s="21">
        <v>423432.63</v>
      </c>
      <c r="F9" s="21">
        <v>0.26</v>
      </c>
      <c r="G9" s="21">
        <f t="shared" si="0"/>
        <v>423432.37</v>
      </c>
      <c r="H9" s="21">
        <v>423432.37</v>
      </c>
    </row>
    <row r="10" spans="3:8">
      <c r="C10" s="64">
        <v>45170</v>
      </c>
      <c r="D10" s="65">
        <v>45199</v>
      </c>
      <c r="E10" s="72">
        <v>318549.08470000001</v>
      </c>
      <c r="F10" s="72">
        <v>103.7025</v>
      </c>
      <c r="G10" s="72">
        <f>(E10*(1-0.2%))-(F10*(1+0.2%))</f>
        <v>317808.07662559999</v>
      </c>
      <c r="H10" s="72">
        <v>318445.38219999999</v>
      </c>
    </row>
    <row r="11" spans="3:8">
      <c r="C11" s="64">
        <v>45200</v>
      </c>
      <c r="D11" s="65">
        <v>45230</v>
      </c>
      <c r="E11" s="72">
        <v>96681.78</v>
      </c>
      <c r="F11" s="72">
        <v>153.27000000000001</v>
      </c>
      <c r="G11" s="72">
        <f>(E11*(1-0.2%))-(F11*(1+0.2%))</f>
        <v>96334.839900000006</v>
      </c>
      <c r="H11" s="72">
        <v>96528.51</v>
      </c>
    </row>
    <row r="12" spans="3:8">
      <c r="C12" s="8">
        <v>45231</v>
      </c>
      <c r="D12" s="9">
        <v>45260</v>
      </c>
      <c r="E12" s="21">
        <v>90589.956999999995</v>
      </c>
      <c r="F12" s="21">
        <v>91.900499999999994</v>
      </c>
      <c r="G12" s="21">
        <f t="shared" si="0"/>
        <v>90498.056499999992</v>
      </c>
      <c r="H12" s="21">
        <v>90498.056499999992</v>
      </c>
    </row>
    <row r="13" spans="3:8">
      <c r="C13" s="8">
        <v>45261</v>
      </c>
      <c r="D13" s="9">
        <v>45291</v>
      </c>
      <c r="E13" s="21">
        <v>95169.127500000002</v>
      </c>
      <c r="F13" s="21">
        <v>117.01875</v>
      </c>
      <c r="G13" s="21">
        <f t="shared" si="0"/>
        <v>95052.108749999999</v>
      </c>
      <c r="H13" s="21">
        <v>95052.108749999999</v>
      </c>
    </row>
    <row r="14" spans="3:8">
      <c r="C14" s="8">
        <v>45292</v>
      </c>
      <c r="D14" s="9">
        <v>45322</v>
      </c>
      <c r="E14" s="21">
        <v>119064.56625</v>
      </c>
      <c r="F14" s="21">
        <v>163.06649999999999</v>
      </c>
      <c r="G14" s="21">
        <f t="shared" si="0"/>
        <v>118901.49975</v>
      </c>
      <c r="H14" s="21">
        <v>118901.49975</v>
      </c>
    </row>
    <row r="15" spans="3:8">
      <c r="C15" s="8">
        <v>45323</v>
      </c>
      <c r="D15" s="9">
        <v>45351</v>
      </c>
      <c r="E15" s="21">
        <v>109980.88875</v>
      </c>
      <c r="F15" s="21">
        <v>318.9375</v>
      </c>
      <c r="G15" s="21">
        <f t="shared" si="0"/>
        <v>109661.95125</v>
      </c>
      <c r="H15" s="21">
        <v>109661.95125</v>
      </c>
    </row>
    <row r="16" spans="3:8">
      <c r="C16" s="8">
        <v>45352</v>
      </c>
      <c r="D16" s="9">
        <v>45382</v>
      </c>
      <c r="E16" s="21">
        <v>153145.64550000001</v>
      </c>
      <c r="F16" s="21">
        <v>262.30950000000001</v>
      </c>
      <c r="G16" s="21">
        <f t="shared" si="0"/>
        <v>152883.33600000001</v>
      </c>
      <c r="H16" s="21">
        <v>152883.33600000001</v>
      </c>
    </row>
    <row r="17" spans="3:8">
      <c r="C17" s="8">
        <v>45383</v>
      </c>
      <c r="D17" s="9">
        <v>45412</v>
      </c>
      <c r="E17" s="21">
        <v>160339.14825</v>
      </c>
      <c r="F17" s="21">
        <v>300.75</v>
      </c>
      <c r="G17" s="21">
        <f t="shared" si="0"/>
        <v>160038.39825</v>
      </c>
      <c r="H17" s="21">
        <v>160038.39825</v>
      </c>
    </row>
    <row r="18" spans="3:8">
      <c r="C18" s="8">
        <v>45413</v>
      </c>
      <c r="D18" s="9">
        <v>45443</v>
      </c>
      <c r="E18" s="21">
        <v>265889.38163000002</v>
      </c>
      <c r="F18" s="21">
        <v>242.92013</v>
      </c>
      <c r="G18" s="21">
        <f t="shared" si="0"/>
        <v>265646.46150000003</v>
      </c>
      <c r="H18" s="21">
        <v>265646.46150000003</v>
      </c>
    </row>
    <row r="19" spans="3:8">
      <c r="C19" s="8">
        <v>45444</v>
      </c>
      <c r="D19" s="9">
        <v>45473</v>
      </c>
      <c r="E19" s="21">
        <v>338188.41</v>
      </c>
      <c r="F19" s="21">
        <v>108.3</v>
      </c>
      <c r="G19" s="21">
        <f t="shared" si="0"/>
        <v>338080.11</v>
      </c>
      <c r="H19" s="21">
        <v>338080.11</v>
      </c>
    </row>
    <row r="20" spans="3:8">
      <c r="C20" s="8">
        <v>45474</v>
      </c>
      <c r="D20" s="9">
        <v>45504</v>
      </c>
      <c r="E20" s="21">
        <v>671493.15</v>
      </c>
      <c r="F20" s="21">
        <v>0</v>
      </c>
      <c r="G20" s="21">
        <f t="shared" si="0"/>
        <v>671493.15</v>
      </c>
      <c r="H20" s="21">
        <v>671493.15</v>
      </c>
    </row>
    <row r="21" spans="3:8">
      <c r="C21" s="8">
        <v>45505</v>
      </c>
      <c r="D21" s="9">
        <v>45535</v>
      </c>
      <c r="E21" s="21">
        <v>357451.8</v>
      </c>
      <c r="F21" s="21">
        <v>197.1</v>
      </c>
      <c r="G21" s="21">
        <f t="shared" si="0"/>
        <v>357254.7</v>
      </c>
      <c r="H21" s="21">
        <v>357254.7</v>
      </c>
    </row>
    <row r="22" spans="3:8">
      <c r="C22" s="8">
        <v>45536</v>
      </c>
      <c r="D22" s="9">
        <v>45565</v>
      </c>
      <c r="E22" s="21">
        <v>313421.84999999998</v>
      </c>
      <c r="F22" s="21">
        <v>116.325</v>
      </c>
      <c r="G22" s="21">
        <f t="shared" si="0"/>
        <v>313305.52499999997</v>
      </c>
      <c r="H22" s="21">
        <v>313305.52499999997</v>
      </c>
    </row>
    <row r="23" spans="3:8">
      <c r="C23" s="8">
        <v>45566</v>
      </c>
      <c r="D23" s="9">
        <v>45596</v>
      </c>
      <c r="E23" s="21">
        <v>75195.63</v>
      </c>
      <c r="F23" s="21">
        <v>335.38499999999999</v>
      </c>
      <c r="G23" s="21">
        <f t="shared" si="0"/>
        <v>74860.24500000001</v>
      </c>
      <c r="H23" s="21">
        <v>74860.24500000001</v>
      </c>
    </row>
    <row r="24" spans="3:8">
      <c r="C24" s="8">
        <v>45597</v>
      </c>
      <c r="D24" s="9">
        <v>45626</v>
      </c>
      <c r="E24" s="21">
        <v>94965.375</v>
      </c>
      <c r="F24" s="21">
        <v>129.52500000000001</v>
      </c>
      <c r="G24" s="21">
        <f t="shared" si="0"/>
        <v>94835.85</v>
      </c>
      <c r="H24" s="21">
        <v>94835.85</v>
      </c>
    </row>
    <row r="25" spans="3:8">
      <c r="C25" s="8">
        <v>45627</v>
      </c>
      <c r="D25" s="9">
        <v>45657</v>
      </c>
      <c r="E25" s="21">
        <v>86210.684999999998</v>
      </c>
      <c r="F25" s="21">
        <v>351.45</v>
      </c>
      <c r="G25" s="21">
        <f t="shared" si="0"/>
        <v>85859.235000000001</v>
      </c>
      <c r="H25" s="21">
        <v>85859.235000000001</v>
      </c>
    </row>
    <row r="26" spans="3:8" ht="15.75" thickBot="1">
      <c r="C26" s="110" t="s">
        <v>35</v>
      </c>
      <c r="D26" s="111"/>
      <c r="E26" s="21">
        <f>SUM(E5:E25)</f>
        <v>5218182.7042799992</v>
      </c>
      <c r="F26" s="21">
        <f>SUM(F5:F25)</f>
        <v>3307.4943133333331</v>
      </c>
      <c r="G26" s="21">
        <f>SUM(G5:G25)</f>
        <v>5214044.2342922678</v>
      </c>
      <c r="H26" s="21">
        <f>SUM(H5:H25)</f>
        <v>5214875.209966667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155988.7395</v>
      </c>
      <c r="G30" s="75">
        <v>200.32599999999999</v>
      </c>
      <c r="H30" s="76">
        <v>155788.4135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145589.4902</v>
      </c>
      <c r="G32" s="75">
        <f>G30/E31*28</f>
        <v>186.97093333333333</v>
      </c>
      <c r="H32" s="77">
        <f>H30/E31*28</f>
        <v>145402.51926666667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2:H33"/>
  <sheetViews>
    <sheetView zoomScale="80" zoomScaleNormal="80" workbookViewId="0">
      <selection activeCell="L25" sqref="L25"/>
    </sheetView>
  </sheetViews>
  <sheetFormatPr defaultRowHeight="15"/>
  <cols>
    <col min="3" max="4" width="19.28515625" customWidth="1"/>
    <col min="5" max="5" width="15.42578125" customWidth="1"/>
    <col min="6" max="6" width="12" bestFit="1" customWidth="1"/>
    <col min="7" max="7" width="15.42578125" bestFit="1" customWidth="1"/>
    <col min="8" max="8" width="14.8554687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126388.8276</v>
      </c>
      <c r="F5" s="71">
        <f>G32</f>
        <v>162.31319999999999</v>
      </c>
      <c r="G5" s="71">
        <f>E5-F5</f>
        <v>126226.5144</v>
      </c>
      <c r="H5" s="71">
        <f>H32</f>
        <v>126226.51439999999</v>
      </c>
    </row>
    <row r="6" spans="3:8">
      <c r="C6" s="8">
        <v>45047</v>
      </c>
      <c r="D6" s="9">
        <v>45077</v>
      </c>
      <c r="E6" s="21">
        <v>180553.11</v>
      </c>
      <c r="F6" s="21">
        <v>88.114500000000007</v>
      </c>
      <c r="G6" s="21">
        <f t="shared" ref="G6:G8" si="0">E6-F6</f>
        <v>180464.99549999999</v>
      </c>
      <c r="H6" s="21">
        <v>180464.99549999999</v>
      </c>
    </row>
    <row r="7" spans="3:8">
      <c r="C7" s="8">
        <v>45078</v>
      </c>
      <c r="D7" s="9">
        <v>45107</v>
      </c>
      <c r="E7" s="21">
        <v>443497.098</v>
      </c>
      <c r="F7" s="21">
        <v>18.414000000000001</v>
      </c>
      <c r="G7" s="21">
        <f t="shared" si="0"/>
        <v>443478.68400000001</v>
      </c>
      <c r="H7" s="21">
        <v>443478.68400000001</v>
      </c>
    </row>
    <row r="8" spans="3:8">
      <c r="C8" s="8">
        <v>45108</v>
      </c>
      <c r="D8" s="9">
        <v>45138</v>
      </c>
      <c r="E8" s="21">
        <v>584936.76</v>
      </c>
      <c r="F8" s="21">
        <v>0.52600000000000002</v>
      </c>
      <c r="G8" s="21">
        <f t="shared" si="0"/>
        <v>584936.23400000005</v>
      </c>
      <c r="H8" s="21">
        <v>584936.23400000005</v>
      </c>
    </row>
    <row r="9" spans="3:8">
      <c r="C9" s="8">
        <v>45139</v>
      </c>
      <c r="D9" s="9">
        <v>45169</v>
      </c>
      <c r="E9" s="21">
        <v>413917.29</v>
      </c>
      <c r="F9" s="21">
        <v>0.26100000000000001</v>
      </c>
      <c r="G9" s="21">
        <f t="shared" ref="G9:G25" si="1">E9-F9</f>
        <v>413917.02899999998</v>
      </c>
      <c r="H9" s="21">
        <v>413917.02899999998</v>
      </c>
    </row>
    <row r="10" spans="3:8">
      <c r="C10" s="64">
        <v>45170</v>
      </c>
      <c r="D10" s="65">
        <v>45199</v>
      </c>
      <c r="E10" s="72">
        <v>318095.31099999999</v>
      </c>
      <c r="F10" s="72">
        <v>103.5727</v>
      </c>
      <c r="G10" s="72">
        <f>(E10*(1-0.2%))-(F10*(1+0.2%))</f>
        <v>317355.34053259995</v>
      </c>
      <c r="H10" s="72">
        <v>317991.73829999997</v>
      </c>
    </row>
    <row r="11" spans="3:8">
      <c r="C11" s="64">
        <v>45200</v>
      </c>
      <c r="D11" s="65">
        <v>45230</v>
      </c>
      <c r="E11" s="72">
        <v>86889.650999999998</v>
      </c>
      <c r="F11" s="72">
        <v>137.74600000000001</v>
      </c>
      <c r="G11" s="72">
        <f>(E11*(1-0.2%))-(F11*(1+0.2%))</f>
        <v>86577.850206000003</v>
      </c>
      <c r="H11" s="72">
        <v>86751.904999999999</v>
      </c>
    </row>
    <row r="12" spans="3:8">
      <c r="C12" s="8">
        <v>45231</v>
      </c>
      <c r="D12" s="9">
        <v>45260</v>
      </c>
      <c r="E12" s="21">
        <v>79553.617499999993</v>
      </c>
      <c r="F12" s="21">
        <v>80.704499999999996</v>
      </c>
      <c r="G12" s="21">
        <f t="shared" si="1"/>
        <v>79472.912999999986</v>
      </c>
      <c r="H12" s="21">
        <v>79472.912999999986</v>
      </c>
    </row>
    <row r="13" spans="3:8">
      <c r="C13" s="8">
        <v>45261</v>
      </c>
      <c r="D13" s="9">
        <v>45291</v>
      </c>
      <c r="E13" s="21">
        <v>85290.812999999995</v>
      </c>
      <c r="F13" s="21">
        <v>104.8725</v>
      </c>
      <c r="G13" s="21">
        <f t="shared" si="1"/>
        <v>85185.940499999997</v>
      </c>
      <c r="H13" s="21">
        <v>85185.940499999997</v>
      </c>
    </row>
    <row r="14" spans="3:8">
      <c r="C14" s="8">
        <v>45292</v>
      </c>
      <c r="D14" s="9">
        <v>45322</v>
      </c>
      <c r="E14" s="21">
        <v>105783.69375000001</v>
      </c>
      <c r="F14" s="21">
        <v>144.8775</v>
      </c>
      <c r="G14" s="21">
        <f t="shared" si="1"/>
        <v>105638.81625</v>
      </c>
      <c r="H14" s="21">
        <v>105638.81625</v>
      </c>
    </row>
    <row r="15" spans="3:8">
      <c r="C15" s="8">
        <v>45323</v>
      </c>
      <c r="D15" s="9">
        <v>45351</v>
      </c>
      <c r="E15" s="21">
        <v>94502.096999999994</v>
      </c>
      <c r="F15" s="21">
        <v>274.05</v>
      </c>
      <c r="G15" s="21">
        <f t="shared" si="1"/>
        <v>94228.046999999991</v>
      </c>
      <c r="H15" s="21">
        <v>94228.046999999991</v>
      </c>
    </row>
    <row r="16" spans="3:8">
      <c r="C16" s="8">
        <v>45352</v>
      </c>
      <c r="D16" s="9">
        <v>45382</v>
      </c>
      <c r="E16" s="21">
        <v>129828.708</v>
      </c>
      <c r="F16" s="21">
        <v>222.37200000000001</v>
      </c>
      <c r="G16" s="21">
        <f t="shared" si="1"/>
        <v>129606.336</v>
      </c>
      <c r="H16" s="21">
        <v>129606.336</v>
      </c>
    </row>
    <row r="17" spans="3:8">
      <c r="C17" s="8">
        <v>45383</v>
      </c>
      <c r="D17" s="9">
        <v>45412</v>
      </c>
      <c r="E17" s="21">
        <v>136148.32913</v>
      </c>
      <c r="F17" s="21">
        <v>255.375</v>
      </c>
      <c r="G17" s="21">
        <f t="shared" si="1"/>
        <v>135892.95413</v>
      </c>
      <c r="H17" s="21">
        <v>135892.95413</v>
      </c>
    </row>
    <row r="18" spans="3:8">
      <c r="C18" s="8">
        <v>45413</v>
      </c>
      <c r="D18" s="9">
        <v>45443</v>
      </c>
      <c r="E18" s="21">
        <v>234874.76175000001</v>
      </c>
      <c r="F18" s="21">
        <v>214.58475000000001</v>
      </c>
      <c r="G18" s="21">
        <f t="shared" si="1"/>
        <v>234660.177</v>
      </c>
      <c r="H18" s="21">
        <v>234660.177</v>
      </c>
    </row>
    <row r="19" spans="3:8">
      <c r="C19" s="8">
        <v>45444</v>
      </c>
      <c r="D19" s="9">
        <v>45473</v>
      </c>
      <c r="E19" s="21">
        <v>326478.28499999997</v>
      </c>
      <c r="F19" s="21">
        <v>104.55</v>
      </c>
      <c r="G19" s="21">
        <f t="shared" si="1"/>
        <v>326373.73499999999</v>
      </c>
      <c r="H19" s="21">
        <v>326373.73499999999</v>
      </c>
    </row>
    <row r="20" spans="3:8">
      <c r="C20" s="8">
        <v>45474</v>
      </c>
      <c r="D20" s="9">
        <v>45504</v>
      </c>
      <c r="E20" s="21">
        <v>660143.97</v>
      </c>
      <c r="F20" s="21">
        <v>0</v>
      </c>
      <c r="G20" s="21">
        <f t="shared" si="1"/>
        <v>660143.97</v>
      </c>
      <c r="H20" s="21">
        <v>660143.97</v>
      </c>
    </row>
    <row r="21" spans="3:8">
      <c r="C21" s="8">
        <v>45505</v>
      </c>
      <c r="D21" s="9">
        <v>45535</v>
      </c>
      <c r="E21" s="21">
        <v>344720.64000000001</v>
      </c>
      <c r="F21" s="21">
        <v>190.08</v>
      </c>
      <c r="G21" s="21">
        <f t="shared" si="1"/>
        <v>344530.56</v>
      </c>
      <c r="H21" s="21">
        <v>344530.56</v>
      </c>
    </row>
    <row r="22" spans="3:8">
      <c r="C22" s="8">
        <v>45536</v>
      </c>
      <c r="D22" s="9">
        <v>45565</v>
      </c>
      <c r="E22" s="21">
        <v>315200.13</v>
      </c>
      <c r="F22" s="21">
        <v>116.985</v>
      </c>
      <c r="G22" s="21">
        <f t="shared" si="1"/>
        <v>315083.14500000002</v>
      </c>
      <c r="H22" s="21">
        <v>315083.14500000002</v>
      </c>
    </row>
    <row r="23" spans="3:8">
      <c r="C23" s="8">
        <v>45566</v>
      </c>
      <c r="D23" s="9">
        <v>45596</v>
      </c>
      <c r="E23" s="21">
        <v>68075.94</v>
      </c>
      <c r="F23" s="21">
        <v>303.63</v>
      </c>
      <c r="G23" s="21">
        <f t="shared" si="1"/>
        <v>67772.31</v>
      </c>
      <c r="H23" s="21">
        <v>67772.31</v>
      </c>
    </row>
    <row r="24" spans="3:8">
      <c r="C24" s="8">
        <v>45597</v>
      </c>
      <c r="D24" s="9">
        <v>45626</v>
      </c>
      <c r="E24" s="21">
        <v>87827.85</v>
      </c>
      <c r="F24" s="21">
        <v>119.79</v>
      </c>
      <c r="G24" s="21">
        <f t="shared" si="1"/>
        <v>87708.060000000012</v>
      </c>
      <c r="H24" s="21">
        <v>87708.060000000012</v>
      </c>
    </row>
    <row r="25" spans="3:8">
      <c r="C25" s="8">
        <v>45627</v>
      </c>
      <c r="D25" s="9">
        <v>45657</v>
      </c>
      <c r="E25" s="21">
        <v>76938.345000000001</v>
      </c>
      <c r="F25" s="21">
        <v>313.64999999999998</v>
      </c>
      <c r="G25" s="21">
        <f t="shared" si="1"/>
        <v>76624.695000000007</v>
      </c>
      <c r="H25" s="21">
        <v>76624.695000000007</v>
      </c>
    </row>
    <row r="26" spans="3:8" ht="15.75" thickBot="1">
      <c r="C26" s="110" t="s">
        <v>35</v>
      </c>
      <c r="D26" s="111"/>
      <c r="E26" s="21">
        <f>SUM(E5:E25)</f>
        <v>4899645.2277300004</v>
      </c>
      <c r="F26" s="21">
        <f>SUM(F5:F25)</f>
        <v>2956.4686500000003</v>
      </c>
      <c r="G26" s="21">
        <f>SUM(G5:G25)</f>
        <v>4895878.3065185994</v>
      </c>
      <c r="H26" s="21">
        <f>SUM(H5:H25)</f>
        <v>4896688.7590799984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135416.601</v>
      </c>
      <c r="G30" s="75">
        <v>173.90700000000001</v>
      </c>
      <c r="H30" s="76">
        <v>135242.69399999999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126388.8276</v>
      </c>
      <c r="G32" s="75">
        <f>G30/E31*28</f>
        <v>162.31319999999999</v>
      </c>
      <c r="H32" s="77">
        <f>H30/E31*28</f>
        <v>126226.51439999999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C2:H33"/>
  <sheetViews>
    <sheetView zoomScale="80" zoomScaleNormal="80" workbookViewId="0">
      <selection activeCell="L20" sqref="L20"/>
    </sheetView>
  </sheetViews>
  <sheetFormatPr defaultRowHeight="15"/>
  <cols>
    <col min="3" max="4" width="19.28515625" customWidth="1"/>
    <col min="5" max="5" width="16.140625" customWidth="1"/>
    <col min="6" max="6" width="12.5703125" bestFit="1" customWidth="1"/>
    <col min="7" max="7" width="15.42578125" bestFit="1" customWidth="1"/>
    <col min="8" max="8" width="19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86">
        <f>F32</f>
        <v>136641.60859999998</v>
      </c>
      <c r="F5" s="86">
        <f>G32</f>
        <v>175.4802</v>
      </c>
      <c r="G5" s="86">
        <f>E5-F5</f>
        <v>136466.12839999999</v>
      </c>
      <c r="H5" s="86">
        <f>H32</f>
        <v>136466.12839999999</v>
      </c>
    </row>
    <row r="6" spans="3:8">
      <c r="C6" s="8">
        <v>45047</v>
      </c>
      <c r="D6" s="9">
        <v>45077</v>
      </c>
      <c r="E6" s="77">
        <v>213176.41399999999</v>
      </c>
      <c r="F6" s="77">
        <v>104.035</v>
      </c>
      <c r="G6" s="77">
        <f t="shared" ref="G6:G25" si="0">E6-F6</f>
        <v>213072.37899999999</v>
      </c>
      <c r="H6" s="77">
        <v>213072.37899999999</v>
      </c>
    </row>
    <row r="7" spans="3:8">
      <c r="C7" s="8">
        <v>45078</v>
      </c>
      <c r="D7" s="9">
        <v>45107</v>
      </c>
      <c r="E7" s="77">
        <v>479262.99300000002</v>
      </c>
      <c r="F7" s="77">
        <v>19.899000000000001</v>
      </c>
      <c r="G7" s="77">
        <f t="shared" si="0"/>
        <v>479243.09400000004</v>
      </c>
      <c r="H7" s="77">
        <v>479243.09400000004</v>
      </c>
    </row>
    <row r="8" spans="3:8">
      <c r="C8" s="8">
        <v>45108</v>
      </c>
      <c r="D8" s="9">
        <v>45138</v>
      </c>
      <c r="E8" s="77">
        <v>600768.38324999996</v>
      </c>
      <c r="F8" s="77">
        <v>0.54069999999999996</v>
      </c>
      <c r="G8" s="77">
        <f t="shared" si="0"/>
        <v>600767.84254999994</v>
      </c>
      <c r="H8" s="77">
        <v>600767.84254999994</v>
      </c>
    </row>
    <row r="9" spans="3:8">
      <c r="C9" s="8">
        <v>45139</v>
      </c>
      <c r="D9" s="9">
        <v>45169</v>
      </c>
      <c r="E9" s="77">
        <v>429379.71750000003</v>
      </c>
      <c r="F9" s="77">
        <v>0.2707</v>
      </c>
      <c r="G9" s="77">
        <f t="shared" si="0"/>
        <v>429379.44680000003</v>
      </c>
      <c r="H9" s="77">
        <v>429379.44680000003</v>
      </c>
    </row>
    <row r="10" spans="3:8">
      <c r="C10" s="64">
        <v>45170</v>
      </c>
      <c r="D10" s="65">
        <v>45199</v>
      </c>
      <c r="E10" s="87">
        <v>336700.02899999998</v>
      </c>
      <c r="F10" s="87">
        <v>109.6305</v>
      </c>
      <c r="G10" s="87">
        <f>(E10*(1-0.2%))-(F10*(1+0.2%))</f>
        <v>335916.77918099996</v>
      </c>
      <c r="H10" s="87">
        <v>336590.39849999995</v>
      </c>
    </row>
    <row r="11" spans="3:8">
      <c r="C11" s="64">
        <v>45200</v>
      </c>
      <c r="D11" s="65">
        <v>45230</v>
      </c>
      <c r="E11" s="87">
        <v>89616.573000000004</v>
      </c>
      <c r="F11" s="87">
        <v>142.06899999999999</v>
      </c>
      <c r="G11" s="87">
        <f>(E11*(1-0.2%))-(F11*(1+0.2%))</f>
        <v>89294.986715999999</v>
      </c>
      <c r="H11" s="87">
        <v>89474.504000000001</v>
      </c>
    </row>
    <row r="12" spans="3:8">
      <c r="C12" s="8">
        <v>45231</v>
      </c>
      <c r="D12" s="9">
        <v>45260</v>
      </c>
      <c r="E12" s="77">
        <v>82312.702499999999</v>
      </c>
      <c r="F12" s="77">
        <v>83.503</v>
      </c>
      <c r="G12" s="77">
        <f t="shared" si="0"/>
        <v>82229.199500000002</v>
      </c>
      <c r="H12" s="77">
        <v>82229.199500000002</v>
      </c>
    </row>
    <row r="13" spans="3:8">
      <c r="C13" s="8">
        <v>45261</v>
      </c>
      <c r="D13" s="9">
        <v>45291</v>
      </c>
      <c r="E13" s="77">
        <v>85772.682000000001</v>
      </c>
      <c r="F13" s="77">
        <v>105.465</v>
      </c>
      <c r="G13" s="77">
        <f t="shared" si="0"/>
        <v>85667.217000000004</v>
      </c>
      <c r="H13" s="77">
        <v>85667.217000000004</v>
      </c>
    </row>
    <row r="14" spans="3:8">
      <c r="C14" s="8">
        <v>45292</v>
      </c>
      <c r="D14" s="9">
        <v>45322</v>
      </c>
      <c r="E14" s="77">
        <v>107327.98125</v>
      </c>
      <c r="F14" s="77">
        <v>146.99250000000001</v>
      </c>
      <c r="G14" s="77">
        <f t="shared" si="0"/>
        <v>107180.98875</v>
      </c>
      <c r="H14" s="77">
        <v>107180.98875</v>
      </c>
    </row>
    <row r="15" spans="3:8">
      <c r="C15" s="8">
        <v>45323</v>
      </c>
      <c r="D15" s="9">
        <v>45351</v>
      </c>
      <c r="E15" s="77">
        <v>95045.212499999994</v>
      </c>
      <c r="F15" s="77">
        <v>275.625</v>
      </c>
      <c r="G15" s="77">
        <f t="shared" si="0"/>
        <v>94769.587499999994</v>
      </c>
      <c r="H15" s="77">
        <v>94769.587499999994</v>
      </c>
    </row>
    <row r="16" spans="3:8">
      <c r="C16" s="8">
        <v>45352</v>
      </c>
      <c r="D16" s="9">
        <v>45382</v>
      </c>
      <c r="E16" s="77">
        <v>135984.37950000001</v>
      </c>
      <c r="F16" s="77">
        <v>232.91550000000001</v>
      </c>
      <c r="G16" s="77">
        <f t="shared" si="0"/>
        <v>135751.46400000001</v>
      </c>
      <c r="H16" s="77">
        <v>135751.46400000001</v>
      </c>
    </row>
    <row r="17" spans="3:8">
      <c r="C17" s="8">
        <v>45383</v>
      </c>
      <c r="D17" s="9">
        <v>45412</v>
      </c>
      <c r="E17" s="77">
        <v>145544.76300000001</v>
      </c>
      <c r="F17" s="77">
        <v>273</v>
      </c>
      <c r="G17" s="77">
        <f t="shared" si="0"/>
        <v>145271.76300000001</v>
      </c>
      <c r="H17" s="77">
        <v>145271.76300000001</v>
      </c>
    </row>
    <row r="18" spans="3:8">
      <c r="C18" s="8">
        <v>45413</v>
      </c>
      <c r="D18" s="9">
        <v>45443</v>
      </c>
      <c r="E18" s="77">
        <v>25177.409749999999</v>
      </c>
      <c r="F18" s="77">
        <v>234.96074999999999</v>
      </c>
      <c r="G18" s="77">
        <f t="shared" si="0"/>
        <v>24942.449000000001</v>
      </c>
      <c r="H18" s="77">
        <v>24942.449000000001</v>
      </c>
    </row>
    <row r="19" spans="3:8">
      <c r="C19" s="8">
        <v>45444</v>
      </c>
      <c r="D19" s="9">
        <v>45473</v>
      </c>
      <c r="E19" s="77">
        <v>348493.32</v>
      </c>
      <c r="F19" s="77">
        <v>111.6</v>
      </c>
      <c r="G19" s="77">
        <f t="shared" si="0"/>
        <v>348381.72000000003</v>
      </c>
      <c r="H19" s="77">
        <v>348381.72000000003</v>
      </c>
    </row>
    <row r="20" spans="3:8">
      <c r="C20" s="8">
        <v>45474</v>
      </c>
      <c r="D20" s="9">
        <v>45504</v>
      </c>
      <c r="E20" s="77">
        <v>706486.45499999996</v>
      </c>
      <c r="F20" s="77">
        <v>0</v>
      </c>
      <c r="G20" s="77">
        <f t="shared" si="0"/>
        <v>706486.45499999996</v>
      </c>
      <c r="H20" s="77">
        <v>706486.45499999996</v>
      </c>
    </row>
    <row r="21" spans="3:8">
      <c r="C21" s="8">
        <v>45505</v>
      </c>
      <c r="D21" s="9">
        <v>45535</v>
      </c>
      <c r="E21" s="77">
        <v>362348.4</v>
      </c>
      <c r="F21" s="77">
        <v>199.8</v>
      </c>
      <c r="G21" s="77">
        <f t="shared" si="0"/>
        <v>362148.60000000003</v>
      </c>
      <c r="H21" s="77">
        <v>362148.60000000003</v>
      </c>
    </row>
    <row r="22" spans="3:8">
      <c r="C22" s="8">
        <v>45536</v>
      </c>
      <c r="D22" s="9">
        <v>45565</v>
      </c>
      <c r="E22" s="77">
        <v>328537.23</v>
      </c>
      <c r="F22" s="77">
        <v>121.935</v>
      </c>
      <c r="G22" s="77">
        <f t="shared" si="0"/>
        <v>328415.29499999998</v>
      </c>
      <c r="H22" s="77">
        <v>328415.29499999998</v>
      </c>
    </row>
    <row r="23" spans="3:8">
      <c r="C23" s="8">
        <v>45566</v>
      </c>
      <c r="D23" s="9">
        <v>45596</v>
      </c>
      <c r="E23" s="77">
        <v>69538.89</v>
      </c>
      <c r="F23" s="77">
        <v>310.15499999999997</v>
      </c>
      <c r="G23" s="77">
        <f t="shared" si="0"/>
        <v>69228.735000000001</v>
      </c>
      <c r="H23" s="77">
        <v>69228.735000000001</v>
      </c>
    </row>
    <row r="24" spans="3:8">
      <c r="C24" s="8">
        <v>45597</v>
      </c>
      <c r="D24" s="9">
        <v>45626</v>
      </c>
      <c r="E24" s="77">
        <v>87706.875</v>
      </c>
      <c r="F24" s="77">
        <v>119.625</v>
      </c>
      <c r="G24" s="77">
        <f t="shared" si="0"/>
        <v>87587.25</v>
      </c>
      <c r="H24" s="77">
        <v>87587.25</v>
      </c>
    </row>
    <row r="25" spans="3:8">
      <c r="C25" s="8">
        <v>45627</v>
      </c>
      <c r="D25" s="9">
        <v>45657</v>
      </c>
      <c r="E25" s="77">
        <v>78594.12</v>
      </c>
      <c r="F25" s="77">
        <v>320.39999999999998</v>
      </c>
      <c r="G25" s="77">
        <f t="shared" si="0"/>
        <v>78273.72</v>
      </c>
      <c r="H25" s="77">
        <v>78273.72</v>
      </c>
    </row>
    <row r="26" spans="3:8" ht="15.75" thickBot="1">
      <c r="C26" s="110" t="s">
        <v>35</v>
      </c>
      <c r="D26" s="111"/>
      <c r="E26" s="77">
        <f>SUM(E5:E25)</f>
        <v>4944416.1388499998</v>
      </c>
      <c r="F26" s="77">
        <f>SUM(F5:F25)</f>
        <v>3087.9018499999997</v>
      </c>
      <c r="G26" s="77">
        <f>SUM(G5:G25)</f>
        <v>4940475.1003970001</v>
      </c>
      <c r="H26" s="77">
        <f>SUM(H5:H25)</f>
        <v>4941328.2370000007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46">
        <v>146401.72349999999</v>
      </c>
      <c r="G30" s="46">
        <v>188.0145</v>
      </c>
      <c r="H30" s="50">
        <v>146213.709</v>
      </c>
    </row>
    <row r="31" spans="3:8">
      <c r="C31" s="115" t="s">
        <v>74</v>
      </c>
      <c r="D31" s="116"/>
      <c r="E31" s="46">
        <f>E30-D30+1</f>
        <v>30</v>
      </c>
      <c r="F31" s="46"/>
      <c r="G31" s="46"/>
      <c r="H31" s="48"/>
    </row>
    <row r="32" spans="3:8">
      <c r="C32" s="115" t="s">
        <v>75</v>
      </c>
      <c r="D32" s="117"/>
      <c r="E32" s="116"/>
      <c r="F32" s="46">
        <f>F30/E31*28</f>
        <v>136641.60859999998</v>
      </c>
      <c r="G32" s="46">
        <f>G30/E31*28</f>
        <v>175.4802</v>
      </c>
      <c r="H32" s="1">
        <f>H30/E31*28</f>
        <v>136466.12839999999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2:H33"/>
  <sheetViews>
    <sheetView zoomScale="80" zoomScaleNormal="80" workbookViewId="0">
      <selection activeCell="L24" sqref="L24"/>
    </sheetView>
  </sheetViews>
  <sheetFormatPr defaultRowHeight="15"/>
  <cols>
    <col min="3" max="4" width="19.28515625" customWidth="1"/>
    <col min="5" max="5" width="14.140625" customWidth="1"/>
    <col min="6" max="6" width="12.5703125" bestFit="1" customWidth="1"/>
    <col min="7" max="8" width="15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129744.28320000001</v>
      </c>
      <c r="F5" s="71">
        <f>G32</f>
        <v>166.6224</v>
      </c>
      <c r="G5" s="71">
        <f>E5-F5</f>
        <v>129577.66080000001</v>
      </c>
      <c r="H5" s="71">
        <f>H32</f>
        <v>129577.66080000001</v>
      </c>
    </row>
    <row r="6" spans="3:8">
      <c r="C6" s="8">
        <v>45047</v>
      </c>
      <c r="D6" s="9">
        <v>45077</v>
      </c>
      <c r="E6" s="21">
        <v>193771.17300000001</v>
      </c>
      <c r="F6" s="21">
        <v>94.56</v>
      </c>
      <c r="G6" s="21">
        <f t="shared" ref="G6:G25" si="0">E6-F6</f>
        <v>193676.61300000001</v>
      </c>
      <c r="H6" s="21">
        <v>193676.61300000001</v>
      </c>
    </row>
    <row r="7" spans="3:8">
      <c r="C7" s="8">
        <v>45078</v>
      </c>
      <c r="D7" s="9">
        <v>45107</v>
      </c>
      <c r="E7" s="21">
        <v>457803.45600000001</v>
      </c>
      <c r="F7" s="21">
        <v>19.007999999999999</v>
      </c>
      <c r="G7" s="21">
        <f t="shared" si="0"/>
        <v>457784.44800000003</v>
      </c>
      <c r="H7" s="21">
        <v>457784.44800000003</v>
      </c>
    </row>
    <row r="8" spans="3:8">
      <c r="C8" s="8">
        <v>45108</v>
      </c>
      <c r="D8" s="9">
        <v>45138</v>
      </c>
      <c r="E8" s="21">
        <v>567438.65</v>
      </c>
      <c r="F8" s="21">
        <v>0.51070000000000004</v>
      </c>
      <c r="G8" s="21">
        <f t="shared" si="0"/>
        <v>567438.13930000004</v>
      </c>
      <c r="H8" s="21">
        <v>567438.13930000004</v>
      </c>
    </row>
    <row r="9" spans="3:8">
      <c r="C9" s="8">
        <v>45139</v>
      </c>
      <c r="D9" s="9">
        <v>45169</v>
      </c>
      <c r="E9" s="21">
        <v>412727.8725</v>
      </c>
      <c r="F9" s="21">
        <v>0.26024999999999998</v>
      </c>
      <c r="G9" s="21">
        <f t="shared" si="0"/>
        <v>412727.61225000001</v>
      </c>
      <c r="H9" s="21">
        <v>412727.61225000001</v>
      </c>
    </row>
    <row r="10" spans="3:8">
      <c r="C10" s="64">
        <v>45170</v>
      </c>
      <c r="D10" s="65">
        <v>45199</v>
      </c>
      <c r="E10" s="72">
        <v>310834.93300000002</v>
      </c>
      <c r="F10" s="72">
        <v>101.208</v>
      </c>
      <c r="G10" s="72">
        <f>(E10*(1-0.2%))-(F10*(1+0.2%))</f>
        <v>310111.85271800001</v>
      </c>
      <c r="H10" s="72">
        <v>310733.72500000003</v>
      </c>
    </row>
    <row r="11" spans="3:8">
      <c r="C11" s="64">
        <v>45200</v>
      </c>
      <c r="D11" s="65">
        <v>45230</v>
      </c>
      <c r="E11" s="72">
        <v>80816.051999999996</v>
      </c>
      <c r="F11" s="72">
        <v>128.11799999999999</v>
      </c>
      <c r="G11" s="72">
        <f>(E11*(1-0.2%))-(F11*(1+0.2%))</f>
        <v>80526.045659999989</v>
      </c>
      <c r="H11" s="72">
        <v>80687.933999999994</v>
      </c>
    </row>
    <row r="12" spans="3:8">
      <c r="C12" s="8">
        <v>45231</v>
      </c>
      <c r="D12" s="9">
        <v>45260</v>
      </c>
      <c r="E12" s="21">
        <v>78863.846000000005</v>
      </c>
      <c r="F12" s="21">
        <v>80.0047</v>
      </c>
      <c r="G12" s="21">
        <f t="shared" si="0"/>
        <v>78783.8413</v>
      </c>
      <c r="H12" s="21">
        <v>78783.8413</v>
      </c>
    </row>
    <row r="13" spans="3:8">
      <c r="C13" s="8">
        <v>45261</v>
      </c>
      <c r="D13" s="9">
        <v>45291</v>
      </c>
      <c r="E13" s="21">
        <v>80713.057499999995</v>
      </c>
      <c r="F13" s="21">
        <v>99.243750000000006</v>
      </c>
      <c r="G13" s="21">
        <f t="shared" si="0"/>
        <v>80613.813750000001</v>
      </c>
      <c r="H13" s="21">
        <v>80613.813750000001</v>
      </c>
    </row>
    <row r="14" spans="3:8">
      <c r="C14" s="8">
        <v>45292</v>
      </c>
      <c r="D14" s="9">
        <v>45322</v>
      </c>
      <c r="E14" s="21">
        <v>105011.55</v>
      </c>
      <c r="F14" s="21">
        <v>143.82</v>
      </c>
      <c r="G14" s="21">
        <f t="shared" si="0"/>
        <v>104867.73</v>
      </c>
      <c r="H14" s="21">
        <v>104867.73</v>
      </c>
    </row>
    <row r="15" spans="3:8">
      <c r="C15" s="8">
        <v>45323</v>
      </c>
      <c r="D15" s="9">
        <v>45351</v>
      </c>
      <c r="E15" s="21">
        <v>91922.298379999993</v>
      </c>
      <c r="F15" s="21">
        <v>266.56875000000002</v>
      </c>
      <c r="G15" s="21">
        <f t="shared" si="0"/>
        <v>91655.729629999987</v>
      </c>
      <c r="H15" s="21">
        <v>91655.729629999987</v>
      </c>
    </row>
    <row r="16" spans="3:8">
      <c r="C16" s="8">
        <v>45352</v>
      </c>
      <c r="D16" s="9">
        <v>45382</v>
      </c>
      <c r="E16" s="21">
        <v>124232.643</v>
      </c>
      <c r="F16" s="21">
        <v>212.78800000000001</v>
      </c>
      <c r="G16" s="21">
        <f t="shared" si="0"/>
        <v>124019.855</v>
      </c>
      <c r="H16" s="21">
        <v>124019.855</v>
      </c>
    </row>
    <row r="17" spans="3:8">
      <c r="C17" s="8">
        <v>45383</v>
      </c>
      <c r="D17" s="9">
        <v>45412</v>
      </c>
      <c r="E17" s="21">
        <v>135748.48087999999</v>
      </c>
      <c r="F17" s="21">
        <v>254.625</v>
      </c>
      <c r="G17" s="21">
        <f t="shared" si="0"/>
        <v>135493.85587999999</v>
      </c>
      <c r="H17" s="21">
        <v>135493.85587999999</v>
      </c>
    </row>
    <row r="18" spans="3:8">
      <c r="C18" s="8">
        <v>45413</v>
      </c>
      <c r="D18" s="9">
        <v>45443</v>
      </c>
      <c r="E18" s="21">
        <v>238708.02937999999</v>
      </c>
      <c r="F18" s="21">
        <v>218.08688000000001</v>
      </c>
      <c r="G18" s="21">
        <f t="shared" si="0"/>
        <v>238489.9425</v>
      </c>
      <c r="H18" s="21">
        <v>238489.9425</v>
      </c>
    </row>
    <row r="19" spans="3:8">
      <c r="C19" s="8">
        <v>45444</v>
      </c>
      <c r="D19" s="9">
        <v>45473</v>
      </c>
      <c r="E19" s="21">
        <v>313831.34999999998</v>
      </c>
      <c r="F19" s="21">
        <v>100.5</v>
      </c>
      <c r="G19" s="21">
        <f t="shared" si="0"/>
        <v>313730.84999999998</v>
      </c>
      <c r="H19" s="21">
        <v>313730.84999999998</v>
      </c>
    </row>
    <row r="20" spans="3:8">
      <c r="C20" s="8">
        <v>45474</v>
      </c>
      <c r="D20" s="9">
        <v>45504</v>
      </c>
      <c r="E20" s="21">
        <v>667710.09</v>
      </c>
      <c r="F20" s="21">
        <v>0</v>
      </c>
      <c r="G20" s="21">
        <f t="shared" si="0"/>
        <v>667710.09</v>
      </c>
      <c r="H20" s="21">
        <v>667710.09</v>
      </c>
    </row>
    <row r="21" spans="3:8">
      <c r="C21" s="8">
        <v>45505</v>
      </c>
      <c r="D21" s="9">
        <v>45535</v>
      </c>
      <c r="E21" s="21">
        <v>343251.66</v>
      </c>
      <c r="F21" s="21">
        <v>189.27</v>
      </c>
      <c r="G21" s="21">
        <f t="shared" si="0"/>
        <v>343062.38999999996</v>
      </c>
      <c r="H21" s="21">
        <v>343062.38999999996</v>
      </c>
    </row>
    <row r="22" spans="3:8">
      <c r="C22" s="8">
        <v>45536</v>
      </c>
      <c r="D22" s="9">
        <v>45565</v>
      </c>
      <c r="E22" s="21">
        <v>300529.32</v>
      </c>
      <c r="F22" s="21">
        <v>111.54</v>
      </c>
      <c r="G22" s="21">
        <f t="shared" si="0"/>
        <v>300417.78000000003</v>
      </c>
      <c r="H22" s="21">
        <v>300417.78000000003</v>
      </c>
    </row>
    <row r="23" spans="3:8">
      <c r="C23" s="8">
        <v>45566</v>
      </c>
      <c r="D23" s="9">
        <v>45596</v>
      </c>
      <c r="E23" s="21">
        <v>66515.460000000006</v>
      </c>
      <c r="F23" s="21">
        <v>296.67</v>
      </c>
      <c r="G23" s="21">
        <f t="shared" si="0"/>
        <v>66218.790000000008</v>
      </c>
      <c r="H23" s="21">
        <v>66218.790000000008</v>
      </c>
    </row>
    <row r="24" spans="3:8">
      <c r="C24" s="8">
        <v>45597</v>
      </c>
      <c r="D24" s="9">
        <v>45626</v>
      </c>
      <c r="E24" s="21">
        <v>84682.5</v>
      </c>
      <c r="F24" s="21">
        <v>115.5</v>
      </c>
      <c r="G24" s="21">
        <f t="shared" si="0"/>
        <v>84567</v>
      </c>
      <c r="H24" s="21">
        <v>84567</v>
      </c>
    </row>
    <row r="25" spans="3:8">
      <c r="C25" s="8">
        <v>45627</v>
      </c>
      <c r="D25" s="9">
        <v>45657</v>
      </c>
      <c r="E25" s="21">
        <v>77159.115000000005</v>
      </c>
      <c r="F25" s="21">
        <v>314.55</v>
      </c>
      <c r="G25" s="21">
        <f t="shared" si="0"/>
        <v>76844.565000000002</v>
      </c>
      <c r="H25" s="21">
        <v>76844.565000000002</v>
      </c>
    </row>
    <row r="26" spans="3:8" ht="15.75" thickBot="1">
      <c r="C26" s="110" t="s">
        <v>35</v>
      </c>
      <c r="D26" s="111"/>
      <c r="E26" s="21">
        <f>SUM(E5:E25)</f>
        <v>4862015.8198400009</v>
      </c>
      <c r="F26" s="21">
        <f>SUM(F5:F25)</f>
        <v>2913.4544300000007</v>
      </c>
      <c r="G26" s="21">
        <f>SUM(G5:G25)</f>
        <v>4858318.6047880007</v>
      </c>
      <c r="H26" s="21">
        <f>SUM(H5:H25)</f>
        <v>4859102.365410001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139011.73199999999</v>
      </c>
      <c r="G30" s="75">
        <v>178.524</v>
      </c>
      <c r="H30" s="76">
        <v>138833.20800000001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129744.28320000001</v>
      </c>
      <c r="G32" s="75">
        <f>G30/E31*28</f>
        <v>166.6224</v>
      </c>
      <c r="H32" s="77">
        <f>H30/E31*28</f>
        <v>129577.66080000001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C2:K33"/>
  <sheetViews>
    <sheetView zoomScale="80" zoomScaleNormal="80" workbookViewId="0">
      <selection activeCell="K27" sqref="K27"/>
    </sheetView>
  </sheetViews>
  <sheetFormatPr defaultRowHeight="15"/>
  <cols>
    <col min="3" max="4" width="19.28515625" customWidth="1"/>
    <col min="5" max="5" width="14.85546875" customWidth="1"/>
    <col min="6" max="6" width="12.5703125" bestFit="1" customWidth="1"/>
    <col min="7" max="8" width="15.42578125" bestFit="1" customWidth="1"/>
    <col min="9" max="9" width="12.42578125" bestFit="1" customWidth="1"/>
  </cols>
  <sheetData>
    <row r="2" spans="3:11" ht="15.75" thickBot="1"/>
    <row r="3" spans="3:11">
      <c r="C3" s="108" t="s">
        <v>43</v>
      </c>
      <c r="D3" s="109"/>
    </row>
    <row r="4" spans="3:11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11">
      <c r="C5" s="54">
        <v>45019</v>
      </c>
      <c r="D5" s="55">
        <v>45046</v>
      </c>
      <c r="E5" s="86">
        <f>F32</f>
        <v>131981.2536</v>
      </c>
      <c r="F5" s="86">
        <f>G32</f>
        <v>169.49520000000001</v>
      </c>
      <c r="G5" s="86">
        <f>E5-F5</f>
        <v>131811.75839999999</v>
      </c>
      <c r="H5" s="86">
        <f>H32</f>
        <v>131811.75839999999</v>
      </c>
    </row>
    <row r="6" spans="3:11">
      <c r="C6" s="8">
        <v>45047</v>
      </c>
      <c r="D6" s="9">
        <v>45077</v>
      </c>
      <c r="E6" s="77">
        <v>201364.52</v>
      </c>
      <c r="F6" s="77">
        <v>98.271000000000001</v>
      </c>
      <c r="G6" s="77">
        <f t="shared" ref="G6:G25" si="0">E6-F6</f>
        <v>201266.24899999998</v>
      </c>
      <c r="H6" s="77">
        <v>201266.24899999998</v>
      </c>
    </row>
    <row r="7" spans="3:11">
      <c r="C7" s="8">
        <v>45078</v>
      </c>
      <c r="D7" s="9">
        <v>45107</v>
      </c>
      <c r="E7" s="77">
        <v>464956.63500000001</v>
      </c>
      <c r="F7" s="77">
        <v>19.305</v>
      </c>
      <c r="G7" s="77">
        <f t="shared" si="0"/>
        <v>464937.33</v>
      </c>
      <c r="H7" s="77">
        <v>464937.33</v>
      </c>
    </row>
    <row r="8" spans="3:11">
      <c r="C8" s="8">
        <v>45108</v>
      </c>
      <c r="D8" s="9">
        <v>45138</v>
      </c>
      <c r="E8" s="77">
        <v>602434.86899999995</v>
      </c>
      <c r="F8" s="77">
        <v>0.54200000000000004</v>
      </c>
      <c r="G8" s="77">
        <f t="shared" si="0"/>
        <v>602434.32699999993</v>
      </c>
      <c r="H8" s="77">
        <v>602434.32699999993</v>
      </c>
      <c r="K8" t="s">
        <v>40</v>
      </c>
    </row>
    <row r="9" spans="3:11">
      <c r="C9" s="8">
        <v>45139</v>
      </c>
      <c r="D9" s="9">
        <v>45169</v>
      </c>
      <c r="E9" s="77">
        <v>418080.25099999999</v>
      </c>
      <c r="F9" s="77">
        <v>0.26300000000000001</v>
      </c>
      <c r="G9" s="77">
        <f t="shared" si="0"/>
        <v>418079.98800000001</v>
      </c>
      <c r="H9" s="77">
        <v>418079.98800000001</v>
      </c>
    </row>
    <row r="10" spans="3:11">
      <c r="C10" s="64">
        <v>45170</v>
      </c>
      <c r="D10" s="65">
        <v>45199</v>
      </c>
      <c r="E10" s="87">
        <v>315826.44300000003</v>
      </c>
      <c r="F10" s="87">
        <v>102.834</v>
      </c>
      <c r="G10" s="87">
        <f>(E10*(1-0.2%))-(F10*(1+0.2%))</f>
        <v>315091.75044600002</v>
      </c>
      <c r="H10" s="87">
        <v>315723.60900000005</v>
      </c>
    </row>
    <row r="11" spans="3:11">
      <c r="C11" s="64">
        <v>45200</v>
      </c>
      <c r="D11" s="65">
        <v>45230</v>
      </c>
      <c r="E11" s="87">
        <v>86145.945000000007</v>
      </c>
      <c r="F11" s="87">
        <v>136.56700000000001</v>
      </c>
      <c r="G11" s="87">
        <f>(E11*(1-0.2%))-(F11*(1+0.2%))</f>
        <v>85836.812976000016</v>
      </c>
      <c r="H11" s="87">
        <v>86009.378000000012</v>
      </c>
    </row>
    <row r="12" spans="3:11">
      <c r="C12" s="8">
        <v>45231</v>
      </c>
      <c r="D12" s="9">
        <v>45260</v>
      </c>
      <c r="E12" s="77">
        <v>80818.198000000004</v>
      </c>
      <c r="F12" s="77">
        <v>81.986999999999995</v>
      </c>
      <c r="G12" s="77">
        <f t="shared" si="0"/>
        <v>80736.21100000001</v>
      </c>
      <c r="H12" s="77">
        <v>80736.21100000001</v>
      </c>
    </row>
    <row r="13" spans="3:11">
      <c r="C13" s="8">
        <v>45261</v>
      </c>
      <c r="D13" s="9">
        <v>45291</v>
      </c>
      <c r="E13" s="77">
        <v>84447.542249999999</v>
      </c>
      <c r="F13" s="77">
        <v>103.83562999999999</v>
      </c>
      <c r="G13" s="77">
        <f t="shared" si="0"/>
        <v>84343.706619999997</v>
      </c>
      <c r="H13" s="77">
        <v>84343.706619999997</v>
      </c>
    </row>
    <row r="14" spans="3:11">
      <c r="C14" s="8">
        <v>45292</v>
      </c>
      <c r="D14" s="9">
        <v>45322</v>
      </c>
      <c r="E14" s="77">
        <v>106555.83749999999</v>
      </c>
      <c r="F14" s="77">
        <v>145.935</v>
      </c>
      <c r="G14" s="77">
        <f t="shared" si="0"/>
        <v>106409.9025</v>
      </c>
      <c r="H14" s="77">
        <v>106409.9025</v>
      </c>
    </row>
    <row r="15" spans="3:11">
      <c r="C15" s="8">
        <v>45323</v>
      </c>
      <c r="D15" s="9">
        <v>45351</v>
      </c>
      <c r="E15" s="77">
        <v>92193.85613</v>
      </c>
      <c r="F15" s="77">
        <v>276.35624999999999</v>
      </c>
      <c r="G15" s="77">
        <f t="shared" si="0"/>
        <v>91917.499880000003</v>
      </c>
      <c r="H15" s="77">
        <v>91917.499880000003</v>
      </c>
    </row>
    <row r="16" spans="3:11">
      <c r="C16" s="8">
        <v>45352</v>
      </c>
      <c r="D16" s="9">
        <v>45382</v>
      </c>
      <c r="E16" s="77">
        <v>114905.868</v>
      </c>
      <c r="F16" s="77">
        <v>196.81200000000001</v>
      </c>
      <c r="G16" s="77">
        <f t="shared" si="0"/>
        <v>114709.056</v>
      </c>
      <c r="H16" s="77">
        <v>114709.056</v>
      </c>
    </row>
    <row r="17" spans="3:8">
      <c r="C17" s="8">
        <v>45383</v>
      </c>
      <c r="D17" s="9">
        <v>45412</v>
      </c>
      <c r="E17" s="77">
        <v>137147.94975</v>
      </c>
      <c r="F17" s="77">
        <v>257.25</v>
      </c>
      <c r="G17" s="77">
        <f t="shared" si="0"/>
        <v>136890.69975</v>
      </c>
      <c r="H17" s="77">
        <v>136890.69975</v>
      </c>
    </row>
    <row r="18" spans="3:8">
      <c r="C18" s="8">
        <v>45413</v>
      </c>
      <c r="D18" s="9">
        <v>45443</v>
      </c>
      <c r="E18" s="77">
        <v>245677.60688000001</v>
      </c>
      <c r="F18" s="77">
        <v>224.45437999999999</v>
      </c>
      <c r="G18" s="77">
        <f t="shared" si="0"/>
        <v>245453.1525</v>
      </c>
      <c r="H18" s="77">
        <v>245453.1525</v>
      </c>
    </row>
    <row r="19" spans="3:8">
      <c r="C19" s="8">
        <v>45444</v>
      </c>
      <c r="D19" s="9">
        <v>45473</v>
      </c>
      <c r="E19" s="77">
        <v>329288.71500000003</v>
      </c>
      <c r="F19" s="77">
        <v>105.45</v>
      </c>
      <c r="G19" s="77">
        <f t="shared" si="0"/>
        <v>329183.26500000001</v>
      </c>
      <c r="H19" s="77">
        <v>329183.26500000001</v>
      </c>
    </row>
    <row r="20" spans="3:8">
      <c r="C20" s="8">
        <v>45474</v>
      </c>
      <c r="D20" s="9">
        <v>45504</v>
      </c>
      <c r="E20" s="77">
        <v>665818.56000000006</v>
      </c>
      <c r="F20" s="77">
        <v>0</v>
      </c>
      <c r="G20" s="77">
        <f t="shared" si="0"/>
        <v>665818.56000000006</v>
      </c>
      <c r="H20" s="77">
        <v>665818.56000000006</v>
      </c>
    </row>
    <row r="21" spans="3:8">
      <c r="C21" s="8">
        <v>45505</v>
      </c>
      <c r="D21" s="9">
        <v>45535</v>
      </c>
      <c r="E21" s="77">
        <v>346189.62</v>
      </c>
      <c r="F21" s="77">
        <v>190.89</v>
      </c>
      <c r="G21" s="77">
        <f t="shared" si="0"/>
        <v>345998.73</v>
      </c>
      <c r="H21" s="77">
        <v>345998.73</v>
      </c>
    </row>
    <row r="22" spans="3:8">
      <c r="C22" s="8">
        <v>45536</v>
      </c>
      <c r="D22" s="9">
        <v>45565</v>
      </c>
      <c r="E22" s="77">
        <v>313421.84999999998</v>
      </c>
      <c r="F22" s="77">
        <v>116.325</v>
      </c>
      <c r="G22" s="77">
        <f t="shared" si="0"/>
        <v>313305.52499999997</v>
      </c>
      <c r="H22" s="77">
        <v>313305.52499999997</v>
      </c>
    </row>
    <row r="23" spans="3:8">
      <c r="C23" s="8">
        <v>45566</v>
      </c>
      <c r="D23" s="9">
        <v>45596</v>
      </c>
      <c r="E23" s="77">
        <v>62906.85</v>
      </c>
      <c r="F23" s="77">
        <v>280.57499999999999</v>
      </c>
      <c r="G23" s="77">
        <f t="shared" si="0"/>
        <v>62626.275000000001</v>
      </c>
      <c r="H23" s="77">
        <v>62626.275000000001</v>
      </c>
    </row>
    <row r="24" spans="3:8">
      <c r="C24" s="8">
        <v>45597</v>
      </c>
      <c r="D24" s="9">
        <v>45626</v>
      </c>
      <c r="E24" s="77">
        <v>86376.15</v>
      </c>
      <c r="F24" s="77">
        <v>117.81</v>
      </c>
      <c r="G24" s="77">
        <f t="shared" si="0"/>
        <v>86258.34</v>
      </c>
      <c r="H24" s="77">
        <v>86258.34</v>
      </c>
    </row>
    <row r="25" spans="3:8">
      <c r="C25" s="8">
        <v>45627</v>
      </c>
      <c r="D25" s="9">
        <v>45657</v>
      </c>
      <c r="E25" s="77">
        <v>77600.654999999999</v>
      </c>
      <c r="F25" s="77">
        <v>316.35000000000002</v>
      </c>
      <c r="G25" s="77">
        <f t="shared" si="0"/>
        <v>77284.304999999993</v>
      </c>
      <c r="H25" s="77">
        <v>77284.304999999993</v>
      </c>
    </row>
    <row r="26" spans="3:8" ht="15.75" thickBot="1">
      <c r="C26" s="110" t="s">
        <v>35</v>
      </c>
      <c r="D26" s="111"/>
      <c r="E26" s="77">
        <f>SUM(E5:E25)</f>
        <v>4964139.1751099993</v>
      </c>
      <c r="F26" s="77">
        <f>SUM(F5:F25)</f>
        <v>2941.3074599999995</v>
      </c>
      <c r="G26" s="77">
        <f>SUM(G5:G25)</f>
        <v>4960393.4440720007</v>
      </c>
      <c r="H26" s="77">
        <f>SUM(H5:H25)</f>
        <v>4961197.8676500004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141408.486</v>
      </c>
      <c r="G30" s="75">
        <v>181.602</v>
      </c>
      <c r="H30" s="76">
        <v>141226.88399999999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131981.2536</v>
      </c>
      <c r="G32" s="75">
        <f>G30/E31*28</f>
        <v>169.49520000000001</v>
      </c>
      <c r="H32" s="77">
        <f>H30/E31*28</f>
        <v>131811.75839999999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C2:H33"/>
  <sheetViews>
    <sheetView zoomScale="80" zoomScaleNormal="80" workbookViewId="0">
      <selection activeCell="H32" sqref="H32"/>
    </sheetView>
  </sheetViews>
  <sheetFormatPr defaultRowHeight="15"/>
  <cols>
    <col min="3" max="4" width="19.28515625" customWidth="1"/>
    <col min="5" max="5" width="14.85546875" customWidth="1"/>
    <col min="6" max="6" width="12.5703125" bestFit="1" customWidth="1"/>
    <col min="7" max="8" width="15.42578125" bestFit="1" customWidth="1"/>
    <col min="9" max="9" width="12.5703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131235.5968</v>
      </c>
      <c r="F5" s="71">
        <f>G32</f>
        <v>168.5376</v>
      </c>
      <c r="G5" s="71">
        <f>E5-F5</f>
        <v>131067.0592</v>
      </c>
      <c r="H5" s="71">
        <f>H32</f>
        <v>131067.0592</v>
      </c>
    </row>
    <row r="6" spans="3:8">
      <c r="C6" s="8">
        <v>45047</v>
      </c>
      <c r="D6" s="9">
        <v>45077</v>
      </c>
      <c r="E6" s="21">
        <v>199114.64550000001</v>
      </c>
      <c r="F6" s="21">
        <v>97.173000000000002</v>
      </c>
      <c r="G6" s="21">
        <f t="shared" ref="G6:G25" si="0">E6-F6</f>
        <v>199017.4725</v>
      </c>
      <c r="H6" s="21">
        <v>199017.4725</v>
      </c>
    </row>
    <row r="7" spans="3:8">
      <c r="C7" s="8">
        <v>45078</v>
      </c>
      <c r="D7" s="9">
        <v>45107</v>
      </c>
      <c r="E7" s="21">
        <v>457803.45600000001</v>
      </c>
      <c r="F7" s="21">
        <v>19.007999999999999</v>
      </c>
      <c r="G7" s="21">
        <f t="shared" si="0"/>
        <v>457784.44800000003</v>
      </c>
      <c r="H7" s="21">
        <v>457784.44800000003</v>
      </c>
    </row>
    <row r="8" spans="3:8">
      <c r="C8" s="8">
        <v>45108</v>
      </c>
      <c r="D8" s="9">
        <v>45138</v>
      </c>
      <c r="E8" s="21">
        <v>600768.38324999996</v>
      </c>
      <c r="F8" s="21">
        <v>0.54074999999999995</v>
      </c>
      <c r="G8" s="21">
        <f t="shared" si="0"/>
        <v>600767.84249999991</v>
      </c>
      <c r="H8" s="21">
        <v>600767.84249999991</v>
      </c>
    </row>
    <row r="9" spans="3:8">
      <c r="C9" s="8">
        <v>45139</v>
      </c>
      <c r="D9" s="9">
        <v>45169</v>
      </c>
      <c r="E9" s="21">
        <v>428785.00870000001</v>
      </c>
      <c r="F9" s="21">
        <v>0.27038000000000001</v>
      </c>
      <c r="G9" s="21">
        <f t="shared" si="0"/>
        <v>428784.73832</v>
      </c>
      <c r="H9" s="21">
        <v>428784.73832</v>
      </c>
    </row>
    <row r="10" spans="3:8">
      <c r="C10" s="64">
        <v>45170</v>
      </c>
      <c r="D10" s="65">
        <v>45199</v>
      </c>
      <c r="E10" s="72">
        <v>319910.4056</v>
      </c>
      <c r="F10" s="72">
        <v>104.16370000000001</v>
      </c>
      <c r="G10" s="72">
        <f>(E10*(1-0.2%))-(F10*(1+0.2%))</f>
        <v>319166.21276139998</v>
      </c>
      <c r="H10" s="72">
        <v>319806.24190000002</v>
      </c>
    </row>
    <row r="11" spans="3:8">
      <c r="C11" s="64">
        <v>45200</v>
      </c>
      <c r="D11" s="65">
        <v>45230</v>
      </c>
      <c r="E11" s="72">
        <v>81931.611000000004</v>
      </c>
      <c r="F11" s="72">
        <v>129.886</v>
      </c>
      <c r="G11" s="72">
        <f>(E11*(1-0.2%))-(F11*(1+0.2%))</f>
        <v>81637.602006000001</v>
      </c>
      <c r="H11" s="72">
        <v>81801.725000000006</v>
      </c>
    </row>
    <row r="12" spans="3:8">
      <c r="C12" s="8">
        <v>45231</v>
      </c>
      <c r="D12" s="9">
        <v>45260</v>
      </c>
      <c r="E12" s="21">
        <v>76334.684999999998</v>
      </c>
      <c r="F12" s="21">
        <v>77.438999999999993</v>
      </c>
      <c r="G12" s="21">
        <f t="shared" si="0"/>
        <v>76257.245999999999</v>
      </c>
      <c r="H12" s="21">
        <v>76257.245999999999</v>
      </c>
    </row>
    <row r="13" spans="3:8">
      <c r="C13" s="8">
        <v>45261</v>
      </c>
      <c r="D13" s="9">
        <v>45291</v>
      </c>
      <c r="E13" s="21">
        <v>80231.188500000004</v>
      </c>
      <c r="F13" s="21">
        <v>98.651250000000005</v>
      </c>
      <c r="G13" s="21">
        <f t="shared" si="0"/>
        <v>80132.537250000008</v>
      </c>
      <c r="H13" s="21">
        <v>80132.537250000008</v>
      </c>
    </row>
    <row r="14" spans="3:8">
      <c r="C14" s="8">
        <v>45292</v>
      </c>
      <c r="D14" s="9">
        <v>45322</v>
      </c>
      <c r="E14" s="21">
        <v>104239.40625</v>
      </c>
      <c r="F14" s="21">
        <v>142.76249999999999</v>
      </c>
      <c r="G14" s="21">
        <f t="shared" si="0"/>
        <v>104096.64375</v>
      </c>
      <c r="H14" s="21">
        <v>104096.64375</v>
      </c>
    </row>
    <row r="15" spans="3:8">
      <c r="C15" s="8">
        <v>45323</v>
      </c>
      <c r="D15" s="9">
        <v>45351</v>
      </c>
      <c r="E15" s="21">
        <v>91107.62513</v>
      </c>
      <c r="F15" s="21">
        <v>264.20625000000001</v>
      </c>
      <c r="G15" s="21">
        <f t="shared" si="0"/>
        <v>90843.418879999997</v>
      </c>
      <c r="H15" s="21">
        <v>90843.418879999997</v>
      </c>
    </row>
    <row r="16" spans="3:8">
      <c r="C16" s="8">
        <v>45352</v>
      </c>
      <c r="D16" s="9">
        <v>45382</v>
      </c>
      <c r="E16" s="21">
        <v>126284.53350000001</v>
      </c>
      <c r="F16" s="21">
        <v>216.3015</v>
      </c>
      <c r="G16" s="21">
        <f t="shared" si="0"/>
        <v>126068.232</v>
      </c>
      <c r="H16" s="21">
        <v>126068.232</v>
      </c>
    </row>
    <row r="17" spans="3:8">
      <c r="C17" s="8">
        <v>45383</v>
      </c>
      <c r="D17" s="9">
        <v>45412</v>
      </c>
      <c r="E17" s="21">
        <v>132149.84662999999</v>
      </c>
      <c r="F17" s="21">
        <v>247.875</v>
      </c>
      <c r="G17" s="21">
        <f t="shared" si="0"/>
        <v>131901.97162999999</v>
      </c>
      <c r="H17" s="21">
        <v>131901.97162999999</v>
      </c>
    </row>
    <row r="18" spans="3:8">
      <c r="C18" s="8">
        <v>45413</v>
      </c>
      <c r="D18" s="9">
        <v>45443</v>
      </c>
      <c r="E18" s="21">
        <v>226162.78988</v>
      </c>
      <c r="F18" s="21">
        <v>206.62538000000001</v>
      </c>
      <c r="G18" s="21">
        <f t="shared" si="0"/>
        <v>225956.16449999998</v>
      </c>
      <c r="H18" s="21">
        <v>225956.16449999998</v>
      </c>
    </row>
    <row r="19" spans="3:8">
      <c r="C19" s="8">
        <v>45444</v>
      </c>
      <c r="D19" s="9">
        <v>45473</v>
      </c>
      <c r="E19" s="21">
        <v>326946.69</v>
      </c>
      <c r="F19" s="21">
        <v>104.7</v>
      </c>
      <c r="G19" s="21">
        <f t="shared" si="0"/>
        <v>326841.99</v>
      </c>
      <c r="H19" s="21">
        <v>326841.99</v>
      </c>
    </row>
    <row r="20" spans="3:8">
      <c r="C20" s="8">
        <v>45474</v>
      </c>
      <c r="D20" s="9">
        <v>45504</v>
      </c>
      <c r="E20" s="21">
        <v>680950.8</v>
      </c>
      <c r="F20" s="21">
        <v>0</v>
      </c>
      <c r="G20" s="21">
        <f t="shared" si="0"/>
        <v>680950.8</v>
      </c>
      <c r="H20" s="21">
        <v>680950.8</v>
      </c>
    </row>
    <row r="21" spans="3:8">
      <c r="C21" s="8">
        <v>45505</v>
      </c>
      <c r="D21" s="9">
        <v>45535</v>
      </c>
      <c r="E21" s="21">
        <v>345699.96</v>
      </c>
      <c r="F21" s="21">
        <v>190.62</v>
      </c>
      <c r="G21" s="21">
        <f t="shared" si="0"/>
        <v>345509.34</v>
      </c>
      <c r="H21" s="21">
        <v>345509.34</v>
      </c>
    </row>
    <row r="22" spans="3:8">
      <c r="C22" s="8">
        <v>45536</v>
      </c>
      <c r="D22" s="9">
        <v>45565</v>
      </c>
      <c r="E22" s="21">
        <v>304975.02</v>
      </c>
      <c r="F22" s="21">
        <v>113.19</v>
      </c>
      <c r="G22" s="21">
        <f t="shared" si="0"/>
        <v>304861.83</v>
      </c>
      <c r="H22" s="21">
        <v>304861.83</v>
      </c>
    </row>
    <row r="23" spans="3:8">
      <c r="C23" s="8">
        <v>45566</v>
      </c>
      <c r="D23" s="9">
        <v>45596</v>
      </c>
      <c r="E23" s="21">
        <v>65930.28</v>
      </c>
      <c r="F23" s="21">
        <v>294.06</v>
      </c>
      <c r="G23" s="21">
        <f t="shared" si="0"/>
        <v>65636.22</v>
      </c>
      <c r="H23" s="21">
        <v>65636.22</v>
      </c>
    </row>
    <row r="24" spans="3:8">
      <c r="C24" s="8">
        <v>45597</v>
      </c>
      <c r="D24" s="9">
        <v>45626</v>
      </c>
      <c r="E24" s="21">
        <v>81174.225000000006</v>
      </c>
      <c r="F24" s="21">
        <v>110.715</v>
      </c>
      <c r="G24" s="21">
        <f t="shared" si="0"/>
        <v>81063.510000000009</v>
      </c>
      <c r="H24" s="21">
        <v>81063.510000000009</v>
      </c>
    </row>
    <row r="25" spans="3:8">
      <c r="C25" s="8">
        <v>45627</v>
      </c>
      <c r="D25" s="9">
        <v>45657</v>
      </c>
      <c r="E25" s="21">
        <v>73957.95</v>
      </c>
      <c r="F25" s="21">
        <v>301.5</v>
      </c>
      <c r="G25" s="21">
        <f t="shared" si="0"/>
        <v>73656.45</v>
      </c>
      <c r="H25" s="21">
        <v>73656.45</v>
      </c>
    </row>
    <row r="26" spans="3:8" ht="15.75" thickBot="1">
      <c r="C26" s="110" t="s">
        <v>35</v>
      </c>
      <c r="D26" s="111"/>
      <c r="E26" s="21">
        <f>SUM(E5:E25)</f>
        <v>4935694.1067399997</v>
      </c>
      <c r="F26" s="21">
        <f>SUM(F5:F25)</f>
        <v>2888.2253100000003</v>
      </c>
      <c r="G26" s="21">
        <f>SUM(G5:G25)</f>
        <v>4932001.7292973986</v>
      </c>
      <c r="H26" s="21">
        <f>SUM(H5:H25)</f>
        <v>4932805.8814299982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140609.568</v>
      </c>
      <c r="G30" s="75">
        <v>180.57599999999999</v>
      </c>
      <c r="H30" s="76">
        <v>140428.992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131235.5968</v>
      </c>
      <c r="G32" s="75">
        <f>G30/E31*28</f>
        <v>168.5376</v>
      </c>
      <c r="H32" s="77">
        <f>H30/E31*28</f>
        <v>131067.0592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C2:H33"/>
  <sheetViews>
    <sheetView zoomScale="80" zoomScaleNormal="80" workbookViewId="0">
      <selection activeCell="K29" sqref="K29"/>
    </sheetView>
  </sheetViews>
  <sheetFormatPr defaultRowHeight="15"/>
  <cols>
    <col min="3" max="4" width="19.28515625" customWidth="1"/>
    <col min="5" max="5" width="15.140625" customWidth="1"/>
    <col min="6" max="6" width="12.5703125" bestFit="1" customWidth="1"/>
    <col min="7" max="7" width="15.85546875" customWidth="1"/>
    <col min="8" max="8" width="15.42578125" bestFit="1" customWidth="1"/>
    <col min="9" max="9" width="12.5703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120796.40159999998</v>
      </c>
      <c r="F5" s="71">
        <f>G32</f>
        <v>155.13120000000001</v>
      </c>
      <c r="G5" s="71">
        <f>E5-F5</f>
        <v>120641.27039999998</v>
      </c>
      <c r="H5" s="71">
        <f>H32</f>
        <v>120641.27039999999</v>
      </c>
    </row>
    <row r="6" spans="3:8">
      <c r="C6" s="8">
        <v>45047</v>
      </c>
      <c r="D6" s="9">
        <v>45077</v>
      </c>
      <c r="E6" s="21">
        <v>188146.46</v>
      </c>
      <c r="F6" s="21">
        <v>91.82</v>
      </c>
      <c r="G6" s="21">
        <f t="shared" ref="G6:G25" si="0">E6-F6</f>
        <v>188054.63999999998</v>
      </c>
      <c r="H6" s="21">
        <v>188054.63999999998</v>
      </c>
    </row>
    <row r="7" spans="3:8">
      <c r="C7" s="8">
        <v>45078</v>
      </c>
      <c r="D7" s="9">
        <v>45107</v>
      </c>
      <c r="E7" s="21">
        <v>445447.96500000003</v>
      </c>
      <c r="F7" s="21">
        <v>18.495000000000001</v>
      </c>
      <c r="G7" s="21">
        <f t="shared" si="0"/>
        <v>445429.47000000003</v>
      </c>
      <c r="H7" s="21">
        <v>445429.47000000003</v>
      </c>
    </row>
    <row r="8" spans="3:8">
      <c r="C8" s="8">
        <v>45108</v>
      </c>
      <c r="D8" s="9">
        <v>45138</v>
      </c>
      <c r="E8" s="21">
        <v>569938.38300000003</v>
      </c>
      <c r="F8" s="21">
        <v>0.51300000000000001</v>
      </c>
      <c r="G8" s="21">
        <f t="shared" si="0"/>
        <v>569937.87</v>
      </c>
      <c r="H8" s="21">
        <v>569937.87</v>
      </c>
    </row>
    <row r="9" spans="3:8">
      <c r="C9" s="8">
        <v>45139</v>
      </c>
      <c r="D9" s="9">
        <v>45169</v>
      </c>
      <c r="E9" s="21">
        <v>412133.16399999999</v>
      </c>
      <c r="F9" s="21">
        <v>0.25979999999999998</v>
      </c>
      <c r="G9" s="21">
        <f t="shared" si="0"/>
        <v>412132.90419999999</v>
      </c>
      <c r="H9" s="21">
        <v>412132.90419999999</v>
      </c>
    </row>
    <row r="10" spans="3:8">
      <c r="C10" s="64">
        <v>45170</v>
      </c>
      <c r="D10" s="65">
        <v>45199</v>
      </c>
      <c r="E10" s="72">
        <v>309019.83860000002</v>
      </c>
      <c r="F10" s="72">
        <v>100.617</v>
      </c>
      <c r="G10" s="72">
        <f>(E10*(1-0.2%))-(F10*(1+0.2%))</f>
        <v>308300.98068879999</v>
      </c>
      <c r="H10" s="72">
        <v>308919.22159999999</v>
      </c>
    </row>
    <row r="11" spans="3:8">
      <c r="C11" s="64">
        <v>45200</v>
      </c>
      <c r="D11" s="65">
        <v>45230</v>
      </c>
      <c r="E11" s="72">
        <v>73626.894</v>
      </c>
      <c r="F11" s="72">
        <v>116.721</v>
      </c>
      <c r="G11" s="72">
        <f>(E11*(1-0.2%))-(F11*(1+0.2%))</f>
        <v>73362.685769999996</v>
      </c>
      <c r="H11" s="72">
        <v>73510.172999999995</v>
      </c>
    </row>
    <row r="12" spans="3:8">
      <c r="C12" s="8">
        <v>45231</v>
      </c>
      <c r="D12" s="9">
        <v>45260</v>
      </c>
      <c r="E12" s="21">
        <v>71966.133700000006</v>
      </c>
      <c r="F12" s="21">
        <v>73.007000000000005</v>
      </c>
      <c r="G12" s="21">
        <f t="shared" si="0"/>
        <v>71893.126700000008</v>
      </c>
      <c r="H12" s="21">
        <v>71893.126700000008</v>
      </c>
    </row>
    <row r="13" spans="3:8">
      <c r="C13" s="8">
        <v>45261</v>
      </c>
      <c r="D13" s="9">
        <v>45291</v>
      </c>
      <c r="E13" s="21">
        <v>73123.620750000002</v>
      </c>
      <c r="F13" s="21">
        <v>89.911879999999996</v>
      </c>
      <c r="G13" s="21">
        <f t="shared" si="0"/>
        <v>73033.708870000002</v>
      </c>
      <c r="H13" s="21">
        <v>73033.708870000002</v>
      </c>
    </row>
    <row r="14" spans="3:8">
      <c r="C14" s="8">
        <v>45292</v>
      </c>
      <c r="D14" s="9">
        <v>45322</v>
      </c>
      <c r="E14" s="21">
        <v>98679.971250000002</v>
      </c>
      <c r="F14" s="21">
        <v>135.14850000000001</v>
      </c>
      <c r="G14" s="21">
        <f t="shared" si="0"/>
        <v>98544.822750000007</v>
      </c>
      <c r="H14" s="21">
        <v>98544.822750000007</v>
      </c>
    </row>
    <row r="15" spans="3:8">
      <c r="C15" s="8">
        <v>45323</v>
      </c>
      <c r="D15" s="9">
        <v>45351</v>
      </c>
      <c r="E15" s="21">
        <v>84454.460250000004</v>
      </c>
      <c r="F15" s="21">
        <v>244.91249999999999</v>
      </c>
      <c r="G15" s="21">
        <f t="shared" si="0"/>
        <v>84209.547749999998</v>
      </c>
      <c r="H15" s="21">
        <v>84209.547749999998</v>
      </c>
    </row>
    <row r="16" spans="3:8">
      <c r="C16" s="8">
        <v>45352</v>
      </c>
      <c r="D16" s="9">
        <v>45382</v>
      </c>
      <c r="E16" s="21">
        <v>114159.726</v>
      </c>
      <c r="F16" s="21">
        <v>195.53399999999999</v>
      </c>
      <c r="G16" s="21">
        <f t="shared" si="0"/>
        <v>113964.192</v>
      </c>
      <c r="H16" s="21">
        <v>113964.192</v>
      </c>
    </row>
    <row r="17" spans="3:8">
      <c r="C17" s="8">
        <v>45383</v>
      </c>
      <c r="D17" s="9">
        <v>45412</v>
      </c>
      <c r="E17" s="21">
        <v>126551.97113000001</v>
      </c>
      <c r="F17" s="21">
        <v>237.375</v>
      </c>
      <c r="G17" s="21">
        <f t="shared" si="0"/>
        <v>126314.59613000001</v>
      </c>
      <c r="H17" s="21">
        <v>126314.59613000001</v>
      </c>
    </row>
    <row r="18" spans="3:8">
      <c r="C18" s="8">
        <v>45413</v>
      </c>
      <c r="D18" s="9">
        <v>45443</v>
      </c>
      <c r="E18" s="21">
        <v>228253.66313</v>
      </c>
      <c r="F18" s="21">
        <v>208.53563</v>
      </c>
      <c r="G18" s="21">
        <f t="shared" si="0"/>
        <v>228045.1275</v>
      </c>
      <c r="H18" s="21">
        <v>228045.1275</v>
      </c>
    </row>
    <row r="19" spans="3:8">
      <c r="C19" s="8">
        <v>45444</v>
      </c>
      <c r="D19" s="9">
        <v>45473</v>
      </c>
      <c r="E19" s="21">
        <v>304931.65500000003</v>
      </c>
      <c r="F19" s="21">
        <v>97.65</v>
      </c>
      <c r="G19" s="21">
        <f t="shared" si="0"/>
        <v>304834.005</v>
      </c>
      <c r="H19" s="21">
        <v>304834.005</v>
      </c>
    </row>
    <row r="20" spans="3:8">
      <c r="C20" s="8">
        <v>45474</v>
      </c>
      <c r="D20" s="9">
        <v>45504</v>
      </c>
      <c r="E20" s="21">
        <v>648794.79</v>
      </c>
      <c r="F20" s="21">
        <v>0</v>
      </c>
      <c r="G20" s="21">
        <f t="shared" si="0"/>
        <v>648794.79</v>
      </c>
      <c r="H20" s="21">
        <v>648794.79</v>
      </c>
    </row>
    <row r="21" spans="3:8">
      <c r="C21" s="8">
        <v>45505</v>
      </c>
      <c r="D21" s="9">
        <v>45535</v>
      </c>
      <c r="E21" s="21">
        <v>324644.58</v>
      </c>
      <c r="F21" s="21">
        <v>179.01</v>
      </c>
      <c r="G21" s="21">
        <f t="shared" si="0"/>
        <v>324465.57</v>
      </c>
      <c r="H21" s="21">
        <v>324465.57</v>
      </c>
    </row>
    <row r="22" spans="3:8">
      <c r="C22" s="8">
        <v>45536</v>
      </c>
      <c r="D22" s="9">
        <v>45565</v>
      </c>
      <c r="E22" s="21">
        <v>295194.48</v>
      </c>
      <c r="F22" s="21">
        <v>109.56</v>
      </c>
      <c r="G22" s="21">
        <f t="shared" si="0"/>
        <v>295084.92</v>
      </c>
      <c r="H22" s="21">
        <v>295084.92</v>
      </c>
    </row>
    <row r="23" spans="3:8">
      <c r="C23" s="8">
        <v>45566</v>
      </c>
      <c r="D23" s="9">
        <v>45596</v>
      </c>
      <c r="E23" s="21">
        <v>61248.84</v>
      </c>
      <c r="F23" s="21">
        <v>273.18</v>
      </c>
      <c r="G23" s="21">
        <f t="shared" si="0"/>
        <v>60975.659999999996</v>
      </c>
      <c r="H23" s="21">
        <v>60975.659999999996</v>
      </c>
    </row>
    <row r="24" spans="3:8">
      <c r="C24" s="8">
        <v>45597</v>
      </c>
      <c r="D24" s="9">
        <v>45626</v>
      </c>
      <c r="E24" s="21">
        <v>74883.524999999994</v>
      </c>
      <c r="F24" s="21">
        <v>102.13500000000001</v>
      </c>
      <c r="G24" s="21">
        <f t="shared" si="0"/>
        <v>74781.39</v>
      </c>
      <c r="H24" s="21">
        <v>74781.39</v>
      </c>
    </row>
    <row r="25" spans="3:8">
      <c r="C25" s="8">
        <v>45627</v>
      </c>
      <c r="D25" s="9">
        <v>45657</v>
      </c>
      <c r="E25" s="21">
        <v>67997.16</v>
      </c>
      <c r="F25" s="21">
        <v>277.2</v>
      </c>
      <c r="G25" s="21">
        <f t="shared" si="0"/>
        <v>67719.960000000006</v>
      </c>
      <c r="H25" s="21">
        <v>67719.960000000006</v>
      </c>
    </row>
    <row r="26" spans="3:8" ht="15.75" thickBot="1">
      <c r="C26" s="110" t="s">
        <v>35</v>
      </c>
      <c r="D26" s="111"/>
      <c r="E26" s="21">
        <f>SUM(E5:E25)</f>
        <v>4693993.6824099999</v>
      </c>
      <c r="F26" s="21">
        <f>SUM(F5:F25)</f>
        <v>2706.7165099999997</v>
      </c>
      <c r="G26" s="21">
        <f>SUM(G5:G25)</f>
        <v>4690521.2377587985</v>
      </c>
      <c r="H26" s="21">
        <f>SUM(H5:H25)</f>
        <v>4691286.9658999993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129424.716</v>
      </c>
      <c r="G30" s="75">
        <v>166.21199999999999</v>
      </c>
      <c r="H30" s="76">
        <v>129258.504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120796.40159999998</v>
      </c>
      <c r="G32" s="75">
        <f>G30/E31*28</f>
        <v>155.13120000000001</v>
      </c>
      <c r="H32" s="77">
        <f>H30/E31*28</f>
        <v>120641.27039999999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2:H32"/>
  <sheetViews>
    <sheetView topLeftCell="A10" zoomScale="70" zoomScaleNormal="70" workbookViewId="0">
      <selection activeCell="L28" sqref="L28"/>
    </sheetView>
  </sheetViews>
  <sheetFormatPr defaultRowHeight="15"/>
  <cols>
    <col min="3" max="4" width="19.28515625" customWidth="1"/>
    <col min="5" max="5" width="13.42578125" bestFit="1" customWidth="1"/>
    <col min="6" max="6" width="12.5703125" bestFit="1" customWidth="1"/>
    <col min="7" max="8" width="15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86">
        <f>F32</f>
        <v>133099.73879999999</v>
      </c>
      <c r="F5" s="86">
        <f>G32</f>
        <v>170.93159999999997</v>
      </c>
      <c r="G5" s="86">
        <f>E5-F5</f>
        <v>132928.80719999998</v>
      </c>
      <c r="H5" s="86">
        <f>H32</f>
        <v>132928.80720000001</v>
      </c>
    </row>
    <row r="6" spans="3:8">
      <c r="C6" s="8">
        <v>45047</v>
      </c>
      <c r="D6" s="9">
        <v>45077</v>
      </c>
      <c r="E6" s="77">
        <v>223863.35800000001</v>
      </c>
      <c r="F6" s="77">
        <v>109.251</v>
      </c>
      <c r="G6" s="77">
        <f t="shared" ref="G6:G25" si="0">E6-F6</f>
        <v>223754.10700000002</v>
      </c>
      <c r="H6" s="77">
        <v>223754.10700000002</v>
      </c>
    </row>
    <row r="7" spans="3:8">
      <c r="C7" s="8">
        <v>45078</v>
      </c>
      <c r="D7" s="9">
        <v>45107</v>
      </c>
      <c r="E7" s="77">
        <v>473410.39199999999</v>
      </c>
      <c r="F7" s="77">
        <v>19.655999999999999</v>
      </c>
      <c r="G7" s="77">
        <f t="shared" si="0"/>
        <v>473390.73599999998</v>
      </c>
      <c r="H7" s="77">
        <v>473390.73599999998</v>
      </c>
    </row>
    <row r="8" spans="3:8">
      <c r="C8" s="8">
        <v>45108</v>
      </c>
      <c r="D8" s="9">
        <v>45138</v>
      </c>
      <c r="E8" s="77">
        <v>588269.73400000005</v>
      </c>
      <c r="F8" s="77">
        <v>0.52949999999999997</v>
      </c>
      <c r="G8" s="77">
        <f t="shared" si="0"/>
        <v>588269.20450000011</v>
      </c>
      <c r="H8" s="77">
        <v>588269.20450000011</v>
      </c>
    </row>
    <row r="9" spans="3:8">
      <c r="C9" s="8">
        <v>45139</v>
      </c>
      <c r="D9" s="9">
        <v>45169</v>
      </c>
      <c r="E9" s="77">
        <v>439489.76624999999</v>
      </c>
      <c r="F9" s="77">
        <v>0.27700000000000002</v>
      </c>
      <c r="G9" s="77">
        <f t="shared" si="0"/>
        <v>439489.48924999998</v>
      </c>
      <c r="H9" s="77">
        <v>439489.48924999998</v>
      </c>
    </row>
    <row r="10" spans="3:8">
      <c r="C10" s="64">
        <v>45170</v>
      </c>
      <c r="D10" s="65">
        <v>45199</v>
      </c>
      <c r="E10" s="87">
        <v>338061.35060000001</v>
      </c>
      <c r="F10" s="87">
        <v>110.0737</v>
      </c>
      <c r="G10" s="87">
        <f>(E10*(1-0.2%))-(F10*(1+0.2%))</f>
        <v>337274.93405139999</v>
      </c>
      <c r="H10" s="87">
        <v>337951.2769</v>
      </c>
    </row>
    <row r="11" spans="3:8">
      <c r="C11" s="64">
        <v>45200</v>
      </c>
      <c r="D11" s="65">
        <v>45230</v>
      </c>
      <c r="E11" s="87">
        <v>96805.731</v>
      </c>
      <c r="F11" s="87">
        <v>152.46600000000001</v>
      </c>
      <c r="G11" s="87">
        <f>(E11*(1-0.2%))-(F11*(1+0.2%))</f>
        <v>96459.348606</v>
      </c>
      <c r="H11" s="87">
        <v>96653.264999999999</v>
      </c>
    </row>
    <row r="12" spans="3:8">
      <c r="C12" s="8">
        <v>45231</v>
      </c>
      <c r="D12" s="9">
        <v>45260</v>
      </c>
      <c r="E12" s="77">
        <v>88750.566999999995</v>
      </c>
      <c r="F12" s="77">
        <v>90.034000000000006</v>
      </c>
      <c r="G12" s="77">
        <f t="shared" si="0"/>
        <v>88660.532999999996</v>
      </c>
      <c r="H12" s="77">
        <v>88660.532999999996</v>
      </c>
    </row>
    <row r="13" spans="3:8">
      <c r="C13" s="8">
        <v>45261</v>
      </c>
      <c r="D13" s="9">
        <v>45291</v>
      </c>
      <c r="E13" s="77">
        <v>89627.634000000005</v>
      </c>
      <c r="F13" s="77">
        <v>110.205</v>
      </c>
      <c r="G13" s="77">
        <f t="shared" si="0"/>
        <v>89517.429000000004</v>
      </c>
      <c r="H13" s="77">
        <v>89517.429000000004</v>
      </c>
    </row>
    <row r="14" spans="3:8">
      <c r="C14" s="8">
        <v>45292</v>
      </c>
      <c r="D14" s="9">
        <v>45322</v>
      </c>
      <c r="E14" s="77">
        <v>116748.13499999999</v>
      </c>
      <c r="F14" s="77">
        <v>159.89400000000001</v>
      </c>
      <c r="G14" s="77">
        <f t="shared" si="0"/>
        <v>116588.24099999999</v>
      </c>
      <c r="H14" s="77">
        <v>116588.24099999999</v>
      </c>
    </row>
    <row r="15" spans="3:8">
      <c r="C15" s="8">
        <v>45323</v>
      </c>
      <c r="D15" s="9">
        <v>45351</v>
      </c>
      <c r="E15" s="77">
        <v>100612.14638000001</v>
      </c>
      <c r="F15" s="77">
        <v>291.76875000000001</v>
      </c>
      <c r="G15" s="77">
        <f t="shared" si="0"/>
        <v>100320.37763</v>
      </c>
      <c r="H15" s="77">
        <v>100320.37763</v>
      </c>
    </row>
    <row r="16" spans="3:8">
      <c r="C16" s="8">
        <v>45352</v>
      </c>
      <c r="D16" s="9">
        <v>45382</v>
      </c>
      <c r="E16" s="77">
        <v>141393.90900000001</v>
      </c>
      <c r="F16" s="77">
        <v>242.18100000000001</v>
      </c>
      <c r="G16" s="77">
        <f t="shared" si="0"/>
        <v>141151.728</v>
      </c>
      <c r="H16" s="77">
        <v>141151.728</v>
      </c>
    </row>
    <row r="17" spans="3:8">
      <c r="C17" s="8">
        <v>45383</v>
      </c>
      <c r="D17" s="9">
        <v>45412</v>
      </c>
      <c r="E17" s="77">
        <v>150143.01788</v>
      </c>
      <c r="F17" s="77">
        <v>281.625</v>
      </c>
      <c r="G17" s="77">
        <f t="shared" si="0"/>
        <v>149861.39288</v>
      </c>
      <c r="H17" s="77">
        <v>149861.39288</v>
      </c>
    </row>
    <row r="18" spans="3:8">
      <c r="C18" s="8">
        <v>45413</v>
      </c>
      <c r="D18" s="9">
        <v>45443</v>
      </c>
      <c r="E18" s="77">
        <v>263450.0295</v>
      </c>
      <c r="F18" s="77">
        <v>240.69149999999999</v>
      </c>
      <c r="G18" s="77">
        <f t="shared" si="0"/>
        <v>263209.33799999999</v>
      </c>
      <c r="H18" s="77">
        <v>263209.33799999999</v>
      </c>
    </row>
    <row r="19" spans="3:8">
      <c r="C19" s="8">
        <v>45444</v>
      </c>
      <c r="D19" s="9">
        <v>45473</v>
      </c>
      <c r="E19" s="77">
        <v>351303.75</v>
      </c>
      <c r="F19" s="77">
        <v>112.5</v>
      </c>
      <c r="G19" s="77">
        <f t="shared" si="0"/>
        <v>351191.25</v>
      </c>
      <c r="H19" s="77">
        <v>351191.25</v>
      </c>
    </row>
    <row r="20" spans="3:8">
      <c r="C20" s="8">
        <v>45474</v>
      </c>
      <c r="D20" s="9">
        <v>45504</v>
      </c>
      <c r="E20" s="77">
        <v>711215.28</v>
      </c>
      <c r="F20" s="77">
        <v>0</v>
      </c>
      <c r="G20" s="77">
        <f t="shared" si="0"/>
        <v>711215.28</v>
      </c>
      <c r="H20" s="77">
        <v>711215.28</v>
      </c>
    </row>
    <row r="21" spans="3:8">
      <c r="C21" s="8">
        <v>45505</v>
      </c>
      <c r="D21" s="9">
        <v>45535</v>
      </c>
      <c r="E21" s="77">
        <v>352555.2</v>
      </c>
      <c r="F21" s="77">
        <v>194.4</v>
      </c>
      <c r="G21" s="77">
        <f t="shared" si="0"/>
        <v>352360.8</v>
      </c>
      <c r="H21" s="77">
        <v>352360.8</v>
      </c>
    </row>
    <row r="22" spans="3:8">
      <c r="C22" s="8">
        <v>45536</v>
      </c>
      <c r="D22" s="9">
        <v>45565</v>
      </c>
      <c r="E22" s="77">
        <v>328092.65999999997</v>
      </c>
      <c r="F22" s="77">
        <v>121.77</v>
      </c>
      <c r="G22" s="77">
        <f t="shared" si="0"/>
        <v>327970.88999999996</v>
      </c>
      <c r="H22" s="77">
        <v>327970.88999999996</v>
      </c>
    </row>
    <row r="23" spans="3:8">
      <c r="C23" s="8">
        <v>45566</v>
      </c>
      <c r="D23" s="9">
        <v>45596</v>
      </c>
      <c r="E23" s="77">
        <v>69636.42</v>
      </c>
      <c r="F23" s="77">
        <v>310.58999999999997</v>
      </c>
      <c r="G23" s="77">
        <f t="shared" si="0"/>
        <v>69325.83</v>
      </c>
      <c r="H23" s="77">
        <v>69325.83</v>
      </c>
    </row>
    <row r="24" spans="3:8">
      <c r="C24" s="8">
        <v>45597</v>
      </c>
      <c r="D24" s="9">
        <v>45626</v>
      </c>
      <c r="E24" s="77">
        <v>88795.65</v>
      </c>
      <c r="F24" s="77">
        <v>121.11</v>
      </c>
      <c r="G24" s="77">
        <f t="shared" si="0"/>
        <v>88674.54</v>
      </c>
      <c r="H24" s="77">
        <v>88674.54</v>
      </c>
    </row>
    <row r="25" spans="3:8">
      <c r="C25" s="8">
        <v>45627</v>
      </c>
      <c r="D25" s="9">
        <v>45657</v>
      </c>
      <c r="E25" s="77">
        <v>79918.740000000005</v>
      </c>
      <c r="F25" s="77">
        <v>325.8</v>
      </c>
      <c r="G25" s="77">
        <f t="shared" si="0"/>
        <v>79592.94</v>
      </c>
      <c r="H25" s="77">
        <v>79592.94</v>
      </c>
    </row>
    <row r="26" spans="3:8" ht="15.75" thickBot="1">
      <c r="C26" s="110" t="s">
        <v>35</v>
      </c>
      <c r="D26" s="111"/>
      <c r="E26" s="77">
        <f>SUM(E5:E25)</f>
        <v>5225243.2094100006</v>
      </c>
      <c r="F26" s="77">
        <f>SUM(F5:F25)</f>
        <v>3165.7540500000005</v>
      </c>
      <c r="G26" s="77">
        <f>SUM(G5:G25)</f>
        <v>5221207.1961174002</v>
      </c>
      <c r="H26" s="77">
        <f>SUM(H5:H25)</f>
        <v>5222077.45536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142606.86300000001</v>
      </c>
      <c r="G30" s="77">
        <v>183.14099999999999</v>
      </c>
      <c r="H30" s="76">
        <v>142423.72200000001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133099.73879999999</v>
      </c>
      <c r="G32" s="75">
        <f>G30/E31*28</f>
        <v>170.93159999999997</v>
      </c>
      <c r="H32" s="77">
        <f>H30/E31*28</f>
        <v>132928.80720000001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O40"/>
  <sheetViews>
    <sheetView topLeftCell="A19" zoomScale="115" zoomScaleNormal="115" zoomScaleSheetLayoutView="85" workbookViewId="0">
      <selection activeCell="L40" sqref="L40"/>
    </sheetView>
  </sheetViews>
  <sheetFormatPr defaultColWidth="8.7109375" defaultRowHeight="15"/>
  <cols>
    <col min="6" max="6" width="14.5703125" customWidth="1"/>
    <col min="7" max="8" width="15.5703125" customWidth="1"/>
    <col min="9" max="9" width="17.28515625" customWidth="1"/>
    <col min="10" max="10" width="15.7109375" customWidth="1"/>
    <col min="11" max="11" width="19.140625" customWidth="1"/>
    <col min="12" max="12" width="15.85546875" customWidth="1"/>
    <col min="13" max="13" width="16.7109375" customWidth="1"/>
    <col min="14" max="14" width="21.5703125" customWidth="1"/>
    <col min="15" max="15" width="16.85546875" customWidth="1"/>
  </cols>
  <sheetData>
    <row r="2" spans="6:15">
      <c r="F2" s="107" t="s">
        <v>47</v>
      </c>
      <c r="G2" s="107"/>
      <c r="H2" s="107"/>
      <c r="I2" s="2">
        <f>0.9352</f>
        <v>0.93520000000000003</v>
      </c>
    </row>
    <row r="4" spans="6:15" ht="15.75" thickBot="1"/>
    <row r="5" spans="6:15" ht="30.95" customHeight="1" thickBot="1">
      <c r="F5" s="14"/>
      <c r="G5" s="15"/>
      <c r="H5" s="103" t="s">
        <v>45</v>
      </c>
      <c r="I5" s="104"/>
      <c r="J5" s="104" t="s">
        <v>46</v>
      </c>
      <c r="K5" s="104"/>
      <c r="L5" s="105" t="s">
        <v>48</v>
      </c>
      <c r="M5" s="106"/>
    </row>
    <row r="6" spans="6:15" ht="32.450000000000003" customHeight="1">
      <c r="F6" s="16" t="s">
        <v>0</v>
      </c>
      <c r="G6" s="17" t="s">
        <v>1</v>
      </c>
      <c r="H6" s="17" t="s">
        <v>44</v>
      </c>
      <c r="I6" s="17" t="s">
        <v>49</v>
      </c>
      <c r="J6" s="17" t="s">
        <v>44</v>
      </c>
      <c r="K6" s="17" t="s">
        <v>49</v>
      </c>
      <c r="L6" s="17" t="s">
        <v>44</v>
      </c>
      <c r="M6" s="18" t="s">
        <v>49</v>
      </c>
    </row>
    <row r="7" spans="6:15">
      <c r="F7" s="19" t="s">
        <v>2</v>
      </c>
      <c r="G7" s="20">
        <f>'VASP 237'!G26</f>
        <v>5282039.4545510011</v>
      </c>
      <c r="H7" s="20">
        <f>SUM('VASP 237'!G5:G13)/1000</f>
        <v>2511.6496745509999</v>
      </c>
      <c r="I7" s="20">
        <f>H7*$I$2</f>
        <v>2348.8947756400953</v>
      </c>
      <c r="J7" s="20">
        <f>SUM('VASP 237'!G14:G25)/1000</f>
        <v>2770.3897800000009</v>
      </c>
      <c r="K7" s="20">
        <f>J7*$I$2</f>
        <v>2590.8685222560007</v>
      </c>
      <c r="L7" s="21">
        <f>H7+J7</f>
        <v>5282.0394545510007</v>
      </c>
      <c r="M7" s="22">
        <f>I7+K7</f>
        <v>4939.7632978960955</v>
      </c>
      <c r="N7" s="23"/>
      <c r="O7" s="23"/>
    </row>
    <row r="8" spans="6:15">
      <c r="F8" s="19" t="s">
        <v>3</v>
      </c>
      <c r="G8" s="20">
        <f>'VASP-15'!G26</f>
        <v>4844206.2962544998</v>
      </c>
      <c r="H8" s="20">
        <f>SUM('VASP-15'!G5:G13)/1000</f>
        <v>2329.1746386244999</v>
      </c>
      <c r="I8" s="20">
        <f t="shared" ref="I8:I39" si="0">H8*$I$2</f>
        <v>2178.2441220416326</v>
      </c>
      <c r="J8" s="20">
        <f>SUM('VASP-15'!G14:G25)/1000</f>
        <v>2515.0316576299997</v>
      </c>
      <c r="K8" s="20">
        <f t="shared" ref="K8:K39" si="1">J8*$I$2</f>
        <v>2352.057606215576</v>
      </c>
      <c r="L8" s="21">
        <f t="shared" ref="L8:L39" si="2">H8+J8</f>
        <v>4844.2062962544996</v>
      </c>
      <c r="M8" s="22">
        <f t="shared" ref="M8:M40" si="3">I8+K8</f>
        <v>4530.3017282572091</v>
      </c>
      <c r="N8" s="23"/>
      <c r="O8" s="23"/>
    </row>
    <row r="9" spans="6:15">
      <c r="F9" s="19" t="s">
        <v>4</v>
      </c>
      <c r="G9" s="20">
        <f>'VASP-72 '!G26</f>
        <v>5032103.633526667</v>
      </c>
      <c r="H9" s="20">
        <f>SUM('VASP-72 '!G5:G13)/1000</f>
        <v>2398.0274635266665</v>
      </c>
      <c r="I9" s="20">
        <f t="shared" si="0"/>
        <v>2242.6352838901385</v>
      </c>
      <c r="J9" s="20">
        <f>SUM('VASP-72 '!G14:G25)/1000</f>
        <v>2634.0761700000003</v>
      </c>
      <c r="K9" s="20">
        <f t="shared" si="1"/>
        <v>2463.3880341840004</v>
      </c>
      <c r="L9" s="21">
        <f t="shared" si="2"/>
        <v>5032.1036335266672</v>
      </c>
      <c r="M9" s="22">
        <f t="shared" si="3"/>
        <v>4706.0233180741388</v>
      </c>
      <c r="N9" s="23"/>
      <c r="O9" s="23"/>
    </row>
    <row r="10" spans="6:15">
      <c r="F10" s="19" t="s">
        <v>5</v>
      </c>
      <c r="G10" s="20">
        <f>'VASP-142'!G26</f>
        <v>7983593.3011500007</v>
      </c>
      <c r="H10" s="20">
        <f>SUM('VASP-142'!G5:G13)/1000</f>
        <v>2400.3861211500002</v>
      </c>
      <c r="I10" s="20">
        <f t="shared" si="0"/>
        <v>2244.8411004994805</v>
      </c>
      <c r="J10" s="20">
        <f>SUM('VASP-142'!G14:G25)/1000</f>
        <v>5583.2071800000003</v>
      </c>
      <c r="K10" s="20">
        <f t="shared" si="1"/>
        <v>5221.4153547360002</v>
      </c>
      <c r="L10" s="21">
        <f t="shared" si="2"/>
        <v>7983.5933011500001</v>
      </c>
      <c r="M10" s="22">
        <f t="shared" si="3"/>
        <v>7466.2564552354806</v>
      </c>
      <c r="N10" s="23"/>
      <c r="O10" s="23"/>
    </row>
    <row r="11" spans="6:15">
      <c r="F11" s="19" t="s">
        <v>6</v>
      </c>
      <c r="G11" s="20">
        <f>'VASP-29 '!G26</f>
        <v>4840219.25825</v>
      </c>
      <c r="H11" s="20">
        <f>SUM('VASP-29 '!G5:G13)/1000</f>
        <v>2281.4258074999998</v>
      </c>
      <c r="I11" s="20">
        <f t="shared" si="0"/>
        <v>2133.5894151739999</v>
      </c>
      <c r="J11" s="20">
        <f>SUM('VASP-29 '!G14:G25)/1000</f>
        <v>2558.7934507499999</v>
      </c>
      <c r="K11" s="20">
        <f t="shared" si="1"/>
        <v>2392.9836351414001</v>
      </c>
      <c r="L11" s="21">
        <f t="shared" si="2"/>
        <v>4840.2192582499993</v>
      </c>
      <c r="M11" s="22">
        <f t="shared" si="3"/>
        <v>4526.5730503154</v>
      </c>
      <c r="N11" s="23"/>
      <c r="O11" s="23"/>
    </row>
    <row r="12" spans="6:15">
      <c r="F12" s="19" t="s">
        <v>7</v>
      </c>
      <c r="G12" s="20">
        <f>'VASP-64'!G26</f>
        <v>5048834.7771723336</v>
      </c>
      <c r="H12" s="20">
        <f>SUM('VASP-64'!G5:G13)/1000</f>
        <v>2399.3303691623337</v>
      </c>
      <c r="I12" s="20">
        <f t="shared" si="0"/>
        <v>2243.8537612406144</v>
      </c>
      <c r="J12" s="20">
        <f>SUM('VASP-64'!G14:G25)/1000</f>
        <v>2649.5044080100006</v>
      </c>
      <c r="K12" s="20">
        <f t="shared" si="1"/>
        <v>2477.8165223709525</v>
      </c>
      <c r="L12" s="21">
        <f t="shared" si="2"/>
        <v>5048.8347771723347</v>
      </c>
      <c r="M12" s="22">
        <f t="shared" si="3"/>
        <v>4721.6702836115674</v>
      </c>
      <c r="N12" s="23"/>
      <c r="O12" s="23"/>
    </row>
    <row r="13" spans="6:15">
      <c r="F13" s="19" t="s">
        <v>8</v>
      </c>
      <c r="G13" s="20">
        <f>'VASP-35 '!G26</f>
        <v>5158704.7871960001</v>
      </c>
      <c r="H13" s="67">
        <f>SUM('VASP-35 '!G5:G13)/1000</f>
        <v>2464.3836079459998</v>
      </c>
      <c r="I13" s="20">
        <f t="shared" si="0"/>
        <v>2304.6915501510989</v>
      </c>
      <c r="J13" s="20">
        <f>SUM('VASP-35 '!G14:G25)/1000</f>
        <v>2694.3211792500001</v>
      </c>
      <c r="K13" s="20">
        <f t="shared" si="1"/>
        <v>2519.7291668346002</v>
      </c>
      <c r="L13" s="21">
        <f t="shared" si="2"/>
        <v>5158.7047871960003</v>
      </c>
      <c r="M13" s="22">
        <f t="shared" si="3"/>
        <v>4824.4207169856991</v>
      </c>
      <c r="N13" s="23"/>
      <c r="O13" s="23"/>
    </row>
    <row r="14" spans="6:15">
      <c r="F14" s="19" t="s">
        <v>9</v>
      </c>
      <c r="G14" s="20">
        <f>'VASP-394'!G26</f>
        <v>5214044.2342922678</v>
      </c>
      <c r="H14" s="20">
        <f>SUM('VASP-394'!G5:G13)/1000</f>
        <v>2471.2237725422665</v>
      </c>
      <c r="I14" s="20">
        <f t="shared" si="0"/>
        <v>2311.0884720815275</v>
      </c>
      <c r="J14" s="20">
        <f>SUM('VASP-394'!G14:G25)/1000</f>
        <v>2742.82046175</v>
      </c>
      <c r="K14" s="20">
        <f t="shared" si="1"/>
        <v>2565.0856958285999</v>
      </c>
      <c r="L14" s="21">
        <f t="shared" si="2"/>
        <v>5214.044234292267</v>
      </c>
      <c r="M14" s="22">
        <f t="shared" si="3"/>
        <v>4876.1741679101269</v>
      </c>
      <c r="N14" s="23"/>
      <c r="O14" s="23"/>
    </row>
    <row r="15" spans="6:15">
      <c r="F15" s="19" t="s">
        <v>10</v>
      </c>
      <c r="G15" s="20">
        <f>'VASP-09'!G26</f>
        <v>5276790.3101159995</v>
      </c>
      <c r="H15" s="20">
        <f>SUM('VASP-09'!G5:G13)/1000</f>
        <v>2484.403943236</v>
      </c>
      <c r="I15" s="20">
        <f t="shared" si="0"/>
        <v>2323.4145677143074</v>
      </c>
      <c r="J15" s="20">
        <f>SUM('VASP-09'!G14:G25)/1000</f>
        <v>2792.38636688</v>
      </c>
      <c r="K15" s="20">
        <f t="shared" si="1"/>
        <v>2611.439730306176</v>
      </c>
      <c r="L15" s="21">
        <f t="shared" si="2"/>
        <v>5276.790310116</v>
      </c>
      <c r="M15" s="22">
        <f t="shared" si="3"/>
        <v>4934.8542980204838</v>
      </c>
      <c r="N15" s="23"/>
      <c r="O15" s="23"/>
    </row>
    <row r="16" spans="6:15">
      <c r="F16" s="19" t="s">
        <v>11</v>
      </c>
      <c r="G16" s="20">
        <f>'VASP-49 '!G26</f>
        <v>4903590.6920719994</v>
      </c>
      <c r="H16" s="20">
        <f>SUM('VASP-49 '!G5:G13)/1000</f>
        <v>2345.5950448220001</v>
      </c>
      <c r="I16" s="20">
        <f t="shared" si="0"/>
        <v>2193.6004859175346</v>
      </c>
      <c r="J16" s="20">
        <f>SUM('VASP-49 '!G14:G25)/1000</f>
        <v>2557.9956472499998</v>
      </c>
      <c r="K16" s="20">
        <f t="shared" si="1"/>
        <v>2392.2375293082</v>
      </c>
      <c r="L16" s="21">
        <f t="shared" si="2"/>
        <v>4903.5906920719999</v>
      </c>
      <c r="M16" s="22">
        <f t="shared" si="3"/>
        <v>4585.8380152257341</v>
      </c>
      <c r="N16" s="23"/>
      <c r="O16" s="23"/>
    </row>
    <row r="17" spans="6:15">
      <c r="F17" s="19" t="s">
        <v>12</v>
      </c>
      <c r="G17" s="20">
        <f>'VASP-450 '!G26</f>
        <v>4895878.3065185994</v>
      </c>
      <c r="H17" s="20">
        <f>SUM('VASP-450 '!G5:G13)/1000</f>
        <v>2317.6155011385999</v>
      </c>
      <c r="I17" s="20">
        <f t="shared" si="0"/>
        <v>2167.434016664819</v>
      </c>
      <c r="J17" s="20">
        <f>SUM('VASP-450 '!G14:G25)/1000</f>
        <v>2578.2628053800004</v>
      </c>
      <c r="K17" s="20">
        <f t="shared" si="1"/>
        <v>2411.1913755913765</v>
      </c>
      <c r="L17" s="21">
        <f t="shared" si="2"/>
        <v>4895.8783065185999</v>
      </c>
      <c r="M17" s="22">
        <f t="shared" si="3"/>
        <v>4578.6253922561955</v>
      </c>
      <c r="N17" s="23"/>
      <c r="O17" s="23"/>
    </row>
    <row r="18" spans="6:15">
      <c r="F18" s="19" t="s">
        <v>13</v>
      </c>
      <c r="G18" s="20">
        <f>'VASP-564 '!G26</f>
        <v>4901338.1553730005</v>
      </c>
      <c r="H18" s="20">
        <f>SUM('VASP-564 '!G5:G13)/1000</f>
        <v>2305.1582411230002</v>
      </c>
      <c r="I18" s="20">
        <f t="shared" si="0"/>
        <v>2155.7839870982298</v>
      </c>
      <c r="J18" s="20">
        <f>SUM('VASP-564 '!G14:G25)/1000</f>
        <v>2596.1799142499999</v>
      </c>
      <c r="K18" s="20">
        <f t="shared" si="1"/>
        <v>2427.9474558065999</v>
      </c>
      <c r="L18" s="21">
        <f t="shared" si="2"/>
        <v>4901.3381553729996</v>
      </c>
      <c r="M18" s="22">
        <f t="shared" si="3"/>
        <v>4583.7314429048292</v>
      </c>
      <c r="N18" s="23"/>
      <c r="O18" s="23"/>
    </row>
    <row r="19" spans="6:15">
      <c r="F19" s="19" t="s">
        <v>14</v>
      </c>
      <c r="G19" s="20">
        <f>'VASP-510 '!G26</f>
        <v>4884004.224320001</v>
      </c>
      <c r="H19" s="20">
        <f>SUM('VASP-510 '!G5:G13)/1000</f>
        <v>2317.58505182</v>
      </c>
      <c r="I19" s="20">
        <f t="shared" si="0"/>
        <v>2167.405540462064</v>
      </c>
      <c r="J19" s="20">
        <f>SUM('VASP-510 '!G14:G25)/1000</f>
        <v>2566.4191725000005</v>
      </c>
      <c r="K19" s="20">
        <f t="shared" si="1"/>
        <v>2400.1152101220005</v>
      </c>
      <c r="L19" s="21">
        <f t="shared" si="2"/>
        <v>4884.0042243200005</v>
      </c>
      <c r="M19" s="22">
        <f t="shared" si="3"/>
        <v>4567.5207505840644</v>
      </c>
      <c r="N19" s="23"/>
      <c r="O19" s="23"/>
    </row>
    <row r="20" spans="6:15">
      <c r="F20" s="19" t="s">
        <v>15</v>
      </c>
      <c r="G20" s="20">
        <f>'VASP-637'!G26</f>
        <v>5084992.7537810011</v>
      </c>
      <c r="H20" s="20">
        <f>SUM('VASP-637'!G5:G13)/1000</f>
        <v>2413.1141162909998</v>
      </c>
      <c r="I20" s="20">
        <f t="shared" si="0"/>
        <v>2256.744321555343</v>
      </c>
      <c r="J20" s="20">
        <f>SUM('VASP-637'!G14:G25)/1000</f>
        <v>2671.8786374899996</v>
      </c>
      <c r="K20" s="20">
        <f t="shared" si="1"/>
        <v>2498.7409017806476</v>
      </c>
      <c r="L20" s="21">
        <f t="shared" si="2"/>
        <v>5084.9927537809999</v>
      </c>
      <c r="M20" s="22">
        <f t="shared" si="3"/>
        <v>4755.4852233359907</v>
      </c>
      <c r="N20" s="23"/>
      <c r="O20" s="23"/>
    </row>
    <row r="21" spans="6:15">
      <c r="F21" s="19" t="s">
        <v>16</v>
      </c>
      <c r="G21" s="20">
        <f>'VASP-696 '!G26</f>
        <v>4821751.0786499996</v>
      </c>
      <c r="H21" s="20">
        <f>SUM('VASP-696 '!G5:G13)/1000</f>
        <v>2253.4062061499999</v>
      </c>
      <c r="I21" s="20">
        <f t="shared" si="0"/>
        <v>2107.3854839914798</v>
      </c>
      <c r="J21" s="20">
        <f>SUM('VASP-696 '!G14:G25)/1000</f>
        <v>2568.3448724999998</v>
      </c>
      <c r="K21" s="20">
        <f t="shared" si="1"/>
        <v>2401.916124762</v>
      </c>
      <c r="L21" s="21">
        <f t="shared" si="2"/>
        <v>4821.7510786499997</v>
      </c>
      <c r="M21" s="22">
        <f t="shared" si="3"/>
        <v>4509.3016087534797</v>
      </c>
      <c r="N21" s="23"/>
      <c r="O21" s="23"/>
    </row>
    <row r="22" spans="6:15">
      <c r="F22" s="19" t="s">
        <v>17</v>
      </c>
      <c r="G22" s="20">
        <f>'VASP-92 '!G26</f>
        <v>5495274.5116410004</v>
      </c>
      <c r="H22" s="20">
        <f>SUM('VASP-92 '!G5:G13)/1000</f>
        <v>2649.8065816409999</v>
      </c>
      <c r="I22" s="20">
        <f t="shared" si="0"/>
        <v>2478.0991151506632</v>
      </c>
      <c r="J22" s="20">
        <f>SUM('VASP-92 '!G14:G25)/1000</f>
        <v>2845.4679299999998</v>
      </c>
      <c r="K22" s="20">
        <f t="shared" si="1"/>
        <v>2661.0816081359999</v>
      </c>
      <c r="L22" s="21">
        <f t="shared" si="2"/>
        <v>5495.2745116409997</v>
      </c>
      <c r="M22" s="22">
        <f t="shared" si="3"/>
        <v>5139.1807232866631</v>
      </c>
      <c r="N22" s="23"/>
      <c r="O22" s="23"/>
    </row>
    <row r="23" spans="6:15">
      <c r="F23" s="19" t="s">
        <v>18</v>
      </c>
      <c r="G23" s="20">
        <f>'VASP-21 '!G26</f>
        <v>5221207.1961174002</v>
      </c>
      <c r="H23" s="20">
        <f>SUM('VASP-21 '!G5:G13)/1000</f>
        <v>2469.7445886074001</v>
      </c>
      <c r="I23" s="20">
        <f t="shared" si="0"/>
        <v>2309.7051392656408</v>
      </c>
      <c r="J23" s="20">
        <f>SUM('VASP-21 '!G14:G25)/1000</f>
        <v>2751.46260751</v>
      </c>
      <c r="K23" s="20">
        <f t="shared" si="1"/>
        <v>2573.167830543352</v>
      </c>
      <c r="L23" s="21">
        <f t="shared" si="2"/>
        <v>5221.2071961174006</v>
      </c>
      <c r="M23" s="22">
        <f t="shared" si="3"/>
        <v>4882.8729698089928</v>
      </c>
      <c r="N23" s="23"/>
      <c r="O23" s="23"/>
    </row>
    <row r="24" spans="6:15">
      <c r="F24" s="19" t="s">
        <v>19</v>
      </c>
      <c r="G24" s="20">
        <f>'VASP III 397 '!G26</f>
        <v>4858318.6047880007</v>
      </c>
      <c r="H24" s="20">
        <f>SUM('VASP III 397 '!G5:G13)/1000</f>
        <v>2311.2400267780004</v>
      </c>
      <c r="I24" s="20">
        <f t="shared" si="0"/>
        <v>2161.4716730427858</v>
      </c>
      <c r="J24" s="20">
        <f>SUM('VASP III 397 '!G14:G25)/1000</f>
        <v>2547.07857801</v>
      </c>
      <c r="K24" s="20">
        <f t="shared" si="1"/>
        <v>2382.0278861549523</v>
      </c>
      <c r="L24" s="21">
        <f t="shared" si="2"/>
        <v>4858.3186047880008</v>
      </c>
      <c r="M24" s="22">
        <f t="shared" si="3"/>
        <v>4543.4995591977386</v>
      </c>
      <c r="N24" s="23"/>
      <c r="O24" s="23"/>
    </row>
    <row r="25" spans="6:15">
      <c r="F25" s="19" t="s">
        <v>20</v>
      </c>
      <c r="G25" s="20">
        <f>'VASP III 26'!G26</f>
        <v>4940475.1003970001</v>
      </c>
      <c r="H25" s="20">
        <f>SUM('VASP III 26'!G5:G13)/1000</f>
        <v>2452.0370731470002</v>
      </c>
      <c r="I25" s="20">
        <f t="shared" si="0"/>
        <v>2293.1450708070747</v>
      </c>
      <c r="J25" s="20">
        <f>SUM('VASP III 26'!G14:G25)/1000</f>
        <v>2488.4380272500002</v>
      </c>
      <c r="K25" s="20">
        <f t="shared" si="1"/>
        <v>2327.1872430842004</v>
      </c>
      <c r="L25" s="21">
        <f t="shared" si="2"/>
        <v>4940.4751003970005</v>
      </c>
      <c r="M25" s="22">
        <f t="shared" si="3"/>
        <v>4620.3323138912747</v>
      </c>
      <c r="N25" s="23"/>
      <c r="O25" s="23"/>
    </row>
    <row r="26" spans="6:15">
      <c r="F26" s="19" t="s">
        <v>21</v>
      </c>
      <c r="G26" s="20">
        <f>'VASP III 58 '!G26</f>
        <v>4960393.4440720007</v>
      </c>
      <c r="H26" s="20">
        <f>SUM('VASP III 58 '!G5:G13)/1000</f>
        <v>2384.5381334419999</v>
      </c>
      <c r="I26" s="20">
        <f t="shared" si="0"/>
        <v>2230.0200623949586</v>
      </c>
      <c r="J26" s="20">
        <f>SUM('VASP III 58 '!G14:G25)/1000</f>
        <v>2575.8553106299996</v>
      </c>
      <c r="K26" s="20">
        <f t="shared" si="1"/>
        <v>2408.9398865011758</v>
      </c>
      <c r="L26" s="21">
        <f t="shared" si="2"/>
        <v>4960.3934440719995</v>
      </c>
      <c r="M26" s="22">
        <f t="shared" si="3"/>
        <v>4638.9599488961339</v>
      </c>
      <c r="N26" s="23"/>
      <c r="O26" s="23"/>
    </row>
    <row r="27" spans="6:15">
      <c r="F27" s="19" t="s">
        <v>22</v>
      </c>
      <c r="G27" s="20">
        <f>'VASP III 525'!G26</f>
        <v>5033935.3209590008</v>
      </c>
      <c r="H27" s="20">
        <f>SUM('VASP III 525'!G5:G13)/1000</f>
        <v>2388.4986692090006</v>
      </c>
      <c r="I27" s="20">
        <f t="shared" si="0"/>
        <v>2233.7239554442576</v>
      </c>
      <c r="J27" s="20">
        <f>SUM('VASP III 525'!G14:G25)/1000</f>
        <v>2645.4366517500002</v>
      </c>
      <c r="K27" s="20">
        <f t="shared" si="1"/>
        <v>2474.0123567166002</v>
      </c>
      <c r="L27" s="21">
        <f t="shared" si="2"/>
        <v>5033.9353209590008</v>
      </c>
      <c r="M27" s="22">
        <f t="shared" si="3"/>
        <v>4707.7363121608578</v>
      </c>
      <c r="N27" s="23"/>
      <c r="O27" s="23"/>
    </row>
    <row r="28" spans="6:15">
      <c r="F28" s="19" t="s">
        <v>23</v>
      </c>
      <c r="G28" s="20">
        <f>'VASP III 384V '!G26</f>
        <v>5310266.8442199994</v>
      </c>
      <c r="H28" s="20">
        <f>SUM('VASP III 384V '!G5:G13)/1000</f>
        <v>2504.1660767199996</v>
      </c>
      <c r="I28" s="20">
        <f t="shared" si="0"/>
        <v>2341.8961149485435</v>
      </c>
      <c r="J28" s="20">
        <f>SUM('VASP III 384V '!G14:G25)/1000</f>
        <v>2806.1007675000001</v>
      </c>
      <c r="K28" s="20">
        <f t="shared" si="1"/>
        <v>2624.2654377660001</v>
      </c>
      <c r="L28" s="21">
        <f t="shared" si="2"/>
        <v>5310.2668442199993</v>
      </c>
      <c r="M28" s="22">
        <f t="shared" si="3"/>
        <v>4966.1615527145441</v>
      </c>
      <c r="N28" s="23"/>
      <c r="O28" s="23"/>
    </row>
    <row r="29" spans="6:15">
      <c r="F29" s="19" t="s">
        <v>24</v>
      </c>
      <c r="G29" s="20">
        <f>'VASP III 387 '!G26</f>
        <v>5013364.7384809991</v>
      </c>
      <c r="H29" s="20">
        <f>SUM('VASP III 387 '!G5:G13)/1000</f>
        <v>2326.5571284810003</v>
      </c>
      <c r="I29" s="20">
        <f t="shared" si="0"/>
        <v>2175.7962265554315</v>
      </c>
      <c r="J29" s="20">
        <f>SUM('VASP III 387 '!G14:G25)/1000</f>
        <v>2686.8076100000003</v>
      </c>
      <c r="K29" s="20">
        <f t="shared" si="1"/>
        <v>2512.7024768720003</v>
      </c>
      <c r="L29" s="21">
        <f t="shared" si="2"/>
        <v>5013.364738481001</v>
      </c>
      <c r="M29" s="22">
        <f t="shared" si="3"/>
        <v>4688.4987034274318</v>
      </c>
      <c r="N29" s="23"/>
      <c r="O29" s="23"/>
    </row>
    <row r="30" spans="6:15">
      <c r="F30" s="19" t="s">
        <v>25</v>
      </c>
      <c r="G30" s="20">
        <f>'VASP III 388'!G26</f>
        <v>5353447.0079500005</v>
      </c>
      <c r="H30" s="20">
        <f>SUM('VASP III 388'!G5:G13)/1000</f>
        <v>2535.9668204499999</v>
      </c>
      <c r="I30" s="20">
        <f t="shared" si="0"/>
        <v>2371.63617048484</v>
      </c>
      <c r="J30" s="20">
        <f>SUM('VASP III 388'!G14:G25)/1000</f>
        <v>2817.4801874999994</v>
      </c>
      <c r="K30" s="20">
        <f t="shared" si="1"/>
        <v>2634.9074713499995</v>
      </c>
      <c r="L30" s="21">
        <f t="shared" si="2"/>
        <v>5353.4470079499988</v>
      </c>
      <c r="M30" s="22">
        <f t="shared" si="3"/>
        <v>5006.5436418348399</v>
      </c>
      <c r="N30" s="23"/>
      <c r="O30" s="23"/>
    </row>
    <row r="31" spans="6:15">
      <c r="F31" s="19" t="s">
        <v>26</v>
      </c>
      <c r="G31" s="20">
        <f>'VAPS III 700_1 '!G26</f>
        <v>4768646.8201299999</v>
      </c>
      <c r="H31" s="20">
        <f>SUM('VAPS III 700_1 '!G5:G13)/1000</f>
        <v>2306.3543401299999</v>
      </c>
      <c r="I31" s="20">
        <f t="shared" si="0"/>
        <v>2156.902578889576</v>
      </c>
      <c r="J31" s="20">
        <f>SUM('VAPS III 700_1 '!G14:G25)/1000</f>
        <v>2462.2924800000001</v>
      </c>
      <c r="K31" s="20">
        <f t="shared" si="1"/>
        <v>2302.7359272960002</v>
      </c>
      <c r="L31" s="21">
        <f t="shared" si="2"/>
        <v>4768.6468201299995</v>
      </c>
      <c r="M31" s="22">
        <f t="shared" si="3"/>
        <v>4459.6385061855763</v>
      </c>
      <c r="N31" s="23"/>
      <c r="O31" s="23"/>
    </row>
    <row r="32" spans="6:15">
      <c r="F32" s="19" t="s">
        <v>27</v>
      </c>
      <c r="G32" s="20">
        <f>'VASP III 689 '!G26</f>
        <v>4757738.3247563392</v>
      </c>
      <c r="H32" s="20">
        <f>SUM('VASP III 689 '!G5:G13)/1000</f>
        <v>2302.4522007463402</v>
      </c>
      <c r="I32" s="20">
        <f t="shared" si="0"/>
        <v>2153.2532981379773</v>
      </c>
      <c r="J32" s="20">
        <f>SUM('VASP III 689 '!G14:G25)/1000</f>
        <v>2455.2861240100005</v>
      </c>
      <c r="K32" s="20">
        <f t="shared" si="1"/>
        <v>2296.1835831741528</v>
      </c>
      <c r="L32" s="21">
        <f t="shared" si="2"/>
        <v>4757.7383247563412</v>
      </c>
      <c r="M32" s="22">
        <f t="shared" si="3"/>
        <v>4449.43688131213</v>
      </c>
      <c r="N32" s="23"/>
      <c r="O32" s="23"/>
    </row>
    <row r="33" spans="6:15">
      <c r="F33" s="19" t="s">
        <v>28</v>
      </c>
      <c r="G33" s="20">
        <f>'VASP III 355'!G26</f>
        <v>4909178.2550509991</v>
      </c>
      <c r="H33" s="20">
        <f>SUM('VASP III 355'!G5:G13)/1000</f>
        <v>2333.9471000509998</v>
      </c>
      <c r="I33" s="20">
        <f t="shared" si="0"/>
        <v>2182.7073279676952</v>
      </c>
      <c r="J33" s="20">
        <f>SUM('VASP III 355'!G14:G25)/1000</f>
        <v>2575.2311550000004</v>
      </c>
      <c r="K33" s="20">
        <f t="shared" si="1"/>
        <v>2408.3561761560004</v>
      </c>
      <c r="L33" s="21">
        <f t="shared" si="2"/>
        <v>4909.1782550509997</v>
      </c>
      <c r="M33" s="22">
        <f t="shared" si="3"/>
        <v>4591.0635041236956</v>
      </c>
      <c r="N33" s="23"/>
      <c r="O33" s="23"/>
    </row>
    <row r="34" spans="6:15">
      <c r="F34" s="19" t="s">
        <v>29</v>
      </c>
      <c r="G34" s="20">
        <f>'VASP III 698'!G26</f>
        <v>4786258.3311000001</v>
      </c>
      <c r="H34" s="20">
        <f>SUM('VASP III 698'!G5:G13)/1000</f>
        <v>2215.3659711</v>
      </c>
      <c r="I34" s="20">
        <f t="shared" si="0"/>
        <v>2071.8102561727201</v>
      </c>
      <c r="J34" s="20">
        <f>SUM('VASP III 698'!G14:G25)/1000</f>
        <v>2570.8923599999998</v>
      </c>
      <c r="K34" s="20">
        <f t="shared" si="1"/>
        <v>2404.298535072</v>
      </c>
      <c r="L34" s="21">
        <f t="shared" si="2"/>
        <v>4786.2583310999999</v>
      </c>
      <c r="M34" s="22">
        <f t="shared" si="3"/>
        <v>4476.1087912447201</v>
      </c>
      <c r="N34" s="23"/>
      <c r="O34" s="23"/>
    </row>
    <row r="35" spans="6:15">
      <c r="F35" s="19" t="s">
        <v>30</v>
      </c>
      <c r="G35" s="20">
        <f>'VASP III 108'!G26</f>
        <v>4932001.7292973986</v>
      </c>
      <c r="H35" s="20">
        <f>SUM('VASP III 108'!G5:G13)/1000</f>
        <v>2374.6151585373996</v>
      </c>
      <c r="I35" s="20">
        <f t="shared" si="0"/>
        <v>2220.7400962641764</v>
      </c>
      <c r="J35" s="20">
        <f>SUM('VASP III 108'!G14:G25)/1000</f>
        <v>2557.3865707600007</v>
      </c>
      <c r="K35" s="20">
        <f t="shared" si="1"/>
        <v>2391.6679209747526</v>
      </c>
      <c r="L35" s="21">
        <f t="shared" si="2"/>
        <v>4932.0017292974007</v>
      </c>
      <c r="M35" s="22">
        <f t="shared" si="3"/>
        <v>4612.4080172389295</v>
      </c>
      <c r="N35" s="23"/>
      <c r="O35" s="23"/>
    </row>
    <row r="36" spans="6:15">
      <c r="F36" s="19" t="s">
        <v>31</v>
      </c>
      <c r="G36" s="20">
        <f>'VASP III 440 '!G26</f>
        <v>5192144.19405</v>
      </c>
      <c r="H36" s="20">
        <f>SUM('VASP III 440 '!G5:G13)/1000</f>
        <v>2451.2501365499998</v>
      </c>
      <c r="I36" s="20">
        <f t="shared" si="0"/>
        <v>2292.40912770156</v>
      </c>
      <c r="J36" s="20">
        <f>SUM('VASP III 440 '!G14:G25)/1000</f>
        <v>2740.8940575000006</v>
      </c>
      <c r="K36" s="20">
        <f t="shared" si="1"/>
        <v>2563.2841225740008</v>
      </c>
      <c r="L36" s="21">
        <f t="shared" si="2"/>
        <v>5192.1441940500008</v>
      </c>
      <c r="M36" s="22">
        <f t="shared" si="3"/>
        <v>4855.6932502755608</v>
      </c>
      <c r="N36" s="23"/>
      <c r="O36" s="23"/>
    </row>
    <row r="37" spans="6:15">
      <c r="F37" s="19" t="s">
        <v>32</v>
      </c>
      <c r="G37" s="20">
        <f>'VAPS III 463 '!G26</f>
        <v>4595346.1693509994</v>
      </c>
      <c r="H37" s="20">
        <f>SUM('VAPS III 463 '!G5:G13)/1000</f>
        <v>2212.404379351</v>
      </c>
      <c r="I37" s="20">
        <f t="shared" si="0"/>
        <v>2069.0405755690554</v>
      </c>
      <c r="J37" s="20">
        <f>SUM('VAPS III 463 '!G14:G25)/1000</f>
        <v>2382.9417900000003</v>
      </c>
      <c r="K37" s="20">
        <f t="shared" si="1"/>
        <v>2228.5271620080002</v>
      </c>
      <c r="L37" s="21">
        <f t="shared" si="2"/>
        <v>4595.3461693509998</v>
      </c>
      <c r="M37" s="22">
        <f t="shared" si="3"/>
        <v>4297.5677375770556</v>
      </c>
      <c r="N37" s="23"/>
      <c r="O37" s="23"/>
    </row>
    <row r="38" spans="6:15">
      <c r="F38" s="19" t="s">
        <v>33</v>
      </c>
      <c r="G38" s="20">
        <f>'VAPS III 105'!G26</f>
        <v>4947368.187411</v>
      </c>
      <c r="H38" s="20">
        <f>SUM('VAPS III 105'!G5:G13)/1000</f>
        <v>2378.3518774109998</v>
      </c>
      <c r="I38" s="20">
        <f t="shared" si="0"/>
        <v>2224.2346757547671</v>
      </c>
      <c r="J38" s="20">
        <f>SUM('VAPS III 105'!G14:G25)/1000</f>
        <v>2569.01631</v>
      </c>
      <c r="K38" s="20">
        <f t="shared" si="1"/>
        <v>2402.5440531120003</v>
      </c>
      <c r="L38" s="21">
        <f t="shared" si="2"/>
        <v>4947.3681874109998</v>
      </c>
      <c r="M38" s="22">
        <f t="shared" si="3"/>
        <v>4626.7787288667678</v>
      </c>
      <c r="N38" s="23"/>
      <c r="O38" s="23"/>
    </row>
    <row r="39" spans="6:15">
      <c r="F39" s="19" t="s">
        <v>34</v>
      </c>
      <c r="G39" s="20">
        <f>'VASP III 424 '!G26</f>
        <v>4690521.2377587985</v>
      </c>
      <c r="H39" s="20">
        <f>SUM('VASP III 424 '!G5:G13)/1000</f>
        <v>2262.7866566287998</v>
      </c>
      <c r="I39" s="20">
        <f t="shared" si="0"/>
        <v>2116.1580812792536</v>
      </c>
      <c r="J39" s="20">
        <f>SUM('VASP III 424 '!G14:G25)/1000</f>
        <v>2427.7345811300002</v>
      </c>
      <c r="K39" s="20">
        <f t="shared" si="1"/>
        <v>2270.4173802727764</v>
      </c>
      <c r="L39" s="21">
        <f t="shared" si="2"/>
        <v>4690.5212377587995</v>
      </c>
      <c r="M39" s="22">
        <f t="shared" si="3"/>
        <v>4386.57546155203</v>
      </c>
      <c r="N39" s="23"/>
      <c r="O39" s="23"/>
    </row>
    <row r="40" spans="6:15" ht="15.75" thickBot="1">
      <c r="F40" s="10" t="s">
        <v>35</v>
      </c>
      <c r="G40" s="11">
        <f>SUM(G7:G39)</f>
        <v>167937977.28075433</v>
      </c>
      <c r="H40" s="11">
        <f>ROUNDDOWN((SUM(H7:H39)),2)</f>
        <v>78552.56</v>
      </c>
      <c r="I40" s="11">
        <f>ROUNDDOWN((SUM(I7:I39)),0)</f>
        <v>73462</v>
      </c>
      <c r="J40" s="11">
        <f>ROUNDDOWN((SUM(J7:J39)),2)</f>
        <v>89385.41</v>
      </c>
      <c r="K40" s="11">
        <f>ROUNDDOWN((SUM(K7:K39)),0)</f>
        <v>83593</v>
      </c>
      <c r="L40" s="12">
        <f>ROUNDDOWN((SUM(L7:L39)),2)</f>
        <v>167937.97</v>
      </c>
      <c r="M40" s="13">
        <f t="shared" si="3"/>
        <v>157055</v>
      </c>
      <c r="N40" s="23"/>
    </row>
  </sheetData>
  <mergeCells count="4">
    <mergeCell ref="H5:I5"/>
    <mergeCell ref="J5:K5"/>
    <mergeCell ref="L5:M5"/>
    <mergeCell ref="F2:H2"/>
  </mergeCells>
  <phoneticPr fontId="2" type="noConversion"/>
  <pageMargins left="0.7" right="0.7" top="0.75" bottom="0.75" header="0.3" footer="0.3"/>
  <pageSetup paperSize="9" orientation="portrait" r:id="rId1"/>
  <ignoredErrors>
    <ignoredError sqref="J7:J23 J28:J40 I40 K40 J24:J27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H32"/>
  <sheetViews>
    <sheetView topLeftCell="A7" zoomScale="80" zoomScaleNormal="80" workbookViewId="0">
      <selection activeCell="L28" sqref="L28"/>
    </sheetView>
  </sheetViews>
  <sheetFormatPr defaultRowHeight="15"/>
  <cols>
    <col min="3" max="4" width="19.28515625" customWidth="1"/>
    <col min="5" max="5" width="13.42578125" bestFit="1" customWidth="1"/>
    <col min="6" max="6" width="12" bestFit="1" customWidth="1"/>
    <col min="7" max="7" width="15.42578125" bestFit="1" customWidth="1"/>
    <col min="8" max="8" width="13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86">
        <f>F32</f>
        <v>141526.69999999998</v>
      </c>
      <c r="F5" s="86">
        <f>G32</f>
        <v>237.65653333333333</v>
      </c>
      <c r="G5" s="86">
        <f>E5-F5</f>
        <v>141289.04346666666</v>
      </c>
      <c r="H5" s="86">
        <f>H32</f>
        <v>141289.04346666666</v>
      </c>
    </row>
    <row r="6" spans="3:8">
      <c r="C6" s="8">
        <v>45047</v>
      </c>
      <c r="D6" s="9">
        <v>45077</v>
      </c>
      <c r="E6" s="77">
        <v>217778.97</v>
      </c>
      <c r="F6" s="77">
        <v>160.91</v>
      </c>
      <c r="G6" s="77">
        <f t="shared" ref="G6:G25" si="0">E6-F6</f>
        <v>217618.06</v>
      </c>
      <c r="H6" s="77">
        <v>217618.06</v>
      </c>
    </row>
    <row r="7" spans="3:8">
      <c r="C7" s="8">
        <v>45078</v>
      </c>
      <c r="D7" s="9">
        <v>45107</v>
      </c>
      <c r="E7" s="77">
        <v>457355.4</v>
      </c>
      <c r="F7" s="77">
        <v>23.25</v>
      </c>
      <c r="G7" s="77">
        <f t="shared" si="0"/>
        <v>457332.15</v>
      </c>
      <c r="H7" s="77">
        <v>457332.15</v>
      </c>
    </row>
    <row r="8" spans="3:8">
      <c r="C8" s="8">
        <v>45108</v>
      </c>
      <c r="D8" s="9">
        <v>45138</v>
      </c>
      <c r="E8" s="77">
        <v>575059.42500000005</v>
      </c>
      <c r="F8" s="77">
        <v>4.335</v>
      </c>
      <c r="G8" s="77">
        <f t="shared" si="0"/>
        <v>575055.09000000008</v>
      </c>
      <c r="H8" s="77">
        <v>575055.09000000008</v>
      </c>
    </row>
    <row r="9" spans="3:8">
      <c r="C9" s="8">
        <v>45139</v>
      </c>
      <c r="D9" s="9">
        <v>45169</v>
      </c>
      <c r="E9" s="77">
        <v>425166.3</v>
      </c>
      <c r="F9" s="77">
        <v>0</v>
      </c>
      <c r="G9" s="77">
        <f t="shared" si="0"/>
        <v>425166.3</v>
      </c>
      <c r="H9" s="77">
        <v>425166.3</v>
      </c>
    </row>
    <row r="10" spans="3:8">
      <c r="C10" s="64">
        <v>45170</v>
      </c>
      <c r="D10" s="65">
        <v>45199</v>
      </c>
      <c r="E10" s="87">
        <v>326315.14500000002</v>
      </c>
      <c r="F10" s="87">
        <v>139.035</v>
      </c>
      <c r="G10" s="87">
        <f>(E10*(1-0.2%))-(F10*(1+0.2%))</f>
        <v>325523.20164000004</v>
      </c>
      <c r="H10" s="87">
        <v>326176.11000000004</v>
      </c>
    </row>
    <row r="11" spans="3:8">
      <c r="C11" s="64">
        <v>45200</v>
      </c>
      <c r="D11" s="65">
        <v>45230</v>
      </c>
      <c r="E11" s="87">
        <v>87753.96</v>
      </c>
      <c r="F11" s="87">
        <v>183.33</v>
      </c>
      <c r="G11" s="87">
        <f>(E11*(1-0.2%))-(F11*(1+0.2%))</f>
        <v>87394.755420000001</v>
      </c>
      <c r="H11" s="87">
        <v>87570.63</v>
      </c>
    </row>
    <row r="12" spans="3:8">
      <c r="C12" s="8">
        <v>45231</v>
      </c>
      <c r="D12" s="9">
        <v>45260</v>
      </c>
      <c r="E12" s="77">
        <v>81242.122499999998</v>
      </c>
      <c r="F12" s="77">
        <v>105.05200000000001</v>
      </c>
      <c r="G12" s="77">
        <f t="shared" si="0"/>
        <v>81137.070500000002</v>
      </c>
      <c r="H12" s="77">
        <v>81137.070500000002</v>
      </c>
    </row>
    <row r="13" spans="3:8">
      <c r="C13" s="8">
        <v>45261</v>
      </c>
      <c r="D13" s="9">
        <v>45291</v>
      </c>
      <c r="E13" s="77">
        <v>87654.847500000003</v>
      </c>
      <c r="F13" s="77">
        <v>143.05500000000001</v>
      </c>
      <c r="G13" s="77">
        <f t="shared" si="0"/>
        <v>87511.79250000001</v>
      </c>
      <c r="H13" s="77">
        <v>87511.79250000001</v>
      </c>
    </row>
    <row r="14" spans="3:8">
      <c r="C14" s="8">
        <v>45292</v>
      </c>
      <c r="D14" s="9">
        <v>45322</v>
      </c>
      <c r="E14" s="77">
        <v>112522.56</v>
      </c>
      <c r="F14" s="77">
        <v>220.875</v>
      </c>
      <c r="G14" s="77">
        <f t="shared" si="0"/>
        <v>112301.685</v>
      </c>
      <c r="H14" s="77">
        <v>112301.685</v>
      </c>
    </row>
    <row r="15" spans="3:8">
      <c r="C15" s="8">
        <v>45323</v>
      </c>
      <c r="D15" s="9">
        <v>45351</v>
      </c>
      <c r="E15" s="77">
        <v>101793.9</v>
      </c>
      <c r="F15" s="77">
        <v>373.30500000000001</v>
      </c>
      <c r="G15" s="77">
        <f t="shared" si="0"/>
        <v>101420.595</v>
      </c>
      <c r="H15" s="77">
        <v>101420.595</v>
      </c>
    </row>
    <row r="16" spans="3:8">
      <c r="C16" s="8">
        <v>45352</v>
      </c>
      <c r="D16" s="9">
        <v>45382</v>
      </c>
      <c r="E16" s="77">
        <v>142351.155</v>
      </c>
      <c r="F16" s="77">
        <v>333.18</v>
      </c>
      <c r="G16" s="77">
        <f t="shared" si="0"/>
        <v>142017.97500000001</v>
      </c>
      <c r="H16" s="77">
        <v>142017.97500000001</v>
      </c>
    </row>
    <row r="17" spans="3:8">
      <c r="C17" s="8">
        <v>45383</v>
      </c>
      <c r="D17" s="9">
        <v>45412</v>
      </c>
      <c r="E17" s="77">
        <v>155538.32999999999</v>
      </c>
      <c r="F17" s="77">
        <v>334.41</v>
      </c>
      <c r="G17" s="77">
        <f t="shared" si="0"/>
        <v>155203.91999999998</v>
      </c>
      <c r="H17" s="77">
        <v>155203.91999999998</v>
      </c>
    </row>
    <row r="18" spans="3:8">
      <c r="C18" s="8">
        <v>45413</v>
      </c>
      <c r="D18" s="9">
        <v>45443</v>
      </c>
      <c r="E18" s="77">
        <v>253586.4</v>
      </c>
      <c r="F18" s="77">
        <v>268.47000000000003</v>
      </c>
      <c r="G18" s="77">
        <f t="shared" si="0"/>
        <v>253317.93</v>
      </c>
      <c r="H18" s="77">
        <v>253317.93</v>
      </c>
    </row>
    <row r="19" spans="3:8">
      <c r="C19" s="8">
        <v>45444</v>
      </c>
      <c r="D19" s="9">
        <v>45473</v>
      </c>
      <c r="E19" s="77">
        <v>311996.37</v>
      </c>
      <c r="F19" s="77">
        <v>88.05</v>
      </c>
      <c r="G19" s="77">
        <f t="shared" si="0"/>
        <v>311908.32</v>
      </c>
      <c r="H19" s="77">
        <v>311908.32</v>
      </c>
    </row>
    <row r="20" spans="3:8">
      <c r="C20" s="8">
        <v>45474</v>
      </c>
      <c r="D20" s="9">
        <v>45504</v>
      </c>
      <c r="E20" s="77">
        <v>663221.31000000006</v>
      </c>
      <c r="F20" s="77">
        <v>9.2100000000000009</v>
      </c>
      <c r="G20" s="77">
        <f t="shared" si="0"/>
        <v>663212.10000000009</v>
      </c>
      <c r="H20" s="77">
        <v>663212.10000000009</v>
      </c>
    </row>
    <row r="21" spans="3:8">
      <c r="C21" s="8">
        <v>45505</v>
      </c>
      <c r="D21" s="9">
        <v>45535</v>
      </c>
      <c r="E21" s="77">
        <v>345786.48</v>
      </c>
      <c r="F21" s="77">
        <v>196.56</v>
      </c>
      <c r="G21" s="77">
        <f t="shared" si="0"/>
        <v>345589.92</v>
      </c>
      <c r="H21" s="77">
        <v>345589.92</v>
      </c>
    </row>
    <row r="22" spans="3:8">
      <c r="C22" s="8">
        <v>45536</v>
      </c>
      <c r="D22" s="9">
        <v>45565</v>
      </c>
      <c r="E22" s="77">
        <v>325131.22499999998</v>
      </c>
      <c r="F22" s="77">
        <v>115.38</v>
      </c>
      <c r="G22" s="77">
        <f t="shared" si="0"/>
        <v>325015.84499999997</v>
      </c>
      <c r="H22" s="77">
        <v>325015.84499999997</v>
      </c>
    </row>
    <row r="23" spans="3:8">
      <c r="C23" s="8">
        <v>45566</v>
      </c>
      <c r="D23" s="9">
        <v>45596</v>
      </c>
      <c r="E23" s="77">
        <v>69379.964999999997</v>
      </c>
      <c r="F23" s="77">
        <v>332.32499999999999</v>
      </c>
      <c r="G23" s="77">
        <f t="shared" si="0"/>
        <v>69047.64</v>
      </c>
      <c r="H23" s="77">
        <v>69047.64</v>
      </c>
    </row>
    <row r="24" spans="3:8">
      <c r="C24" s="8">
        <v>45597</v>
      </c>
      <c r="D24" s="9">
        <v>45626</v>
      </c>
      <c r="E24" s="77">
        <v>79924.83</v>
      </c>
      <c r="F24" s="77">
        <v>109.59</v>
      </c>
      <c r="G24" s="77">
        <f t="shared" si="0"/>
        <v>79815.240000000005</v>
      </c>
      <c r="H24" s="77">
        <v>79815.240000000005</v>
      </c>
    </row>
    <row r="25" spans="3:8">
      <c r="C25" s="8">
        <v>45627</v>
      </c>
      <c r="D25" s="9">
        <v>45657</v>
      </c>
      <c r="E25" s="77">
        <v>75570.149999999994</v>
      </c>
      <c r="F25" s="77">
        <v>345.15</v>
      </c>
      <c r="G25" s="77">
        <f t="shared" si="0"/>
        <v>75225</v>
      </c>
      <c r="H25" s="77">
        <v>75225</v>
      </c>
    </row>
    <row r="26" spans="3:8" ht="15.75" thickBot="1">
      <c r="C26" s="110" t="s">
        <v>35</v>
      </c>
      <c r="D26" s="111"/>
      <c r="E26" s="77">
        <f>SUM(E5:E25)</f>
        <v>5036655.5449999999</v>
      </c>
      <c r="F26" s="77">
        <f>SUM(F5:F25)</f>
        <v>3723.1285333333335</v>
      </c>
      <c r="G26" s="77">
        <f>SUM(G5:G25)</f>
        <v>5032103.633526667</v>
      </c>
      <c r="H26" s="77">
        <f>SUM(H5:H25)</f>
        <v>5032932.4164666664</v>
      </c>
    </row>
    <row r="29" spans="3:8" ht="60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151635.75</v>
      </c>
      <c r="G30" s="77">
        <v>254.63200000000001</v>
      </c>
      <c r="H30" s="76">
        <v>151381.11799999999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141526.69999999998</v>
      </c>
      <c r="G32" s="75">
        <f>G30/E31*28</f>
        <v>237.65653333333333</v>
      </c>
      <c r="H32" s="77">
        <f>H30/E31*28</f>
        <v>141289.04346666666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H32"/>
  <sheetViews>
    <sheetView zoomScale="80" zoomScaleNormal="80" workbookViewId="0">
      <selection activeCell="N14" sqref="N14"/>
    </sheetView>
  </sheetViews>
  <sheetFormatPr defaultRowHeight="15"/>
  <cols>
    <col min="3" max="4" width="19.28515625" customWidth="1"/>
    <col min="5" max="5" width="15" customWidth="1"/>
    <col min="6" max="6" width="12" bestFit="1" customWidth="1"/>
    <col min="7" max="7" width="15.42578125" bestFit="1" customWidth="1"/>
    <col min="8" max="8" width="14.4257812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137483.07999999999</v>
      </c>
      <c r="F5" s="71">
        <f>G32</f>
        <v>230.62199999999999</v>
      </c>
      <c r="G5" s="71">
        <f>E5-F5</f>
        <v>137252.45799999998</v>
      </c>
      <c r="H5" s="71">
        <f>H32</f>
        <v>137252.45799999998</v>
      </c>
    </row>
    <row r="6" spans="3:8">
      <c r="C6" s="8">
        <v>45047</v>
      </c>
      <c r="D6" s="9">
        <v>45077</v>
      </c>
      <c r="E6" s="21">
        <v>215647.37</v>
      </c>
      <c r="F6" s="21">
        <v>159.33699999999999</v>
      </c>
      <c r="G6" s="21">
        <f t="shared" ref="G6:G25" si="0">E6-F6</f>
        <v>215488.033</v>
      </c>
      <c r="H6" s="21">
        <v>215488.033</v>
      </c>
    </row>
    <row r="7" spans="3:8">
      <c r="C7" s="8">
        <v>45078</v>
      </c>
      <c r="D7" s="9">
        <v>45107</v>
      </c>
      <c r="E7" s="21">
        <v>463256.76</v>
      </c>
      <c r="F7" s="21">
        <v>23.55</v>
      </c>
      <c r="G7" s="21">
        <f t="shared" si="0"/>
        <v>463233.21</v>
      </c>
      <c r="H7" s="21">
        <v>463233.21</v>
      </c>
    </row>
    <row r="8" spans="3:8">
      <c r="C8" s="8">
        <v>45108</v>
      </c>
      <c r="D8" s="9">
        <v>45138</v>
      </c>
      <c r="E8" s="21">
        <v>584013.63699999999</v>
      </c>
      <c r="F8" s="21">
        <v>4.4024999999999999</v>
      </c>
      <c r="G8" s="21">
        <f t="shared" si="0"/>
        <v>584009.23450000002</v>
      </c>
      <c r="H8" s="21">
        <v>584009.23450000002</v>
      </c>
    </row>
    <row r="9" spans="3:8">
      <c r="C9" s="8">
        <v>45139</v>
      </c>
      <c r="D9" s="9">
        <v>45169</v>
      </c>
      <c r="E9" s="21">
        <v>420078.84</v>
      </c>
      <c r="F9" s="21">
        <v>0</v>
      </c>
      <c r="G9" s="21">
        <f t="shared" si="0"/>
        <v>420078.84</v>
      </c>
      <c r="H9" s="21">
        <v>420078.84</v>
      </c>
    </row>
    <row r="10" spans="3:8">
      <c r="C10" s="64">
        <v>45170</v>
      </c>
      <c r="D10" s="65">
        <v>45199</v>
      </c>
      <c r="E10" s="72">
        <v>321949.72499999998</v>
      </c>
      <c r="F10" s="72">
        <v>137.17500000000001</v>
      </c>
      <c r="G10" s="72">
        <f>(E10*(1-0.2%))-(F10*(1+0.2%))</f>
        <v>321168.37619999994</v>
      </c>
      <c r="H10" s="72">
        <v>321812.55</v>
      </c>
    </row>
    <row r="11" spans="3:8">
      <c r="C11" s="64">
        <v>45200</v>
      </c>
      <c r="D11" s="65">
        <v>45230</v>
      </c>
      <c r="E11" s="72">
        <v>89714.1</v>
      </c>
      <c r="F11" s="72">
        <v>187.42500000000001</v>
      </c>
      <c r="G11" s="72">
        <f>(E11*(1-0.2%))-(F11*(1+0.2%))</f>
        <v>89346.871950000015</v>
      </c>
      <c r="H11" s="72">
        <v>89526.675000000003</v>
      </c>
    </row>
    <row r="12" spans="3:8">
      <c r="C12" s="8">
        <v>45231</v>
      </c>
      <c r="D12" s="9">
        <v>45260</v>
      </c>
      <c r="E12" s="21">
        <v>80841.914999999994</v>
      </c>
      <c r="F12" s="21">
        <v>104.535</v>
      </c>
      <c r="G12" s="21">
        <f t="shared" si="0"/>
        <v>80737.37999999999</v>
      </c>
      <c r="H12" s="21">
        <v>80737.37999999999</v>
      </c>
    </row>
    <row r="13" spans="3:8">
      <c r="C13" s="8">
        <v>45261</v>
      </c>
      <c r="D13" s="9">
        <v>45291</v>
      </c>
      <c r="E13" s="21">
        <v>89217.322499999995</v>
      </c>
      <c r="F13" s="21">
        <v>145.60499999999999</v>
      </c>
      <c r="G13" s="21">
        <f t="shared" si="0"/>
        <v>89071.717499999999</v>
      </c>
      <c r="H13" s="21">
        <v>89071.717499999999</v>
      </c>
    </row>
    <row r="14" spans="3:8">
      <c r="C14" s="8">
        <v>45292</v>
      </c>
      <c r="D14" s="9">
        <v>45322</v>
      </c>
      <c r="E14" s="21">
        <v>110994.24000000001</v>
      </c>
      <c r="F14" s="21">
        <v>217.875</v>
      </c>
      <c r="G14" s="21">
        <f t="shared" si="0"/>
        <v>110776.36500000001</v>
      </c>
      <c r="H14" s="21">
        <v>110776.36500000001</v>
      </c>
    </row>
    <row r="15" spans="3:8">
      <c r="C15" s="8">
        <v>45323</v>
      </c>
      <c r="D15" s="9">
        <v>45351</v>
      </c>
      <c r="E15" s="21">
        <v>96595.199999999997</v>
      </c>
      <c r="F15" s="21">
        <v>354.24</v>
      </c>
      <c r="G15" s="21">
        <f t="shared" si="0"/>
        <v>96240.959999999992</v>
      </c>
      <c r="H15" s="21">
        <v>96240.959999999992</v>
      </c>
    </row>
    <row r="16" spans="3:8">
      <c r="C16" s="8">
        <v>45352</v>
      </c>
      <c r="D16" s="9">
        <v>45382</v>
      </c>
      <c r="E16" s="21">
        <v>132661.125</v>
      </c>
      <c r="F16" s="21">
        <v>310.5</v>
      </c>
      <c r="G16" s="21">
        <f t="shared" si="0"/>
        <v>132350.625</v>
      </c>
      <c r="H16" s="21">
        <v>132350.625</v>
      </c>
    </row>
    <row r="17" spans="3:8">
      <c r="C17" s="8">
        <v>45383</v>
      </c>
      <c r="D17" s="9">
        <v>45412</v>
      </c>
      <c r="E17" s="21">
        <v>149594.19</v>
      </c>
      <c r="F17" s="21">
        <v>321.63</v>
      </c>
      <c r="G17" s="21">
        <f t="shared" si="0"/>
        <v>149272.56</v>
      </c>
      <c r="H17" s="21">
        <v>149272.56</v>
      </c>
    </row>
    <row r="18" spans="3:8">
      <c r="C18" s="8">
        <v>45413</v>
      </c>
      <c r="D18" s="9">
        <v>45443</v>
      </c>
      <c r="E18" s="21">
        <v>244702.8</v>
      </c>
      <c r="F18" s="21">
        <v>259.065</v>
      </c>
      <c r="G18" s="21">
        <f t="shared" si="0"/>
        <v>244443.73499999999</v>
      </c>
      <c r="H18" s="21">
        <v>244443.73499999999</v>
      </c>
    </row>
    <row r="19" spans="3:8">
      <c r="C19" s="8">
        <v>45444</v>
      </c>
      <c r="D19" s="9">
        <v>45473</v>
      </c>
      <c r="E19" s="21">
        <v>3295536.2</v>
      </c>
      <c r="F19" s="21">
        <v>93</v>
      </c>
      <c r="G19" s="21">
        <f t="shared" si="0"/>
        <v>3295443.2</v>
      </c>
      <c r="H19" s="21">
        <v>3295443.2</v>
      </c>
    </row>
    <row r="20" spans="3:8">
      <c r="C20" s="8">
        <v>45474</v>
      </c>
      <c r="D20" s="9">
        <v>45504</v>
      </c>
      <c r="E20" s="21">
        <v>664301.47499999998</v>
      </c>
      <c r="F20" s="21">
        <v>9.2249999999999996</v>
      </c>
      <c r="G20" s="21">
        <f t="shared" si="0"/>
        <v>664292.25</v>
      </c>
      <c r="H20" s="21">
        <v>664292.25</v>
      </c>
    </row>
    <row r="21" spans="3:8">
      <c r="C21" s="8">
        <v>45505</v>
      </c>
      <c r="D21" s="9">
        <v>45535</v>
      </c>
      <c r="E21" s="21">
        <v>343015.755</v>
      </c>
      <c r="F21" s="21">
        <v>194.98500000000001</v>
      </c>
      <c r="G21" s="21">
        <f t="shared" si="0"/>
        <v>342820.77</v>
      </c>
      <c r="H21" s="21">
        <v>342820.77</v>
      </c>
    </row>
    <row r="22" spans="3:8">
      <c r="C22" s="8">
        <v>45536</v>
      </c>
      <c r="D22" s="9">
        <v>45565</v>
      </c>
      <c r="E22" s="21">
        <v>320566.2</v>
      </c>
      <c r="F22" s="21">
        <v>113.76</v>
      </c>
      <c r="G22" s="21">
        <f t="shared" si="0"/>
        <v>320452.44</v>
      </c>
      <c r="H22" s="21">
        <v>320452.44</v>
      </c>
    </row>
    <row r="23" spans="3:8">
      <c r="C23" s="8">
        <v>45566</v>
      </c>
      <c r="D23" s="9">
        <v>45596</v>
      </c>
      <c r="E23" s="21">
        <v>67187.86</v>
      </c>
      <c r="F23" s="21">
        <v>321.82499999999999</v>
      </c>
      <c r="G23" s="21">
        <f t="shared" si="0"/>
        <v>66866.035000000003</v>
      </c>
      <c r="H23" s="21">
        <v>66866.035000000003</v>
      </c>
    </row>
    <row r="24" spans="3:8">
      <c r="C24" s="8">
        <v>45597</v>
      </c>
      <c r="D24" s="9">
        <v>45626</v>
      </c>
      <c r="E24" s="21">
        <v>83480.205000000002</v>
      </c>
      <c r="F24" s="21">
        <v>114.465</v>
      </c>
      <c r="G24" s="21">
        <f t="shared" si="0"/>
        <v>83365.740000000005</v>
      </c>
      <c r="H24" s="21">
        <v>83365.740000000005</v>
      </c>
    </row>
    <row r="25" spans="3:8">
      <c r="C25" s="8">
        <v>45627</v>
      </c>
      <c r="D25" s="9">
        <v>45657</v>
      </c>
      <c r="E25" s="21">
        <v>77235.255000000005</v>
      </c>
      <c r="F25" s="21">
        <v>352.755</v>
      </c>
      <c r="G25" s="21">
        <f t="shared" si="0"/>
        <v>76882.5</v>
      </c>
      <c r="H25" s="21">
        <v>76882.5</v>
      </c>
    </row>
    <row r="26" spans="3:8" ht="15.75" thickBot="1">
      <c r="C26" s="110" t="s">
        <v>35</v>
      </c>
      <c r="D26" s="111"/>
      <c r="E26" s="21">
        <f>SUM(E5:E25)</f>
        <v>7988073.2544999998</v>
      </c>
      <c r="F26" s="21">
        <f>SUM(F5:F25)</f>
        <v>3655.9765000000002</v>
      </c>
      <c r="G26" s="21">
        <f>SUM(G5:G25)</f>
        <v>7983593.3011500007</v>
      </c>
      <c r="H26" s="21">
        <f>SUM(H5:H25)</f>
        <v>7984417.2779999999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147303.29999999999</v>
      </c>
      <c r="G30" s="77">
        <v>247.095</v>
      </c>
      <c r="H30" s="76">
        <v>147056.20499999999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137483.07999999999</v>
      </c>
      <c r="G32" s="75">
        <f>G30/E31*28</f>
        <v>230.62199999999999</v>
      </c>
      <c r="H32" s="77">
        <f>H30/E31*28</f>
        <v>137252.45799999998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2:H32"/>
  <sheetViews>
    <sheetView topLeftCell="A17" zoomScale="80" zoomScaleNormal="80" workbookViewId="0">
      <selection activeCell="L29" sqref="L29"/>
    </sheetView>
  </sheetViews>
  <sheetFormatPr defaultRowHeight="15"/>
  <cols>
    <col min="3" max="4" width="19.28515625" customWidth="1"/>
    <col min="5" max="5" width="15.7109375" customWidth="1"/>
    <col min="6" max="6" width="12" bestFit="1" customWidth="1"/>
    <col min="7" max="7" width="15.42578125" bestFit="1" customWidth="1"/>
    <col min="8" max="8" width="15.14062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86">
        <f>F32</f>
        <v>138434.52000000002</v>
      </c>
      <c r="F5" s="86">
        <f>G32</f>
        <v>232.21799999999999</v>
      </c>
      <c r="G5" s="86">
        <f>E5-F5</f>
        <v>138202.30200000003</v>
      </c>
      <c r="H5" s="86">
        <f>H32</f>
        <v>138202.302</v>
      </c>
    </row>
    <row r="6" spans="3:8">
      <c r="C6" s="8">
        <v>45047</v>
      </c>
      <c r="D6" s="9">
        <v>45077</v>
      </c>
      <c r="E6" s="77">
        <v>201791.94</v>
      </c>
      <c r="F6" s="77">
        <v>149.1</v>
      </c>
      <c r="G6" s="77">
        <f t="shared" ref="G6:G25" si="0">E6-F6</f>
        <v>201642.84</v>
      </c>
      <c r="H6" s="77">
        <v>201642.84</v>
      </c>
    </row>
    <row r="7" spans="3:8">
      <c r="C7" s="8">
        <v>45078</v>
      </c>
      <c r="D7" s="9">
        <v>45107</v>
      </c>
      <c r="E7" s="77">
        <v>435225.3</v>
      </c>
      <c r="F7" s="77">
        <v>22.125</v>
      </c>
      <c r="G7" s="77">
        <f>E7-F7</f>
        <v>435203.17499999999</v>
      </c>
      <c r="H7" s="77">
        <v>435203.17499999999</v>
      </c>
    </row>
    <row r="8" spans="3:8">
      <c r="C8" s="8">
        <v>45108</v>
      </c>
      <c r="D8" s="9">
        <v>45138</v>
      </c>
      <c r="E8" s="77">
        <v>576054.33750000002</v>
      </c>
      <c r="F8" s="77">
        <v>4.3425000000000002</v>
      </c>
      <c r="G8" s="77">
        <f t="shared" si="0"/>
        <v>576049.995</v>
      </c>
      <c r="H8" s="77">
        <v>576049.995</v>
      </c>
    </row>
    <row r="9" spans="3:8">
      <c r="C9" s="8">
        <v>45139</v>
      </c>
      <c r="D9" s="9">
        <v>45169</v>
      </c>
      <c r="E9" s="77">
        <v>409177.14</v>
      </c>
      <c r="F9" s="77">
        <v>0</v>
      </c>
      <c r="G9" s="77">
        <f t="shared" si="0"/>
        <v>409177.14</v>
      </c>
      <c r="H9" s="77">
        <v>409177.14</v>
      </c>
    </row>
    <row r="10" spans="3:8">
      <c r="C10" s="64">
        <v>45170</v>
      </c>
      <c r="D10" s="65">
        <v>45199</v>
      </c>
      <c r="E10" s="87">
        <v>311036.17499999999</v>
      </c>
      <c r="F10" s="87">
        <v>132.52500000000001</v>
      </c>
      <c r="G10" s="87">
        <f>(E10*(1-0.2%))-(F10*(1+0.2%))</f>
        <v>310281.3126</v>
      </c>
      <c r="H10" s="87">
        <v>310903.64999999997</v>
      </c>
    </row>
    <row r="11" spans="3:8">
      <c r="C11" s="64">
        <v>45200</v>
      </c>
      <c r="D11" s="65">
        <v>45230</v>
      </c>
      <c r="E11" s="87">
        <v>84738.36</v>
      </c>
      <c r="F11" s="87">
        <v>177.03</v>
      </c>
      <c r="G11" s="87">
        <f>(E11*(1-0.2%))-(F11*(1+0.2%))</f>
        <v>84391.499219999998</v>
      </c>
      <c r="H11" s="87">
        <v>84561.33</v>
      </c>
    </row>
    <row r="12" spans="3:8">
      <c r="C12" s="8">
        <v>45231</v>
      </c>
      <c r="D12" s="9">
        <v>45260</v>
      </c>
      <c r="E12" s="77">
        <v>79908.097500000003</v>
      </c>
      <c r="F12" s="77">
        <v>103.327</v>
      </c>
      <c r="G12" s="77">
        <f t="shared" si="0"/>
        <v>79804.770499999999</v>
      </c>
      <c r="H12" s="77">
        <v>79804.770499999999</v>
      </c>
    </row>
    <row r="13" spans="3:8">
      <c r="C13" s="8">
        <v>45261</v>
      </c>
      <c r="D13" s="9">
        <v>45291</v>
      </c>
      <c r="E13" s="77">
        <v>82967.422500000001</v>
      </c>
      <c r="F13" s="77">
        <v>135.405</v>
      </c>
      <c r="G13" s="77">
        <f t="shared" si="0"/>
        <v>82832.017500000002</v>
      </c>
      <c r="H13" s="77">
        <v>82832.017500000002</v>
      </c>
    </row>
    <row r="14" spans="3:8">
      <c r="C14" s="8">
        <v>45292</v>
      </c>
      <c r="D14" s="9">
        <v>45322</v>
      </c>
      <c r="E14" s="77">
        <v>108510.72</v>
      </c>
      <c r="F14" s="77">
        <v>213</v>
      </c>
      <c r="G14" s="77">
        <f t="shared" si="0"/>
        <v>108297.72</v>
      </c>
      <c r="H14" s="77">
        <v>108297.72</v>
      </c>
    </row>
    <row r="15" spans="3:8">
      <c r="C15" s="8">
        <v>45323</v>
      </c>
      <c r="D15" s="9">
        <v>45351</v>
      </c>
      <c r="E15" s="77">
        <v>97266</v>
      </c>
      <c r="F15" s="77">
        <v>356.7</v>
      </c>
      <c r="G15" s="77">
        <f t="shared" si="0"/>
        <v>96909.3</v>
      </c>
      <c r="H15" s="77">
        <v>96909.3</v>
      </c>
    </row>
    <row r="16" spans="3:8">
      <c r="C16" s="8">
        <v>45352</v>
      </c>
      <c r="D16" s="9">
        <v>45382</v>
      </c>
      <c r="E16" s="77">
        <v>143043.29999999999</v>
      </c>
      <c r="F16" s="77">
        <v>334.8</v>
      </c>
      <c r="G16" s="77">
        <f t="shared" si="0"/>
        <v>142708.5</v>
      </c>
      <c r="H16" s="77">
        <v>142708.5</v>
      </c>
    </row>
    <row r="17" spans="3:8">
      <c r="C17" s="8">
        <v>45383</v>
      </c>
      <c r="D17" s="9">
        <v>45412</v>
      </c>
      <c r="E17" s="77">
        <v>150832.55249999999</v>
      </c>
      <c r="F17" s="77">
        <v>324.29250000000002</v>
      </c>
      <c r="G17" s="77">
        <f t="shared" si="0"/>
        <v>150508.25999999998</v>
      </c>
      <c r="H17" s="77">
        <v>150508.25999999998</v>
      </c>
    </row>
    <row r="18" spans="3:8">
      <c r="C18" s="8">
        <v>45413</v>
      </c>
      <c r="D18" s="9">
        <v>45443</v>
      </c>
      <c r="E18" s="77">
        <v>244299</v>
      </c>
      <c r="F18" s="77">
        <v>258.63749999999999</v>
      </c>
      <c r="G18" s="77">
        <f t="shared" si="0"/>
        <v>244040.36249999999</v>
      </c>
      <c r="H18" s="77">
        <v>244040.36249999999</v>
      </c>
    </row>
    <row r="19" spans="3:8">
      <c r="C19" s="8">
        <v>45444</v>
      </c>
      <c r="D19" s="9">
        <v>45473</v>
      </c>
      <c r="E19" s="77">
        <v>323158.08</v>
      </c>
      <c r="F19" s="77">
        <v>91.2</v>
      </c>
      <c r="G19" s="77">
        <f t="shared" si="0"/>
        <v>323066.88</v>
      </c>
      <c r="H19" s="77">
        <v>323066.88</v>
      </c>
    </row>
    <row r="20" spans="3:8">
      <c r="C20" s="8">
        <v>45474</v>
      </c>
      <c r="D20" s="9">
        <v>45504</v>
      </c>
      <c r="E20" s="77">
        <v>641618.01</v>
      </c>
      <c r="F20" s="77">
        <v>8.91</v>
      </c>
      <c r="G20" s="77">
        <f t="shared" si="0"/>
        <v>641609.1</v>
      </c>
      <c r="H20" s="77">
        <v>641609.1</v>
      </c>
    </row>
    <row r="21" spans="3:8">
      <c r="C21" s="8">
        <v>45505</v>
      </c>
      <c r="D21" s="9">
        <v>45535</v>
      </c>
      <c r="E21" s="77">
        <v>331932.85499999998</v>
      </c>
      <c r="F21" s="77">
        <v>188.685</v>
      </c>
      <c r="G21" s="77">
        <f t="shared" si="0"/>
        <v>331744.17</v>
      </c>
      <c r="H21" s="77">
        <v>331744.17</v>
      </c>
    </row>
    <row r="22" spans="3:8">
      <c r="C22" s="8">
        <v>45536</v>
      </c>
      <c r="D22" s="9">
        <v>45565</v>
      </c>
      <c r="E22" s="77">
        <v>320566.2</v>
      </c>
      <c r="F22" s="77">
        <v>113.76</v>
      </c>
      <c r="G22" s="77">
        <f t="shared" si="0"/>
        <v>320452.44</v>
      </c>
      <c r="H22" s="77">
        <v>320452.44</v>
      </c>
    </row>
    <row r="23" spans="3:8">
      <c r="C23" s="8">
        <v>45566</v>
      </c>
      <c r="D23" s="9">
        <v>45596</v>
      </c>
      <c r="E23" s="77">
        <v>49651.065000000002</v>
      </c>
      <c r="F23" s="77">
        <v>237.82499999999999</v>
      </c>
      <c r="G23" s="77">
        <f t="shared" si="0"/>
        <v>49413.240000000005</v>
      </c>
      <c r="H23" s="77">
        <v>49413.240000000005</v>
      </c>
    </row>
    <row r="24" spans="3:8">
      <c r="C24" s="8">
        <v>45597</v>
      </c>
      <c r="D24" s="9">
        <v>45626</v>
      </c>
      <c r="E24" s="77">
        <v>83195.774999999994</v>
      </c>
      <c r="F24" s="77">
        <v>114.075</v>
      </c>
      <c r="G24" s="77">
        <f t="shared" si="0"/>
        <v>83081.7</v>
      </c>
      <c r="H24" s="77">
        <v>83081.7</v>
      </c>
    </row>
    <row r="25" spans="3:8">
      <c r="C25" s="8">
        <v>45627</v>
      </c>
      <c r="D25" s="9">
        <v>45657</v>
      </c>
      <c r="E25" s="77">
        <v>74929.725000000006</v>
      </c>
      <c r="F25" s="77">
        <v>342.22500000000002</v>
      </c>
      <c r="G25" s="77">
        <f t="shared" si="0"/>
        <v>74587.5</v>
      </c>
      <c r="H25" s="77">
        <v>74587.5</v>
      </c>
    </row>
    <row r="26" spans="3:8" ht="15.75" thickBot="1">
      <c r="C26" s="110" t="s">
        <v>35</v>
      </c>
      <c r="D26" s="111"/>
      <c r="E26" s="77">
        <f>SUM(E5:E25)</f>
        <v>4888336.5750000011</v>
      </c>
      <c r="F26" s="77">
        <f>SUM(F5:F25)</f>
        <v>3540.182499999999</v>
      </c>
      <c r="G26" s="77">
        <f>SUM(G5:G25)</f>
        <v>4884004.224320001</v>
      </c>
      <c r="H26" s="77">
        <f>SUM(H5:H25)</f>
        <v>4884796.392500001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148322.70000000001</v>
      </c>
      <c r="G30" s="77">
        <v>248.80500000000001</v>
      </c>
      <c r="H30" s="76">
        <v>148073.89499999999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138434.52000000002</v>
      </c>
      <c r="G32" s="75">
        <f>G30/E31*28</f>
        <v>232.21799999999999</v>
      </c>
      <c r="H32" s="77">
        <f>H30/E31*28</f>
        <v>138202.302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2:H32"/>
  <sheetViews>
    <sheetView zoomScale="80" zoomScaleNormal="80" workbookViewId="0">
      <selection activeCell="L29" sqref="L29"/>
    </sheetView>
  </sheetViews>
  <sheetFormatPr defaultRowHeight="15"/>
  <cols>
    <col min="3" max="4" width="19.28515625" customWidth="1"/>
    <col min="5" max="5" width="13.85546875" customWidth="1"/>
    <col min="6" max="6" width="12" bestFit="1" customWidth="1"/>
    <col min="7" max="7" width="15.42578125" bestFit="1" customWidth="1"/>
    <col min="8" max="8" width="14.4257812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86">
        <f>F32</f>
        <v>145570.32</v>
      </c>
      <c r="F5" s="86">
        <f>G32</f>
        <v>244.18799999999999</v>
      </c>
      <c r="G5" s="86">
        <f>E5-F5</f>
        <v>145326.13200000001</v>
      </c>
      <c r="H5" s="86">
        <f>H32</f>
        <v>145326.13200000001</v>
      </c>
    </row>
    <row r="6" spans="3:8">
      <c r="C6" s="8">
        <v>45047</v>
      </c>
      <c r="D6" s="9">
        <v>45077</v>
      </c>
      <c r="E6" s="77">
        <v>208897.29</v>
      </c>
      <c r="F6" s="77">
        <v>154.35</v>
      </c>
      <c r="G6" s="77">
        <f t="shared" ref="G6:G25" si="0">E6-F6</f>
        <v>208742.94</v>
      </c>
      <c r="H6" s="77">
        <v>208742.94</v>
      </c>
    </row>
    <row r="7" spans="3:8">
      <c r="C7" s="8">
        <v>45078</v>
      </c>
      <c r="D7" s="9">
        <v>45107</v>
      </c>
      <c r="E7" s="77">
        <v>457355.4</v>
      </c>
      <c r="F7" s="77">
        <v>23.25</v>
      </c>
      <c r="G7" s="77">
        <f t="shared" si="0"/>
        <v>457332.15</v>
      </c>
      <c r="H7" s="77">
        <v>457332.15</v>
      </c>
    </row>
    <row r="8" spans="3:8">
      <c r="C8" s="8">
        <v>45108</v>
      </c>
      <c r="D8" s="9">
        <v>45138</v>
      </c>
      <c r="E8" s="77">
        <v>603911.88749999995</v>
      </c>
      <c r="F8" s="77">
        <v>4.5525000000000002</v>
      </c>
      <c r="G8" s="77">
        <f t="shared" si="0"/>
        <v>603907.33499999996</v>
      </c>
      <c r="H8" s="77">
        <v>603907.33499999996</v>
      </c>
    </row>
    <row r="9" spans="3:8">
      <c r="C9" s="8">
        <v>45139</v>
      </c>
      <c r="D9" s="9">
        <v>45169</v>
      </c>
      <c r="E9" s="77">
        <v>424439.52</v>
      </c>
      <c r="F9" s="77">
        <v>0</v>
      </c>
      <c r="G9" s="77">
        <f t="shared" si="0"/>
        <v>424439.52</v>
      </c>
      <c r="H9" s="77">
        <v>424439.52</v>
      </c>
    </row>
    <row r="10" spans="3:8">
      <c r="C10" s="64">
        <v>45170</v>
      </c>
      <c r="D10" s="65">
        <v>45199</v>
      </c>
      <c r="E10" s="87">
        <v>302851.01250000001</v>
      </c>
      <c r="F10" s="87">
        <v>129.03700000000001</v>
      </c>
      <c r="G10" s="87">
        <f>(E10*(1-0.2%))-(F10*(1+0.2%))</f>
        <v>302116.01540099998</v>
      </c>
      <c r="H10" s="87">
        <v>302721.9755</v>
      </c>
    </row>
    <row r="11" spans="3:8">
      <c r="C11" s="64">
        <v>45200</v>
      </c>
      <c r="D11" s="65">
        <v>45230</v>
      </c>
      <c r="E11" s="87">
        <v>85793.82</v>
      </c>
      <c r="F11" s="87">
        <v>179.23500000000001</v>
      </c>
      <c r="G11" s="87">
        <f>(E11*(1-0.2%))-(F11*(1+0.2%))</f>
        <v>85442.638890000002</v>
      </c>
      <c r="H11" s="87">
        <v>85614.585000000006</v>
      </c>
    </row>
    <row r="12" spans="3:8">
      <c r="C12" s="8">
        <v>45231</v>
      </c>
      <c r="D12" s="9">
        <v>45260</v>
      </c>
      <c r="E12" s="77">
        <v>87645.441999999995</v>
      </c>
      <c r="F12" s="77">
        <v>113.33199999999999</v>
      </c>
      <c r="G12" s="77">
        <f t="shared" si="0"/>
        <v>87532.11</v>
      </c>
      <c r="H12" s="77">
        <v>87532.11</v>
      </c>
    </row>
    <row r="13" spans="3:8">
      <c r="C13" s="8">
        <v>45261</v>
      </c>
      <c r="D13" s="9">
        <v>45291</v>
      </c>
      <c r="E13" s="77">
        <v>98435.925000000003</v>
      </c>
      <c r="F13" s="77">
        <v>160.65</v>
      </c>
      <c r="G13" s="77">
        <f t="shared" si="0"/>
        <v>98275.275000000009</v>
      </c>
      <c r="H13" s="77">
        <v>98275.275000000009</v>
      </c>
    </row>
    <row r="14" spans="3:8">
      <c r="C14" s="8">
        <v>45292</v>
      </c>
      <c r="D14" s="9">
        <v>45322</v>
      </c>
      <c r="E14" s="77">
        <v>112713.60000000001</v>
      </c>
      <c r="F14" s="77">
        <v>221.25</v>
      </c>
      <c r="G14" s="77">
        <f t="shared" si="0"/>
        <v>112492.35</v>
      </c>
      <c r="H14" s="77">
        <v>112492.35</v>
      </c>
    </row>
    <row r="15" spans="3:8">
      <c r="C15" s="8">
        <v>45323</v>
      </c>
      <c r="D15" s="9">
        <v>45351</v>
      </c>
      <c r="E15" s="77">
        <v>100620</v>
      </c>
      <c r="F15" s="77">
        <v>369</v>
      </c>
      <c r="G15" s="77">
        <f t="shared" si="0"/>
        <v>100251</v>
      </c>
      <c r="H15" s="77">
        <v>100251</v>
      </c>
    </row>
    <row r="16" spans="3:8">
      <c r="C16" s="8">
        <v>45352</v>
      </c>
      <c r="D16" s="9">
        <v>45382</v>
      </c>
      <c r="E16" s="77">
        <v>139351.85999999999</v>
      </c>
      <c r="F16" s="77">
        <v>326.16000000000003</v>
      </c>
      <c r="G16" s="77">
        <f t="shared" si="0"/>
        <v>139025.69999999998</v>
      </c>
      <c r="H16" s="77">
        <v>139025.69999999998</v>
      </c>
    </row>
    <row r="17" spans="3:8">
      <c r="C17" s="8">
        <v>45383</v>
      </c>
      <c r="D17" s="9">
        <v>45412</v>
      </c>
      <c r="E17" s="77">
        <v>148851.17249999999</v>
      </c>
      <c r="F17" s="77">
        <v>320.03251</v>
      </c>
      <c r="G17" s="77">
        <f t="shared" si="0"/>
        <v>148531.13999</v>
      </c>
      <c r="H17" s="77">
        <v>148531.13999</v>
      </c>
    </row>
    <row r="18" spans="3:8">
      <c r="C18" s="8">
        <v>45413</v>
      </c>
      <c r="D18" s="9">
        <v>45443</v>
      </c>
      <c r="E18" s="77">
        <v>232992.6</v>
      </c>
      <c r="F18" s="77">
        <v>246.66749999999999</v>
      </c>
      <c r="G18" s="77">
        <f t="shared" si="0"/>
        <v>232745.9325</v>
      </c>
      <c r="H18" s="77">
        <v>232745.9325</v>
      </c>
    </row>
    <row r="19" spans="3:8">
      <c r="C19" s="8">
        <v>45444</v>
      </c>
      <c r="D19" s="9">
        <v>45473</v>
      </c>
      <c r="E19" s="77">
        <v>333256.77</v>
      </c>
      <c r="F19" s="77">
        <v>94.05</v>
      </c>
      <c r="G19" s="77">
        <f t="shared" si="0"/>
        <v>333162.72000000003</v>
      </c>
      <c r="H19" s="77">
        <v>333162.72000000003</v>
      </c>
    </row>
    <row r="20" spans="3:8">
      <c r="C20" s="8">
        <v>45474</v>
      </c>
      <c r="D20" s="9">
        <v>45504</v>
      </c>
      <c r="E20" s="77">
        <v>680503.95</v>
      </c>
      <c r="F20" s="77">
        <v>9.4499999999999993</v>
      </c>
      <c r="G20" s="77">
        <f t="shared" si="0"/>
        <v>680494.5</v>
      </c>
      <c r="H20" s="77">
        <v>680494.5</v>
      </c>
    </row>
    <row r="21" spans="3:8">
      <c r="C21" s="8">
        <v>45505</v>
      </c>
      <c r="D21" s="9">
        <v>45535</v>
      </c>
      <c r="E21" s="77">
        <v>350773.78499999997</v>
      </c>
      <c r="F21" s="77">
        <v>199.39500000000001</v>
      </c>
      <c r="G21" s="77">
        <f t="shared" si="0"/>
        <v>350574.38999999996</v>
      </c>
      <c r="H21" s="77">
        <v>350574.38999999996</v>
      </c>
    </row>
    <row r="22" spans="3:8">
      <c r="C22" s="8">
        <v>45536</v>
      </c>
      <c r="D22" s="9">
        <v>45565</v>
      </c>
      <c r="E22" s="77">
        <v>329189.02500000002</v>
      </c>
      <c r="F22" s="77">
        <v>116.82</v>
      </c>
      <c r="G22" s="77">
        <f t="shared" si="0"/>
        <v>329072.20500000002</v>
      </c>
      <c r="H22" s="77">
        <v>329072.20500000002</v>
      </c>
    </row>
    <row r="23" spans="3:8">
      <c r="C23" s="8">
        <v>45566</v>
      </c>
      <c r="D23" s="9">
        <v>45596</v>
      </c>
      <c r="E23" s="77">
        <v>69051.149999999994</v>
      </c>
      <c r="F23" s="77">
        <v>330.75</v>
      </c>
      <c r="G23" s="77">
        <f t="shared" si="0"/>
        <v>68720.399999999994</v>
      </c>
      <c r="H23" s="77">
        <v>68720.399999999994</v>
      </c>
    </row>
    <row r="24" spans="3:8">
      <c r="C24" s="8">
        <v>45597</v>
      </c>
      <c r="D24" s="9">
        <v>45626</v>
      </c>
      <c r="E24" s="77">
        <v>94572.975000000006</v>
      </c>
      <c r="F24" s="77">
        <v>129.67500000000001</v>
      </c>
      <c r="G24" s="77">
        <f t="shared" si="0"/>
        <v>94443.3</v>
      </c>
      <c r="H24" s="77">
        <v>94443.3</v>
      </c>
    </row>
    <row r="25" spans="3:8">
      <c r="C25" s="8">
        <v>45627</v>
      </c>
      <c r="D25" s="9">
        <v>45657</v>
      </c>
      <c r="E25" s="77">
        <v>82742.91</v>
      </c>
      <c r="F25" s="77">
        <v>377.91</v>
      </c>
      <c r="G25" s="77">
        <f t="shared" si="0"/>
        <v>82365</v>
      </c>
      <c r="H25" s="77">
        <v>82365</v>
      </c>
    </row>
    <row r="26" spans="3:8" ht="15.75" thickBot="1">
      <c r="C26" s="110" t="s">
        <v>35</v>
      </c>
      <c r="D26" s="111"/>
      <c r="E26" s="77">
        <f>SUM(E5:E25)</f>
        <v>5089520.4145</v>
      </c>
      <c r="F26" s="77">
        <f>SUM(F5:F25)</f>
        <v>3749.7545100000002</v>
      </c>
      <c r="G26" s="77">
        <f>SUM(G5:G25)</f>
        <v>5084992.7537810011</v>
      </c>
      <c r="H26" s="77">
        <f>SUM(H5:H25)</f>
        <v>5085770.6599900005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155968.20000000001</v>
      </c>
      <c r="G30" s="77">
        <v>261.63</v>
      </c>
      <c r="H30" s="76">
        <v>155706.57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145570.32</v>
      </c>
      <c r="G32" s="75">
        <f>G30/E31*28</f>
        <v>244.18799999999999</v>
      </c>
      <c r="H32" s="77">
        <f>H30/E31*28</f>
        <v>145326.13200000001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2:H32"/>
  <sheetViews>
    <sheetView zoomScale="90" zoomScaleNormal="90" workbookViewId="0">
      <selection activeCell="J31" sqref="J31"/>
    </sheetView>
  </sheetViews>
  <sheetFormatPr defaultRowHeight="15"/>
  <cols>
    <col min="3" max="4" width="19.28515625" customWidth="1"/>
    <col min="5" max="5" width="14.85546875" customWidth="1"/>
    <col min="6" max="6" width="12" bestFit="1" customWidth="1"/>
    <col min="7" max="7" width="15.42578125" bestFit="1" customWidth="1"/>
    <col min="8" max="8" width="14.570312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86">
        <f>F32</f>
        <v>141526.69999999998</v>
      </c>
      <c r="F5" s="86">
        <f>G32</f>
        <v>237.405</v>
      </c>
      <c r="G5" s="86">
        <f>E5-F5</f>
        <v>141289.29499999998</v>
      </c>
      <c r="H5" s="86">
        <f>H32</f>
        <v>141289.29500000001</v>
      </c>
    </row>
    <row r="6" spans="3:8">
      <c r="C6" s="8">
        <v>45047</v>
      </c>
      <c r="D6" s="9">
        <v>45077</v>
      </c>
      <c r="E6" s="77">
        <v>200726.13750000001</v>
      </c>
      <c r="F6" s="77">
        <v>148.31</v>
      </c>
      <c r="G6" s="77">
        <f t="shared" ref="G6:G25" si="0">E6-F6</f>
        <v>200577.82750000001</v>
      </c>
      <c r="H6" s="77">
        <v>200577.82750000001</v>
      </c>
    </row>
    <row r="7" spans="3:8">
      <c r="C7" s="8">
        <v>45078</v>
      </c>
      <c r="D7" s="9">
        <v>45107</v>
      </c>
      <c r="E7" s="77">
        <v>416045.88</v>
      </c>
      <c r="F7" s="77">
        <v>21.15</v>
      </c>
      <c r="G7" s="77">
        <f t="shared" si="0"/>
        <v>416024.73</v>
      </c>
      <c r="H7" s="77">
        <v>416024.73</v>
      </c>
    </row>
    <row r="8" spans="3:8">
      <c r="C8" s="8">
        <v>45108</v>
      </c>
      <c r="D8" s="9">
        <v>45138</v>
      </c>
      <c r="E8" s="77">
        <v>553171.35</v>
      </c>
      <c r="F8" s="77">
        <v>4.17</v>
      </c>
      <c r="G8" s="77">
        <f t="shared" si="0"/>
        <v>553167.17999999993</v>
      </c>
      <c r="H8" s="77">
        <v>553167.17999999993</v>
      </c>
    </row>
    <row r="9" spans="3:8">
      <c r="C9" s="8">
        <v>45139</v>
      </c>
      <c r="D9" s="9">
        <v>45169</v>
      </c>
      <c r="E9" s="77">
        <v>385920.18</v>
      </c>
      <c r="F9" s="77">
        <v>0</v>
      </c>
      <c r="G9" s="77">
        <f t="shared" si="0"/>
        <v>385920.18</v>
      </c>
      <c r="H9" s="77">
        <v>385920.18</v>
      </c>
    </row>
    <row r="10" spans="3:8">
      <c r="C10" s="64">
        <v>45170</v>
      </c>
      <c r="D10" s="65">
        <v>45199</v>
      </c>
      <c r="E10" s="87">
        <v>295757.20500000002</v>
      </c>
      <c r="F10" s="87">
        <v>126.015</v>
      </c>
      <c r="G10" s="87">
        <f>(E10*(1-0.2%))-(F10*(1+0.2%))</f>
        <v>295039.42356000002</v>
      </c>
      <c r="H10" s="87">
        <v>295631.19</v>
      </c>
    </row>
    <row r="11" spans="3:8">
      <c r="C11" s="64">
        <v>45200</v>
      </c>
      <c r="D11" s="65">
        <v>45230</v>
      </c>
      <c r="E11" s="87">
        <v>88809.42</v>
      </c>
      <c r="F11" s="87">
        <v>185.535</v>
      </c>
      <c r="G11" s="87">
        <f>(E11*(1-0.2%))-(F11*(1+0.2%))</f>
        <v>88445.895090000005</v>
      </c>
      <c r="H11" s="87">
        <v>88623.884999999995</v>
      </c>
    </row>
    <row r="12" spans="3:8">
      <c r="C12" s="8">
        <v>45231</v>
      </c>
      <c r="D12" s="9">
        <v>45260</v>
      </c>
      <c r="E12" s="77">
        <v>83509.964999999997</v>
      </c>
      <c r="F12" s="77">
        <v>107.985</v>
      </c>
      <c r="G12" s="77">
        <f t="shared" ref="G12:G21" si="1">E12-F12</f>
        <v>83401.98</v>
      </c>
      <c r="H12" s="77">
        <v>83401.98</v>
      </c>
    </row>
    <row r="13" spans="3:8">
      <c r="C13" s="8">
        <v>45261</v>
      </c>
      <c r="D13" s="9">
        <v>45291</v>
      </c>
      <c r="E13" s="77">
        <v>89686.065000000002</v>
      </c>
      <c r="F13" s="77">
        <v>146.37</v>
      </c>
      <c r="G13" s="77">
        <f t="shared" si="1"/>
        <v>89539.695000000007</v>
      </c>
      <c r="H13" s="77">
        <v>89539.695000000007</v>
      </c>
    </row>
    <row r="14" spans="3:8">
      <c r="C14" s="8">
        <v>45292</v>
      </c>
      <c r="D14" s="9">
        <v>45322</v>
      </c>
      <c r="E14" s="77">
        <v>105836.16</v>
      </c>
      <c r="F14" s="77">
        <v>207.75</v>
      </c>
      <c r="G14" s="77">
        <f t="shared" si="1"/>
        <v>105628.41</v>
      </c>
      <c r="H14" s="77">
        <v>105628.41</v>
      </c>
    </row>
    <row r="15" spans="3:8">
      <c r="C15" s="8">
        <v>45323</v>
      </c>
      <c r="D15" s="9">
        <v>45351</v>
      </c>
      <c r="E15" s="77">
        <v>98104.5</v>
      </c>
      <c r="F15" s="77">
        <v>359.77499999999998</v>
      </c>
      <c r="G15" s="77">
        <f t="shared" si="1"/>
        <v>97744.725000000006</v>
      </c>
      <c r="H15" s="77">
        <v>97744.725000000006</v>
      </c>
    </row>
    <row r="16" spans="3:8">
      <c r="C16" s="8">
        <v>45352</v>
      </c>
      <c r="D16" s="9">
        <v>45382</v>
      </c>
      <c r="E16" s="77">
        <v>143504.73000000001</v>
      </c>
      <c r="F16" s="77">
        <v>335.88</v>
      </c>
      <c r="G16" s="77">
        <f t="shared" si="1"/>
        <v>143168.85</v>
      </c>
      <c r="H16" s="77">
        <v>143168.85</v>
      </c>
    </row>
    <row r="17" spans="3:8">
      <c r="C17" s="8">
        <v>45383</v>
      </c>
      <c r="D17" s="9">
        <v>45412</v>
      </c>
      <c r="E17" s="77">
        <v>152070.91500000001</v>
      </c>
      <c r="F17" s="77">
        <v>326.95499999999998</v>
      </c>
      <c r="G17" s="77">
        <f t="shared" si="1"/>
        <v>151743.96000000002</v>
      </c>
      <c r="H17" s="77">
        <v>151743.96000000002</v>
      </c>
    </row>
    <row r="18" spans="3:8">
      <c r="C18" s="8">
        <v>45413</v>
      </c>
      <c r="D18" s="9">
        <v>45443</v>
      </c>
      <c r="E18" s="77">
        <v>229762.2</v>
      </c>
      <c r="F18" s="77">
        <v>243.2475</v>
      </c>
      <c r="G18" s="77">
        <f t="shared" si="1"/>
        <v>229518.95250000001</v>
      </c>
      <c r="H18" s="77">
        <v>229518.95250000001</v>
      </c>
    </row>
    <row r="19" spans="3:8">
      <c r="C19" s="8">
        <v>45444</v>
      </c>
      <c r="D19" s="9">
        <v>45473</v>
      </c>
      <c r="E19" s="77">
        <v>309338.82</v>
      </c>
      <c r="F19" s="77">
        <v>87.3</v>
      </c>
      <c r="G19" s="77">
        <f t="shared" si="1"/>
        <v>309251.52</v>
      </c>
      <c r="H19" s="77">
        <v>309251.52</v>
      </c>
    </row>
    <row r="20" spans="3:8">
      <c r="C20" s="8">
        <v>45474</v>
      </c>
      <c r="D20" s="9">
        <v>45504</v>
      </c>
      <c r="E20" s="77">
        <v>650259.32999999996</v>
      </c>
      <c r="F20" s="77">
        <v>9.0299999999999994</v>
      </c>
      <c r="G20" s="77">
        <f t="shared" si="1"/>
        <v>650250.29999999993</v>
      </c>
      <c r="H20" s="77">
        <v>650250.29999999993</v>
      </c>
    </row>
    <row r="21" spans="3:8">
      <c r="C21" s="8">
        <v>45505</v>
      </c>
      <c r="D21" s="9">
        <v>45535</v>
      </c>
      <c r="E21" s="77">
        <v>329162.13</v>
      </c>
      <c r="F21" s="77">
        <v>187.11</v>
      </c>
      <c r="G21" s="77">
        <f t="shared" si="1"/>
        <v>328975.02</v>
      </c>
      <c r="H21" s="77">
        <v>328975.02</v>
      </c>
    </row>
    <row r="22" spans="3:8">
      <c r="C22" s="8">
        <v>45536</v>
      </c>
      <c r="D22" s="9">
        <v>45565</v>
      </c>
      <c r="E22" s="77">
        <v>309914.47499999998</v>
      </c>
      <c r="F22" s="77">
        <v>109.98</v>
      </c>
      <c r="G22" s="77">
        <f t="shared" si="0"/>
        <v>309804.495</v>
      </c>
      <c r="H22" s="77">
        <v>309804.495</v>
      </c>
    </row>
    <row r="23" spans="3:8">
      <c r="C23" s="8">
        <v>45566</v>
      </c>
      <c r="D23" s="9">
        <v>45596</v>
      </c>
      <c r="E23" s="77">
        <v>70695.225000000006</v>
      </c>
      <c r="F23" s="77">
        <v>338.625</v>
      </c>
      <c r="G23" s="77">
        <f t="shared" si="0"/>
        <v>70356.600000000006</v>
      </c>
      <c r="H23" s="77">
        <v>70356.600000000006</v>
      </c>
    </row>
    <row r="24" spans="3:8">
      <c r="C24" s="8">
        <v>45597</v>
      </c>
      <c r="D24" s="9">
        <v>45626</v>
      </c>
      <c r="E24" s="77">
        <v>92724.18</v>
      </c>
      <c r="F24" s="77">
        <v>127.14</v>
      </c>
      <c r="G24" s="77">
        <f t="shared" si="0"/>
        <v>92597.04</v>
      </c>
      <c r="H24" s="77">
        <v>92597.04</v>
      </c>
    </row>
    <row r="25" spans="3:8">
      <c r="C25" s="8">
        <v>45627</v>
      </c>
      <c r="D25" s="9">
        <v>45657</v>
      </c>
      <c r="E25" s="77">
        <v>79668.87</v>
      </c>
      <c r="F25" s="77">
        <v>363.87</v>
      </c>
      <c r="G25" s="77">
        <f t="shared" si="0"/>
        <v>79305</v>
      </c>
      <c r="H25" s="77">
        <v>79305</v>
      </c>
    </row>
    <row r="26" spans="3:8" ht="15.75" thickBot="1">
      <c r="C26" s="110" t="s">
        <v>35</v>
      </c>
      <c r="D26" s="111"/>
      <c r="E26" s="77">
        <f>SUM(E5:E25)</f>
        <v>4826194.4374999991</v>
      </c>
      <c r="F26" s="77">
        <f>SUM(F5:F25)</f>
        <v>3673.6025000000004</v>
      </c>
      <c r="G26" s="77">
        <f>SUM(G5:G25)</f>
        <v>4821751.0786499996</v>
      </c>
      <c r="H26" s="77">
        <f>SUM(H5:H25)</f>
        <v>4822520.835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151635.75</v>
      </c>
      <c r="G30" s="77">
        <v>254.36250000000001</v>
      </c>
      <c r="H30" s="76">
        <v>151381.38750000001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141526.69999999998</v>
      </c>
      <c r="G32" s="75">
        <f>G30/E31*28</f>
        <v>237.405</v>
      </c>
      <c r="H32" s="77">
        <f>H30/E31*28</f>
        <v>141289.29500000001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C2:H31"/>
  <sheetViews>
    <sheetView topLeftCell="A13" zoomScale="90" zoomScaleNormal="90" workbookViewId="0">
      <selection activeCell="J27" sqref="J27"/>
    </sheetView>
  </sheetViews>
  <sheetFormatPr defaultRowHeight="15"/>
  <cols>
    <col min="3" max="4" width="19.28515625" customWidth="1"/>
    <col min="5" max="5" width="13.5703125" bestFit="1" customWidth="1"/>
    <col min="6" max="6" width="12" bestFit="1" customWidth="1"/>
    <col min="7" max="7" width="15.42578125" bestFit="1" customWidth="1"/>
    <col min="8" max="8" width="13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F31</f>
        <v>136769.5</v>
      </c>
      <c r="F5" s="71">
        <f>G31</f>
        <v>229.42499999999998</v>
      </c>
      <c r="G5" s="71">
        <f>E5-F5</f>
        <v>136540.07500000001</v>
      </c>
      <c r="H5" s="71">
        <f>H31</f>
        <v>136540.07499999998</v>
      </c>
    </row>
    <row r="6" spans="3:8">
      <c r="C6" s="8">
        <v>45047</v>
      </c>
      <c r="D6" s="9">
        <v>45077</v>
      </c>
      <c r="E6" s="21">
        <v>211384.16250000001</v>
      </c>
      <c r="F6" s="21">
        <v>156.1875</v>
      </c>
      <c r="G6" s="21">
        <f t="shared" ref="G6:G25" si="0">E6-F6</f>
        <v>211227.97500000001</v>
      </c>
      <c r="H6" s="21">
        <v>211227.97500000001</v>
      </c>
    </row>
    <row r="7" spans="3:8">
      <c r="C7" s="8">
        <v>45078</v>
      </c>
      <c r="D7" s="9">
        <v>45107</v>
      </c>
      <c r="E7" s="21">
        <v>478747.83</v>
      </c>
      <c r="F7" s="21">
        <v>24.337499999999999</v>
      </c>
      <c r="G7" s="21">
        <f t="shared" si="0"/>
        <v>478723.49249999999</v>
      </c>
      <c r="H7" s="21">
        <v>478723.49249999999</v>
      </c>
    </row>
    <row r="8" spans="3:8">
      <c r="C8" s="8">
        <v>45108</v>
      </c>
      <c r="D8" s="9">
        <v>45138</v>
      </c>
      <c r="E8" s="21">
        <v>627789.78749999998</v>
      </c>
      <c r="F8" s="21">
        <v>4.7324999999999999</v>
      </c>
      <c r="G8" s="21">
        <f t="shared" si="0"/>
        <v>627785.05499999993</v>
      </c>
      <c r="H8" s="21">
        <v>627785.05499999993</v>
      </c>
    </row>
    <row r="9" spans="3:8">
      <c r="C9" s="8">
        <v>45139</v>
      </c>
      <c r="D9" s="9">
        <v>45169</v>
      </c>
      <c r="E9" s="21">
        <v>438975.12</v>
      </c>
      <c r="F9" s="21">
        <v>0</v>
      </c>
      <c r="G9" s="21">
        <f t="shared" si="0"/>
        <v>438975.12</v>
      </c>
      <c r="H9" s="21">
        <v>438975.12</v>
      </c>
    </row>
    <row r="10" spans="3:8">
      <c r="C10" s="64">
        <v>45170</v>
      </c>
      <c r="D10" s="65">
        <v>45199</v>
      </c>
      <c r="E10" s="72">
        <v>330134.88750000001</v>
      </c>
      <c r="F10" s="72">
        <v>140.66249999999999</v>
      </c>
      <c r="G10" s="72">
        <f>(E10*(1-0.2%))-(F10*(1+0.2%))</f>
        <v>329333.67389999999</v>
      </c>
      <c r="H10" s="72">
        <v>329994.22500000003</v>
      </c>
    </row>
    <row r="11" spans="3:8">
      <c r="C11" s="64">
        <v>45200</v>
      </c>
      <c r="D11" s="65">
        <v>45230</v>
      </c>
      <c r="E11" s="72">
        <v>93785.16</v>
      </c>
      <c r="F11" s="72">
        <v>195.93</v>
      </c>
      <c r="G11" s="72">
        <f>(E11*(1-0.2%))-(F11*(1+0.2%))</f>
        <v>93401.267820000008</v>
      </c>
      <c r="H11" s="72">
        <v>93589.23000000001</v>
      </c>
    </row>
    <row r="12" spans="3:8">
      <c r="C12" s="8">
        <v>45231</v>
      </c>
      <c r="D12" s="9">
        <v>45260</v>
      </c>
      <c r="E12" s="21">
        <v>91113.907000000007</v>
      </c>
      <c r="F12" s="21">
        <v>117.81699999999999</v>
      </c>
      <c r="G12" s="21">
        <f t="shared" si="0"/>
        <v>90996.090000000011</v>
      </c>
      <c r="H12" s="21">
        <v>90996.090000000011</v>
      </c>
    </row>
    <row r="13" spans="3:8">
      <c r="C13" s="8">
        <v>45261</v>
      </c>
      <c r="D13" s="9">
        <v>45291</v>
      </c>
      <c r="E13" s="21">
        <v>97342.192500000005</v>
      </c>
      <c r="F13" s="21">
        <v>158.86500000000001</v>
      </c>
      <c r="G13" s="21">
        <f t="shared" si="0"/>
        <v>97183.327499999999</v>
      </c>
      <c r="H13" s="21">
        <v>97183.327499999999</v>
      </c>
    </row>
    <row r="14" spans="3:8">
      <c r="C14" s="8">
        <v>45292</v>
      </c>
      <c r="D14" s="9">
        <v>45322</v>
      </c>
      <c r="E14" s="21">
        <v>115388.16</v>
      </c>
      <c r="F14" s="21">
        <v>226.5</v>
      </c>
      <c r="G14" s="21">
        <f t="shared" si="0"/>
        <v>115161.66</v>
      </c>
      <c r="H14" s="21">
        <v>115161.66</v>
      </c>
    </row>
    <row r="15" spans="3:8">
      <c r="C15" s="8">
        <v>45323</v>
      </c>
      <c r="D15" s="9">
        <v>45351</v>
      </c>
      <c r="E15" s="21">
        <v>99110.7</v>
      </c>
      <c r="F15" s="21">
        <v>363.46499999999997</v>
      </c>
      <c r="G15" s="21">
        <f t="shared" si="0"/>
        <v>98747.235000000001</v>
      </c>
      <c r="H15" s="21">
        <v>98747.235000000001</v>
      </c>
    </row>
    <row r="16" spans="3:8">
      <c r="C16" s="8">
        <v>45352</v>
      </c>
      <c r="D16" s="9">
        <v>45382</v>
      </c>
      <c r="E16" s="21">
        <v>130123.26</v>
      </c>
      <c r="F16" s="21">
        <v>304.56</v>
      </c>
      <c r="G16" s="21">
        <f t="shared" si="0"/>
        <v>129818.7</v>
      </c>
      <c r="H16" s="21">
        <v>129818.7</v>
      </c>
    </row>
    <row r="17" spans="3:8">
      <c r="C17" s="8">
        <v>45383</v>
      </c>
      <c r="D17" s="9">
        <v>45412</v>
      </c>
      <c r="E17" s="21">
        <v>144640.74</v>
      </c>
      <c r="F17" s="21">
        <v>310.98</v>
      </c>
      <c r="G17" s="21">
        <f t="shared" si="0"/>
        <v>144329.75999999998</v>
      </c>
      <c r="H17" s="21">
        <v>144329.75999999998</v>
      </c>
    </row>
    <row r="18" spans="3:8">
      <c r="C18" s="8">
        <v>45413</v>
      </c>
      <c r="D18" s="9">
        <v>45443</v>
      </c>
      <c r="E18" s="21">
        <v>251567.4</v>
      </c>
      <c r="F18" s="21">
        <v>266.33249999999998</v>
      </c>
      <c r="G18" s="21">
        <f t="shared" si="0"/>
        <v>251301.0675</v>
      </c>
      <c r="H18" s="21">
        <v>251301.0675</v>
      </c>
    </row>
    <row r="19" spans="3:8">
      <c r="C19" s="8">
        <v>45444</v>
      </c>
      <c r="D19" s="9">
        <v>45473</v>
      </c>
      <c r="E19" s="21">
        <v>359300.76</v>
      </c>
      <c r="F19" s="21">
        <v>101.4</v>
      </c>
      <c r="G19" s="21">
        <f t="shared" si="0"/>
        <v>359199.36</v>
      </c>
      <c r="H19" s="21">
        <v>359199.36</v>
      </c>
    </row>
    <row r="20" spans="3:8">
      <c r="C20" s="8">
        <v>45474</v>
      </c>
      <c r="D20" s="9">
        <v>45504</v>
      </c>
      <c r="E20" s="21">
        <v>746394.01500000001</v>
      </c>
      <c r="F20" s="21">
        <v>10.365</v>
      </c>
      <c r="G20" s="21">
        <f t="shared" si="0"/>
        <v>746383.65</v>
      </c>
      <c r="H20" s="21">
        <v>746383.65</v>
      </c>
    </row>
    <row r="21" spans="3:8">
      <c r="C21" s="8">
        <v>45505</v>
      </c>
      <c r="D21" s="9">
        <v>45535</v>
      </c>
      <c r="E21" s="21">
        <v>374602.02</v>
      </c>
      <c r="F21" s="21">
        <v>212.94</v>
      </c>
      <c r="G21" s="21">
        <f t="shared" si="0"/>
        <v>374389.08</v>
      </c>
      <c r="H21" s="21">
        <v>374389.08</v>
      </c>
    </row>
    <row r="22" spans="3:8">
      <c r="C22" s="8">
        <v>45536</v>
      </c>
      <c r="D22" s="9">
        <v>45565</v>
      </c>
      <c r="E22" s="21">
        <v>338319.07500000001</v>
      </c>
      <c r="F22" s="21">
        <v>120.06</v>
      </c>
      <c r="G22" s="21">
        <f t="shared" si="0"/>
        <v>338199.01500000001</v>
      </c>
      <c r="H22" s="21">
        <v>338199.01500000001</v>
      </c>
    </row>
    <row r="23" spans="3:8">
      <c r="C23" s="8">
        <v>45566</v>
      </c>
      <c r="D23" s="9">
        <v>45596</v>
      </c>
      <c r="E23" s="21">
        <v>72448.904999999999</v>
      </c>
      <c r="F23" s="21">
        <v>347.02499999999998</v>
      </c>
      <c r="G23" s="21">
        <f t="shared" si="0"/>
        <v>72101.88</v>
      </c>
      <c r="H23" s="21">
        <v>72101.88</v>
      </c>
    </row>
    <row r="24" spans="3:8">
      <c r="C24" s="8">
        <v>45597</v>
      </c>
      <c r="D24" s="9">
        <v>45626</v>
      </c>
      <c r="E24" s="21">
        <v>94999.62</v>
      </c>
      <c r="F24" s="21">
        <v>130.26</v>
      </c>
      <c r="G24" s="21">
        <f t="shared" si="0"/>
        <v>94869.36</v>
      </c>
      <c r="H24" s="21">
        <v>94869.36</v>
      </c>
    </row>
    <row r="25" spans="3:8" s="23" customFormat="1">
      <c r="C25" s="88">
        <v>45627</v>
      </c>
      <c r="D25" s="22">
        <v>45657</v>
      </c>
      <c r="E25" s="21">
        <v>81974.399999999994</v>
      </c>
      <c r="F25" s="21">
        <v>374.4</v>
      </c>
      <c r="G25" s="21">
        <f t="shared" si="0"/>
        <v>81600</v>
      </c>
      <c r="H25" s="21">
        <v>81600</v>
      </c>
    </row>
    <row r="26" spans="3:8" ht="15.75" thickBot="1">
      <c r="C26" s="110" t="s">
        <v>35</v>
      </c>
      <c r="D26" s="111"/>
      <c r="E26" s="21">
        <f>SUM(E5:E25)</f>
        <v>5314911.6020000009</v>
      </c>
      <c r="F26" s="21">
        <f>SUM(F5:F25)</f>
        <v>3796.2444999999993</v>
      </c>
      <c r="G26" s="21">
        <f>SUM(G5:G25)</f>
        <v>5310266.8442199994</v>
      </c>
      <c r="H26" s="21">
        <f>SUM(H5:H25)</f>
        <v>5311115.3574999999</v>
      </c>
    </row>
    <row r="28" spans="3:8" ht="60">
      <c r="C28" s="112" t="s">
        <v>69</v>
      </c>
      <c r="D28" s="113"/>
      <c r="E28" s="114"/>
      <c r="F28" s="46" t="s">
        <v>70</v>
      </c>
      <c r="G28" s="46" t="s">
        <v>71</v>
      </c>
      <c r="H28" s="47" t="s">
        <v>72</v>
      </c>
    </row>
    <row r="29" spans="3:8">
      <c r="C29" s="46" t="s">
        <v>73</v>
      </c>
      <c r="D29" s="48">
        <v>45017</v>
      </c>
      <c r="E29" s="49">
        <v>45046</v>
      </c>
      <c r="F29" s="77">
        <v>146538.75</v>
      </c>
      <c r="G29" s="77">
        <v>245.8125</v>
      </c>
      <c r="H29" s="76">
        <v>146292.9375</v>
      </c>
    </row>
    <row r="30" spans="3:8">
      <c r="C30" s="115" t="s">
        <v>74</v>
      </c>
      <c r="D30" s="116"/>
      <c r="E30" s="46">
        <f>E29-D29+1</f>
        <v>30</v>
      </c>
      <c r="F30" s="75"/>
      <c r="G30" s="75"/>
      <c r="H30" s="77"/>
    </row>
    <row r="31" spans="3:8">
      <c r="C31" s="115" t="s">
        <v>75</v>
      </c>
      <c r="D31" s="117"/>
      <c r="E31" s="116"/>
      <c r="F31" s="75">
        <f>F29/E30*28</f>
        <v>136769.5</v>
      </c>
      <c r="G31" s="75">
        <f>G29/E30*28</f>
        <v>229.42499999999998</v>
      </c>
      <c r="H31" s="77">
        <f>H29/E30*28</f>
        <v>136540.07499999998</v>
      </c>
    </row>
  </sheetData>
  <mergeCells count="5">
    <mergeCell ref="C3:D3"/>
    <mergeCell ref="C26:D26"/>
    <mergeCell ref="C28:E28"/>
    <mergeCell ref="C30:D30"/>
    <mergeCell ref="C31:E31"/>
  </mergeCells>
  <phoneticPr fontId="10" type="noConversion"/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C2:H32"/>
  <sheetViews>
    <sheetView topLeftCell="A17" zoomScale="80" zoomScaleNormal="80" workbookViewId="0">
      <selection activeCell="I21" sqref="I21"/>
    </sheetView>
  </sheetViews>
  <sheetFormatPr defaultRowHeight="15"/>
  <cols>
    <col min="3" max="4" width="19.28515625" customWidth="1"/>
    <col min="5" max="5" width="14.140625" customWidth="1"/>
    <col min="6" max="6" width="12.5703125" bestFit="1" customWidth="1"/>
    <col min="7" max="8" width="15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126541.52</v>
      </c>
      <c r="F5" s="71">
        <f>G32</f>
        <v>212.268</v>
      </c>
      <c r="G5" s="71">
        <f>E5-F5</f>
        <v>126329.25200000001</v>
      </c>
      <c r="H5" s="71">
        <f>H32</f>
        <v>126329.25200000001</v>
      </c>
    </row>
    <row r="6" spans="3:8">
      <c r="C6" s="8">
        <v>45047</v>
      </c>
      <c r="D6" s="9">
        <v>45077</v>
      </c>
      <c r="E6" s="21">
        <v>197173.46</v>
      </c>
      <c r="F6" s="21">
        <v>145.68</v>
      </c>
      <c r="G6" s="21">
        <f t="shared" ref="G6:G25" si="0">E6-F6</f>
        <v>197027.78</v>
      </c>
      <c r="H6" s="21">
        <v>197027.78</v>
      </c>
    </row>
    <row r="7" spans="3:8">
      <c r="C7" s="8">
        <v>45078</v>
      </c>
      <c r="D7" s="9">
        <v>45107</v>
      </c>
      <c r="E7" s="21">
        <v>471371.13</v>
      </c>
      <c r="F7" s="21">
        <v>23.96</v>
      </c>
      <c r="G7" s="21">
        <f t="shared" si="0"/>
        <v>471347.17</v>
      </c>
      <c r="H7" s="21">
        <v>471347.17</v>
      </c>
    </row>
    <row r="8" spans="3:8">
      <c r="C8" s="8">
        <v>45108</v>
      </c>
      <c r="D8" s="9">
        <v>45138</v>
      </c>
      <c r="E8" s="21">
        <v>625799.96</v>
      </c>
      <c r="F8" s="21">
        <v>4.7169999999999996</v>
      </c>
      <c r="G8" s="21">
        <f t="shared" si="0"/>
        <v>625795.24300000002</v>
      </c>
      <c r="H8" s="21">
        <v>625795.24300000002</v>
      </c>
    </row>
    <row r="9" spans="3:8">
      <c r="C9" s="8">
        <v>45139</v>
      </c>
      <c r="D9" s="9">
        <v>45169</v>
      </c>
      <c r="E9" s="21">
        <v>448423.26</v>
      </c>
      <c r="F9" s="21">
        <v>0</v>
      </c>
      <c r="G9" s="21">
        <f t="shared" si="0"/>
        <v>448423.26</v>
      </c>
      <c r="H9" s="21">
        <v>448423.26</v>
      </c>
    </row>
    <row r="10" spans="3:8">
      <c r="C10" s="64">
        <v>45170</v>
      </c>
      <c r="D10" s="65">
        <v>45199</v>
      </c>
      <c r="E10" s="72">
        <v>330680.565</v>
      </c>
      <c r="F10" s="72">
        <v>140.89500000000001</v>
      </c>
      <c r="G10" s="72">
        <f>(E10*(1-0.2%))-(F10*(1+0.2%))</f>
        <v>329878.02708000003</v>
      </c>
      <c r="H10" s="72">
        <v>330539.67</v>
      </c>
    </row>
    <row r="11" spans="3:8">
      <c r="C11" s="64">
        <v>45200</v>
      </c>
      <c r="D11" s="65">
        <v>45230</v>
      </c>
      <c r="E11" s="72">
        <v>88507.86</v>
      </c>
      <c r="F11" s="72">
        <v>184.905</v>
      </c>
      <c r="G11" s="72">
        <f>(E11*(1-0.2%))-(F11*(1+0.2%))</f>
        <v>88145.569470000002</v>
      </c>
      <c r="H11" s="72">
        <v>88322.955000000002</v>
      </c>
    </row>
    <row r="12" spans="3:8">
      <c r="C12" s="8">
        <v>45231</v>
      </c>
      <c r="D12" s="9">
        <v>45260</v>
      </c>
      <c r="E12" s="21">
        <v>81108.72</v>
      </c>
      <c r="F12" s="21">
        <v>104.88</v>
      </c>
      <c r="G12" s="21">
        <f t="shared" si="0"/>
        <v>81003.839999999997</v>
      </c>
      <c r="H12" s="21">
        <v>81003.839999999997</v>
      </c>
    </row>
    <row r="13" spans="3:8">
      <c r="C13" s="8">
        <v>45261</v>
      </c>
      <c r="D13" s="9">
        <v>45291</v>
      </c>
      <c r="E13" s="21">
        <v>83436.164999999994</v>
      </c>
      <c r="F13" s="21">
        <v>136.16999999999999</v>
      </c>
      <c r="G13" s="21">
        <f t="shared" si="0"/>
        <v>83299.994999999995</v>
      </c>
      <c r="H13" s="21">
        <v>83299.994999999995</v>
      </c>
    </row>
    <row r="14" spans="3:8">
      <c r="C14" s="8">
        <v>45292</v>
      </c>
      <c r="D14" s="9">
        <v>45322</v>
      </c>
      <c r="E14" s="21">
        <v>106791.36</v>
      </c>
      <c r="F14" s="21">
        <v>209.625</v>
      </c>
      <c r="G14" s="21">
        <f t="shared" si="0"/>
        <v>106581.735</v>
      </c>
      <c r="H14" s="21">
        <v>106581.735</v>
      </c>
    </row>
    <row r="15" spans="3:8">
      <c r="C15" s="8">
        <v>45323</v>
      </c>
      <c r="D15" s="9">
        <v>45351</v>
      </c>
      <c r="E15" s="21">
        <v>96762.9</v>
      </c>
      <c r="F15" s="21">
        <v>354.85500000000002</v>
      </c>
      <c r="G15" s="21">
        <f t="shared" si="0"/>
        <v>96408.044999999998</v>
      </c>
      <c r="H15" s="21">
        <v>96408.044999999998</v>
      </c>
    </row>
    <row r="16" spans="3:8">
      <c r="C16" s="8">
        <v>45352</v>
      </c>
      <c r="D16" s="9">
        <v>45382</v>
      </c>
      <c r="E16" s="21">
        <v>138198.285</v>
      </c>
      <c r="F16" s="21">
        <v>323.45999999999998</v>
      </c>
      <c r="G16" s="21">
        <f t="shared" si="0"/>
        <v>137874.82500000001</v>
      </c>
      <c r="H16" s="21">
        <v>137874.82500000001</v>
      </c>
    </row>
    <row r="17" spans="3:8">
      <c r="C17" s="8">
        <v>45383</v>
      </c>
      <c r="D17" s="9">
        <v>45412</v>
      </c>
      <c r="E17" s="21">
        <v>151327.89749999999</v>
      </c>
      <c r="F17" s="21">
        <v>325.35750000000002</v>
      </c>
      <c r="G17" s="21">
        <f t="shared" si="0"/>
        <v>151002.53999999998</v>
      </c>
      <c r="H17" s="21">
        <v>151002.53999999998</v>
      </c>
    </row>
    <row r="18" spans="3:8">
      <c r="C18" s="8">
        <v>45413</v>
      </c>
      <c r="D18" s="9">
        <v>45443</v>
      </c>
      <c r="E18" s="21">
        <v>260451</v>
      </c>
      <c r="F18" s="21">
        <v>275.73750000000001</v>
      </c>
      <c r="G18" s="21">
        <f t="shared" si="0"/>
        <v>260175.26250000001</v>
      </c>
      <c r="H18" s="21">
        <v>260175.26250000001</v>
      </c>
    </row>
    <row r="19" spans="3:8">
      <c r="C19" s="8">
        <v>45444</v>
      </c>
      <c r="D19" s="9">
        <v>45473</v>
      </c>
      <c r="E19" s="21">
        <v>342292.44</v>
      </c>
      <c r="F19" s="21">
        <v>96.6</v>
      </c>
      <c r="G19" s="21">
        <f t="shared" si="0"/>
        <v>342195.84</v>
      </c>
      <c r="H19" s="21">
        <v>342195.84</v>
      </c>
    </row>
    <row r="20" spans="3:8">
      <c r="C20" s="8">
        <v>45474</v>
      </c>
      <c r="D20" s="9">
        <v>45504</v>
      </c>
      <c r="E20" s="21">
        <v>696706.42500000005</v>
      </c>
      <c r="F20" s="21">
        <v>9.6750000000000007</v>
      </c>
      <c r="G20" s="21">
        <f t="shared" si="0"/>
        <v>696696.75</v>
      </c>
      <c r="H20" s="21">
        <v>696696.75</v>
      </c>
    </row>
    <row r="21" spans="3:8">
      <c r="C21" s="8">
        <v>45505</v>
      </c>
      <c r="D21" s="9">
        <v>45535</v>
      </c>
      <c r="E21" s="21">
        <v>358531.815</v>
      </c>
      <c r="F21" s="21">
        <v>203.80500000000001</v>
      </c>
      <c r="G21" s="21">
        <f t="shared" si="0"/>
        <v>358328.01</v>
      </c>
      <c r="H21" s="21">
        <v>358328.01</v>
      </c>
    </row>
    <row r="22" spans="3:8">
      <c r="C22" s="8">
        <v>45536</v>
      </c>
      <c r="D22" s="9">
        <v>45565</v>
      </c>
      <c r="E22" s="21">
        <v>347956.35</v>
      </c>
      <c r="F22" s="21">
        <v>123.48</v>
      </c>
      <c r="G22" s="21">
        <f t="shared" si="0"/>
        <v>347832.87</v>
      </c>
      <c r="H22" s="21">
        <v>347832.87</v>
      </c>
    </row>
    <row r="23" spans="3:8">
      <c r="C23" s="8">
        <v>45566</v>
      </c>
      <c r="D23" s="9">
        <v>45596</v>
      </c>
      <c r="E23" s="21">
        <v>71243.25</v>
      </c>
      <c r="F23" s="21">
        <v>341.25</v>
      </c>
      <c r="G23" s="21">
        <f t="shared" si="0"/>
        <v>70902</v>
      </c>
      <c r="H23" s="21">
        <v>70902</v>
      </c>
    </row>
    <row r="24" spans="3:8">
      <c r="C24" s="8">
        <v>45597</v>
      </c>
      <c r="D24" s="9">
        <v>45626</v>
      </c>
      <c r="E24" s="21">
        <v>93719.684999999998</v>
      </c>
      <c r="F24" s="21">
        <v>128.505</v>
      </c>
      <c r="G24" s="21">
        <f t="shared" si="0"/>
        <v>93591.18</v>
      </c>
      <c r="H24" s="21">
        <v>93591.18</v>
      </c>
    </row>
    <row r="25" spans="3:8">
      <c r="C25" s="8">
        <v>45627</v>
      </c>
      <c r="D25" s="9">
        <v>45657</v>
      </c>
      <c r="E25" s="21">
        <v>79668.87</v>
      </c>
      <c r="F25" s="21">
        <v>363.87</v>
      </c>
      <c r="G25" s="21">
        <f t="shared" si="0"/>
        <v>79305</v>
      </c>
      <c r="H25" s="21">
        <v>79305</v>
      </c>
    </row>
    <row r="26" spans="3:8" ht="15.75" thickBot="1">
      <c r="C26" s="110" t="s">
        <v>35</v>
      </c>
      <c r="D26" s="111"/>
      <c r="E26" s="21">
        <f>SUM(E5:E25)</f>
        <v>5196692.9174999995</v>
      </c>
      <c r="F26" s="21">
        <f>SUM(F5:F25)</f>
        <v>3709.6950000000002</v>
      </c>
      <c r="G26" s="21">
        <f>SUM(G5:G25)</f>
        <v>5192144.19405</v>
      </c>
      <c r="H26" s="21">
        <f>SUM(H5:H25)</f>
        <v>5192983.2224999992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135580.20000000001</v>
      </c>
      <c r="G30" s="77">
        <v>227.43</v>
      </c>
      <c r="H30" s="76">
        <v>135352.76999999999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126541.52</v>
      </c>
      <c r="G32" s="75">
        <f>G30/E31*28</f>
        <v>212.268</v>
      </c>
      <c r="H32" s="77">
        <f>H30/E31*28</f>
        <v>126329.25200000001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C2:H32"/>
  <sheetViews>
    <sheetView zoomScale="80" zoomScaleNormal="80" workbookViewId="0">
      <selection activeCell="I24" sqref="I24"/>
    </sheetView>
  </sheetViews>
  <sheetFormatPr defaultRowHeight="15"/>
  <cols>
    <col min="3" max="4" width="19.28515625" customWidth="1"/>
    <col min="5" max="5" width="14.85546875" customWidth="1"/>
    <col min="6" max="6" width="12.5703125" bestFit="1" customWidth="1"/>
    <col min="7" max="8" width="15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124638.64</v>
      </c>
      <c r="F5" s="71">
        <f>G32</f>
        <v>209.07599999999999</v>
      </c>
      <c r="G5" s="71">
        <f>E5-F5</f>
        <v>124429.564</v>
      </c>
      <c r="H5" s="71">
        <f>H32</f>
        <v>124429.56400000001</v>
      </c>
    </row>
    <row r="6" spans="3:8">
      <c r="C6" s="8">
        <v>45047</v>
      </c>
      <c r="D6" s="9">
        <v>45077</v>
      </c>
      <c r="E6" s="21">
        <v>171594.20250000001</v>
      </c>
      <c r="F6" s="21">
        <v>126.78</v>
      </c>
      <c r="G6" s="21">
        <f t="shared" ref="G6:G25" si="0">E6-F6</f>
        <v>171467.42250000002</v>
      </c>
      <c r="H6" s="21">
        <v>171467.42250000002</v>
      </c>
    </row>
    <row r="7" spans="3:8">
      <c r="C7" s="8">
        <v>45078</v>
      </c>
      <c r="D7" s="9">
        <v>45107</v>
      </c>
      <c r="E7" s="21">
        <v>415308.21</v>
      </c>
      <c r="F7" s="21">
        <v>21.111999999999998</v>
      </c>
      <c r="G7" s="21">
        <f t="shared" si="0"/>
        <v>415287.098</v>
      </c>
      <c r="H7" s="21">
        <v>415287.098</v>
      </c>
    </row>
    <row r="8" spans="3:8">
      <c r="C8" s="8">
        <v>45108</v>
      </c>
      <c r="D8" s="9">
        <v>45138</v>
      </c>
      <c r="E8" s="21">
        <v>541232.4</v>
      </c>
      <c r="F8" s="21">
        <v>4.08</v>
      </c>
      <c r="G8" s="21">
        <f t="shared" si="0"/>
        <v>541228.32000000007</v>
      </c>
      <c r="H8" s="21">
        <v>541228.32000000007</v>
      </c>
    </row>
    <row r="9" spans="3:8">
      <c r="C9" s="8">
        <v>45139</v>
      </c>
      <c r="D9" s="9">
        <v>45169</v>
      </c>
      <c r="E9" s="21">
        <v>391734.42</v>
      </c>
      <c r="F9" s="21">
        <v>0</v>
      </c>
      <c r="G9" s="21">
        <f t="shared" si="0"/>
        <v>391734.42</v>
      </c>
      <c r="H9" s="21">
        <v>391734.42</v>
      </c>
    </row>
    <row r="10" spans="3:8">
      <c r="C10" s="64">
        <v>45170</v>
      </c>
      <c r="D10" s="65">
        <v>45199</v>
      </c>
      <c r="E10" s="72">
        <v>297394.23749999999</v>
      </c>
      <c r="F10" s="72">
        <v>126.71250000000001</v>
      </c>
      <c r="G10" s="72">
        <f>(E10*(1-0.2%))-(F10*(1+0.2%))</f>
        <v>296672.48309999995</v>
      </c>
      <c r="H10" s="72">
        <v>297267.52499999997</v>
      </c>
    </row>
    <row r="11" spans="3:8">
      <c r="C11" s="64">
        <v>45200</v>
      </c>
      <c r="D11" s="65">
        <v>45230</v>
      </c>
      <c r="E11" s="72">
        <v>90468</v>
      </c>
      <c r="F11" s="72">
        <v>189</v>
      </c>
      <c r="G11" s="72">
        <f>(E11*(1-0.2%))-(F11*(1+0.2%))</f>
        <v>90097.686000000002</v>
      </c>
      <c r="H11" s="72">
        <v>90279</v>
      </c>
    </row>
    <row r="12" spans="3:8">
      <c r="C12" s="8">
        <v>45231</v>
      </c>
      <c r="D12" s="9">
        <v>45260</v>
      </c>
      <c r="E12" s="21">
        <v>87378.637000000002</v>
      </c>
      <c r="F12" s="21">
        <v>112.98699999999999</v>
      </c>
      <c r="G12" s="21">
        <f t="shared" si="0"/>
        <v>87265.650000000009</v>
      </c>
      <c r="H12" s="21">
        <v>87265.650000000009</v>
      </c>
    </row>
    <row r="13" spans="3:8">
      <c r="C13" s="8">
        <v>45261</v>
      </c>
      <c r="D13" s="9">
        <v>45291</v>
      </c>
      <c r="E13" s="21">
        <v>97342.192500000005</v>
      </c>
      <c r="F13" s="21">
        <v>158.86500000000001</v>
      </c>
      <c r="G13" s="21">
        <f t="shared" si="0"/>
        <v>97183.327499999999</v>
      </c>
      <c r="H13" s="21">
        <v>97183.327499999999</v>
      </c>
    </row>
    <row r="14" spans="3:8">
      <c r="C14" s="8">
        <v>45292</v>
      </c>
      <c r="D14" s="9">
        <v>45322</v>
      </c>
      <c r="E14" s="21">
        <v>112522.56</v>
      </c>
      <c r="F14" s="21">
        <v>220.875</v>
      </c>
      <c r="G14" s="21">
        <f t="shared" si="0"/>
        <v>112301.685</v>
      </c>
      <c r="H14" s="21">
        <v>112301.685</v>
      </c>
    </row>
    <row r="15" spans="3:8">
      <c r="C15" s="8">
        <v>45323</v>
      </c>
      <c r="D15" s="9">
        <v>45351</v>
      </c>
      <c r="E15" s="21">
        <v>98104.5</v>
      </c>
      <c r="F15" s="21">
        <v>359.77499999999998</v>
      </c>
      <c r="G15" s="21">
        <f t="shared" si="0"/>
        <v>97744.725000000006</v>
      </c>
      <c r="H15" s="21">
        <v>97744.725000000006</v>
      </c>
    </row>
    <row r="16" spans="3:8">
      <c r="C16" s="8">
        <v>45352</v>
      </c>
      <c r="D16" s="9">
        <v>45382</v>
      </c>
      <c r="E16" s="21">
        <v>138659.715</v>
      </c>
      <c r="F16" s="21">
        <v>324.54000000000002</v>
      </c>
      <c r="G16" s="21">
        <f t="shared" si="0"/>
        <v>138335.17499999999</v>
      </c>
      <c r="H16" s="21">
        <v>138335.17499999999</v>
      </c>
    </row>
    <row r="17" spans="3:8">
      <c r="C17" s="8">
        <v>45383</v>
      </c>
      <c r="D17" s="9">
        <v>45412</v>
      </c>
      <c r="E17" s="21">
        <v>151327.89749999999</v>
      </c>
      <c r="F17" s="21">
        <v>325.35750000000002</v>
      </c>
      <c r="G17" s="21">
        <f t="shared" si="0"/>
        <v>151002.53999999998</v>
      </c>
      <c r="H17" s="21">
        <v>151002.53999999998</v>
      </c>
    </row>
    <row r="18" spans="3:8">
      <c r="C18" s="8">
        <v>45413</v>
      </c>
      <c r="D18" s="9">
        <v>45443</v>
      </c>
      <c r="E18" s="21">
        <v>228550.8</v>
      </c>
      <c r="F18" s="21">
        <v>241.965</v>
      </c>
      <c r="G18" s="21">
        <f t="shared" si="0"/>
        <v>228308.83499999999</v>
      </c>
      <c r="H18" s="21">
        <v>228308.83499999999</v>
      </c>
    </row>
    <row r="19" spans="3:8">
      <c r="C19" s="8">
        <v>45444</v>
      </c>
      <c r="D19" s="9">
        <v>45473</v>
      </c>
      <c r="E19" s="21">
        <v>316248.45</v>
      </c>
      <c r="F19" s="21">
        <v>89.25</v>
      </c>
      <c r="G19" s="21">
        <f t="shared" si="0"/>
        <v>316159.2</v>
      </c>
      <c r="H19" s="21">
        <v>316159.2</v>
      </c>
    </row>
    <row r="20" spans="3:8">
      <c r="C20" s="8">
        <v>45474</v>
      </c>
      <c r="D20" s="9">
        <v>45504</v>
      </c>
      <c r="E20" s="21">
        <v>643778.34</v>
      </c>
      <c r="F20" s="21">
        <v>8.94</v>
      </c>
      <c r="G20" s="21">
        <f t="shared" si="0"/>
        <v>643769.4</v>
      </c>
      <c r="H20" s="21">
        <v>643769.4</v>
      </c>
    </row>
    <row r="21" spans="3:8">
      <c r="C21" s="8">
        <v>45505</v>
      </c>
      <c r="D21" s="9">
        <v>45535</v>
      </c>
      <c r="E21" s="21">
        <v>329716.27500000002</v>
      </c>
      <c r="F21" s="21">
        <v>187.42500000000001</v>
      </c>
      <c r="G21" s="21">
        <f t="shared" si="0"/>
        <v>329528.85000000003</v>
      </c>
      <c r="H21" s="21">
        <v>329528.85000000003</v>
      </c>
    </row>
    <row r="22" spans="3:8">
      <c r="C22" s="8">
        <v>45536</v>
      </c>
      <c r="D22" s="9">
        <v>45565</v>
      </c>
      <c r="E22" s="21">
        <v>305349.45</v>
      </c>
      <c r="F22" s="21">
        <v>108.36</v>
      </c>
      <c r="G22" s="21">
        <f t="shared" si="0"/>
        <v>305241.09000000003</v>
      </c>
      <c r="H22" s="21">
        <v>305241.09000000003</v>
      </c>
    </row>
    <row r="23" spans="3:8">
      <c r="C23" s="8">
        <v>45566</v>
      </c>
      <c r="D23" s="9">
        <v>45596</v>
      </c>
      <c r="E23" s="21">
        <v>69160.755000000005</v>
      </c>
      <c r="F23" s="21">
        <v>331.27499999999998</v>
      </c>
      <c r="G23" s="21">
        <f t="shared" si="0"/>
        <v>68829.48000000001</v>
      </c>
      <c r="H23" s="21">
        <v>68829.48000000001</v>
      </c>
    </row>
    <row r="24" spans="3:8">
      <c r="C24" s="8">
        <v>45597</v>
      </c>
      <c r="D24" s="9">
        <v>45626</v>
      </c>
      <c r="E24" s="21">
        <v>95141.835000000006</v>
      </c>
      <c r="F24" s="21">
        <v>130.45500000000001</v>
      </c>
      <c r="G24" s="21">
        <f t="shared" si="0"/>
        <v>95011.38</v>
      </c>
      <c r="H24" s="21">
        <v>95011.38</v>
      </c>
    </row>
    <row r="25" spans="3:8">
      <c r="C25" s="8">
        <v>45627</v>
      </c>
      <c r="D25" s="9">
        <v>45657</v>
      </c>
      <c r="E25" s="21">
        <v>85048.44</v>
      </c>
      <c r="F25" s="21">
        <v>388.44</v>
      </c>
      <c r="G25" s="21">
        <f t="shared" si="0"/>
        <v>84660</v>
      </c>
      <c r="H25" s="21">
        <v>84660</v>
      </c>
    </row>
    <row r="26" spans="3:8" ht="15.75" thickBot="1">
      <c r="C26" s="110" t="s">
        <v>35</v>
      </c>
      <c r="D26" s="111"/>
      <c r="E26" s="21">
        <f>SUM(E5:E25)</f>
        <v>4790699.9570000004</v>
      </c>
      <c r="F26" s="21">
        <f>SUM(F5:F25)</f>
        <v>3665.2700000000004</v>
      </c>
      <c r="G26" s="21">
        <f>SUM(G5:G25)</f>
        <v>4786258.3311000001</v>
      </c>
      <c r="H26" s="21">
        <f>SUM(H5:H25)</f>
        <v>4787034.6869999999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133541.4</v>
      </c>
      <c r="G30" s="77">
        <v>224.01</v>
      </c>
      <c r="H30" s="76">
        <v>133317.39000000001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124638.64</v>
      </c>
      <c r="G32" s="75">
        <f>G30/E31*28</f>
        <v>209.07599999999999</v>
      </c>
      <c r="H32" s="77">
        <f>H30/E31*28</f>
        <v>124429.56400000001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H32"/>
  <sheetViews>
    <sheetView topLeftCell="A17" zoomScale="80" zoomScaleNormal="80" workbookViewId="0">
      <selection activeCell="M31" sqref="M31"/>
    </sheetView>
  </sheetViews>
  <sheetFormatPr defaultRowHeight="15"/>
  <cols>
    <col min="3" max="4" width="19.28515625" customWidth="1"/>
    <col min="5" max="5" width="16.140625" bestFit="1" customWidth="1"/>
    <col min="6" max="6" width="11.42578125" bestFit="1" customWidth="1"/>
    <col min="7" max="7" width="14.5703125" bestFit="1" customWidth="1"/>
    <col min="8" max="8" width="13.5703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144856.74</v>
      </c>
      <c r="F5" s="71">
        <f>G32</f>
        <v>242.99100000000001</v>
      </c>
      <c r="G5" s="71">
        <f>E5-F5</f>
        <v>144613.74899999998</v>
      </c>
      <c r="H5" s="71">
        <f>H32</f>
        <v>144613.74900000001</v>
      </c>
    </row>
    <row r="6" spans="3:8">
      <c r="C6" s="8">
        <v>45047</v>
      </c>
      <c r="D6" s="9">
        <v>45077</v>
      </c>
      <c r="E6" s="21">
        <v>211384.16</v>
      </c>
      <c r="F6" s="21">
        <v>156.18700000000001</v>
      </c>
      <c r="G6" s="21">
        <f t="shared" ref="G6:G25" si="0">E6-F6</f>
        <v>211227.973</v>
      </c>
      <c r="H6" s="21">
        <v>211227.973</v>
      </c>
    </row>
    <row r="7" spans="3:8">
      <c r="C7" s="8">
        <v>45078</v>
      </c>
      <c r="D7" s="9">
        <v>45107</v>
      </c>
      <c r="E7" s="21">
        <v>483173.85</v>
      </c>
      <c r="F7" s="21">
        <v>24.56</v>
      </c>
      <c r="G7" s="21">
        <f t="shared" si="0"/>
        <v>483149.29</v>
      </c>
      <c r="H7" s="21">
        <v>483149.29</v>
      </c>
    </row>
    <row r="8" spans="3:8">
      <c r="C8" s="8">
        <v>45108</v>
      </c>
      <c r="D8" s="9">
        <v>45138</v>
      </c>
      <c r="E8" s="21">
        <v>606896.625</v>
      </c>
      <c r="F8" s="21">
        <v>4.5750000000000002</v>
      </c>
      <c r="G8" s="21">
        <f t="shared" si="0"/>
        <v>606892.05000000005</v>
      </c>
      <c r="H8" s="21">
        <v>606892.05000000005</v>
      </c>
    </row>
    <row r="9" spans="3:8">
      <c r="C9" s="8">
        <v>45139</v>
      </c>
      <c r="D9" s="9">
        <v>45169</v>
      </c>
      <c r="E9" s="21">
        <v>450603.6</v>
      </c>
      <c r="F9" s="21">
        <v>0</v>
      </c>
      <c r="G9" s="21">
        <f t="shared" si="0"/>
        <v>450603.6</v>
      </c>
      <c r="H9" s="21">
        <v>450603.6</v>
      </c>
    </row>
    <row r="10" spans="3:8">
      <c r="C10" s="64">
        <v>45170</v>
      </c>
      <c r="D10" s="65">
        <v>45199</v>
      </c>
      <c r="E10" s="72">
        <v>354144.69750000001</v>
      </c>
      <c r="F10" s="72">
        <v>150.892</v>
      </c>
      <c r="G10" s="72">
        <f>(E10*(1-0.2%))-(F10*(1+0.2%))</f>
        <v>353285.21432099998</v>
      </c>
      <c r="H10" s="72">
        <v>353993.80550000002</v>
      </c>
    </row>
    <row r="11" spans="3:8">
      <c r="C11" s="64">
        <v>45200</v>
      </c>
      <c r="D11" s="65">
        <v>45230</v>
      </c>
      <c r="E11" s="72">
        <v>87904.74</v>
      </c>
      <c r="F11" s="72">
        <v>183.64500000000001</v>
      </c>
      <c r="G11" s="72">
        <f>(E11*(1-0.2%))-(F11*(1+0.2%))</f>
        <v>87544.91823000001</v>
      </c>
      <c r="H11" s="72">
        <v>87721.095000000001</v>
      </c>
    </row>
    <row r="12" spans="3:8">
      <c r="C12" s="8">
        <v>45231</v>
      </c>
      <c r="D12" s="9">
        <v>45260</v>
      </c>
      <c r="E12" s="21">
        <v>80841.914999999994</v>
      </c>
      <c r="F12" s="21">
        <v>104.535</v>
      </c>
      <c r="G12" s="21">
        <f t="shared" si="0"/>
        <v>80737.37999999999</v>
      </c>
      <c r="H12" s="21">
        <v>80737.37999999999</v>
      </c>
    </row>
    <row r="13" spans="3:8">
      <c r="C13" s="8">
        <v>45261</v>
      </c>
      <c r="D13" s="9">
        <v>45291</v>
      </c>
      <c r="E13" s="21">
        <v>93748.5</v>
      </c>
      <c r="F13" s="21">
        <v>153</v>
      </c>
      <c r="G13" s="21">
        <f t="shared" si="0"/>
        <v>93595.5</v>
      </c>
      <c r="H13" s="21">
        <v>93595.5</v>
      </c>
    </row>
    <row r="14" spans="3:8">
      <c r="C14" s="8">
        <v>45292</v>
      </c>
      <c r="D14" s="9">
        <v>45322</v>
      </c>
      <c r="E14" s="21">
        <v>107937.60000000001</v>
      </c>
      <c r="F14" s="21">
        <v>211.875</v>
      </c>
      <c r="G14" s="21">
        <f t="shared" si="0"/>
        <v>107725.72500000001</v>
      </c>
      <c r="H14" s="21">
        <v>107725.72500000001</v>
      </c>
    </row>
    <row r="15" spans="3:8">
      <c r="C15" s="8">
        <v>45323</v>
      </c>
      <c r="D15" s="9">
        <v>45351</v>
      </c>
      <c r="E15" s="21">
        <v>97769.1</v>
      </c>
      <c r="F15" s="21">
        <v>358.54500000000002</v>
      </c>
      <c r="G15" s="21">
        <f t="shared" si="0"/>
        <v>97410.555000000008</v>
      </c>
      <c r="H15" s="21">
        <v>97410.555000000008</v>
      </c>
    </row>
    <row r="16" spans="3:8">
      <c r="C16" s="8">
        <v>45352</v>
      </c>
      <c r="D16" s="9">
        <v>45382</v>
      </c>
      <c r="E16" s="21">
        <v>126662.535</v>
      </c>
      <c r="F16" s="21">
        <v>296.45999999999998</v>
      </c>
      <c r="G16" s="21">
        <f t="shared" si="0"/>
        <v>126366.075</v>
      </c>
      <c r="H16" s="21">
        <v>126366.075</v>
      </c>
    </row>
    <row r="17" spans="3:8">
      <c r="C17" s="8">
        <v>45383</v>
      </c>
      <c r="D17" s="9">
        <v>45412</v>
      </c>
      <c r="E17" s="21">
        <v>147860.48250000001</v>
      </c>
      <c r="F17" s="21">
        <v>317.90249999999997</v>
      </c>
      <c r="G17" s="21">
        <f t="shared" si="0"/>
        <v>147542.58000000002</v>
      </c>
      <c r="H17" s="21">
        <v>147542.58000000002</v>
      </c>
    </row>
    <row r="18" spans="3:8">
      <c r="C18" s="8">
        <v>45413</v>
      </c>
      <c r="D18" s="9">
        <v>45443</v>
      </c>
      <c r="E18" s="21">
        <v>264085.2</v>
      </c>
      <c r="F18" s="21">
        <v>279.58499999999998</v>
      </c>
      <c r="G18" s="21">
        <f t="shared" si="0"/>
        <v>263805.61499999999</v>
      </c>
      <c r="H18" s="21">
        <v>263805.61499999999</v>
      </c>
    </row>
    <row r="19" spans="3:8">
      <c r="C19" s="8">
        <v>45444</v>
      </c>
      <c r="D19" s="9">
        <v>45473</v>
      </c>
      <c r="E19" s="21">
        <v>361426.8</v>
      </c>
      <c r="F19" s="21">
        <v>102</v>
      </c>
      <c r="G19" s="21">
        <f t="shared" si="0"/>
        <v>361324.79999999999</v>
      </c>
      <c r="H19" s="21">
        <v>361324.79999999999</v>
      </c>
    </row>
    <row r="20" spans="3:8">
      <c r="C20" s="8">
        <v>45474</v>
      </c>
      <c r="D20" s="9">
        <v>45504</v>
      </c>
      <c r="E20" s="21">
        <v>716149.39500000002</v>
      </c>
      <c r="F20" s="21">
        <v>9.9450000000000003</v>
      </c>
      <c r="G20" s="21">
        <f t="shared" si="0"/>
        <v>716139.45000000007</v>
      </c>
      <c r="H20" s="21">
        <v>716139.45000000007</v>
      </c>
    </row>
    <row r="21" spans="3:8">
      <c r="C21" s="8">
        <v>45505</v>
      </c>
      <c r="D21" s="9">
        <v>45535</v>
      </c>
      <c r="E21" s="21">
        <v>367398.13500000001</v>
      </c>
      <c r="F21" s="21">
        <v>208.845</v>
      </c>
      <c r="G21" s="21">
        <f t="shared" si="0"/>
        <v>367189.29000000004</v>
      </c>
      <c r="H21" s="21">
        <v>367189.29000000004</v>
      </c>
    </row>
    <row r="22" spans="3:8">
      <c r="C22" s="8">
        <v>45536</v>
      </c>
      <c r="D22" s="9">
        <v>45565</v>
      </c>
      <c r="E22" s="21">
        <v>347956.35</v>
      </c>
      <c r="F22" s="21">
        <v>123.48</v>
      </c>
      <c r="G22" s="21">
        <f t="shared" si="0"/>
        <v>347832.87</v>
      </c>
      <c r="H22" s="21">
        <v>347832.87</v>
      </c>
    </row>
    <row r="23" spans="3:8">
      <c r="C23" s="8">
        <v>45566</v>
      </c>
      <c r="D23" s="9">
        <v>45596</v>
      </c>
      <c r="E23" s="21">
        <v>70147.199999999997</v>
      </c>
      <c r="F23" s="21">
        <v>336</v>
      </c>
      <c r="G23" s="21">
        <f t="shared" si="0"/>
        <v>69811.199999999997</v>
      </c>
      <c r="H23" s="21">
        <v>69811.199999999997</v>
      </c>
    </row>
    <row r="24" spans="3:8">
      <c r="C24" s="8">
        <v>45597</v>
      </c>
      <c r="D24" s="9">
        <v>45626</v>
      </c>
      <c r="E24" s="21">
        <v>86182.29</v>
      </c>
      <c r="F24" s="21">
        <v>118.17</v>
      </c>
      <c r="G24" s="21">
        <f t="shared" si="0"/>
        <v>86064.12</v>
      </c>
      <c r="H24" s="21">
        <v>86064.12</v>
      </c>
    </row>
    <row r="25" spans="3:8">
      <c r="C25" s="8">
        <v>45627</v>
      </c>
      <c r="D25" s="9">
        <v>45657</v>
      </c>
      <c r="E25" s="21">
        <v>79540.785000000003</v>
      </c>
      <c r="F25" s="21">
        <v>363.28500000000003</v>
      </c>
      <c r="G25" s="21">
        <f t="shared" si="0"/>
        <v>79177.5</v>
      </c>
      <c r="H25" s="21">
        <v>79177.5</v>
      </c>
    </row>
    <row r="26" spans="3:8" ht="15.75" thickBot="1">
      <c r="C26" s="110" t="s">
        <v>35</v>
      </c>
      <c r="D26" s="111"/>
      <c r="E26" s="21">
        <f>SUM(E5:E25)</f>
        <v>5286670.7000000011</v>
      </c>
      <c r="F26" s="21">
        <f>SUM(F5:F25)</f>
        <v>3746.4775</v>
      </c>
      <c r="G26" s="21">
        <f>SUM(G5:G25)</f>
        <v>5282039.4545510011</v>
      </c>
      <c r="H26" s="21">
        <f>SUM(H5:H25)</f>
        <v>5282924.2225000011</v>
      </c>
    </row>
    <row r="29" spans="3:8" ht="60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155203.65</v>
      </c>
      <c r="G30" s="77">
        <v>260.34750000000003</v>
      </c>
      <c r="H30" s="76">
        <v>154943.30249999999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144856.74</v>
      </c>
      <c r="G32" s="75">
        <f>G30/E31*28</f>
        <v>242.99100000000001</v>
      </c>
      <c r="H32" s="77">
        <f>H30/E31*28</f>
        <v>144613.74900000001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pageSetup paperSize="9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C2:H32"/>
  <sheetViews>
    <sheetView topLeftCell="A13" zoomScale="80" zoomScaleNormal="80" workbookViewId="0">
      <selection activeCell="M29" sqref="M29"/>
    </sheetView>
  </sheetViews>
  <sheetFormatPr defaultRowHeight="15"/>
  <cols>
    <col min="3" max="4" width="19.28515625" customWidth="1"/>
    <col min="5" max="5" width="15.5703125" customWidth="1"/>
    <col min="6" max="6" width="12.5703125" bestFit="1" customWidth="1"/>
    <col min="7" max="8" width="15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142478.14000000001</v>
      </c>
      <c r="F5" s="71">
        <f>G32</f>
        <v>239.001</v>
      </c>
      <c r="G5" s="71">
        <f>E5-F5</f>
        <v>142239.13900000002</v>
      </c>
      <c r="H5" s="71">
        <f>H32</f>
        <v>142239.139</v>
      </c>
    </row>
    <row r="6" spans="3:8">
      <c r="C6" s="8">
        <v>45047</v>
      </c>
      <c r="D6" s="9">
        <v>45077</v>
      </c>
      <c r="E6" s="21">
        <v>225950.13</v>
      </c>
      <c r="F6" s="21">
        <v>166.95</v>
      </c>
      <c r="G6" s="21">
        <f t="shared" ref="G6:G25" si="0">E6-F6</f>
        <v>225783.18</v>
      </c>
      <c r="H6" s="21">
        <v>225783.18</v>
      </c>
    </row>
    <row r="7" spans="3:8">
      <c r="C7" s="8">
        <v>45078</v>
      </c>
      <c r="D7" s="9">
        <v>45107</v>
      </c>
      <c r="E7" s="21">
        <v>488337.54</v>
      </c>
      <c r="F7" s="21">
        <v>24.824999999999999</v>
      </c>
      <c r="G7" s="21">
        <f t="shared" si="0"/>
        <v>488312.71499999997</v>
      </c>
      <c r="H7" s="21">
        <v>488312.71499999997</v>
      </c>
    </row>
    <row r="8" spans="3:8">
      <c r="C8" s="8">
        <v>45108</v>
      </c>
      <c r="D8" s="9">
        <v>45138</v>
      </c>
      <c r="E8" s="21">
        <v>612866.1</v>
      </c>
      <c r="F8" s="21">
        <v>4.62</v>
      </c>
      <c r="G8" s="21">
        <f t="shared" si="0"/>
        <v>612861.48</v>
      </c>
      <c r="H8" s="21">
        <v>612861.48</v>
      </c>
    </row>
    <row r="9" spans="3:8">
      <c r="C9" s="8">
        <v>45139</v>
      </c>
      <c r="D9" s="9">
        <v>45169</v>
      </c>
      <c r="E9" s="21">
        <v>441155.46</v>
      </c>
      <c r="F9" s="21">
        <v>0</v>
      </c>
      <c r="G9" s="21">
        <f t="shared" si="0"/>
        <v>441155.46</v>
      </c>
      <c r="H9" s="21">
        <v>441155.46</v>
      </c>
    </row>
    <row r="10" spans="3:8">
      <c r="C10" s="64">
        <v>45170</v>
      </c>
      <c r="D10" s="65">
        <v>45199</v>
      </c>
      <c r="E10" s="72">
        <v>325223.78999999998</v>
      </c>
      <c r="F10" s="72">
        <v>138.57</v>
      </c>
      <c r="G10" s="72">
        <f>(E10*(1-0.2%))-(F10*(1+0.2%))</f>
        <v>324434.49527999997</v>
      </c>
      <c r="H10" s="72">
        <v>325085.21999999997</v>
      </c>
    </row>
    <row r="11" spans="3:8">
      <c r="C11" s="64">
        <v>45200</v>
      </c>
      <c r="D11" s="65">
        <v>45230</v>
      </c>
      <c r="E11" s="72">
        <v>99062.46</v>
      </c>
      <c r="F11" s="72">
        <v>206.95500000000001</v>
      </c>
      <c r="G11" s="72">
        <f>(E11*(1-0.2%))-(F11*(1+0.2%))</f>
        <v>98656.96617</v>
      </c>
      <c r="H11" s="72">
        <v>98855.505000000005</v>
      </c>
    </row>
    <row r="12" spans="3:8">
      <c r="C12" s="8">
        <v>45231</v>
      </c>
      <c r="D12" s="9">
        <v>45260</v>
      </c>
      <c r="E12" s="21">
        <v>99384.861999999994</v>
      </c>
      <c r="F12" s="21">
        <v>128.512</v>
      </c>
      <c r="G12" s="21">
        <f t="shared" si="0"/>
        <v>99256.349999999991</v>
      </c>
      <c r="H12" s="21">
        <v>99256.349999999991</v>
      </c>
    </row>
    <row r="13" spans="3:8">
      <c r="C13" s="8">
        <v>45261</v>
      </c>
      <c r="D13" s="9">
        <v>45291</v>
      </c>
      <c r="E13" s="21">
        <v>103435.845</v>
      </c>
      <c r="F13" s="21">
        <v>168.81</v>
      </c>
      <c r="G13" s="21">
        <f t="shared" si="0"/>
        <v>103267.035</v>
      </c>
      <c r="H13" s="21">
        <v>103267.035</v>
      </c>
    </row>
    <row r="14" spans="3:8">
      <c r="C14" s="8">
        <v>45292</v>
      </c>
      <c r="D14" s="9">
        <v>45322</v>
      </c>
      <c r="E14" s="21">
        <v>117107.52</v>
      </c>
      <c r="F14" s="21">
        <v>229.875</v>
      </c>
      <c r="G14" s="21">
        <f t="shared" si="0"/>
        <v>116877.645</v>
      </c>
      <c r="H14" s="21">
        <v>116877.645</v>
      </c>
    </row>
    <row r="15" spans="3:8">
      <c r="C15" s="8">
        <v>45323</v>
      </c>
      <c r="D15" s="9">
        <v>45351</v>
      </c>
      <c r="E15" s="21">
        <v>104812.5</v>
      </c>
      <c r="F15" s="21">
        <v>384.375</v>
      </c>
      <c r="G15" s="21">
        <f t="shared" si="0"/>
        <v>104428.125</v>
      </c>
      <c r="H15" s="21">
        <v>104428.125</v>
      </c>
    </row>
    <row r="16" spans="3:8">
      <c r="C16" s="8">
        <v>45352</v>
      </c>
      <c r="D16" s="9">
        <v>45382</v>
      </c>
      <c r="E16" s="21">
        <v>141197.57999999999</v>
      </c>
      <c r="F16" s="21">
        <v>330.48</v>
      </c>
      <c r="G16" s="21">
        <f t="shared" si="0"/>
        <v>140867.09999999998</v>
      </c>
      <c r="H16" s="21">
        <v>140867.09999999998</v>
      </c>
    </row>
    <row r="17" spans="3:8">
      <c r="C17" s="8">
        <v>45383</v>
      </c>
      <c r="D17" s="9">
        <v>45412</v>
      </c>
      <c r="E17" s="21">
        <v>155538.32999999999</v>
      </c>
      <c r="F17" s="21">
        <v>334.41</v>
      </c>
      <c r="G17" s="21">
        <f t="shared" si="0"/>
        <v>155203.91999999998</v>
      </c>
      <c r="H17" s="21">
        <v>155203.91999999998</v>
      </c>
    </row>
    <row r="18" spans="3:8">
      <c r="C18" s="8">
        <v>45413</v>
      </c>
      <c r="D18" s="9">
        <v>45443</v>
      </c>
      <c r="E18" s="21">
        <v>255605.4</v>
      </c>
      <c r="F18" s="21">
        <v>270.60750000000002</v>
      </c>
      <c r="G18" s="21">
        <f t="shared" si="0"/>
        <v>255334.79249999998</v>
      </c>
      <c r="H18" s="21">
        <v>255334.79249999998</v>
      </c>
    </row>
    <row r="19" spans="3:8">
      <c r="C19" s="8">
        <v>45444</v>
      </c>
      <c r="D19" s="9">
        <v>45473</v>
      </c>
      <c r="E19" s="21">
        <v>351859.62</v>
      </c>
      <c r="F19" s="21">
        <v>99.3</v>
      </c>
      <c r="G19" s="21">
        <f t="shared" si="0"/>
        <v>351760.32</v>
      </c>
      <c r="H19" s="21">
        <v>351760.32</v>
      </c>
    </row>
    <row r="20" spans="3:8">
      <c r="C20" s="8">
        <v>45474</v>
      </c>
      <c r="D20" s="9">
        <v>45504</v>
      </c>
      <c r="E20" s="21">
        <v>707508.07499999995</v>
      </c>
      <c r="F20" s="21">
        <v>9.8249999999999993</v>
      </c>
      <c r="G20" s="21">
        <f t="shared" si="0"/>
        <v>707498.25</v>
      </c>
      <c r="H20" s="21">
        <v>707498.25</v>
      </c>
    </row>
    <row r="21" spans="3:8">
      <c r="C21" s="8">
        <v>45505</v>
      </c>
      <c r="D21" s="9">
        <v>45535</v>
      </c>
      <c r="E21" s="21">
        <v>366843.99</v>
      </c>
      <c r="F21" s="21">
        <v>208.53</v>
      </c>
      <c r="G21" s="21">
        <f t="shared" si="0"/>
        <v>366635.45999999996</v>
      </c>
      <c r="H21" s="21">
        <v>366635.45999999996</v>
      </c>
    </row>
    <row r="22" spans="3:8">
      <c r="C22" s="8">
        <v>45536</v>
      </c>
      <c r="D22" s="9">
        <v>45565</v>
      </c>
      <c r="E22" s="21">
        <v>336290.17499999999</v>
      </c>
      <c r="F22" s="21">
        <v>119.34</v>
      </c>
      <c r="G22" s="21">
        <f t="shared" si="0"/>
        <v>336170.83499999996</v>
      </c>
      <c r="H22" s="21">
        <v>336170.83499999996</v>
      </c>
    </row>
    <row r="23" spans="3:8">
      <c r="C23" s="8">
        <v>45566</v>
      </c>
      <c r="D23" s="9">
        <v>45596</v>
      </c>
      <c r="E23" s="21">
        <v>80121.255000000005</v>
      </c>
      <c r="F23" s="21">
        <v>383.77499999999998</v>
      </c>
      <c r="G23" s="21">
        <f t="shared" si="0"/>
        <v>79737.48000000001</v>
      </c>
      <c r="H23" s="21">
        <v>79737.48000000001</v>
      </c>
    </row>
    <row r="24" spans="3:8">
      <c r="C24" s="8">
        <v>45597</v>
      </c>
      <c r="D24" s="9">
        <v>45626</v>
      </c>
      <c r="E24" s="21">
        <v>108510.045</v>
      </c>
      <c r="F24" s="21">
        <v>148.785</v>
      </c>
      <c r="G24" s="21">
        <f t="shared" si="0"/>
        <v>108361.26</v>
      </c>
      <c r="H24" s="21">
        <v>108361.26</v>
      </c>
    </row>
    <row r="25" spans="3:8">
      <c r="C25" s="8">
        <v>45627</v>
      </c>
      <c r="D25" s="9">
        <v>45657</v>
      </c>
      <c r="E25" s="21">
        <v>95039.07</v>
      </c>
      <c r="F25" s="21">
        <v>434.07</v>
      </c>
      <c r="G25" s="21">
        <f t="shared" si="0"/>
        <v>94605</v>
      </c>
      <c r="H25" s="21">
        <v>94605</v>
      </c>
    </row>
    <row r="26" spans="3:8" ht="15.75" thickBot="1">
      <c r="C26" s="110" t="s">
        <v>35</v>
      </c>
      <c r="D26" s="111"/>
      <c r="E26" s="21">
        <f>SUM(E5:E25)</f>
        <v>5358327.887000001</v>
      </c>
      <c r="F26" s="21">
        <f>SUM(F5:F25)</f>
        <v>4031.6155000000003</v>
      </c>
      <c r="G26" s="21">
        <f>SUM(G5:G25)</f>
        <v>5353447.0079500005</v>
      </c>
      <c r="H26" s="21">
        <f>SUM(H5:H25)</f>
        <v>5354296.2715000007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21">
        <v>152655.15</v>
      </c>
      <c r="G30" s="21">
        <v>256.07249999999999</v>
      </c>
      <c r="H30" s="74">
        <v>152399.07750000001</v>
      </c>
    </row>
    <row r="31" spans="3:8">
      <c r="C31" s="115" t="s">
        <v>74</v>
      </c>
      <c r="D31" s="116"/>
      <c r="E31" s="46">
        <f>E30-D30+1</f>
        <v>30</v>
      </c>
      <c r="F31" s="73"/>
      <c r="G31" s="73"/>
      <c r="H31" s="21"/>
    </row>
    <row r="32" spans="3:8">
      <c r="C32" s="115" t="s">
        <v>75</v>
      </c>
      <c r="D32" s="117"/>
      <c r="E32" s="116"/>
      <c r="F32" s="73">
        <f>F30/E31*28</f>
        <v>142478.14000000001</v>
      </c>
      <c r="G32" s="73">
        <f>G30/E31*28</f>
        <v>239.001</v>
      </c>
      <c r="H32" s="21">
        <f>H30/E31*28</f>
        <v>142239.139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2:H33"/>
  <sheetViews>
    <sheetView zoomScale="80" zoomScaleNormal="80" workbookViewId="0">
      <selection activeCell="K18" sqref="K18"/>
    </sheetView>
  </sheetViews>
  <sheetFormatPr defaultRowHeight="15"/>
  <cols>
    <col min="3" max="4" width="19.28515625" customWidth="1"/>
    <col min="5" max="5" width="13.5703125" bestFit="1" customWidth="1"/>
    <col min="6" max="6" width="12" bestFit="1" customWidth="1"/>
    <col min="7" max="7" width="15.42578125" bestFit="1" customWidth="1"/>
    <col min="8" max="8" width="16.14062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141549.408</v>
      </c>
      <c r="F5" s="71">
        <f>G32</f>
        <v>205.51439999999999</v>
      </c>
      <c r="G5" s="71">
        <f>E5-F5</f>
        <v>141343.89360000001</v>
      </c>
      <c r="H5" s="71">
        <f>H32</f>
        <v>141343.89359999998</v>
      </c>
    </row>
    <row r="6" spans="3:8">
      <c r="C6" s="8">
        <v>45047</v>
      </c>
      <c r="D6" s="9">
        <v>45077</v>
      </c>
      <c r="E6" s="21">
        <v>212753.75599999999</v>
      </c>
      <c r="F6" s="21">
        <v>136.316</v>
      </c>
      <c r="G6" s="21">
        <f t="shared" ref="G6:G9" si="0">E6-F6</f>
        <v>212617.44</v>
      </c>
      <c r="H6" s="21">
        <v>212617.44</v>
      </c>
    </row>
    <row r="7" spans="3:8">
      <c r="C7" s="8">
        <v>45078</v>
      </c>
      <c r="D7" s="9">
        <v>45107</v>
      </c>
      <c r="E7" s="21">
        <v>423996.35800000001</v>
      </c>
      <c r="F7" s="21">
        <v>18.66</v>
      </c>
      <c r="G7" s="21">
        <f t="shared" si="0"/>
        <v>423977.69800000003</v>
      </c>
      <c r="H7" s="21">
        <v>423977.69800000003</v>
      </c>
    </row>
    <row r="8" spans="3:8">
      <c r="C8" s="8">
        <v>45108</v>
      </c>
      <c r="D8" s="9">
        <v>45138</v>
      </c>
      <c r="E8" s="21">
        <v>562380.47513000004</v>
      </c>
      <c r="F8" s="21">
        <v>0.87</v>
      </c>
      <c r="G8" s="21">
        <f t="shared" si="0"/>
        <v>562379.60513000004</v>
      </c>
      <c r="H8" s="21">
        <v>562379.60513000004</v>
      </c>
    </row>
    <row r="9" spans="3:8">
      <c r="C9" s="8">
        <v>45139</v>
      </c>
      <c r="D9" s="9">
        <v>45169</v>
      </c>
      <c r="E9" s="21">
        <v>395837.17869999999</v>
      </c>
      <c r="F9" s="21">
        <v>3.29</v>
      </c>
      <c r="G9" s="21">
        <f t="shared" si="0"/>
        <v>395833.88870000001</v>
      </c>
      <c r="H9" s="21">
        <v>395833.88870000001</v>
      </c>
    </row>
    <row r="10" spans="3:8">
      <c r="C10" s="64">
        <v>45170</v>
      </c>
      <c r="D10" s="65">
        <v>45199</v>
      </c>
      <c r="E10" s="72">
        <v>308778.57225000003</v>
      </c>
      <c r="F10" s="72">
        <v>85.77225</v>
      </c>
      <c r="G10" s="72">
        <f>(E10*(1-0.2%))-(F10*(1+0.2%))</f>
        <v>308075.07131099998</v>
      </c>
      <c r="H10" s="72">
        <v>308692.80000000005</v>
      </c>
    </row>
    <row r="11" spans="3:8">
      <c r="C11" s="64">
        <v>45200</v>
      </c>
      <c r="D11" s="65">
        <v>45230</v>
      </c>
      <c r="E11" s="72">
        <v>90012.707999999999</v>
      </c>
      <c r="F11" s="72">
        <v>131.976</v>
      </c>
      <c r="G11" s="72">
        <f>(E11*(1-0.2%))-(F11*(1+0.2%))</f>
        <v>89700.442631999991</v>
      </c>
      <c r="H11" s="72">
        <v>89880.732000000004</v>
      </c>
    </row>
    <row r="12" spans="3:8">
      <c r="C12" s="8">
        <v>45231</v>
      </c>
      <c r="D12" s="9">
        <v>45260</v>
      </c>
      <c r="E12" s="21">
        <v>82321.695000000007</v>
      </c>
      <c r="F12" s="21">
        <v>78.504999999999995</v>
      </c>
      <c r="G12" s="21">
        <f>E12-F12</f>
        <v>82243.19</v>
      </c>
      <c r="H12" s="21">
        <v>82243.19</v>
      </c>
    </row>
    <row r="13" spans="3:8">
      <c r="C13" s="8">
        <v>45261</v>
      </c>
      <c r="D13" s="9">
        <v>45291</v>
      </c>
      <c r="E13" s="21">
        <v>89068.011379999996</v>
      </c>
      <c r="F13" s="21">
        <v>80.999629999999996</v>
      </c>
      <c r="G13" s="21">
        <f t="shared" ref="G13:G25" si="1">E13-F13</f>
        <v>88987.011749999991</v>
      </c>
      <c r="H13" s="21">
        <v>88987.011749999991</v>
      </c>
    </row>
    <row r="14" spans="3:8">
      <c r="C14" s="8">
        <v>45292</v>
      </c>
      <c r="D14" s="9">
        <v>45322</v>
      </c>
      <c r="E14" s="21">
        <v>109964.55074999999</v>
      </c>
      <c r="F14" s="21">
        <v>134.75475</v>
      </c>
      <c r="G14" s="21">
        <f t="shared" si="1"/>
        <v>109829.796</v>
      </c>
      <c r="H14" s="21">
        <v>109829.796</v>
      </c>
    </row>
    <row r="15" spans="3:8">
      <c r="C15" s="8">
        <v>45323</v>
      </c>
      <c r="D15" s="9">
        <v>45351</v>
      </c>
      <c r="E15" s="21">
        <v>102995.10975</v>
      </c>
      <c r="F15" s="21">
        <v>249.59025</v>
      </c>
      <c r="G15" s="21">
        <f t="shared" si="1"/>
        <v>102745.51950000001</v>
      </c>
      <c r="H15" s="21">
        <v>102745.51950000001</v>
      </c>
    </row>
    <row r="16" spans="3:8">
      <c r="C16" s="8">
        <v>45352</v>
      </c>
      <c r="D16" s="9">
        <v>45382</v>
      </c>
      <c r="E16" s="21">
        <v>145638.92249999999</v>
      </c>
      <c r="F16" s="21">
        <v>289.34625</v>
      </c>
      <c r="G16" s="21">
        <f t="shared" si="1"/>
        <v>145349.57624999998</v>
      </c>
      <c r="H16" s="21">
        <v>145349.57624999998</v>
      </c>
    </row>
    <row r="17" spans="3:8">
      <c r="C17" s="8">
        <v>45383</v>
      </c>
      <c r="D17" s="9">
        <v>45412</v>
      </c>
      <c r="E17" s="21">
        <v>159903.66188</v>
      </c>
      <c r="F17" s="21">
        <v>298.89938000000001</v>
      </c>
      <c r="G17" s="21">
        <f t="shared" si="1"/>
        <v>159604.76250000001</v>
      </c>
      <c r="H17" s="21">
        <v>159604.76250000001</v>
      </c>
    </row>
    <row r="18" spans="3:8">
      <c r="C18" s="8">
        <v>45413</v>
      </c>
      <c r="D18" s="9">
        <v>45443</v>
      </c>
      <c r="E18" s="21">
        <v>241429.84424999999</v>
      </c>
      <c r="F18" s="21">
        <v>272.66924999999998</v>
      </c>
      <c r="G18" s="21">
        <f t="shared" si="1"/>
        <v>241157.17499999999</v>
      </c>
      <c r="H18" s="21">
        <v>241157.17499999999</v>
      </c>
    </row>
    <row r="19" spans="3:8">
      <c r="C19" s="8">
        <v>45444</v>
      </c>
      <c r="D19" s="9">
        <v>45473</v>
      </c>
      <c r="E19" s="21">
        <v>321630.67499999999</v>
      </c>
      <c r="F19" s="21">
        <v>114.3</v>
      </c>
      <c r="G19" s="21">
        <f t="shared" si="1"/>
        <v>321516.375</v>
      </c>
      <c r="H19" s="21">
        <v>321516.375</v>
      </c>
    </row>
    <row r="20" spans="3:8">
      <c r="C20" s="8">
        <v>45474</v>
      </c>
      <c r="D20" s="9">
        <v>45504</v>
      </c>
      <c r="E20" s="21">
        <v>629103.87</v>
      </c>
      <c r="F20" s="21">
        <v>0</v>
      </c>
      <c r="G20" s="21">
        <f t="shared" si="1"/>
        <v>629103.87</v>
      </c>
      <c r="H20" s="21">
        <v>629103.87</v>
      </c>
    </row>
    <row r="21" spans="3:8">
      <c r="C21" s="8">
        <v>45505</v>
      </c>
      <c r="D21" s="9">
        <v>45535</v>
      </c>
      <c r="E21" s="21">
        <v>333728.14500000002</v>
      </c>
      <c r="F21" s="21">
        <v>173.1</v>
      </c>
      <c r="G21" s="21">
        <f t="shared" si="1"/>
        <v>333555.04500000004</v>
      </c>
      <c r="H21" s="21">
        <v>333555.04500000004</v>
      </c>
    </row>
    <row r="22" spans="3:8">
      <c r="C22" s="8">
        <v>45536</v>
      </c>
      <c r="D22" s="9">
        <v>45565</v>
      </c>
      <c r="E22" s="21">
        <v>311407.2</v>
      </c>
      <c r="F22" s="21">
        <v>114.075</v>
      </c>
      <c r="G22" s="21">
        <f>E22-F22</f>
        <v>311293.125</v>
      </c>
      <c r="H22" s="21">
        <v>311293.125</v>
      </c>
    </row>
    <row r="23" spans="3:8">
      <c r="C23" s="8">
        <v>45566</v>
      </c>
      <c r="D23" s="9">
        <v>45596</v>
      </c>
      <c r="E23" s="21">
        <v>72127.08</v>
      </c>
      <c r="F23" s="21">
        <v>286.62</v>
      </c>
      <c r="G23" s="21">
        <f t="shared" si="1"/>
        <v>71840.460000000006</v>
      </c>
      <c r="H23" s="21">
        <v>71840.460000000006</v>
      </c>
    </row>
    <row r="24" spans="3:8">
      <c r="C24" s="8">
        <v>45597</v>
      </c>
      <c r="D24" s="9">
        <v>45626</v>
      </c>
      <c r="E24" s="21">
        <v>92718.75</v>
      </c>
      <c r="F24" s="21">
        <v>103.5</v>
      </c>
      <c r="G24" s="21">
        <f t="shared" si="1"/>
        <v>92615.25</v>
      </c>
      <c r="H24" s="21">
        <v>92615.25</v>
      </c>
    </row>
    <row r="25" spans="3:8">
      <c r="C25" s="8">
        <v>45627</v>
      </c>
      <c r="D25" s="9">
        <v>45657</v>
      </c>
      <c r="E25" s="21">
        <v>77895.360000000001</v>
      </c>
      <c r="F25" s="21">
        <v>326.39999999999998</v>
      </c>
      <c r="G25" s="21">
        <f t="shared" si="1"/>
        <v>77568.960000000006</v>
      </c>
      <c r="H25" s="21">
        <v>77568.960000000006</v>
      </c>
    </row>
    <row r="26" spans="3:8" ht="15.75" thickBot="1">
      <c r="C26" s="110" t="s">
        <v>35</v>
      </c>
      <c r="D26" s="111"/>
      <c r="E26" s="21">
        <f>SUM(E5:E25)</f>
        <v>4905241.3315900005</v>
      </c>
      <c r="F26" s="21">
        <f>SUM(F5:F25)</f>
        <v>3105.15816</v>
      </c>
      <c r="G26" s="21">
        <f>SUM(G5:G25)</f>
        <v>4901338.1553730005</v>
      </c>
      <c r="H26" s="21">
        <f>SUM(H5:H25)</f>
        <v>4902136.1734300004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151660.07999999999</v>
      </c>
      <c r="G30" s="75">
        <v>220.19399999999999</v>
      </c>
      <c r="H30" s="76">
        <v>151439.886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141549.408</v>
      </c>
      <c r="G32" s="75">
        <f>G30/E31*28</f>
        <v>205.51439999999999</v>
      </c>
      <c r="H32" s="77">
        <f>H30/E31*28</f>
        <v>141343.89359999998</v>
      </c>
    </row>
    <row r="33" spans="3:8">
      <c r="C33" s="46"/>
      <c r="D33" s="46"/>
      <c r="E33" s="46" t="s">
        <v>40</v>
      </c>
      <c r="F33" s="78"/>
      <c r="G33" s="78"/>
      <c r="H33" s="7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C2:H32"/>
  <sheetViews>
    <sheetView topLeftCell="A18" zoomScale="90" zoomScaleNormal="90" workbookViewId="0">
      <selection activeCell="K27" sqref="K27"/>
    </sheetView>
  </sheetViews>
  <sheetFormatPr defaultRowHeight="15"/>
  <cols>
    <col min="3" max="4" width="19.28515625" customWidth="1"/>
    <col min="5" max="5" width="14.42578125" customWidth="1"/>
    <col min="6" max="6" width="12" bestFit="1" customWidth="1"/>
    <col min="7" max="7" width="15.42578125" bestFit="1" customWidth="1"/>
    <col min="8" max="8" width="14.4257812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128206.53999999998</v>
      </c>
      <c r="F5" s="71">
        <f>G32</f>
        <v>215.06100000000001</v>
      </c>
      <c r="G5" s="71">
        <f>E5-F5</f>
        <v>127991.47899999998</v>
      </c>
      <c r="H5" s="71">
        <f>H32</f>
        <v>127991.47899999999</v>
      </c>
    </row>
    <row r="6" spans="3:8">
      <c r="C6" s="8">
        <v>45047</v>
      </c>
      <c r="D6" s="9">
        <v>45077</v>
      </c>
      <c r="E6" s="21">
        <v>181186.42499999999</v>
      </c>
      <c r="F6" s="21">
        <v>133.87</v>
      </c>
      <c r="G6" s="21">
        <f t="shared" ref="G6:G25" si="0">E6-F6</f>
        <v>181052.55499999999</v>
      </c>
      <c r="H6" s="21">
        <v>181052.55499999999</v>
      </c>
    </row>
    <row r="7" spans="3:8">
      <c r="C7" s="8">
        <v>45078</v>
      </c>
      <c r="D7" s="9">
        <v>45107</v>
      </c>
      <c r="E7" s="21">
        <v>452929.38</v>
      </c>
      <c r="F7" s="21">
        <v>23.024999999999999</v>
      </c>
      <c r="G7" s="21">
        <f t="shared" si="0"/>
        <v>452906.35499999998</v>
      </c>
      <c r="H7" s="21">
        <v>452906.35499999998</v>
      </c>
    </row>
    <row r="8" spans="3:8">
      <c r="C8" s="8">
        <v>45108</v>
      </c>
      <c r="D8" s="9">
        <v>45138</v>
      </c>
      <c r="E8" s="21">
        <v>585008.55000000005</v>
      </c>
      <c r="F8" s="21">
        <v>4.41</v>
      </c>
      <c r="G8" s="21">
        <f t="shared" si="0"/>
        <v>585004.14</v>
      </c>
      <c r="H8" s="21">
        <v>585004.14</v>
      </c>
    </row>
    <row r="9" spans="3:8">
      <c r="C9" s="8">
        <v>45139</v>
      </c>
      <c r="D9" s="9">
        <v>45169</v>
      </c>
      <c r="E9" s="21">
        <v>396821.88</v>
      </c>
      <c r="F9" s="21">
        <v>0</v>
      </c>
      <c r="G9" s="21">
        <f t="shared" si="0"/>
        <v>396821.88</v>
      </c>
      <c r="H9" s="21">
        <v>396821.88</v>
      </c>
    </row>
    <row r="10" spans="3:8">
      <c r="C10" s="64">
        <v>45170</v>
      </c>
      <c r="D10" s="65">
        <v>45199</v>
      </c>
      <c r="E10" s="72">
        <v>302851.01250000001</v>
      </c>
      <c r="F10" s="72">
        <v>129.03700000000001</v>
      </c>
      <c r="G10" s="72">
        <f>(E10*(1-0.2%))-(F10*(1+0.2%))</f>
        <v>302116.01540099998</v>
      </c>
      <c r="H10" s="72">
        <v>302721.9755</v>
      </c>
    </row>
    <row r="11" spans="3:8">
      <c r="C11" s="64">
        <v>45200</v>
      </c>
      <c r="D11" s="65">
        <v>45230</v>
      </c>
      <c r="E11" s="72">
        <v>93182.04</v>
      </c>
      <c r="F11" s="72">
        <v>194.67</v>
      </c>
      <c r="G11" s="72">
        <f>(E11*(1-0.2%))-(F11*(1+0.2%))</f>
        <v>92800.616579999987</v>
      </c>
      <c r="H11" s="72">
        <v>92987.37</v>
      </c>
    </row>
    <row r="12" spans="3:8">
      <c r="C12" s="8">
        <v>45231</v>
      </c>
      <c r="D12" s="9">
        <v>45260</v>
      </c>
      <c r="E12" s="21">
        <v>92047.725000000006</v>
      </c>
      <c r="F12" s="21">
        <v>119.02500000000001</v>
      </c>
      <c r="G12" s="21">
        <f t="shared" si="0"/>
        <v>91928.700000000012</v>
      </c>
      <c r="H12" s="21">
        <v>91928.700000000012</v>
      </c>
    </row>
    <row r="13" spans="3:8">
      <c r="C13" s="8">
        <v>45261</v>
      </c>
      <c r="D13" s="9">
        <v>45291</v>
      </c>
      <c r="E13" s="21">
        <v>96092.212499999994</v>
      </c>
      <c r="F13" s="21">
        <v>156.82499999999999</v>
      </c>
      <c r="G13" s="21">
        <f t="shared" si="0"/>
        <v>95935.387499999997</v>
      </c>
      <c r="H13" s="21">
        <v>95935.387499999997</v>
      </c>
    </row>
    <row r="14" spans="3:8">
      <c r="C14" s="8">
        <v>45292</v>
      </c>
      <c r="D14" s="9">
        <v>45322</v>
      </c>
      <c r="E14" s="21">
        <v>118635.84</v>
      </c>
      <c r="F14" s="21">
        <v>232.875</v>
      </c>
      <c r="G14" s="21">
        <f t="shared" si="0"/>
        <v>118402.965</v>
      </c>
      <c r="H14" s="21">
        <v>118402.965</v>
      </c>
    </row>
    <row r="15" spans="3:8">
      <c r="C15" s="8">
        <v>45323</v>
      </c>
      <c r="D15" s="9">
        <v>45351</v>
      </c>
      <c r="E15" s="21">
        <v>101123.1</v>
      </c>
      <c r="F15" s="21">
        <v>370.84500000000003</v>
      </c>
      <c r="G15" s="21">
        <f t="shared" si="0"/>
        <v>100752.255</v>
      </c>
      <c r="H15" s="21">
        <v>100752.255</v>
      </c>
    </row>
    <row r="16" spans="3:8">
      <c r="C16" s="8">
        <v>45352</v>
      </c>
      <c r="D16" s="9">
        <v>45382</v>
      </c>
      <c r="E16" s="21">
        <v>128969.685</v>
      </c>
      <c r="F16" s="21">
        <v>301.86</v>
      </c>
      <c r="G16" s="21">
        <f t="shared" si="0"/>
        <v>128667.825</v>
      </c>
      <c r="H16" s="21">
        <v>128667.825</v>
      </c>
    </row>
    <row r="17" spans="3:8">
      <c r="C17" s="8">
        <v>45383</v>
      </c>
      <c r="D17" s="9">
        <v>45412</v>
      </c>
      <c r="E17" s="21">
        <v>143897.7225</v>
      </c>
      <c r="F17" s="21">
        <v>309.38249999999999</v>
      </c>
      <c r="G17" s="21">
        <f t="shared" si="0"/>
        <v>143588.34</v>
      </c>
      <c r="H17" s="21">
        <v>143588.34</v>
      </c>
    </row>
    <row r="18" spans="3:8">
      <c r="C18" s="8">
        <v>45413</v>
      </c>
      <c r="D18" s="9">
        <v>45443</v>
      </c>
      <c r="E18" s="21">
        <v>222090</v>
      </c>
      <c r="F18" s="21">
        <v>235.125</v>
      </c>
      <c r="G18" s="21">
        <f t="shared" si="0"/>
        <v>221854.875</v>
      </c>
      <c r="H18" s="21">
        <v>221854.875</v>
      </c>
    </row>
    <row r="19" spans="3:8">
      <c r="C19" s="8">
        <v>45444</v>
      </c>
      <c r="D19" s="9">
        <v>45473</v>
      </c>
      <c r="E19" s="21">
        <v>330559.21999999997</v>
      </c>
      <c r="F19" s="21">
        <v>93.3</v>
      </c>
      <c r="G19" s="21">
        <f t="shared" si="0"/>
        <v>330465.91999999998</v>
      </c>
      <c r="H19" s="21">
        <v>330465.91999999998</v>
      </c>
    </row>
    <row r="20" spans="3:8">
      <c r="C20" s="8">
        <v>45474</v>
      </c>
      <c r="D20" s="9">
        <v>45504</v>
      </c>
      <c r="E20" s="21">
        <v>708588.24</v>
      </c>
      <c r="F20" s="21">
        <v>9.84</v>
      </c>
      <c r="G20" s="21">
        <f t="shared" si="0"/>
        <v>708578.4</v>
      </c>
      <c r="H20" s="21">
        <v>708578.4</v>
      </c>
    </row>
    <row r="21" spans="3:8">
      <c r="C21" s="8">
        <v>45505</v>
      </c>
      <c r="D21" s="9">
        <v>45535</v>
      </c>
      <c r="E21" s="21">
        <v>364627.41</v>
      </c>
      <c r="F21" s="21">
        <v>207.27</v>
      </c>
      <c r="G21" s="21">
        <f t="shared" si="0"/>
        <v>364420.13999999996</v>
      </c>
      <c r="H21" s="21">
        <v>364420.13999999996</v>
      </c>
    </row>
    <row r="22" spans="3:8">
      <c r="C22" s="8">
        <v>45536</v>
      </c>
      <c r="D22" s="9">
        <v>45565</v>
      </c>
      <c r="E22" s="21">
        <v>313465.05</v>
      </c>
      <c r="F22" s="21">
        <v>111.24</v>
      </c>
      <c r="G22" s="21">
        <f t="shared" si="0"/>
        <v>313353.81</v>
      </c>
      <c r="H22" s="21">
        <v>313353.81</v>
      </c>
    </row>
    <row r="23" spans="3:8">
      <c r="C23" s="8">
        <v>45566</v>
      </c>
      <c r="D23" s="9">
        <v>45596</v>
      </c>
      <c r="E23" s="21">
        <v>72448.904999999999</v>
      </c>
      <c r="F23" s="21">
        <v>347.02499999999998</v>
      </c>
      <c r="G23" s="21">
        <f t="shared" si="0"/>
        <v>72101.88</v>
      </c>
      <c r="H23" s="21">
        <v>72101.88</v>
      </c>
    </row>
    <row r="24" spans="3:8">
      <c r="C24" s="8">
        <v>45597</v>
      </c>
      <c r="D24" s="9">
        <v>45626</v>
      </c>
      <c r="E24" s="21">
        <v>97417.274999999994</v>
      </c>
      <c r="F24" s="21">
        <v>133.57499999999999</v>
      </c>
      <c r="G24" s="21">
        <f t="shared" si="0"/>
        <v>97283.7</v>
      </c>
      <c r="H24" s="21">
        <v>97283.7</v>
      </c>
    </row>
    <row r="25" spans="3:8">
      <c r="C25" s="8">
        <v>45627</v>
      </c>
      <c r="D25" s="9">
        <v>45657</v>
      </c>
      <c r="E25" s="21">
        <v>87738.225000000006</v>
      </c>
      <c r="F25" s="21">
        <v>400.72500000000002</v>
      </c>
      <c r="G25" s="21">
        <f t="shared" si="0"/>
        <v>87337.5</v>
      </c>
      <c r="H25" s="21">
        <v>87337.5</v>
      </c>
    </row>
    <row r="26" spans="3:8" ht="15.75" thickBot="1">
      <c r="C26" s="110" t="s">
        <v>35</v>
      </c>
      <c r="D26" s="111"/>
      <c r="E26" s="21">
        <f>SUM(E5:E25)</f>
        <v>5017886.4375</v>
      </c>
      <c r="F26" s="21">
        <f>SUM(F5:F25)</f>
        <v>3728.9855000000002</v>
      </c>
      <c r="G26" s="21">
        <f>SUM(G5:G25)</f>
        <v>5013364.7384809991</v>
      </c>
      <c r="H26" s="21">
        <f>SUM(H5:H25)</f>
        <v>5014157.4519999996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137364.15</v>
      </c>
      <c r="G30" s="77">
        <v>230.42250000000001</v>
      </c>
      <c r="H30" s="76">
        <v>137133.72750000001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128206.53999999998</v>
      </c>
      <c r="G32" s="75">
        <f>G30/E31*28</f>
        <v>215.06100000000001</v>
      </c>
      <c r="H32" s="77">
        <f>H30/E31*28</f>
        <v>127991.47899999999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C2:H32"/>
  <sheetViews>
    <sheetView topLeftCell="A10" zoomScale="70" zoomScaleNormal="70" workbookViewId="0">
      <selection activeCell="K21" sqref="K21"/>
    </sheetView>
  </sheetViews>
  <sheetFormatPr defaultRowHeight="15"/>
  <cols>
    <col min="3" max="4" width="19.28515625" customWidth="1"/>
    <col min="5" max="5" width="13.42578125" bestFit="1" customWidth="1"/>
    <col min="6" max="6" width="12" bestFit="1" customWidth="1"/>
    <col min="7" max="7" width="15.42578125" bestFit="1" customWidth="1"/>
    <col min="8" max="8" width="13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86">
        <f>F32</f>
        <v>126779.38</v>
      </c>
      <c r="F5" s="86">
        <f>G32</f>
        <v>212.66699999999997</v>
      </c>
      <c r="G5" s="86">
        <f>E5-F5</f>
        <v>126566.713</v>
      </c>
      <c r="H5" s="86">
        <f>H32</f>
        <v>126566.71299999999</v>
      </c>
    </row>
    <row r="6" spans="3:8">
      <c r="C6" s="8">
        <v>45047</v>
      </c>
      <c r="D6" s="9">
        <v>45077</v>
      </c>
      <c r="E6" s="77">
        <v>193265.52</v>
      </c>
      <c r="F6" s="77">
        <v>142.80000000000001</v>
      </c>
      <c r="G6" s="77">
        <f>E6-F6</f>
        <v>193122.72</v>
      </c>
      <c r="H6" s="77">
        <v>193122.72</v>
      </c>
    </row>
    <row r="7" spans="3:8">
      <c r="C7" s="8">
        <v>45078</v>
      </c>
      <c r="D7" s="9">
        <v>45107</v>
      </c>
      <c r="E7" s="77">
        <v>438175.98</v>
      </c>
      <c r="F7" s="77">
        <v>22.274999999999999</v>
      </c>
      <c r="G7" s="77">
        <f t="shared" ref="G7:G8" si="0">E7-F7</f>
        <v>438153.70499999996</v>
      </c>
      <c r="H7" s="77">
        <v>438153.70499999996</v>
      </c>
    </row>
    <row r="8" spans="3:8">
      <c r="C8" s="8">
        <v>45108</v>
      </c>
      <c r="D8" s="9">
        <v>45138</v>
      </c>
      <c r="E8" s="77">
        <v>512379.93</v>
      </c>
      <c r="F8" s="77">
        <v>3.86</v>
      </c>
      <c r="G8" s="77">
        <f t="shared" si="0"/>
        <v>512376.07</v>
      </c>
      <c r="H8" s="77">
        <v>512376.07</v>
      </c>
    </row>
    <row r="9" spans="3:8">
      <c r="C9" s="8">
        <v>45139</v>
      </c>
      <c r="D9" s="9">
        <v>45169</v>
      </c>
      <c r="E9" s="77">
        <v>404089.68</v>
      </c>
      <c r="F9" s="77">
        <v>0</v>
      </c>
      <c r="G9" s="77">
        <f t="shared" ref="G9:G25" si="1">E9-F9</f>
        <v>404089.68</v>
      </c>
      <c r="H9" s="77">
        <v>404089.68</v>
      </c>
    </row>
    <row r="10" spans="3:8">
      <c r="C10" s="64">
        <v>45170</v>
      </c>
      <c r="D10" s="65">
        <v>45199</v>
      </c>
      <c r="E10" s="89">
        <v>305033.72249999997</v>
      </c>
      <c r="F10" s="90">
        <v>129.96700000000001</v>
      </c>
      <c r="G10" s="87">
        <f>(E10*(1-0.2%))-(F10*(1+0.2%))</f>
        <v>304293.428121</v>
      </c>
      <c r="H10" s="87">
        <v>304903.75549999997</v>
      </c>
    </row>
    <row r="11" spans="3:8">
      <c r="C11" s="64">
        <v>45200</v>
      </c>
      <c r="D11" s="65">
        <v>45230</v>
      </c>
      <c r="E11" s="87">
        <v>80365.740000000005</v>
      </c>
      <c r="F11" s="87">
        <v>167.89500000000001</v>
      </c>
      <c r="G11" s="87">
        <f>(E11*(1-0.2%))-(F11*(1+0.2%))</f>
        <v>80036.777730000002</v>
      </c>
      <c r="H11" s="87">
        <v>80197.845000000001</v>
      </c>
    </row>
    <row r="12" spans="3:8">
      <c r="C12" s="8">
        <v>45231</v>
      </c>
      <c r="D12" s="9">
        <v>45260</v>
      </c>
      <c r="E12" s="77">
        <v>74305.192500000005</v>
      </c>
      <c r="F12" s="77">
        <v>96.081999999999994</v>
      </c>
      <c r="G12" s="77">
        <f t="shared" si="1"/>
        <v>74209.11050000001</v>
      </c>
      <c r="H12" s="77">
        <v>74209.11050000001</v>
      </c>
    </row>
    <row r="13" spans="3:8">
      <c r="C13" s="8">
        <v>45261</v>
      </c>
      <c r="D13" s="9">
        <v>45291</v>
      </c>
      <c r="E13" s="77">
        <v>79686.225000000006</v>
      </c>
      <c r="F13" s="77">
        <v>130.05000000000001</v>
      </c>
      <c r="G13" s="77">
        <f t="shared" si="1"/>
        <v>79556.175000000003</v>
      </c>
      <c r="H13" s="77">
        <v>79556.175000000003</v>
      </c>
    </row>
    <row r="14" spans="3:8">
      <c r="C14" s="8">
        <v>45292</v>
      </c>
      <c r="D14" s="9">
        <v>45322</v>
      </c>
      <c r="E14" s="77">
        <v>103734.72</v>
      </c>
      <c r="F14" s="77">
        <v>203.625</v>
      </c>
      <c r="G14" s="77">
        <f t="shared" si="1"/>
        <v>103531.095</v>
      </c>
      <c r="H14" s="77">
        <v>103531.095</v>
      </c>
    </row>
    <row r="15" spans="3:8">
      <c r="C15" s="8">
        <v>45323</v>
      </c>
      <c r="D15" s="9">
        <v>45351</v>
      </c>
      <c r="E15" s="77">
        <v>91899.6</v>
      </c>
      <c r="F15" s="77">
        <v>337.02</v>
      </c>
      <c r="G15" s="77">
        <f t="shared" si="1"/>
        <v>91562.58</v>
      </c>
      <c r="H15" s="77">
        <v>91562.58</v>
      </c>
    </row>
    <row r="16" spans="3:8">
      <c r="C16" s="8">
        <v>45352</v>
      </c>
      <c r="D16" s="9">
        <v>45382</v>
      </c>
      <c r="E16" s="77">
        <v>122278.95</v>
      </c>
      <c r="F16" s="77">
        <v>286.2</v>
      </c>
      <c r="G16" s="77">
        <f t="shared" si="1"/>
        <v>121992.75</v>
      </c>
      <c r="H16" s="77">
        <v>121992.75</v>
      </c>
    </row>
    <row r="17" spans="3:8">
      <c r="C17" s="8">
        <v>45383</v>
      </c>
      <c r="D17" s="9">
        <v>45412</v>
      </c>
      <c r="E17" s="77">
        <v>130771.08</v>
      </c>
      <c r="F17" s="77">
        <v>281.16000000000003</v>
      </c>
      <c r="G17" s="77">
        <f t="shared" si="1"/>
        <v>130489.92</v>
      </c>
      <c r="H17" s="77">
        <v>130489.92</v>
      </c>
    </row>
    <row r="18" spans="3:8">
      <c r="C18" s="8">
        <v>45413</v>
      </c>
      <c r="D18" s="9">
        <v>45443</v>
      </c>
      <c r="E18" s="77">
        <v>230973.6</v>
      </c>
      <c r="F18" s="77">
        <v>244.53</v>
      </c>
      <c r="G18" s="77">
        <f t="shared" si="1"/>
        <v>230729.07</v>
      </c>
      <c r="H18" s="77">
        <v>230729.07</v>
      </c>
    </row>
    <row r="19" spans="3:8">
      <c r="C19" s="8">
        <v>45444</v>
      </c>
      <c r="D19" s="9">
        <v>45473</v>
      </c>
      <c r="E19" s="77">
        <v>322095.06</v>
      </c>
      <c r="F19" s="77">
        <v>90.9</v>
      </c>
      <c r="G19" s="77">
        <f t="shared" si="1"/>
        <v>322004.15999999997</v>
      </c>
      <c r="H19" s="77">
        <v>322004.15999999997</v>
      </c>
    </row>
    <row r="20" spans="3:8">
      <c r="C20" s="8">
        <v>45474</v>
      </c>
      <c r="D20" s="9">
        <v>45504</v>
      </c>
      <c r="E20" s="77">
        <v>655660.15500000003</v>
      </c>
      <c r="F20" s="77">
        <v>9.1050000000000004</v>
      </c>
      <c r="G20" s="77">
        <f t="shared" si="1"/>
        <v>655651.05000000005</v>
      </c>
      <c r="H20" s="77">
        <v>655651.05000000005</v>
      </c>
    </row>
    <row r="21" spans="3:8">
      <c r="C21" s="8">
        <v>45505</v>
      </c>
      <c r="D21" s="9">
        <v>45535</v>
      </c>
      <c r="E21" s="77">
        <v>329716.27500000002</v>
      </c>
      <c r="F21" s="77">
        <v>187.42500000000001</v>
      </c>
      <c r="G21" s="77">
        <f t="shared" si="1"/>
        <v>329528.85000000003</v>
      </c>
      <c r="H21" s="77">
        <v>329528.85000000003</v>
      </c>
    </row>
    <row r="22" spans="3:8">
      <c r="C22" s="8">
        <v>45536</v>
      </c>
      <c r="D22" s="9">
        <v>45565</v>
      </c>
      <c r="E22" s="77">
        <v>180064.875</v>
      </c>
      <c r="F22" s="77">
        <v>63.9</v>
      </c>
      <c r="G22" s="77">
        <f t="shared" si="1"/>
        <v>180000.97500000001</v>
      </c>
      <c r="H22" s="77">
        <v>180000.97500000001</v>
      </c>
    </row>
    <row r="23" spans="3:8">
      <c r="C23" s="8">
        <v>45566</v>
      </c>
      <c r="D23" s="9">
        <v>45596</v>
      </c>
      <c r="E23" s="77">
        <v>62474.85</v>
      </c>
      <c r="F23" s="77">
        <v>299.25</v>
      </c>
      <c r="G23" s="77">
        <f t="shared" si="1"/>
        <v>62175.6</v>
      </c>
      <c r="H23" s="77">
        <v>62175.6</v>
      </c>
    </row>
    <row r="24" spans="3:8">
      <c r="C24" s="8">
        <v>45597</v>
      </c>
      <c r="D24" s="9">
        <v>45626</v>
      </c>
      <c r="E24" s="77">
        <v>83480.205000000002</v>
      </c>
      <c r="F24" s="77">
        <v>114.465</v>
      </c>
      <c r="G24" s="77">
        <f t="shared" si="1"/>
        <v>83365.740000000005</v>
      </c>
      <c r="H24" s="77">
        <v>83365.740000000005</v>
      </c>
    </row>
    <row r="25" spans="3:8">
      <c r="C25" s="8">
        <v>45627</v>
      </c>
      <c r="D25" s="9">
        <v>45657</v>
      </c>
      <c r="E25" s="77">
        <v>72239.94</v>
      </c>
      <c r="F25" s="77">
        <v>329.94</v>
      </c>
      <c r="G25" s="77">
        <f t="shared" si="1"/>
        <v>71910</v>
      </c>
      <c r="H25" s="77">
        <v>71910</v>
      </c>
    </row>
    <row r="26" spans="3:8" ht="15.75" thickBot="1">
      <c r="C26" s="110" t="s">
        <v>35</v>
      </c>
      <c r="D26" s="111"/>
      <c r="E26" s="77">
        <f>SUM(E5:E25)</f>
        <v>4599470.6800000016</v>
      </c>
      <c r="F26" s="77">
        <f>SUM(F5:F25)</f>
        <v>3353.1160000000009</v>
      </c>
      <c r="G26" s="77">
        <f>SUM(G5:G25)</f>
        <v>4595346.1693509994</v>
      </c>
      <c r="H26" s="77">
        <f>SUM(H5:H25)</f>
        <v>4596117.5639999993</v>
      </c>
    </row>
    <row r="29" spans="3:8" ht="60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135835.04999999999</v>
      </c>
      <c r="G30" s="77">
        <v>227.85749999999999</v>
      </c>
      <c r="H30" s="76">
        <v>135607.1925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126779.38</v>
      </c>
      <c r="G32" s="75">
        <f>G30/E31*28</f>
        <v>212.66699999999997</v>
      </c>
      <c r="H32" s="77">
        <f>H30/E31*28</f>
        <v>126566.71299999999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C2:H32"/>
  <sheetViews>
    <sheetView topLeftCell="A13" zoomScale="70" zoomScaleNormal="70" workbookViewId="0">
      <selection activeCell="J25" sqref="J25"/>
    </sheetView>
  </sheetViews>
  <sheetFormatPr defaultRowHeight="15"/>
  <cols>
    <col min="3" max="4" width="19.28515625" customWidth="1"/>
    <col min="5" max="5" width="13.42578125" customWidth="1"/>
    <col min="6" max="6" width="12" customWidth="1"/>
    <col min="7" max="7" width="15.42578125" customWidth="1"/>
    <col min="8" max="8" width="13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132963.74</v>
      </c>
      <c r="F5" s="71">
        <f>G32</f>
        <v>223.041</v>
      </c>
      <c r="G5" s="71">
        <f>E5-F5</f>
        <v>132740.69899999999</v>
      </c>
      <c r="H5" s="71">
        <f>H32</f>
        <v>132740.69899999999</v>
      </c>
    </row>
    <row r="6" spans="3:8">
      <c r="C6" s="8">
        <v>45047</v>
      </c>
      <c r="D6" s="9">
        <v>45077</v>
      </c>
      <c r="E6" s="21">
        <v>202857.74</v>
      </c>
      <c r="F6" s="21">
        <v>149.88</v>
      </c>
      <c r="G6" s="21">
        <f t="shared" ref="G6:G25" si="0">E6-F6</f>
        <v>202707.86</v>
      </c>
      <c r="H6" s="21">
        <v>202707.86</v>
      </c>
    </row>
    <row r="7" spans="3:8">
      <c r="C7" s="8">
        <v>45078</v>
      </c>
      <c r="D7" s="9">
        <v>45107</v>
      </c>
      <c r="E7" s="21">
        <v>435225.3</v>
      </c>
      <c r="F7" s="21">
        <v>22.125</v>
      </c>
      <c r="G7" s="21">
        <f t="shared" si="0"/>
        <v>435203.17499999999</v>
      </c>
      <c r="H7" s="21">
        <v>435203.17499999999</v>
      </c>
    </row>
    <row r="8" spans="3:8">
      <c r="C8" s="8">
        <v>45108</v>
      </c>
      <c r="D8" s="9">
        <v>45138</v>
      </c>
      <c r="E8" s="21">
        <v>584013.63749999995</v>
      </c>
      <c r="F8" s="21">
        <v>4.4024999999999999</v>
      </c>
      <c r="G8" s="21">
        <f t="shared" si="0"/>
        <v>584009.23499999999</v>
      </c>
      <c r="H8" s="21">
        <v>584009.23499999999</v>
      </c>
    </row>
    <row r="9" spans="3:8">
      <c r="C9" s="8">
        <v>45139</v>
      </c>
      <c r="D9" s="9">
        <v>45169</v>
      </c>
      <c r="E9" s="21">
        <v>417171.72</v>
      </c>
      <c r="F9" s="21">
        <v>0</v>
      </c>
      <c r="G9" s="21">
        <f t="shared" si="0"/>
        <v>417171.72</v>
      </c>
      <c r="H9" s="21">
        <v>417171.72</v>
      </c>
    </row>
    <row r="10" spans="3:8">
      <c r="C10" s="64">
        <v>45170</v>
      </c>
      <c r="D10" s="65">
        <v>45199</v>
      </c>
      <c r="E10" s="72">
        <v>306125.07750000001</v>
      </c>
      <c r="F10" s="72">
        <v>130.4325</v>
      </c>
      <c r="G10" s="72">
        <f>(E10*(1-0.2%))-(F10*(1+0.2%))</f>
        <v>305382.13397999998</v>
      </c>
      <c r="H10" s="72">
        <v>305994.64500000002</v>
      </c>
    </row>
    <row r="11" spans="3:8">
      <c r="C11" s="64">
        <v>45200</v>
      </c>
      <c r="D11" s="65">
        <v>45230</v>
      </c>
      <c r="E11" s="72">
        <v>77651.7</v>
      </c>
      <c r="F11" s="72">
        <v>162.22499999999999</v>
      </c>
      <c r="G11" s="72">
        <f>(E11*(1-0.2%))-(F11*(1+0.2%))</f>
        <v>77333.847149999987</v>
      </c>
      <c r="H11" s="72">
        <v>77489.474999999991</v>
      </c>
    </row>
    <row r="12" spans="3:8">
      <c r="C12" s="8">
        <v>45231</v>
      </c>
      <c r="D12" s="9">
        <v>45260</v>
      </c>
      <c r="E12" s="21">
        <v>73904.985000000001</v>
      </c>
      <c r="F12" s="21">
        <v>95.564999999999998</v>
      </c>
      <c r="G12" s="21">
        <f t="shared" si="0"/>
        <v>73809.42</v>
      </c>
      <c r="H12" s="21">
        <v>73809.42</v>
      </c>
    </row>
    <row r="13" spans="3:8">
      <c r="C13" s="8">
        <v>45261</v>
      </c>
      <c r="D13" s="9">
        <v>45291</v>
      </c>
      <c r="E13" s="21">
        <v>78123.75</v>
      </c>
      <c r="F13" s="21">
        <v>127.5</v>
      </c>
      <c r="G13" s="21">
        <f t="shared" si="0"/>
        <v>77996.25</v>
      </c>
      <c r="H13" s="21">
        <v>77996.25</v>
      </c>
    </row>
    <row r="14" spans="3:8">
      <c r="C14" s="8">
        <v>45292</v>
      </c>
      <c r="D14" s="9">
        <v>45322</v>
      </c>
      <c r="E14" s="21">
        <v>103543.67999999999</v>
      </c>
      <c r="F14" s="21">
        <v>203.25</v>
      </c>
      <c r="G14" s="21">
        <f t="shared" si="0"/>
        <v>103340.43</v>
      </c>
      <c r="H14" s="21">
        <v>103340.43</v>
      </c>
    </row>
    <row r="15" spans="3:8">
      <c r="C15" s="8">
        <v>45323</v>
      </c>
      <c r="D15" s="9">
        <v>45351</v>
      </c>
      <c r="E15" s="21">
        <v>87371.7</v>
      </c>
      <c r="F15" s="21">
        <v>320.41500000000002</v>
      </c>
      <c r="G15" s="21">
        <f t="shared" si="0"/>
        <v>87051.285000000003</v>
      </c>
      <c r="H15" s="21">
        <v>87051.285000000003</v>
      </c>
    </row>
    <row r="16" spans="3:8">
      <c r="C16" s="8">
        <v>45352</v>
      </c>
      <c r="D16" s="9">
        <v>45382</v>
      </c>
      <c r="E16" s="21">
        <v>130584.69</v>
      </c>
      <c r="F16" s="21">
        <v>305.64</v>
      </c>
      <c r="G16" s="21">
        <f t="shared" si="0"/>
        <v>130279.05</v>
      </c>
      <c r="H16" s="21">
        <v>130279.05</v>
      </c>
    </row>
    <row r="17" spans="3:8">
      <c r="C17" s="8">
        <v>45383</v>
      </c>
      <c r="D17" s="9">
        <v>45412</v>
      </c>
      <c r="E17" s="21">
        <v>139934.96249999999</v>
      </c>
      <c r="F17" s="21">
        <v>300.86250000000001</v>
      </c>
      <c r="G17" s="21">
        <f t="shared" si="0"/>
        <v>139634.1</v>
      </c>
      <c r="H17" s="21">
        <v>139634.1</v>
      </c>
    </row>
    <row r="18" spans="3:8">
      <c r="C18" s="8">
        <v>45413</v>
      </c>
      <c r="D18" s="9">
        <v>45443</v>
      </c>
      <c r="E18" s="21">
        <v>237434.4</v>
      </c>
      <c r="F18" s="21">
        <v>251.37</v>
      </c>
      <c r="G18" s="21">
        <f t="shared" si="0"/>
        <v>237183.03</v>
      </c>
      <c r="H18" s="21">
        <v>237183.03</v>
      </c>
    </row>
    <row r="19" spans="3:8">
      <c r="C19" s="8">
        <v>45444</v>
      </c>
      <c r="D19" s="9">
        <v>45473</v>
      </c>
      <c r="E19" s="21">
        <v>310933.34999999998</v>
      </c>
      <c r="F19" s="21">
        <v>87.75</v>
      </c>
      <c r="G19" s="21">
        <f t="shared" si="0"/>
        <v>310845.59999999998</v>
      </c>
      <c r="H19" s="21">
        <v>310845.59999999998</v>
      </c>
    </row>
    <row r="20" spans="3:8">
      <c r="C20" s="8">
        <v>45474</v>
      </c>
      <c r="D20" s="9">
        <v>45504</v>
      </c>
      <c r="E20" s="21">
        <v>620014.71</v>
      </c>
      <c r="F20" s="21">
        <v>8.61</v>
      </c>
      <c r="G20" s="21">
        <f t="shared" si="0"/>
        <v>620006.1</v>
      </c>
      <c r="H20" s="21">
        <v>620006.1</v>
      </c>
    </row>
    <row r="21" spans="3:8">
      <c r="C21" s="8">
        <v>45505</v>
      </c>
      <c r="D21" s="9">
        <v>45535</v>
      </c>
      <c r="E21" s="21">
        <v>311429.49</v>
      </c>
      <c r="F21" s="21">
        <v>177.03</v>
      </c>
      <c r="G21" s="21">
        <f t="shared" si="0"/>
        <v>311252.45999999996</v>
      </c>
      <c r="H21" s="21">
        <v>311252.45999999996</v>
      </c>
    </row>
    <row r="22" spans="3:8">
      <c r="C22" s="8">
        <v>45536</v>
      </c>
      <c r="D22" s="9">
        <v>45565</v>
      </c>
      <c r="E22" s="21">
        <v>314986.72499999998</v>
      </c>
      <c r="F22" s="21">
        <v>111.78</v>
      </c>
      <c r="G22" s="21">
        <f t="shared" si="0"/>
        <v>314874.94499999995</v>
      </c>
      <c r="H22" s="21">
        <v>314874.94499999995</v>
      </c>
    </row>
    <row r="23" spans="3:8">
      <c r="C23" s="8">
        <v>45566</v>
      </c>
      <c r="D23" s="9">
        <v>45596</v>
      </c>
      <c r="E23" s="21">
        <v>62584.455000000002</v>
      </c>
      <c r="F23" s="21">
        <v>299.77499999999998</v>
      </c>
      <c r="G23" s="21">
        <f t="shared" si="0"/>
        <v>62284.68</v>
      </c>
      <c r="H23" s="21">
        <v>62284.68</v>
      </c>
    </row>
    <row r="24" spans="3:8">
      <c r="C24" s="8">
        <v>45597</v>
      </c>
      <c r="D24" s="9">
        <v>45626</v>
      </c>
      <c r="E24" s="21">
        <v>76796.100000000006</v>
      </c>
      <c r="F24" s="21">
        <v>105.3</v>
      </c>
      <c r="G24" s="21">
        <f t="shared" si="0"/>
        <v>76690.8</v>
      </c>
      <c r="H24" s="21">
        <v>76690.8</v>
      </c>
    </row>
    <row r="25" spans="3:8">
      <c r="C25" s="8">
        <v>45627</v>
      </c>
      <c r="D25" s="9">
        <v>45657</v>
      </c>
      <c r="E25" s="21">
        <v>69165.899999999994</v>
      </c>
      <c r="F25" s="21">
        <v>315.89999999999998</v>
      </c>
      <c r="G25" s="21">
        <f t="shared" si="0"/>
        <v>68850</v>
      </c>
      <c r="H25" s="21">
        <v>68850</v>
      </c>
    </row>
    <row r="26" spans="3:8" ht="15.75" thickBot="1">
      <c r="C26" s="110" t="s">
        <v>35</v>
      </c>
      <c r="D26" s="111"/>
      <c r="E26" s="21">
        <f>SUM(E5:E25)</f>
        <v>4772817.8125</v>
      </c>
      <c r="F26" s="21">
        <f>SUM(F5:F25)</f>
        <v>3402.8535000000011</v>
      </c>
      <c r="G26" s="21">
        <f>SUM(G5:G25)</f>
        <v>4768646.8201299999</v>
      </c>
      <c r="H26" s="21">
        <f>SUM(H5:H25)</f>
        <v>4769414.9589999998</v>
      </c>
    </row>
    <row r="29" spans="3:8" ht="60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142461.15</v>
      </c>
      <c r="G30" s="77">
        <v>238.9725</v>
      </c>
      <c r="H30" s="76">
        <v>142222.17749999999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132963.74</v>
      </c>
      <c r="G32" s="75">
        <f>G30/E31*28</f>
        <v>223.041</v>
      </c>
      <c r="H32" s="77">
        <f>H30/E31*28</f>
        <v>132740.69899999999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C2:H32"/>
  <sheetViews>
    <sheetView topLeftCell="A10" zoomScale="70" zoomScaleNormal="70" workbookViewId="0">
      <selection activeCell="O29" sqref="O29"/>
    </sheetView>
  </sheetViews>
  <sheetFormatPr defaultRowHeight="15"/>
  <cols>
    <col min="3" max="4" width="19.28515625" customWidth="1"/>
    <col min="5" max="5" width="14.5703125" customWidth="1"/>
    <col min="6" max="6" width="12" bestFit="1" customWidth="1"/>
    <col min="7" max="7" width="15.42578125" bestFit="1" customWidth="1"/>
    <col min="8" max="8" width="16.7109375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145094.6</v>
      </c>
      <c r="F5" s="71">
        <f>G32</f>
        <v>243.39</v>
      </c>
      <c r="G5" s="71">
        <f>E5-F5</f>
        <v>144851.21</v>
      </c>
      <c r="H5" s="71">
        <f>H32</f>
        <v>144851.21000000002</v>
      </c>
    </row>
    <row r="6" spans="3:8">
      <c r="C6" s="8">
        <v>45047</v>
      </c>
      <c r="D6" s="9">
        <v>45077</v>
      </c>
      <c r="E6" s="21">
        <v>219200.04699999999</v>
      </c>
      <c r="F6" s="21">
        <v>161.96</v>
      </c>
      <c r="G6" s="21">
        <f t="shared" ref="G6:G25" si="0">E6-F6</f>
        <v>219038.087</v>
      </c>
      <c r="H6" s="21">
        <v>219038.087</v>
      </c>
    </row>
    <row r="7" spans="3:8">
      <c r="C7" s="8">
        <v>45078</v>
      </c>
      <c r="D7" s="9">
        <v>45107</v>
      </c>
      <c r="E7" s="21">
        <v>458830.74</v>
      </c>
      <c r="F7" s="21">
        <v>23.324999999999999</v>
      </c>
      <c r="G7" s="21">
        <f t="shared" si="0"/>
        <v>458807.41499999998</v>
      </c>
      <c r="H7" s="21">
        <v>458807.41499999998</v>
      </c>
    </row>
    <row r="8" spans="3:8">
      <c r="C8" s="8">
        <v>45108</v>
      </c>
      <c r="D8" s="9">
        <v>45138</v>
      </c>
      <c r="E8" s="21">
        <v>581028.9</v>
      </c>
      <c r="F8" s="21">
        <v>4.38</v>
      </c>
      <c r="G8" s="21">
        <f t="shared" si="0"/>
        <v>581024.52</v>
      </c>
      <c r="H8" s="21">
        <v>581024.52</v>
      </c>
    </row>
    <row r="9" spans="3:8">
      <c r="C9" s="8">
        <v>45139</v>
      </c>
      <c r="D9" s="9">
        <v>45169</v>
      </c>
      <c r="E9" s="21">
        <v>411357.48</v>
      </c>
      <c r="F9" s="21">
        <v>0</v>
      </c>
      <c r="G9" s="21">
        <f t="shared" si="0"/>
        <v>411357.48</v>
      </c>
      <c r="H9" s="21">
        <v>411357.48</v>
      </c>
    </row>
    <row r="10" spans="3:8">
      <c r="C10" s="64">
        <v>45170</v>
      </c>
      <c r="D10" s="65">
        <v>45199</v>
      </c>
      <c r="E10" s="72">
        <v>326860.82250000001</v>
      </c>
      <c r="F10" s="72">
        <v>139.267</v>
      </c>
      <c r="G10" s="72">
        <f>(E10*(1-0.2%))-(F10*(1+0.2%))</f>
        <v>326067.55532100005</v>
      </c>
      <c r="H10" s="72">
        <v>326721.55550000002</v>
      </c>
    </row>
    <row r="11" spans="3:8">
      <c r="C11" s="64">
        <v>45200</v>
      </c>
      <c r="D11" s="65">
        <v>45230</v>
      </c>
      <c r="E11" s="72">
        <v>81270.42</v>
      </c>
      <c r="F11" s="72">
        <v>169.785</v>
      </c>
      <c r="G11" s="72">
        <f>(E11*(1-0.2%))-(F11*(1+0.2%))</f>
        <v>80937.754589999997</v>
      </c>
      <c r="H11" s="72">
        <v>81100.634999999995</v>
      </c>
    </row>
    <row r="12" spans="3:8">
      <c r="C12" s="8">
        <v>45231</v>
      </c>
      <c r="D12" s="9">
        <v>45260</v>
      </c>
      <c r="E12" s="21">
        <v>72437.557499999995</v>
      </c>
      <c r="F12" s="21">
        <v>93.667000000000002</v>
      </c>
      <c r="G12" s="21">
        <f t="shared" si="0"/>
        <v>72343.890499999994</v>
      </c>
      <c r="H12" s="21">
        <v>72343.890499999994</v>
      </c>
    </row>
    <row r="13" spans="3:8">
      <c r="C13" s="8">
        <v>45261</v>
      </c>
      <c r="D13" s="9">
        <v>45291</v>
      </c>
      <c r="E13" s="21">
        <v>84061.154999999999</v>
      </c>
      <c r="F13" s="21">
        <v>137.19</v>
      </c>
      <c r="G13" s="21">
        <f t="shared" si="0"/>
        <v>83923.964999999997</v>
      </c>
      <c r="H13" s="21">
        <v>83923.964999999997</v>
      </c>
    </row>
    <row r="14" spans="3:8">
      <c r="C14" s="8">
        <v>45292</v>
      </c>
      <c r="D14" s="9">
        <v>45322</v>
      </c>
      <c r="E14" s="21">
        <v>104689.92</v>
      </c>
      <c r="F14" s="21">
        <v>205.5</v>
      </c>
      <c r="G14" s="21">
        <f t="shared" si="0"/>
        <v>104484.42</v>
      </c>
      <c r="H14" s="21">
        <v>104484.42</v>
      </c>
    </row>
    <row r="15" spans="3:8">
      <c r="C15" s="8">
        <v>45323</v>
      </c>
      <c r="D15" s="9">
        <v>45351</v>
      </c>
      <c r="E15" s="21">
        <v>91731.9</v>
      </c>
      <c r="F15" s="21">
        <v>336.40499999999997</v>
      </c>
      <c r="G15" s="21">
        <f t="shared" si="0"/>
        <v>91395.494999999995</v>
      </c>
      <c r="H15" s="21">
        <v>91395.494999999995</v>
      </c>
    </row>
    <row r="16" spans="3:8">
      <c r="C16" s="8">
        <v>45352</v>
      </c>
      <c r="D16" s="9">
        <v>45382</v>
      </c>
      <c r="E16" s="21">
        <v>130584.69</v>
      </c>
      <c r="F16" s="21">
        <v>305.64</v>
      </c>
      <c r="G16" s="21">
        <f t="shared" si="0"/>
        <v>130279.05</v>
      </c>
      <c r="H16" s="21">
        <v>130279.05</v>
      </c>
    </row>
    <row r="17" spans="3:8">
      <c r="C17" s="8">
        <v>45383</v>
      </c>
      <c r="D17" s="9">
        <v>45412</v>
      </c>
      <c r="E17" s="21">
        <v>143154.70499999999</v>
      </c>
      <c r="F17" s="21">
        <v>307.78500000000003</v>
      </c>
      <c r="G17" s="21">
        <f t="shared" si="0"/>
        <v>142846.91999999998</v>
      </c>
      <c r="H17" s="21">
        <v>142846.91999999998</v>
      </c>
    </row>
    <row r="18" spans="3:8">
      <c r="C18" s="8">
        <v>45413</v>
      </c>
      <c r="D18" s="9">
        <v>45443</v>
      </c>
      <c r="E18" s="21">
        <v>252778.8</v>
      </c>
      <c r="F18" s="21">
        <v>267.61500000000001</v>
      </c>
      <c r="G18" s="21">
        <f t="shared" si="0"/>
        <v>252511.185</v>
      </c>
      <c r="H18" s="21">
        <v>252511.185</v>
      </c>
    </row>
    <row r="19" spans="3:8">
      <c r="C19" s="8">
        <v>45444</v>
      </c>
      <c r="D19" s="9">
        <v>45473</v>
      </c>
      <c r="E19" s="21">
        <v>335382.81</v>
      </c>
      <c r="F19" s="21">
        <v>94.65</v>
      </c>
      <c r="G19" s="21">
        <f t="shared" si="0"/>
        <v>335288.15999999997</v>
      </c>
      <c r="H19" s="21">
        <v>335288.15999999997</v>
      </c>
    </row>
    <row r="20" spans="3:8">
      <c r="C20" s="8">
        <v>45474</v>
      </c>
      <c r="D20" s="9">
        <v>45504</v>
      </c>
      <c r="E20" s="21">
        <v>647018.83499999996</v>
      </c>
      <c r="F20" s="21">
        <v>8.9849999999999994</v>
      </c>
      <c r="G20" s="21">
        <f t="shared" si="0"/>
        <v>647009.85</v>
      </c>
      <c r="H20" s="21">
        <v>647009.85</v>
      </c>
    </row>
    <row r="21" spans="3:8">
      <c r="C21" s="8">
        <v>45505</v>
      </c>
      <c r="D21" s="9">
        <v>45535</v>
      </c>
      <c r="E21" s="21">
        <v>334149.435</v>
      </c>
      <c r="F21" s="21">
        <v>189.94499999999999</v>
      </c>
      <c r="G21" s="21">
        <f t="shared" si="0"/>
        <v>333959.49</v>
      </c>
      <c r="H21" s="21">
        <v>333959.49</v>
      </c>
    </row>
    <row r="22" spans="3:8">
      <c r="C22" s="8">
        <v>45536</v>
      </c>
      <c r="D22" s="9">
        <v>45565</v>
      </c>
      <c r="E22" s="21">
        <v>322595.09999999998</v>
      </c>
      <c r="F22" s="21">
        <v>114.48</v>
      </c>
      <c r="G22" s="21">
        <f t="shared" si="0"/>
        <v>322480.62</v>
      </c>
      <c r="H22" s="21">
        <v>322480.62</v>
      </c>
    </row>
    <row r="23" spans="3:8">
      <c r="C23" s="8">
        <v>45566</v>
      </c>
      <c r="D23" s="9">
        <v>45596</v>
      </c>
      <c r="E23" s="21">
        <v>65872.604999999996</v>
      </c>
      <c r="F23" s="21">
        <v>315.52499999999998</v>
      </c>
      <c r="G23" s="21">
        <f t="shared" si="0"/>
        <v>65557.08</v>
      </c>
      <c r="H23" s="21">
        <v>65557.08</v>
      </c>
    </row>
    <row r="24" spans="3:8">
      <c r="C24" s="8">
        <v>45597</v>
      </c>
      <c r="D24" s="9">
        <v>45626</v>
      </c>
      <c r="E24" s="21">
        <v>71391.929999999993</v>
      </c>
      <c r="F24" s="21">
        <v>97.89</v>
      </c>
      <c r="G24" s="21">
        <f t="shared" si="0"/>
        <v>71294.039999999994</v>
      </c>
      <c r="H24" s="21">
        <v>71294.039999999994</v>
      </c>
    </row>
    <row r="25" spans="3:8">
      <c r="C25" s="8">
        <v>45627</v>
      </c>
      <c r="D25" s="9">
        <v>45657</v>
      </c>
      <c r="E25" s="21">
        <v>72239.94</v>
      </c>
      <c r="F25" s="21">
        <v>329.94</v>
      </c>
      <c r="G25" s="21">
        <f t="shared" si="0"/>
        <v>71910</v>
      </c>
      <c r="H25" s="21">
        <v>71910</v>
      </c>
    </row>
    <row r="26" spans="3:8" ht="15.75" thickBot="1">
      <c r="C26" s="110" t="s">
        <v>35</v>
      </c>
      <c r="D26" s="111"/>
      <c r="E26" s="21">
        <f>SUM(E5:E25)</f>
        <v>4951732.3919999991</v>
      </c>
      <c r="F26" s="21">
        <f>SUM(F5:F25)</f>
        <v>3547.3240000000001</v>
      </c>
      <c r="G26" s="21">
        <f>SUM(G5:G25)</f>
        <v>4947368.187411</v>
      </c>
      <c r="H26" s="21">
        <f>SUM(H5:H25)</f>
        <v>4948185.068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155458.5</v>
      </c>
      <c r="G30" s="77">
        <v>260.77499999999998</v>
      </c>
      <c r="H30" s="76">
        <v>155197.72500000001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145094.6</v>
      </c>
      <c r="G32" s="75">
        <f>G30/E31*28</f>
        <v>243.39</v>
      </c>
      <c r="H32" s="77">
        <f>H30/E31*28</f>
        <v>144851.21000000002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2:H32"/>
  <sheetViews>
    <sheetView topLeftCell="A10" zoomScale="70" zoomScaleNormal="70" workbookViewId="0">
      <selection activeCell="M32" sqref="M32"/>
    </sheetView>
  </sheetViews>
  <sheetFormatPr defaultRowHeight="15"/>
  <cols>
    <col min="3" max="4" width="19.28515625" customWidth="1"/>
    <col min="5" max="5" width="13.5703125" customWidth="1"/>
    <col min="6" max="6" width="12.5703125" bestFit="1" customWidth="1"/>
    <col min="7" max="7" width="15" customWidth="1"/>
    <col min="8" max="8" width="15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133439.46000000002</v>
      </c>
      <c r="F5" s="71">
        <f>G32</f>
        <v>223.83899999999997</v>
      </c>
      <c r="G5" s="71">
        <f>E5-F5</f>
        <v>133215.62100000001</v>
      </c>
      <c r="H5" s="71">
        <f>H32</f>
        <v>133215.62099999998</v>
      </c>
    </row>
    <row r="6" spans="3:8">
      <c r="C6" s="8">
        <v>45047</v>
      </c>
      <c r="D6" s="9">
        <v>45077</v>
      </c>
      <c r="E6" s="21">
        <v>204634.08</v>
      </c>
      <c r="F6" s="21">
        <v>151.19999999999999</v>
      </c>
      <c r="G6" s="21">
        <f t="shared" ref="G6:G25" si="0">E6-F6</f>
        <v>204482.87999999998</v>
      </c>
      <c r="H6" s="21">
        <v>204482.87999999998</v>
      </c>
    </row>
    <row r="7" spans="3:8">
      <c r="C7" s="8">
        <v>45078</v>
      </c>
      <c r="D7" s="9">
        <v>45107</v>
      </c>
      <c r="E7" s="21">
        <v>451454.04</v>
      </c>
      <c r="F7" s="21">
        <v>22.95</v>
      </c>
      <c r="G7" s="21">
        <f t="shared" si="0"/>
        <v>451431.08999999997</v>
      </c>
      <c r="H7" s="21">
        <v>451431.08999999997</v>
      </c>
    </row>
    <row r="8" spans="3:8">
      <c r="C8" s="8">
        <v>45108</v>
      </c>
      <c r="D8" s="9">
        <v>45138</v>
      </c>
      <c r="E8" s="21">
        <v>562125.5625</v>
      </c>
      <c r="F8" s="21">
        <v>4.2370000000000001</v>
      </c>
      <c r="G8" s="21">
        <f t="shared" si="0"/>
        <v>562121.32550000004</v>
      </c>
      <c r="H8" s="21">
        <v>562121.32550000004</v>
      </c>
    </row>
    <row r="9" spans="3:8">
      <c r="C9" s="8">
        <v>45139</v>
      </c>
      <c r="D9" s="9">
        <v>45169</v>
      </c>
      <c r="E9" s="21">
        <v>415718.16</v>
      </c>
      <c r="F9" s="21">
        <v>0</v>
      </c>
      <c r="G9" s="21">
        <f t="shared" si="0"/>
        <v>415718.16</v>
      </c>
      <c r="H9" s="21">
        <v>415718.16</v>
      </c>
    </row>
    <row r="10" spans="3:8">
      <c r="C10" s="64">
        <v>45170</v>
      </c>
      <c r="D10" s="65">
        <v>45199</v>
      </c>
      <c r="E10" s="72">
        <v>313764.5625</v>
      </c>
      <c r="F10" s="72">
        <v>133.68700000000001</v>
      </c>
      <c r="G10" s="72">
        <f>(E10*(1-0.2%))-(F10*(1+0.2%))</f>
        <v>313003.07900099998</v>
      </c>
      <c r="H10" s="72">
        <v>313630.87550000002</v>
      </c>
    </row>
    <row r="11" spans="3:8">
      <c r="C11" s="64">
        <v>45200</v>
      </c>
      <c r="D11" s="65">
        <v>45230</v>
      </c>
      <c r="E11" s="72">
        <v>83682.899999999994</v>
      </c>
      <c r="F11" s="72">
        <v>174.82499999999999</v>
      </c>
      <c r="G11" s="72">
        <f>(E11*(1-0.2%))-(F11*(1+0.2%))</f>
        <v>83340.359549999994</v>
      </c>
      <c r="H11" s="72">
        <v>83508.074999999997</v>
      </c>
    </row>
    <row r="12" spans="3:8">
      <c r="C12" s="8">
        <v>45231</v>
      </c>
      <c r="D12" s="9">
        <v>45260</v>
      </c>
      <c r="E12" s="21">
        <v>80575.11</v>
      </c>
      <c r="F12" s="21">
        <v>104.19</v>
      </c>
      <c r="G12" s="21">
        <f t="shared" si="0"/>
        <v>80470.92</v>
      </c>
      <c r="H12" s="21">
        <v>80470.92</v>
      </c>
    </row>
    <row r="13" spans="3:8">
      <c r="C13" s="8">
        <v>45261</v>
      </c>
      <c r="D13" s="9">
        <v>45291</v>
      </c>
      <c r="E13" s="21">
        <v>90311.054999999993</v>
      </c>
      <c r="F13" s="21">
        <v>147.38999999999999</v>
      </c>
      <c r="G13" s="21">
        <f t="shared" si="0"/>
        <v>90163.664999999994</v>
      </c>
      <c r="H13" s="21">
        <v>90163.664999999994</v>
      </c>
    </row>
    <row r="14" spans="3:8">
      <c r="C14" s="8">
        <v>45292</v>
      </c>
      <c r="D14" s="9">
        <v>45322</v>
      </c>
      <c r="E14" s="21">
        <v>107555.52</v>
      </c>
      <c r="F14" s="21">
        <v>211.125</v>
      </c>
      <c r="G14" s="21">
        <f t="shared" si="0"/>
        <v>107344.395</v>
      </c>
      <c r="H14" s="21">
        <v>107344.395</v>
      </c>
    </row>
    <row r="15" spans="3:8">
      <c r="C15" s="8">
        <v>45323</v>
      </c>
      <c r="D15" s="9">
        <v>45351</v>
      </c>
      <c r="E15" s="21">
        <v>90893.4</v>
      </c>
      <c r="F15" s="21">
        <v>333.33</v>
      </c>
      <c r="G15" s="21">
        <f t="shared" si="0"/>
        <v>90560.069999999992</v>
      </c>
      <c r="H15" s="21">
        <v>90560.069999999992</v>
      </c>
    </row>
    <row r="16" spans="3:8">
      <c r="C16" s="8">
        <v>45352</v>
      </c>
      <c r="D16" s="9">
        <v>45382</v>
      </c>
      <c r="E16" s="21">
        <v>116741.79</v>
      </c>
      <c r="F16" s="21">
        <v>273.24</v>
      </c>
      <c r="G16" s="21">
        <f t="shared" si="0"/>
        <v>116468.54999999999</v>
      </c>
      <c r="H16" s="21">
        <v>116468.54999999999</v>
      </c>
    </row>
    <row r="17" spans="3:8">
      <c r="C17" s="8">
        <v>45383</v>
      </c>
      <c r="D17" s="9">
        <v>45412</v>
      </c>
      <c r="E17" s="21">
        <v>130275.735</v>
      </c>
      <c r="F17" s="21">
        <v>280.09500000000003</v>
      </c>
      <c r="G17" s="21">
        <f t="shared" si="0"/>
        <v>129995.64</v>
      </c>
      <c r="H17" s="21">
        <v>129995.64</v>
      </c>
    </row>
    <row r="18" spans="3:8">
      <c r="C18" s="8">
        <v>45413</v>
      </c>
      <c r="D18" s="9">
        <v>45443</v>
      </c>
      <c r="E18" s="21">
        <v>243895.2</v>
      </c>
      <c r="F18" s="21">
        <v>258.20999999999998</v>
      </c>
      <c r="G18" s="21">
        <f t="shared" si="0"/>
        <v>243636.99000000002</v>
      </c>
      <c r="H18" s="21">
        <v>243636.99000000002</v>
      </c>
    </row>
    <row r="19" spans="3:8">
      <c r="C19" s="8">
        <v>45444</v>
      </c>
      <c r="D19" s="9">
        <v>45473</v>
      </c>
      <c r="E19" s="21">
        <v>332193.75</v>
      </c>
      <c r="F19" s="21">
        <v>93.75</v>
      </c>
      <c r="G19" s="21">
        <f t="shared" si="0"/>
        <v>332100</v>
      </c>
      <c r="H19" s="21">
        <v>332100</v>
      </c>
    </row>
    <row r="20" spans="3:8">
      <c r="C20" s="8">
        <v>45474</v>
      </c>
      <c r="D20" s="9">
        <v>45504</v>
      </c>
      <c r="E20" s="21">
        <v>672942.79500000004</v>
      </c>
      <c r="F20" s="21">
        <v>9.3450000000000006</v>
      </c>
      <c r="G20" s="21">
        <f t="shared" si="0"/>
        <v>672933.45000000007</v>
      </c>
      <c r="H20" s="21">
        <v>672933.45000000007</v>
      </c>
    </row>
    <row r="21" spans="3:8">
      <c r="C21" s="8">
        <v>45505</v>
      </c>
      <c r="D21" s="9">
        <v>45535</v>
      </c>
      <c r="E21" s="21">
        <v>344678.19</v>
      </c>
      <c r="F21" s="21">
        <v>195.93</v>
      </c>
      <c r="G21" s="21">
        <f t="shared" si="0"/>
        <v>344482.26</v>
      </c>
      <c r="H21" s="21">
        <v>344482.26</v>
      </c>
    </row>
    <row r="22" spans="3:8">
      <c r="C22" s="8">
        <v>45536</v>
      </c>
      <c r="D22" s="9">
        <v>45565</v>
      </c>
      <c r="E22" s="21">
        <v>306363.90000000002</v>
      </c>
      <c r="F22" s="21">
        <v>108.72</v>
      </c>
      <c r="G22" s="21">
        <f t="shared" si="0"/>
        <v>306255.18000000005</v>
      </c>
      <c r="H22" s="21">
        <v>306255.18000000005</v>
      </c>
    </row>
    <row r="23" spans="3:8">
      <c r="C23" s="8">
        <v>45566</v>
      </c>
      <c r="D23" s="9">
        <v>45596</v>
      </c>
      <c r="E23" s="21">
        <v>65214.974999999999</v>
      </c>
      <c r="F23" s="21">
        <v>312.375</v>
      </c>
      <c r="G23" s="21">
        <f t="shared" si="0"/>
        <v>64902.6</v>
      </c>
      <c r="H23" s="21">
        <v>64902.6</v>
      </c>
    </row>
    <row r="24" spans="3:8">
      <c r="C24" s="8">
        <v>45597</v>
      </c>
      <c r="D24" s="9">
        <v>45626</v>
      </c>
      <c r="E24" s="21">
        <v>89026.59</v>
      </c>
      <c r="F24" s="21">
        <v>122.07</v>
      </c>
      <c r="G24" s="21">
        <f t="shared" si="0"/>
        <v>88904.51999999999</v>
      </c>
      <c r="H24" s="21">
        <v>88904.51999999999</v>
      </c>
    </row>
    <row r="25" spans="3:8">
      <c r="C25" s="8">
        <v>45627</v>
      </c>
      <c r="D25" s="9">
        <v>45657</v>
      </c>
      <c r="E25" s="21">
        <v>78003.764999999999</v>
      </c>
      <c r="F25" s="21">
        <v>356.26499999999999</v>
      </c>
      <c r="G25" s="21">
        <f t="shared" si="0"/>
        <v>77647.5</v>
      </c>
      <c r="H25" s="21">
        <v>77647.5</v>
      </c>
    </row>
    <row r="26" spans="3:8" ht="15.75" thickBot="1">
      <c r="C26" s="110" t="s">
        <v>35</v>
      </c>
      <c r="D26" s="111"/>
      <c r="E26" s="21">
        <f>SUM(E5:E25)</f>
        <v>4913490.54</v>
      </c>
      <c r="F26" s="21">
        <f>SUM(F5:F25)</f>
        <v>3516.7729999999997</v>
      </c>
      <c r="G26" s="21">
        <f>SUM(G5:G25)</f>
        <v>4909178.2550509991</v>
      </c>
      <c r="H26" s="21">
        <f>SUM(H5:H25)</f>
        <v>4909973.7669999991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142970.85</v>
      </c>
      <c r="G30" s="77">
        <v>239.82749999999999</v>
      </c>
      <c r="H30" s="76">
        <v>142731.02249999999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133439.46000000002</v>
      </c>
      <c r="G32" s="75">
        <f>G30/E31*28</f>
        <v>223.83899999999997</v>
      </c>
      <c r="H32" s="77">
        <f>H30/E31*28</f>
        <v>133215.62099999998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2:H32"/>
  <sheetViews>
    <sheetView zoomScale="80" zoomScaleNormal="80" workbookViewId="0">
      <selection activeCell="L26" sqref="L26"/>
    </sheetView>
  </sheetViews>
  <sheetFormatPr defaultRowHeight="15"/>
  <cols>
    <col min="3" max="4" width="19.28515625" customWidth="1"/>
    <col min="5" max="5" width="13.42578125" bestFit="1" customWidth="1"/>
    <col min="6" max="6" width="12.5703125" bestFit="1" customWidth="1"/>
    <col min="7" max="8" width="15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167691.30000000002</v>
      </c>
      <c r="F5" s="71">
        <f>G32</f>
        <v>281.29499999999996</v>
      </c>
      <c r="G5" s="71">
        <f>E5-F5</f>
        <v>167410.005</v>
      </c>
      <c r="H5" s="71">
        <f>H32</f>
        <v>167410.005</v>
      </c>
    </row>
    <row r="6" spans="3:8">
      <c r="C6" s="8">
        <v>45047</v>
      </c>
      <c r="D6" s="9">
        <v>45077</v>
      </c>
      <c r="E6" s="21">
        <v>248687.25</v>
      </c>
      <c r="F6" s="21">
        <v>183.75</v>
      </c>
      <c r="G6" s="21">
        <f t="shared" ref="G6:G19" si="0">E6-F6</f>
        <v>248503.5</v>
      </c>
      <c r="H6" s="21">
        <v>248503.5</v>
      </c>
    </row>
    <row r="7" spans="3:8">
      <c r="C7" s="8">
        <v>45078</v>
      </c>
      <c r="D7" s="9">
        <v>45107</v>
      </c>
      <c r="E7" s="21">
        <v>485386.86</v>
      </c>
      <c r="F7" s="21">
        <v>24.675000000000001</v>
      </c>
      <c r="G7" s="21">
        <f t="shared" si="0"/>
        <v>485362.185</v>
      </c>
      <c r="H7" s="21">
        <v>485362.185</v>
      </c>
    </row>
    <row r="8" spans="3:8">
      <c r="C8" s="8">
        <v>45108</v>
      </c>
      <c r="D8" s="9">
        <v>45138</v>
      </c>
      <c r="E8" s="21">
        <v>637738.91249999998</v>
      </c>
      <c r="F8" s="21">
        <v>4.8075000000000001</v>
      </c>
      <c r="G8" s="21">
        <f t="shared" si="0"/>
        <v>637734.10499999998</v>
      </c>
      <c r="H8" s="21">
        <v>637734.10499999998</v>
      </c>
    </row>
    <row r="9" spans="3:8">
      <c r="C9" s="8">
        <v>45139</v>
      </c>
      <c r="D9" s="9">
        <v>45169</v>
      </c>
      <c r="E9" s="21">
        <v>467319.54</v>
      </c>
      <c r="F9" s="21">
        <v>0</v>
      </c>
      <c r="G9" s="21">
        <f t="shared" si="0"/>
        <v>467319.54</v>
      </c>
      <c r="H9" s="21">
        <v>467319.54</v>
      </c>
    </row>
    <row r="10" spans="3:8">
      <c r="C10" s="64">
        <v>45170</v>
      </c>
      <c r="D10" s="65">
        <v>45199</v>
      </c>
      <c r="E10" s="72">
        <v>361784.1825</v>
      </c>
      <c r="F10" s="72">
        <v>154.14699999999999</v>
      </c>
      <c r="G10" s="72">
        <f>(E10*(1-0.2%))-(F10*(1+0.2%))</f>
        <v>360906.158841</v>
      </c>
      <c r="H10" s="72">
        <v>361630.0355</v>
      </c>
    </row>
    <row r="11" spans="3:8">
      <c r="C11" s="64">
        <v>45200</v>
      </c>
      <c r="D11" s="65">
        <v>45230</v>
      </c>
      <c r="E11" s="72">
        <v>94991.4</v>
      </c>
      <c r="F11" s="72">
        <v>198.45</v>
      </c>
      <c r="G11" s="72">
        <f>(E11*(1-0.2%))-(F11*(1+0.2%))</f>
        <v>94602.570299999992</v>
      </c>
      <c r="H11" s="72">
        <v>94792.95</v>
      </c>
    </row>
    <row r="12" spans="3:8">
      <c r="C12" s="8">
        <v>45231</v>
      </c>
      <c r="D12" s="9">
        <v>45260</v>
      </c>
      <c r="E12" s="21">
        <v>87778.845000000001</v>
      </c>
      <c r="F12" s="21">
        <v>113.505</v>
      </c>
      <c r="G12" s="21">
        <f t="shared" si="0"/>
        <v>87665.34</v>
      </c>
      <c r="H12" s="21">
        <v>87665.34</v>
      </c>
    </row>
    <row r="13" spans="3:8">
      <c r="C13" s="8">
        <v>45261</v>
      </c>
      <c r="D13" s="9">
        <v>45291</v>
      </c>
      <c r="E13" s="21">
        <v>100467.1425</v>
      </c>
      <c r="F13" s="21">
        <v>163.965</v>
      </c>
      <c r="G13" s="21">
        <f t="shared" si="0"/>
        <v>100303.17750000001</v>
      </c>
      <c r="H13" s="21">
        <v>100303.17750000001</v>
      </c>
    </row>
    <row r="14" spans="3:8">
      <c r="C14" s="8">
        <v>45292</v>
      </c>
      <c r="D14" s="9">
        <v>45322</v>
      </c>
      <c r="E14" s="21">
        <v>123029.75999999999</v>
      </c>
      <c r="F14" s="21">
        <v>241.5</v>
      </c>
      <c r="G14" s="21">
        <f t="shared" si="0"/>
        <v>122788.26</v>
      </c>
      <c r="H14" s="21">
        <v>122788.26</v>
      </c>
    </row>
    <row r="15" spans="3:8">
      <c r="C15" s="8">
        <v>45323</v>
      </c>
      <c r="D15" s="9">
        <v>45351</v>
      </c>
      <c r="E15" s="21">
        <v>113365.2</v>
      </c>
      <c r="F15" s="21">
        <v>415.74</v>
      </c>
      <c r="G15" s="21">
        <f t="shared" si="0"/>
        <v>112949.45999999999</v>
      </c>
      <c r="H15" s="21">
        <v>112949.45999999999</v>
      </c>
    </row>
    <row r="16" spans="3:8">
      <c r="C16" s="8">
        <v>45352</v>
      </c>
      <c r="D16" s="9">
        <v>45382</v>
      </c>
      <c r="E16" s="21">
        <v>160116.21</v>
      </c>
      <c r="F16" s="21">
        <v>374.76</v>
      </c>
      <c r="G16" s="21">
        <f t="shared" si="0"/>
        <v>159741.44999999998</v>
      </c>
      <c r="H16" s="21">
        <v>159741.44999999998</v>
      </c>
    </row>
    <row r="17" spans="3:8">
      <c r="C17" s="8">
        <v>45383</v>
      </c>
      <c r="D17" s="9">
        <v>45412</v>
      </c>
      <c r="E17" s="21">
        <v>169903.33499999999</v>
      </c>
      <c r="F17" s="21">
        <v>365.29500000000002</v>
      </c>
      <c r="G17" s="21">
        <f t="shared" si="0"/>
        <v>169538.03999999998</v>
      </c>
      <c r="H17" s="21">
        <v>169538.03999999998</v>
      </c>
    </row>
    <row r="18" spans="3:8">
      <c r="C18" s="8">
        <v>45413</v>
      </c>
      <c r="D18" s="9">
        <v>45443</v>
      </c>
      <c r="E18" s="21">
        <v>277006.8</v>
      </c>
      <c r="F18" s="21">
        <v>293.26499999999999</v>
      </c>
      <c r="G18" s="21">
        <f t="shared" si="0"/>
        <v>276713.53499999997</v>
      </c>
      <c r="H18" s="21">
        <v>276713.53499999997</v>
      </c>
    </row>
    <row r="19" spans="3:8">
      <c r="C19" s="8">
        <v>45444</v>
      </c>
      <c r="D19" s="9">
        <v>45473</v>
      </c>
      <c r="E19" s="21">
        <v>345481.5</v>
      </c>
      <c r="F19" s="21">
        <v>97.5</v>
      </c>
      <c r="G19" s="21">
        <f t="shared" si="0"/>
        <v>345384</v>
      </c>
      <c r="H19" s="21">
        <v>345384</v>
      </c>
    </row>
    <row r="20" spans="3:8">
      <c r="C20" s="8">
        <v>45474</v>
      </c>
      <c r="D20" s="9">
        <v>45504</v>
      </c>
      <c r="E20" s="21">
        <v>686984.94</v>
      </c>
      <c r="F20" s="21">
        <v>9.5399999999999991</v>
      </c>
      <c r="G20" s="21">
        <v>686975.4</v>
      </c>
      <c r="H20" s="21">
        <v>686975.4</v>
      </c>
    </row>
    <row r="21" spans="3:8">
      <c r="C21" s="8">
        <v>45505</v>
      </c>
      <c r="D21" s="9">
        <v>45535</v>
      </c>
      <c r="E21" s="21">
        <v>359085.96</v>
      </c>
      <c r="F21" s="21">
        <v>204.12</v>
      </c>
      <c r="G21" s="21">
        <f>E21-F21</f>
        <v>358881.84</v>
      </c>
      <c r="H21" s="21">
        <v>358881.84</v>
      </c>
    </row>
    <row r="22" spans="3:8">
      <c r="C22" s="8">
        <v>45536</v>
      </c>
      <c r="D22" s="9">
        <v>45565</v>
      </c>
      <c r="E22" s="21">
        <v>353535.82500000001</v>
      </c>
      <c r="F22" s="21">
        <v>125.46</v>
      </c>
      <c r="G22" s="21">
        <f>E22-F22</f>
        <v>353410.36499999999</v>
      </c>
      <c r="H22" s="21">
        <v>353410.36499999999</v>
      </c>
    </row>
    <row r="23" spans="3:8">
      <c r="C23" s="8">
        <v>45566</v>
      </c>
      <c r="D23" s="9">
        <v>45596</v>
      </c>
      <c r="E23" s="21">
        <v>78367.574999999997</v>
      </c>
      <c r="F23" s="21">
        <v>375.375</v>
      </c>
      <c r="G23" s="21">
        <f>E23-F23</f>
        <v>77992.2</v>
      </c>
      <c r="H23" s="21">
        <v>77992.2</v>
      </c>
    </row>
    <row r="24" spans="3:8">
      <c r="C24" s="8">
        <v>45597</v>
      </c>
      <c r="D24" s="9">
        <v>45626</v>
      </c>
      <c r="E24" s="21">
        <v>91586.46</v>
      </c>
      <c r="F24" s="21">
        <v>125.58</v>
      </c>
      <c r="G24" s="21">
        <f>E24-F24</f>
        <v>91460.88</v>
      </c>
      <c r="H24" s="21">
        <v>91460.88</v>
      </c>
    </row>
    <row r="25" spans="3:8">
      <c r="C25" s="8">
        <v>45627</v>
      </c>
      <c r="D25" s="9">
        <v>45657</v>
      </c>
      <c r="E25" s="21">
        <v>90043.755000000005</v>
      </c>
      <c r="F25" s="21">
        <v>411.255</v>
      </c>
      <c r="G25" s="21">
        <f>E25-F25</f>
        <v>89632.5</v>
      </c>
      <c r="H25" s="21">
        <v>89632.5</v>
      </c>
    </row>
    <row r="26" spans="3:8" ht="15.75" thickBot="1">
      <c r="C26" s="110" t="s">
        <v>35</v>
      </c>
      <c r="D26" s="111"/>
      <c r="E26" s="21">
        <f>SUM(E5:E25)</f>
        <v>5500352.7525000004</v>
      </c>
      <c r="F26" s="21">
        <f>SUM(F5:F25)</f>
        <v>4163.9844999999996</v>
      </c>
      <c r="G26" s="21">
        <f>SUM(G5:G25)</f>
        <v>5495274.5116410004</v>
      </c>
      <c r="H26" s="21">
        <f>SUM(H5:H25)</f>
        <v>5496188.7680000011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7">
        <v>179669.25</v>
      </c>
      <c r="G30" s="77">
        <v>301.38749999999999</v>
      </c>
      <c r="H30" s="76">
        <v>179367.86249999999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167691.30000000002</v>
      </c>
      <c r="G32" s="75">
        <f>G30/E31*28</f>
        <v>281.29499999999996</v>
      </c>
      <c r="H32" s="77">
        <f>H30/E31*28</f>
        <v>167410.005</v>
      </c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C737-E27E-4636-9879-C20BE2828CB7}">
  <dimension ref="B1:F10"/>
  <sheetViews>
    <sheetView tabSelected="1" zoomScale="80" zoomScaleNormal="80" workbookViewId="0">
      <selection activeCell="L17" sqref="L17"/>
    </sheetView>
  </sheetViews>
  <sheetFormatPr defaultRowHeight="15"/>
  <cols>
    <col min="2" max="2" width="14.7109375" customWidth="1"/>
    <col min="3" max="3" width="32.28515625" customWidth="1"/>
    <col min="4" max="4" width="9.7109375" customWidth="1"/>
    <col min="5" max="5" width="18.140625" customWidth="1"/>
    <col min="6" max="6" width="19.140625" customWidth="1"/>
  </cols>
  <sheetData>
    <row r="1" spans="2:6" ht="15.75" thickBot="1"/>
    <row r="2" spans="2:6" ht="45.75" thickBot="1">
      <c r="B2" s="56" t="s">
        <v>81</v>
      </c>
      <c r="C2" s="57" t="s">
        <v>82</v>
      </c>
      <c r="D2" s="57" t="s">
        <v>83</v>
      </c>
      <c r="E2" s="57" t="s">
        <v>84</v>
      </c>
      <c r="F2" s="57" t="s">
        <v>97</v>
      </c>
    </row>
    <row r="3" spans="2:6" ht="15.75" thickBot="1">
      <c r="B3" s="58" t="s">
        <v>85</v>
      </c>
      <c r="C3" s="59" t="s">
        <v>86</v>
      </c>
      <c r="D3" s="59" t="s">
        <v>87</v>
      </c>
      <c r="E3" s="60">
        <v>107922</v>
      </c>
      <c r="F3" s="60">
        <v>102835</v>
      </c>
    </row>
    <row r="4" spans="2:6" ht="25.5" customHeight="1" thickBot="1">
      <c r="B4" s="58" t="s">
        <v>85</v>
      </c>
      <c r="C4" s="59" t="s">
        <v>88</v>
      </c>
      <c r="D4" s="59" t="s">
        <v>87</v>
      </c>
      <c r="E4" s="60">
        <v>501095.14</v>
      </c>
      <c r="F4" s="60">
        <v>477443</v>
      </c>
    </row>
    <row r="5" spans="2:6" ht="19.5" customHeight="1" thickBot="1">
      <c r="B5" s="58" t="s">
        <v>85</v>
      </c>
      <c r="C5" s="59" t="s">
        <v>89</v>
      </c>
      <c r="D5" s="59" t="s">
        <v>87</v>
      </c>
      <c r="E5" s="60">
        <v>150651.32</v>
      </c>
      <c r="F5" s="60">
        <v>143540</v>
      </c>
    </row>
    <row r="6" spans="2:6" ht="21" customHeight="1" thickBot="1">
      <c r="B6" s="58" t="s">
        <v>85</v>
      </c>
      <c r="C6" s="59" t="s">
        <v>90</v>
      </c>
      <c r="D6" s="59" t="s">
        <v>87</v>
      </c>
      <c r="E6" s="60">
        <v>38705.421999999999</v>
      </c>
      <c r="F6" s="60">
        <v>36878</v>
      </c>
    </row>
    <row r="7" spans="2:6" ht="21.6" customHeight="1" thickBot="1">
      <c r="B7" s="61" t="s">
        <v>85</v>
      </c>
      <c r="C7" s="62" t="s">
        <v>91</v>
      </c>
      <c r="D7" s="62" t="s">
        <v>87</v>
      </c>
      <c r="E7" s="63">
        <v>44553.309000000001</v>
      </c>
      <c r="F7" s="63">
        <v>42450</v>
      </c>
    </row>
    <row r="8" spans="2:6" ht="22.5" customHeight="1" thickTop="1" thickBot="1">
      <c r="B8" s="61" t="s">
        <v>85</v>
      </c>
      <c r="C8" s="62" t="s">
        <v>92</v>
      </c>
      <c r="D8" s="62" t="s">
        <v>87</v>
      </c>
      <c r="E8" s="63">
        <v>11544.621999999999</v>
      </c>
      <c r="F8" s="63">
        <v>10999</v>
      </c>
    </row>
    <row r="9" spans="2:6" ht="20.100000000000001" customHeight="1" thickTop="1" thickBot="1">
      <c r="B9" s="61" t="s">
        <v>85</v>
      </c>
      <c r="C9" s="62" t="s">
        <v>93</v>
      </c>
      <c r="D9" s="62" t="s">
        <v>87</v>
      </c>
      <c r="E9" s="63">
        <f>'ER-Calculation'!C24</f>
        <v>167937.97</v>
      </c>
      <c r="F9" s="63">
        <f>'ER-Calculation'!C25</f>
        <v>157055</v>
      </c>
    </row>
    <row r="10" spans="2:6" ht="20.100000000000001" customHeight="1" thickTop="1" thickBot="1">
      <c r="B10" s="58" t="s">
        <v>35</v>
      </c>
      <c r="C10" s="59" t="s">
        <v>94</v>
      </c>
      <c r="D10" s="59" t="s">
        <v>95</v>
      </c>
      <c r="E10" s="60">
        <f>SUM(E3:E9)</f>
        <v>1022409.7829999999</v>
      </c>
      <c r="F10" s="60">
        <f>SUM(F3:F9)</f>
        <v>971200</v>
      </c>
    </row>
  </sheetData>
  <phoneticPr fontId="1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C2:H32"/>
  <sheetViews>
    <sheetView zoomScale="90" zoomScaleNormal="90" workbookViewId="0">
      <selection activeCell="L30" sqref="L30"/>
    </sheetView>
  </sheetViews>
  <sheetFormatPr defaultRowHeight="15"/>
  <cols>
    <col min="3" max="4" width="19.28515625" customWidth="1"/>
    <col min="5" max="5" width="13.42578125" bestFit="1" customWidth="1"/>
    <col min="6" max="6" width="12" bestFit="1" customWidth="1"/>
    <col min="7" max="7" width="15.42578125" bestFit="1" customWidth="1"/>
    <col min="8" max="8" width="13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5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80">
        <f>F31</f>
        <v>147220.45799999998</v>
      </c>
      <c r="F5" s="71">
        <f>G31</f>
        <v>213.74808000000002</v>
      </c>
      <c r="G5" s="71">
        <f>E5-F5</f>
        <v>147006.70991999999</v>
      </c>
      <c r="H5" s="71">
        <f>H31</f>
        <v>147006.70991999999</v>
      </c>
    </row>
    <row r="6" spans="3:8">
      <c r="C6" s="8">
        <v>45047</v>
      </c>
      <c r="D6" s="9">
        <v>45077</v>
      </c>
      <c r="E6" s="81">
        <v>209714.41688</v>
      </c>
      <c r="F6" s="21">
        <v>229.01599999999999</v>
      </c>
      <c r="G6" s="21">
        <f>E6-F6</f>
        <v>209485.40088</v>
      </c>
      <c r="H6" s="21">
        <v>209485.40088</v>
      </c>
    </row>
    <row r="7" spans="3:8">
      <c r="C7" s="8">
        <v>45078</v>
      </c>
      <c r="D7" s="9">
        <v>45107</v>
      </c>
      <c r="E7" s="81">
        <v>450681.44</v>
      </c>
      <c r="F7" s="21">
        <v>19.829999999999998</v>
      </c>
      <c r="G7" s="21">
        <f t="shared" ref="G7:G9" si="0">E7-F7</f>
        <v>450661.61</v>
      </c>
      <c r="H7" s="21">
        <v>450661.61</v>
      </c>
    </row>
    <row r="8" spans="3:8">
      <c r="C8" s="8">
        <v>45108</v>
      </c>
      <c r="D8" s="9">
        <v>45138</v>
      </c>
      <c r="E8" s="81">
        <v>580771.57499999995</v>
      </c>
      <c r="F8" s="21">
        <v>0.9</v>
      </c>
      <c r="G8" s="21">
        <f t="shared" si="0"/>
        <v>580770.67499999993</v>
      </c>
      <c r="H8" s="21">
        <v>580770.67499999993</v>
      </c>
    </row>
    <row r="9" spans="3:8">
      <c r="C9" s="8">
        <v>45139</v>
      </c>
      <c r="D9" s="9">
        <v>45169</v>
      </c>
      <c r="E9" s="81">
        <v>397867.11300000001</v>
      </c>
      <c r="F9" s="21">
        <v>3.3075000000000001</v>
      </c>
      <c r="G9" s="21">
        <f t="shared" si="0"/>
        <v>397863.80550000002</v>
      </c>
      <c r="H9" s="21">
        <v>397863.80550000002</v>
      </c>
    </row>
    <row r="10" spans="3:8">
      <c r="C10" s="64">
        <v>45170</v>
      </c>
      <c r="D10" s="65">
        <v>45199</v>
      </c>
      <c r="E10" s="82">
        <v>317267.33025</v>
      </c>
      <c r="F10" s="72">
        <v>88.130250000000004</v>
      </c>
      <c r="G10" s="72">
        <f>(E10*(1-0.2%))-(F10*(1+0.2%))</f>
        <v>316544.48907899996</v>
      </c>
      <c r="H10" s="72">
        <v>317179.2</v>
      </c>
    </row>
    <row r="11" spans="3:8">
      <c r="C11" s="64">
        <v>45200</v>
      </c>
      <c r="D11" s="65">
        <v>45230</v>
      </c>
      <c r="E11" s="82">
        <v>96715.782000000007</v>
      </c>
      <c r="F11" s="72">
        <v>141.803</v>
      </c>
      <c r="G11" s="72">
        <f>(E11*(1-0.2%))-(F11*(1+0.2%))</f>
        <v>96380.263830000011</v>
      </c>
      <c r="H11" s="72">
        <v>96573.979000000007</v>
      </c>
    </row>
    <row r="12" spans="3:8">
      <c r="C12" s="8">
        <v>45231</v>
      </c>
      <c r="D12" s="9">
        <v>45260</v>
      </c>
      <c r="E12" s="81">
        <v>91868.508000000002</v>
      </c>
      <c r="F12" s="21">
        <v>87.608999999999995</v>
      </c>
      <c r="G12" s="21">
        <f t="shared" ref="G12:G25" si="1">E12-F12</f>
        <v>91780.899000000005</v>
      </c>
      <c r="H12" s="21">
        <v>91780.899000000005</v>
      </c>
    </row>
    <row r="13" spans="3:8">
      <c r="C13" s="8">
        <v>45261</v>
      </c>
      <c r="D13" s="9">
        <v>45291</v>
      </c>
      <c r="E13" s="81">
        <v>98094.024000000005</v>
      </c>
      <c r="F13" s="21">
        <v>89.207999999999998</v>
      </c>
      <c r="G13" s="21">
        <f t="shared" si="1"/>
        <v>98004.816000000006</v>
      </c>
      <c r="H13" s="21">
        <v>98004.816000000006</v>
      </c>
    </row>
    <row r="14" spans="3:8">
      <c r="C14" s="8">
        <v>45292</v>
      </c>
      <c r="D14" s="9">
        <v>45322</v>
      </c>
      <c r="E14" s="81">
        <v>117674.24249999999</v>
      </c>
      <c r="F14" s="21">
        <v>144.20249999999999</v>
      </c>
      <c r="G14" s="21">
        <f t="shared" si="1"/>
        <v>117530.04</v>
      </c>
      <c r="H14" s="21">
        <v>117530.04</v>
      </c>
    </row>
    <row r="15" spans="3:8">
      <c r="C15" s="8">
        <v>45323</v>
      </c>
      <c r="D15" s="9">
        <v>45351</v>
      </c>
      <c r="E15" s="81">
        <v>107989.85588</v>
      </c>
      <c r="F15" s="21">
        <v>261.69412999999997</v>
      </c>
      <c r="G15" s="21">
        <f t="shared" si="1"/>
        <v>107728.16175</v>
      </c>
      <c r="H15" s="21">
        <v>107728.16175</v>
      </c>
    </row>
    <row r="16" spans="3:8">
      <c r="C16" s="8">
        <v>45352</v>
      </c>
      <c r="D16" s="9">
        <v>45382</v>
      </c>
      <c r="E16" s="81">
        <v>151197.66</v>
      </c>
      <c r="F16" s="21">
        <v>300.39</v>
      </c>
      <c r="G16" s="21">
        <f t="shared" si="1"/>
        <v>150897.26999999999</v>
      </c>
      <c r="H16" s="21">
        <v>150897.26999999999</v>
      </c>
    </row>
    <row r="17" spans="3:8">
      <c r="C17" s="8">
        <v>45383</v>
      </c>
      <c r="D17" s="9">
        <v>45412</v>
      </c>
      <c r="E17" s="81">
        <v>165177.84563</v>
      </c>
      <c r="F17" s="21">
        <v>308.75812999999999</v>
      </c>
      <c r="G17" s="21">
        <f t="shared" si="1"/>
        <v>164869.08749999999</v>
      </c>
      <c r="H17" s="21">
        <v>164869.08749999999</v>
      </c>
    </row>
    <row r="18" spans="3:8">
      <c r="C18" s="8">
        <v>45413</v>
      </c>
      <c r="D18" s="9">
        <v>45443</v>
      </c>
      <c r="E18" s="81">
        <v>244146.90038000001</v>
      </c>
      <c r="F18" s="21">
        <v>275.73788000000002</v>
      </c>
      <c r="G18" s="21">
        <f t="shared" si="1"/>
        <v>243871.16250000001</v>
      </c>
      <c r="H18" s="21">
        <v>243871.16250000001</v>
      </c>
    </row>
    <row r="19" spans="3:8">
      <c r="C19" s="8">
        <v>45444</v>
      </c>
      <c r="D19" s="9">
        <v>45473</v>
      </c>
      <c r="E19" s="81">
        <v>312007.08</v>
      </c>
      <c r="F19" s="21">
        <v>110.88</v>
      </c>
      <c r="G19" s="21">
        <f t="shared" si="1"/>
        <v>311896.2</v>
      </c>
      <c r="H19" s="21">
        <v>311896.2</v>
      </c>
    </row>
    <row r="20" spans="3:8">
      <c r="C20" s="8">
        <v>45474</v>
      </c>
      <c r="D20" s="9">
        <v>45504</v>
      </c>
      <c r="E20" s="81">
        <v>633457.53</v>
      </c>
      <c r="F20" s="21">
        <v>0</v>
      </c>
      <c r="G20" s="21">
        <f t="shared" si="1"/>
        <v>633457.53</v>
      </c>
      <c r="H20" s="21">
        <v>633457.53</v>
      </c>
    </row>
    <row r="21" spans="3:8">
      <c r="C21" s="8">
        <v>45505</v>
      </c>
      <c r="D21" s="9">
        <v>45535</v>
      </c>
      <c r="E21" s="81">
        <v>334884.91499999998</v>
      </c>
      <c r="F21" s="21">
        <v>173.7</v>
      </c>
      <c r="G21" s="21">
        <f t="shared" si="1"/>
        <v>334711.21499999997</v>
      </c>
      <c r="H21" s="21">
        <v>334711.21499999997</v>
      </c>
    </row>
    <row r="22" spans="3:8">
      <c r="C22" s="8">
        <v>45536</v>
      </c>
      <c r="D22" s="9">
        <v>45565</v>
      </c>
      <c r="E22" s="81">
        <v>319924.32</v>
      </c>
      <c r="F22" s="21">
        <v>117.19499999999999</v>
      </c>
      <c r="G22" s="21">
        <f t="shared" si="1"/>
        <v>319807.125</v>
      </c>
      <c r="H22" s="21">
        <v>319807.125</v>
      </c>
    </row>
    <row r="23" spans="3:8">
      <c r="C23" s="8">
        <v>45566</v>
      </c>
      <c r="D23" s="9">
        <v>45596</v>
      </c>
      <c r="E23" s="81">
        <v>78929.100000000006</v>
      </c>
      <c r="F23" s="21">
        <v>313.64999999999998</v>
      </c>
      <c r="G23" s="21">
        <f t="shared" si="1"/>
        <v>78615.450000000012</v>
      </c>
      <c r="H23" s="21">
        <v>78615.450000000012</v>
      </c>
    </row>
    <row r="24" spans="3:8">
      <c r="C24" s="8">
        <v>45597</v>
      </c>
      <c r="D24" s="9">
        <v>45626</v>
      </c>
      <c r="E24" s="81">
        <v>96750</v>
      </c>
      <c r="F24" s="21">
        <v>108</v>
      </c>
      <c r="G24" s="21">
        <f t="shared" si="1"/>
        <v>96642</v>
      </c>
      <c r="H24" s="21">
        <v>96642</v>
      </c>
    </row>
    <row r="25" spans="3:8">
      <c r="C25" s="8">
        <v>45627</v>
      </c>
      <c r="D25" s="9">
        <v>45657</v>
      </c>
      <c r="E25" s="81">
        <v>85770.81</v>
      </c>
      <c r="F25" s="21">
        <v>359.4</v>
      </c>
      <c r="G25" s="21">
        <f t="shared" si="1"/>
        <v>85411.41</v>
      </c>
      <c r="H25" s="21">
        <v>85411.41</v>
      </c>
    </row>
    <row r="26" spans="3:8" ht="15.75" thickBot="1">
      <c r="C26" s="110" t="s">
        <v>35</v>
      </c>
      <c r="D26" s="111"/>
      <c r="E26" s="81">
        <f>SUM(E5:E25)</f>
        <v>5038110.9065200007</v>
      </c>
      <c r="F26" s="21">
        <f>SUM(F5:F25)</f>
        <v>3347.1594700000001</v>
      </c>
      <c r="G26" s="21">
        <f>SUM(G5:G25)</f>
        <v>5033935.3209590008</v>
      </c>
      <c r="H26" s="21">
        <f>SUM(H5:H25)</f>
        <v>5034763.7470500004</v>
      </c>
    </row>
    <row r="28" spans="3:8" ht="60">
      <c r="C28" s="112" t="s">
        <v>69</v>
      </c>
      <c r="D28" s="113"/>
      <c r="E28" s="114"/>
      <c r="F28" s="46" t="s">
        <v>70</v>
      </c>
      <c r="G28" s="46" t="s">
        <v>71</v>
      </c>
      <c r="H28" s="47" t="s">
        <v>72</v>
      </c>
    </row>
    <row r="29" spans="3:8">
      <c r="C29" s="46" t="s">
        <v>73</v>
      </c>
      <c r="D29" s="48">
        <v>45017</v>
      </c>
      <c r="E29" s="49">
        <v>45046</v>
      </c>
      <c r="F29" s="75">
        <v>157736.20499999999</v>
      </c>
      <c r="G29" s="75">
        <v>229.01580000000001</v>
      </c>
      <c r="H29" s="76">
        <v>157507.18919999999</v>
      </c>
    </row>
    <row r="30" spans="3:8">
      <c r="C30" s="115" t="s">
        <v>74</v>
      </c>
      <c r="D30" s="116"/>
      <c r="E30" s="46">
        <f>E29-D29+1</f>
        <v>30</v>
      </c>
      <c r="F30" s="73"/>
      <c r="G30" s="73"/>
      <c r="H30" s="21"/>
    </row>
    <row r="31" spans="3:8">
      <c r="C31" s="115" t="s">
        <v>75</v>
      </c>
      <c r="D31" s="117"/>
      <c r="E31" s="116"/>
      <c r="F31" s="73">
        <f>F29/E30*28</f>
        <v>147220.45799999998</v>
      </c>
      <c r="G31" s="73">
        <f>G29/E30*28</f>
        <v>213.74808000000002</v>
      </c>
      <c r="H31" s="21">
        <f>H29/E30*28</f>
        <v>147006.70991999999</v>
      </c>
    </row>
    <row r="32" spans="3:8">
      <c r="C32" s="46"/>
      <c r="D32" s="46"/>
      <c r="E32" s="46" t="s">
        <v>40</v>
      </c>
      <c r="F32" s="46"/>
      <c r="G32" s="46"/>
      <c r="H32" s="49"/>
    </row>
  </sheetData>
  <mergeCells count="5">
    <mergeCell ref="C3:D3"/>
    <mergeCell ref="C26:D26"/>
    <mergeCell ref="C28:E28"/>
    <mergeCell ref="C30:D30"/>
    <mergeCell ref="C31:E31"/>
  </mergeCells>
  <phoneticPr fontId="2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2:H32"/>
  <sheetViews>
    <sheetView zoomScale="90" zoomScaleNormal="90" workbookViewId="0">
      <selection activeCell="L18" sqref="L18"/>
    </sheetView>
  </sheetViews>
  <sheetFormatPr defaultRowHeight="15"/>
  <cols>
    <col min="3" max="4" width="19.28515625" customWidth="1"/>
    <col min="5" max="5" width="13.42578125" bestFit="1" customWidth="1"/>
    <col min="6" max="6" width="12.5703125" bestFit="1" customWidth="1"/>
    <col min="7" max="8" width="15.42578125" bestFit="1" customWidth="1"/>
    <col min="9" max="9" width="12.42578125" bestFit="1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F31</f>
        <v>149129.092</v>
      </c>
      <c r="F5" s="71">
        <f>G31</f>
        <v>203.47039999999998</v>
      </c>
      <c r="G5" s="71">
        <f>E5-F5</f>
        <v>148925.62160000001</v>
      </c>
      <c r="H5" s="71">
        <f>H31</f>
        <v>148925.62160000001</v>
      </c>
    </row>
    <row r="6" spans="3:8">
      <c r="C6" s="8">
        <v>45047</v>
      </c>
      <c r="D6" s="9">
        <v>45077</v>
      </c>
      <c r="E6" s="21">
        <v>196807.43100000001</v>
      </c>
      <c r="F6" s="21">
        <v>126.858</v>
      </c>
      <c r="G6" s="21">
        <f t="shared" ref="G6:G25" si="0">E6-F6</f>
        <v>196680.573</v>
      </c>
      <c r="H6" s="21">
        <v>196680.573</v>
      </c>
    </row>
    <row r="7" spans="3:8">
      <c r="C7" s="8">
        <v>45078</v>
      </c>
      <c r="D7" s="9">
        <v>45107</v>
      </c>
      <c r="E7" s="21">
        <v>437877.09299999999</v>
      </c>
      <c r="F7" s="21">
        <v>20.448</v>
      </c>
      <c r="G7" s="21">
        <f t="shared" si="0"/>
        <v>437856.64500000002</v>
      </c>
      <c r="H7" s="21">
        <v>437856.64500000002</v>
      </c>
    </row>
    <row r="8" spans="3:8">
      <c r="C8" s="8">
        <v>45108</v>
      </c>
      <c r="D8" s="9">
        <v>45138</v>
      </c>
      <c r="E8" s="21">
        <v>560646.24525000004</v>
      </c>
      <c r="F8" s="21">
        <v>0.41849999999999998</v>
      </c>
      <c r="G8" s="21">
        <f>E8-F8</f>
        <v>560645.82675000001</v>
      </c>
      <c r="H8" s="21">
        <v>560645.82675000001</v>
      </c>
    </row>
    <row r="9" spans="3:8">
      <c r="C9" s="8">
        <v>45139</v>
      </c>
      <c r="D9" s="9">
        <v>45169</v>
      </c>
      <c r="E9" s="21">
        <v>394105.52399999998</v>
      </c>
      <c r="F9" s="21">
        <v>0.20100000000000001</v>
      </c>
      <c r="G9" s="21">
        <f t="shared" si="0"/>
        <v>394105.32299999997</v>
      </c>
      <c r="H9" s="21">
        <v>394105.32299999997</v>
      </c>
    </row>
    <row r="10" spans="3:8">
      <c r="C10" s="64">
        <v>45170</v>
      </c>
      <c r="D10" s="65">
        <v>45199</v>
      </c>
      <c r="E10" s="72">
        <v>300621.37612999999</v>
      </c>
      <c r="F10" s="72">
        <v>71.543999999999997</v>
      </c>
      <c r="G10" s="72">
        <f>(E10*(1-0.2%))-(F10*(1+0.2%))</f>
        <v>299948.44628973998</v>
      </c>
      <c r="H10" s="72">
        <v>300549.83213</v>
      </c>
    </row>
    <row r="11" spans="3:8">
      <c r="C11" s="64">
        <v>45200</v>
      </c>
      <c r="D11" s="65">
        <v>45230</v>
      </c>
      <c r="E11" s="72">
        <v>86251.241999999998</v>
      </c>
      <c r="F11" s="72">
        <v>102.65470000000001</v>
      </c>
      <c r="G11" s="72">
        <f>(E11*(1-0.2%))-(F11*(1+0.2%))</f>
        <v>85975.879506600002</v>
      </c>
      <c r="H11" s="72">
        <v>86148.587299999999</v>
      </c>
    </row>
    <row r="12" spans="3:8">
      <c r="C12" s="8">
        <v>45231</v>
      </c>
      <c r="D12" s="9">
        <v>45260</v>
      </c>
      <c r="E12" s="21">
        <v>83768.765599999999</v>
      </c>
      <c r="F12" s="21">
        <v>65.567999999999998</v>
      </c>
      <c r="G12" s="21">
        <f t="shared" si="0"/>
        <v>83703.1976</v>
      </c>
      <c r="H12" s="21">
        <v>83703.1976</v>
      </c>
    </row>
    <row r="13" spans="3:8">
      <c r="C13" s="8">
        <v>45261</v>
      </c>
      <c r="D13" s="9">
        <v>45291</v>
      </c>
      <c r="E13" s="21">
        <v>94690.368000000002</v>
      </c>
      <c r="F13" s="21">
        <v>79.680000000000007</v>
      </c>
      <c r="G13" s="21">
        <f t="shared" si="0"/>
        <v>94610.688000000009</v>
      </c>
      <c r="H13" s="21">
        <v>94610.688000000009</v>
      </c>
    </row>
    <row r="14" spans="3:8">
      <c r="C14" s="8">
        <v>45292</v>
      </c>
      <c r="D14" s="9">
        <v>45322</v>
      </c>
      <c r="E14" s="21">
        <v>110059.47938</v>
      </c>
      <c r="F14" s="21">
        <v>116.05200000000001</v>
      </c>
      <c r="G14" s="21">
        <f t="shared" si="0"/>
        <v>109943.42738000001</v>
      </c>
      <c r="H14" s="21">
        <v>109943.42738000001</v>
      </c>
    </row>
    <row r="15" spans="3:8">
      <c r="C15" s="8">
        <v>45323</v>
      </c>
      <c r="D15" s="9">
        <v>45351</v>
      </c>
      <c r="E15" s="21">
        <v>100194.28200000001</v>
      </c>
      <c r="F15" s="21">
        <v>211.39574999999999</v>
      </c>
      <c r="G15" s="21">
        <f t="shared" si="0"/>
        <v>99982.88625000001</v>
      </c>
      <c r="H15" s="21">
        <v>99982.88625000001</v>
      </c>
    </row>
    <row r="16" spans="3:8">
      <c r="C16" s="8">
        <v>45352</v>
      </c>
      <c r="D16" s="9">
        <v>45382</v>
      </c>
      <c r="E16" s="21">
        <v>138150.0465</v>
      </c>
      <c r="F16" s="21">
        <v>231.393</v>
      </c>
      <c r="G16" s="21">
        <f>E16-F16</f>
        <v>137918.65349999999</v>
      </c>
      <c r="H16" s="21">
        <v>137918.65349999999</v>
      </c>
    </row>
    <row r="17" spans="3:8">
      <c r="C17" s="8">
        <v>45383</v>
      </c>
      <c r="D17" s="9">
        <v>45412</v>
      </c>
      <c r="E17" s="21">
        <v>71739.628129999997</v>
      </c>
      <c r="F17" s="21">
        <v>138.41325000000001</v>
      </c>
      <c r="G17" s="21">
        <f t="shared" si="0"/>
        <v>71601.21488</v>
      </c>
      <c r="H17" s="21">
        <v>71601.21488</v>
      </c>
    </row>
    <row r="18" spans="3:8">
      <c r="C18" s="8">
        <v>45413</v>
      </c>
      <c r="D18" s="9">
        <v>45443</v>
      </c>
      <c r="E18" s="21">
        <v>239497.06950000001</v>
      </c>
      <c r="F18" s="21">
        <v>232.47749999999999</v>
      </c>
      <c r="G18" s="21">
        <f t="shared" si="0"/>
        <v>239264.592</v>
      </c>
      <c r="H18" s="21">
        <v>239264.592</v>
      </c>
    </row>
    <row r="19" spans="3:8">
      <c r="C19" s="8">
        <v>45444</v>
      </c>
      <c r="D19" s="9">
        <v>45473</v>
      </c>
      <c r="E19" s="21">
        <v>311538.28499999997</v>
      </c>
      <c r="F19" s="21">
        <v>82.35</v>
      </c>
      <c r="G19" s="21">
        <f t="shared" si="0"/>
        <v>311455.935</v>
      </c>
      <c r="H19" s="21">
        <v>311455.935</v>
      </c>
    </row>
    <row r="20" spans="3:8">
      <c r="C20" s="8">
        <v>45474</v>
      </c>
      <c r="D20" s="9">
        <v>45504</v>
      </c>
      <c r="E20" s="21">
        <v>616433.44499999995</v>
      </c>
      <c r="F20" s="21">
        <v>0</v>
      </c>
      <c r="G20" s="21">
        <f t="shared" si="0"/>
        <v>616433.44499999995</v>
      </c>
      <c r="H20" s="21">
        <v>616433.44499999995</v>
      </c>
    </row>
    <row r="21" spans="3:8">
      <c r="C21" s="8">
        <v>45505</v>
      </c>
      <c r="D21" s="9">
        <v>45535</v>
      </c>
      <c r="E21" s="21">
        <v>328467.59999999998</v>
      </c>
      <c r="F21" s="21">
        <v>165.6</v>
      </c>
      <c r="G21" s="21">
        <f t="shared" si="0"/>
        <v>328302</v>
      </c>
      <c r="H21" s="21">
        <v>328302</v>
      </c>
    </row>
    <row r="22" spans="3:8">
      <c r="C22" s="8">
        <v>45536</v>
      </c>
      <c r="D22" s="9">
        <v>45565</v>
      </c>
      <c r="E22" s="21">
        <v>303521.40000000002</v>
      </c>
      <c r="F22" s="21">
        <v>89.924999999999997</v>
      </c>
      <c r="G22" s="21">
        <f t="shared" si="0"/>
        <v>303431.47500000003</v>
      </c>
      <c r="H22" s="21">
        <v>303431.47500000003</v>
      </c>
    </row>
    <row r="23" spans="3:8">
      <c r="C23" s="8">
        <v>45566</v>
      </c>
      <c r="D23" s="9">
        <v>45596</v>
      </c>
      <c r="E23" s="21">
        <v>68500.214999999997</v>
      </c>
      <c r="F23" s="21">
        <v>249.12</v>
      </c>
      <c r="G23" s="21">
        <f t="shared" si="0"/>
        <v>68251.095000000001</v>
      </c>
      <c r="H23" s="21">
        <v>68251.095000000001</v>
      </c>
    </row>
    <row r="24" spans="3:8">
      <c r="C24" s="8">
        <v>45597</v>
      </c>
      <c r="D24" s="9">
        <v>45626</v>
      </c>
      <c r="E24" s="21">
        <v>90395.46</v>
      </c>
      <c r="F24" s="21">
        <v>69.66</v>
      </c>
      <c r="G24" s="21">
        <f t="shared" si="0"/>
        <v>90325.8</v>
      </c>
      <c r="H24" s="21">
        <v>90325.8</v>
      </c>
    </row>
    <row r="25" spans="3:8">
      <c r="C25" s="8">
        <v>45627</v>
      </c>
      <c r="D25" s="9">
        <v>45657</v>
      </c>
      <c r="E25" s="21">
        <v>78656.039999999994</v>
      </c>
      <c r="F25" s="21">
        <v>280.44</v>
      </c>
      <c r="G25" s="21">
        <f t="shared" si="0"/>
        <v>78375.599999999991</v>
      </c>
      <c r="H25" s="21">
        <v>78375.599999999991</v>
      </c>
    </row>
    <row r="26" spans="3:8" ht="15.75" thickBot="1">
      <c r="C26" s="110" t="s">
        <v>35</v>
      </c>
      <c r="D26" s="111"/>
      <c r="E26" s="21">
        <f>SUM(E5:E25)</f>
        <v>4761050.0874900008</v>
      </c>
      <c r="F26" s="21">
        <f>SUM(F5:F25)</f>
        <v>2537.6690999999996</v>
      </c>
      <c r="G26" s="21">
        <f>SUM(G5:G25)</f>
        <v>4757738.3247563392</v>
      </c>
      <c r="H26" s="21">
        <f>SUM(H5:H25)</f>
        <v>4758512.4183899984</v>
      </c>
    </row>
    <row r="28" spans="3:8" ht="45">
      <c r="C28" s="112" t="s">
        <v>69</v>
      </c>
      <c r="D28" s="113"/>
      <c r="E28" s="114"/>
      <c r="F28" s="46" t="s">
        <v>70</v>
      </c>
      <c r="G28" s="46" t="s">
        <v>71</v>
      </c>
      <c r="H28" s="47" t="s">
        <v>72</v>
      </c>
    </row>
    <row r="29" spans="3:8">
      <c r="C29" s="46" t="s">
        <v>73</v>
      </c>
      <c r="D29" s="48">
        <v>45017</v>
      </c>
      <c r="E29" s="49">
        <v>45046</v>
      </c>
      <c r="F29" s="73">
        <v>159781.17000000001</v>
      </c>
      <c r="G29" s="73">
        <v>218.00399999999999</v>
      </c>
      <c r="H29" s="74">
        <v>159563.166</v>
      </c>
    </row>
    <row r="30" spans="3:8">
      <c r="C30" s="115" t="s">
        <v>74</v>
      </c>
      <c r="D30" s="116"/>
      <c r="E30" s="46">
        <f>E29-D29+1</f>
        <v>30</v>
      </c>
      <c r="F30" s="73"/>
      <c r="G30" s="73"/>
      <c r="H30" s="21"/>
    </row>
    <row r="31" spans="3:8">
      <c r="C31" s="115" t="s">
        <v>75</v>
      </c>
      <c r="D31" s="117"/>
      <c r="E31" s="116"/>
      <c r="F31" s="73">
        <f>F29/E30*28</f>
        <v>149129.092</v>
      </c>
      <c r="G31" s="73">
        <f>G29/E30*28</f>
        <v>203.47039999999998</v>
      </c>
      <c r="H31" s="21">
        <f>H29/E30*28</f>
        <v>148925.62160000001</v>
      </c>
    </row>
    <row r="32" spans="3:8">
      <c r="C32" s="46"/>
      <c r="D32" s="46"/>
      <c r="E32" s="46" t="s">
        <v>40</v>
      </c>
      <c r="F32" s="46"/>
      <c r="G32" s="46"/>
      <c r="H32" s="49"/>
    </row>
  </sheetData>
  <mergeCells count="5">
    <mergeCell ref="C3:D3"/>
    <mergeCell ref="C26:D26"/>
    <mergeCell ref="C28:E28"/>
    <mergeCell ref="C30:D30"/>
    <mergeCell ref="C31:E31"/>
  </mergeCells>
  <phoneticPr fontId="10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H32"/>
  <sheetViews>
    <sheetView zoomScale="80" zoomScaleNormal="80" workbookViewId="0">
      <selection activeCell="M29" sqref="M29"/>
    </sheetView>
  </sheetViews>
  <sheetFormatPr defaultRowHeight="15"/>
  <cols>
    <col min="3" max="4" width="19.28515625" customWidth="1"/>
    <col min="5" max="5" width="13.5703125" bestFit="1" customWidth="1"/>
    <col min="6" max="6" width="12" bestFit="1" customWidth="1"/>
    <col min="7" max="7" width="15.42578125" bestFit="1" customWidth="1"/>
    <col min="8" max="8" width="14.14062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F31</f>
        <v>133845.39559999999</v>
      </c>
      <c r="F5" s="71">
        <f>G31</f>
        <v>171.88920000000002</v>
      </c>
      <c r="G5" s="71">
        <f>E5-F5</f>
        <v>133673.50639999998</v>
      </c>
      <c r="H5" s="71">
        <f>H31</f>
        <v>133673.53066666669</v>
      </c>
    </row>
    <row r="6" spans="3:8">
      <c r="C6" s="8">
        <v>45047</v>
      </c>
      <c r="D6" s="9">
        <v>45077</v>
      </c>
      <c r="E6" s="21">
        <v>208957.88</v>
      </c>
      <c r="F6" s="21">
        <v>101.97</v>
      </c>
      <c r="G6" s="21">
        <f t="shared" ref="G6:G16" si="0">E6-F6</f>
        <v>208855.91</v>
      </c>
      <c r="H6" s="21">
        <v>208855.91</v>
      </c>
    </row>
    <row r="7" spans="3:8">
      <c r="C7" s="8">
        <v>45078</v>
      </c>
      <c r="D7" s="9">
        <v>45107</v>
      </c>
      <c r="E7" s="21">
        <v>450650.277</v>
      </c>
      <c r="F7" s="21">
        <v>18.710999999999999</v>
      </c>
      <c r="G7" s="21">
        <f t="shared" si="0"/>
        <v>450631.56599999999</v>
      </c>
      <c r="H7" s="21">
        <v>450631.56599999999</v>
      </c>
    </row>
    <row r="8" spans="3:8">
      <c r="C8" s="8">
        <v>45108</v>
      </c>
      <c r="D8" s="9">
        <v>45138</v>
      </c>
      <c r="E8" s="21">
        <v>559939.46</v>
      </c>
      <c r="F8" s="21">
        <v>0.504</v>
      </c>
      <c r="G8" s="21">
        <f t="shared" si="0"/>
        <v>559938.95600000001</v>
      </c>
      <c r="H8" s="21">
        <v>559938.95600000001</v>
      </c>
    </row>
    <row r="9" spans="3:8">
      <c r="C9" s="8">
        <v>45139</v>
      </c>
      <c r="D9" s="9">
        <v>45169</v>
      </c>
      <c r="E9" s="21">
        <v>407970.20250000001</v>
      </c>
      <c r="F9" s="21">
        <v>0.25724999999999998</v>
      </c>
      <c r="G9" s="21">
        <f t="shared" si="0"/>
        <v>407969.94524999999</v>
      </c>
      <c r="H9" s="21">
        <v>407969.94524999999</v>
      </c>
    </row>
    <row r="10" spans="3:8">
      <c r="C10" s="64">
        <v>45170</v>
      </c>
      <c r="D10" s="65">
        <v>45199</v>
      </c>
      <c r="E10" s="72">
        <v>320364.17924999999</v>
      </c>
      <c r="F10" s="72">
        <v>104.3115</v>
      </c>
      <c r="G10" s="72">
        <f>(E10*(1-0.2%))-(F10*(1+0.2%))</f>
        <v>319618.93076849997</v>
      </c>
      <c r="H10" s="72">
        <v>320259.86774999998</v>
      </c>
    </row>
    <row r="11" spans="3:8">
      <c r="C11" s="64">
        <v>45200</v>
      </c>
      <c r="D11" s="65">
        <v>45230</v>
      </c>
      <c r="E11" s="72">
        <v>83914.827000000005</v>
      </c>
      <c r="F11" s="72">
        <v>133.03</v>
      </c>
      <c r="G11" s="72">
        <f>(E11*(1-0.2%))-(F11*(1+0.2%))</f>
        <v>83613.70128600001</v>
      </c>
      <c r="H11" s="72">
        <v>83781.797000000006</v>
      </c>
    </row>
    <row r="12" spans="3:8">
      <c r="C12" s="8">
        <v>45231</v>
      </c>
      <c r="D12" s="9">
        <v>45260</v>
      </c>
      <c r="E12" s="21">
        <v>80128.426800000001</v>
      </c>
      <c r="F12" s="21">
        <v>81.287000000000006</v>
      </c>
      <c r="G12" s="21">
        <f t="shared" si="0"/>
        <v>80047.139800000004</v>
      </c>
      <c r="H12" s="21">
        <v>80047.139800000004</v>
      </c>
    </row>
    <row r="13" spans="3:8">
      <c r="C13" s="8">
        <v>45261</v>
      </c>
      <c r="D13" s="9">
        <v>45291</v>
      </c>
      <c r="E13" s="21">
        <v>84929.411250000005</v>
      </c>
      <c r="F13" s="21">
        <v>104.42813</v>
      </c>
      <c r="G13" s="21">
        <f t="shared" si="0"/>
        <v>84824.983120000004</v>
      </c>
      <c r="H13" s="21">
        <v>84824.983120000004</v>
      </c>
    </row>
    <row r="14" spans="3:8">
      <c r="C14" s="8">
        <v>45292</v>
      </c>
      <c r="D14" s="9">
        <v>45322</v>
      </c>
      <c r="E14" s="21">
        <v>111497.5575</v>
      </c>
      <c r="F14" s="21">
        <v>152.703</v>
      </c>
      <c r="G14" s="21">
        <f t="shared" si="0"/>
        <v>111344.8545</v>
      </c>
      <c r="H14" s="21">
        <v>111344.8545</v>
      </c>
    </row>
    <row r="15" spans="3:8">
      <c r="C15" s="8">
        <v>45323</v>
      </c>
      <c r="D15" s="9">
        <v>45351</v>
      </c>
      <c r="E15" s="21">
        <v>94773.654750000002</v>
      </c>
      <c r="F15" s="21">
        <v>274.83749999999998</v>
      </c>
      <c r="G15" s="21">
        <f t="shared" si="0"/>
        <v>94498.817250000007</v>
      </c>
      <c r="H15" s="21">
        <v>94498.817250000007</v>
      </c>
    </row>
    <row r="16" spans="3:8">
      <c r="C16" s="8">
        <v>45352</v>
      </c>
      <c r="D16" s="9">
        <v>45382</v>
      </c>
      <c r="E16" s="21">
        <v>128522.9595</v>
      </c>
      <c r="F16" s="21">
        <v>220.13550000000001</v>
      </c>
      <c r="G16" s="21">
        <f t="shared" si="0"/>
        <v>128302.82399999999</v>
      </c>
      <c r="H16" s="21">
        <v>128302.82399999999</v>
      </c>
    </row>
    <row r="17" spans="3:8">
      <c r="C17" s="8">
        <v>45383</v>
      </c>
      <c r="D17" s="9">
        <v>45412</v>
      </c>
      <c r="E17" s="21">
        <v>138147.57037999999</v>
      </c>
      <c r="F17" s="21">
        <v>259.125</v>
      </c>
      <c r="G17" s="21">
        <f t="shared" ref="G17:G25" si="1">E17-F17</f>
        <v>137888.44537999999</v>
      </c>
      <c r="H17" s="21">
        <v>137888.44537999999</v>
      </c>
    </row>
    <row r="18" spans="3:8">
      <c r="C18" s="8">
        <v>45413</v>
      </c>
      <c r="D18" s="9">
        <v>45443</v>
      </c>
      <c r="E18" s="21">
        <v>244980.64913000001</v>
      </c>
      <c r="F18" s="21">
        <v>223.81763000000001</v>
      </c>
      <c r="G18" s="21">
        <f t="shared" si="1"/>
        <v>244756.8315</v>
      </c>
      <c r="H18" s="21">
        <v>244756.8315</v>
      </c>
    </row>
    <row r="19" spans="3:8">
      <c r="C19" s="8">
        <v>45444</v>
      </c>
      <c r="D19" s="9">
        <v>45473</v>
      </c>
      <c r="E19" s="21">
        <v>330225.52500000002</v>
      </c>
      <c r="F19" s="21">
        <v>105.75</v>
      </c>
      <c r="G19" s="21">
        <f t="shared" si="1"/>
        <v>330119.77500000002</v>
      </c>
      <c r="H19" s="21">
        <v>330119.77500000002</v>
      </c>
    </row>
    <row r="20" spans="3:8">
      <c r="C20" s="8">
        <v>45474</v>
      </c>
      <c r="D20" s="9">
        <v>45504</v>
      </c>
      <c r="E20" s="21">
        <v>631771.02</v>
      </c>
      <c r="F20" s="21">
        <v>0</v>
      </c>
      <c r="G20" s="21">
        <f t="shared" si="1"/>
        <v>631771.02</v>
      </c>
      <c r="H20" s="21">
        <v>631771.02</v>
      </c>
    </row>
    <row r="21" spans="3:8">
      <c r="C21" s="8">
        <v>45505</v>
      </c>
      <c r="D21" s="9">
        <v>45535</v>
      </c>
      <c r="E21" s="21">
        <v>320237.64</v>
      </c>
      <c r="F21" s="21">
        <v>176.58</v>
      </c>
      <c r="G21" s="21">
        <f t="shared" si="1"/>
        <v>320061.06</v>
      </c>
      <c r="H21" s="21">
        <v>320061.06</v>
      </c>
    </row>
    <row r="22" spans="3:8">
      <c r="C22" s="8">
        <v>45536</v>
      </c>
      <c r="D22" s="9">
        <v>45565</v>
      </c>
      <c r="E22" s="21">
        <v>300973.89</v>
      </c>
      <c r="F22" s="21">
        <v>111.705</v>
      </c>
      <c r="G22" s="21">
        <f t="shared" si="1"/>
        <v>300862.185</v>
      </c>
      <c r="H22" s="21">
        <v>300862.185</v>
      </c>
    </row>
    <row r="23" spans="3:8">
      <c r="C23" s="8">
        <v>45566</v>
      </c>
      <c r="D23" s="9">
        <v>45596</v>
      </c>
      <c r="E23" s="21">
        <v>62224.14</v>
      </c>
      <c r="F23" s="21">
        <v>277.52999999999997</v>
      </c>
      <c r="G23" s="21">
        <f t="shared" si="1"/>
        <v>61946.61</v>
      </c>
      <c r="H23" s="21">
        <v>61946.61</v>
      </c>
    </row>
    <row r="24" spans="3:8">
      <c r="C24" s="8">
        <v>45597</v>
      </c>
      <c r="D24" s="9">
        <v>45626</v>
      </c>
      <c r="E24" s="21">
        <v>79601.55</v>
      </c>
      <c r="F24" s="21">
        <v>108.57</v>
      </c>
      <c r="G24" s="21">
        <f t="shared" si="1"/>
        <v>79492.98</v>
      </c>
      <c r="H24" s="21">
        <v>79492.98</v>
      </c>
    </row>
    <row r="25" spans="3:8">
      <c r="C25" s="8">
        <v>45627</v>
      </c>
      <c r="D25" s="9">
        <v>45657</v>
      </c>
      <c r="E25" s="21">
        <v>74289.104999999996</v>
      </c>
      <c r="F25" s="21">
        <v>302.85000000000002</v>
      </c>
      <c r="G25" s="21">
        <f t="shared" si="1"/>
        <v>73986.25499999999</v>
      </c>
      <c r="H25" s="21">
        <v>73986.25499999999</v>
      </c>
    </row>
    <row r="26" spans="3:8" ht="15.75" thickBot="1">
      <c r="C26" s="110" t="s">
        <v>35</v>
      </c>
      <c r="D26" s="111"/>
      <c r="E26" s="21">
        <f>SUM(E5:E25)</f>
        <v>4847945.3206599997</v>
      </c>
      <c r="F26" s="21">
        <f>SUM(F5:F25)</f>
        <v>2929.9917100000002</v>
      </c>
      <c r="G26" s="21">
        <f>SUM(G5:G25)</f>
        <v>4844206.2962544998</v>
      </c>
      <c r="H26" s="21">
        <f>SUM(H5:H25)</f>
        <v>4845015.3532166658</v>
      </c>
    </row>
    <row r="28" spans="3:8" ht="45">
      <c r="C28" s="112" t="s">
        <v>69</v>
      </c>
      <c r="D28" s="113"/>
      <c r="E28" s="114"/>
      <c r="F28" s="46" t="s">
        <v>70</v>
      </c>
      <c r="G28" s="46" t="s">
        <v>71</v>
      </c>
      <c r="H28" s="47" t="s">
        <v>72</v>
      </c>
    </row>
    <row r="29" spans="3:8">
      <c r="C29" s="46" t="s">
        <v>73</v>
      </c>
      <c r="D29" s="48">
        <v>45017</v>
      </c>
      <c r="E29" s="49">
        <v>45046</v>
      </c>
      <c r="F29" s="73">
        <v>143405.78099999999</v>
      </c>
      <c r="G29" s="73">
        <v>184.167</v>
      </c>
      <c r="H29" s="74">
        <v>143221.64000000001</v>
      </c>
    </row>
    <row r="30" spans="3:8">
      <c r="C30" s="115" t="s">
        <v>74</v>
      </c>
      <c r="D30" s="116"/>
      <c r="E30" s="46">
        <f>E29-D29+1</f>
        <v>30</v>
      </c>
      <c r="F30" s="73"/>
      <c r="G30" s="73"/>
      <c r="H30" s="21"/>
    </row>
    <row r="31" spans="3:8">
      <c r="C31" s="115" t="s">
        <v>75</v>
      </c>
      <c r="D31" s="117"/>
      <c r="E31" s="116"/>
      <c r="F31" s="73">
        <f>F29/E30*28</f>
        <v>133845.39559999999</v>
      </c>
      <c r="G31" s="73">
        <f>G29/E30*28</f>
        <v>171.88920000000002</v>
      </c>
      <c r="H31" s="21">
        <f>H29/E30*28</f>
        <v>133673.53066666669</v>
      </c>
    </row>
    <row r="32" spans="3:8">
      <c r="C32" s="46"/>
      <c r="D32" s="46"/>
      <c r="E32" s="46" t="s">
        <v>40</v>
      </c>
      <c r="F32" s="46"/>
      <c r="G32" s="46"/>
      <c r="H32" s="49"/>
    </row>
  </sheetData>
  <mergeCells count="5">
    <mergeCell ref="C3:D3"/>
    <mergeCell ref="C26:D26"/>
    <mergeCell ref="C28:E28"/>
    <mergeCell ref="C30:D30"/>
    <mergeCell ref="C31:E31"/>
  </mergeCells>
  <phoneticPr fontId="10" type="noConversion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H33"/>
  <sheetViews>
    <sheetView zoomScale="90" zoomScaleNormal="90" workbookViewId="0">
      <selection activeCell="K27" sqref="K27"/>
    </sheetView>
  </sheetViews>
  <sheetFormatPr defaultRowHeight="15"/>
  <cols>
    <col min="3" max="4" width="19.28515625" customWidth="1"/>
    <col min="5" max="5" width="14" customWidth="1"/>
    <col min="6" max="6" width="12" bestFit="1" customWidth="1"/>
    <col min="7" max="7" width="15.42578125" bestFit="1" customWidth="1"/>
    <col min="8" max="8" width="13.8554687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115017.56140000001</v>
      </c>
      <c r="F5" s="71">
        <f>G32</f>
        <v>147.7098</v>
      </c>
      <c r="G5" s="71">
        <f>E5-F5</f>
        <v>114869.85160000001</v>
      </c>
      <c r="H5" s="71">
        <f>H32</f>
        <v>114869.85160000001</v>
      </c>
    </row>
    <row r="6" spans="3:8">
      <c r="C6" s="8">
        <v>45047</v>
      </c>
      <c r="D6" s="9">
        <v>45077</v>
      </c>
      <c r="E6" s="21">
        <v>161429.10500000001</v>
      </c>
      <c r="F6" s="21">
        <v>78.78</v>
      </c>
      <c r="G6" s="21">
        <f t="shared" ref="G6:G25" si="0">E6-F6</f>
        <v>161350.32500000001</v>
      </c>
      <c r="H6" s="21">
        <v>161350.32500000001</v>
      </c>
    </row>
    <row r="7" spans="3:8">
      <c r="C7" s="8">
        <v>45078</v>
      </c>
      <c r="D7" s="9">
        <v>45107</v>
      </c>
      <c r="E7" s="21">
        <v>449999.98</v>
      </c>
      <c r="F7" s="21">
        <v>18.684000000000001</v>
      </c>
      <c r="G7" s="21">
        <f t="shared" si="0"/>
        <v>449981.29599999997</v>
      </c>
      <c r="H7" s="21">
        <v>449981.29599999997</v>
      </c>
    </row>
    <row r="8" spans="3:8">
      <c r="C8" s="8">
        <v>45108</v>
      </c>
      <c r="D8" s="9">
        <v>45138</v>
      </c>
      <c r="E8" s="21">
        <v>581603.78850000002</v>
      </c>
      <c r="F8" s="21">
        <v>0.52349999999999997</v>
      </c>
      <c r="G8" s="21">
        <f t="shared" si="0"/>
        <v>581603.26500000001</v>
      </c>
      <c r="H8" s="21">
        <v>581603.26500000001</v>
      </c>
    </row>
    <row r="9" spans="3:8">
      <c r="C9" s="8">
        <v>45139</v>
      </c>
      <c r="D9" s="9">
        <v>45169</v>
      </c>
      <c r="E9" s="21">
        <v>424622.04749999999</v>
      </c>
      <c r="F9" s="21">
        <v>0.26700000000000002</v>
      </c>
      <c r="G9" s="21">
        <f t="shared" si="0"/>
        <v>424621.78049999999</v>
      </c>
      <c r="H9" s="21">
        <v>424621.78049999999</v>
      </c>
    </row>
    <row r="10" spans="3:8">
      <c r="C10" s="64">
        <v>45170</v>
      </c>
      <c r="D10" s="65">
        <v>45199</v>
      </c>
      <c r="E10" s="72">
        <v>309927.38500000001</v>
      </c>
      <c r="F10" s="72">
        <v>100.91</v>
      </c>
      <c r="G10" s="72">
        <f>(E10*(1-0.2%))-(F10*(1+0.2%))</f>
        <v>309206.41841000004</v>
      </c>
      <c r="H10" s="72">
        <v>309826.47500000003</v>
      </c>
    </row>
    <row r="11" spans="3:8">
      <c r="C11" s="64">
        <v>45200</v>
      </c>
      <c r="D11" s="65">
        <v>45230</v>
      </c>
      <c r="E11" s="72">
        <v>84038.778000000006</v>
      </c>
      <c r="F11" s="72">
        <v>133.227</v>
      </c>
      <c r="G11" s="72">
        <f>(E11*(1-0.2%))-(F11*(1+0.2%))</f>
        <v>83737.206990000006</v>
      </c>
      <c r="H11" s="72">
        <v>83905.551000000007</v>
      </c>
    </row>
    <row r="12" spans="3:8">
      <c r="C12" s="8">
        <v>45231</v>
      </c>
      <c r="D12" s="9">
        <v>45260</v>
      </c>
      <c r="E12" s="21">
        <v>77204.456000000006</v>
      </c>
      <c r="F12" s="21">
        <v>78.138000000000005</v>
      </c>
      <c r="G12" s="21">
        <f t="shared" si="0"/>
        <v>77126.317999999999</v>
      </c>
      <c r="H12" s="21">
        <v>77126.317999999999</v>
      </c>
    </row>
    <row r="13" spans="3:8">
      <c r="C13" s="8">
        <v>45261</v>
      </c>
      <c r="D13" s="9">
        <v>45291</v>
      </c>
      <c r="E13" s="21">
        <v>79026.516000000003</v>
      </c>
      <c r="F13" s="21">
        <v>97.17</v>
      </c>
      <c r="G13" s="21">
        <f t="shared" si="0"/>
        <v>78929.346000000005</v>
      </c>
      <c r="H13" s="21">
        <v>78929.346000000005</v>
      </c>
    </row>
    <row r="14" spans="3:8">
      <c r="C14" s="8">
        <v>45292</v>
      </c>
      <c r="D14" s="9">
        <v>45322</v>
      </c>
      <c r="E14" s="21">
        <v>109335.55499999999</v>
      </c>
      <c r="F14" s="21">
        <v>149.74199999999999</v>
      </c>
      <c r="G14" s="21">
        <f t="shared" si="0"/>
        <v>109185.81299999999</v>
      </c>
      <c r="H14" s="21">
        <v>109185.81299999999</v>
      </c>
    </row>
    <row r="15" spans="3:8">
      <c r="C15" s="8">
        <v>45323</v>
      </c>
      <c r="D15" s="9">
        <v>45351</v>
      </c>
      <c r="E15" s="21">
        <v>96674.558999999994</v>
      </c>
      <c r="F15" s="21">
        <v>280.35000000000002</v>
      </c>
      <c r="G15" s="21">
        <f t="shared" si="0"/>
        <v>96394.208999999988</v>
      </c>
      <c r="H15" s="21">
        <v>96394.208999999988</v>
      </c>
    </row>
    <row r="16" spans="3:8">
      <c r="C16" s="8">
        <v>45352</v>
      </c>
      <c r="D16" s="9">
        <v>45382</v>
      </c>
      <c r="E16" s="21">
        <v>136917.057</v>
      </c>
      <c r="F16" s="21">
        <v>234.51300000000001</v>
      </c>
      <c r="G16" s="21">
        <f t="shared" si="0"/>
        <v>136682.54399999999</v>
      </c>
      <c r="H16" s="21">
        <v>136682.54399999999</v>
      </c>
    </row>
    <row r="17" spans="3:8">
      <c r="C17" s="8">
        <v>45383</v>
      </c>
      <c r="D17" s="9">
        <v>45412</v>
      </c>
      <c r="E17" s="21">
        <v>137947.64624999999</v>
      </c>
      <c r="F17" s="21">
        <v>258.75</v>
      </c>
      <c r="G17" s="21">
        <f t="shared" si="0"/>
        <v>137688.89624999999</v>
      </c>
      <c r="H17" s="21">
        <v>137688.89624999999</v>
      </c>
    </row>
    <row r="18" spans="3:8">
      <c r="C18" s="8">
        <v>45413</v>
      </c>
      <c r="D18" s="9">
        <v>45443</v>
      </c>
      <c r="E18" s="21">
        <v>246374.56463000001</v>
      </c>
      <c r="F18" s="21">
        <v>225.09112999999999</v>
      </c>
      <c r="G18" s="21">
        <f t="shared" si="0"/>
        <v>246149.47350000002</v>
      </c>
      <c r="H18" s="21">
        <v>246149.47350000002</v>
      </c>
    </row>
    <row r="19" spans="3:8">
      <c r="C19" s="8">
        <v>45444</v>
      </c>
      <c r="D19" s="9">
        <v>45473</v>
      </c>
      <c r="E19" s="21">
        <v>327883.5</v>
      </c>
      <c r="F19" s="21">
        <v>105</v>
      </c>
      <c r="G19" s="21">
        <f t="shared" si="0"/>
        <v>327778.5</v>
      </c>
      <c r="H19" s="21">
        <v>327778.5</v>
      </c>
    </row>
    <row r="20" spans="3:8">
      <c r="C20" s="8">
        <v>45474</v>
      </c>
      <c r="D20" s="9">
        <v>45504</v>
      </c>
      <c r="E20" s="21">
        <v>642174.43500000006</v>
      </c>
      <c r="F20" s="21">
        <v>0</v>
      </c>
      <c r="G20" s="21">
        <f t="shared" si="0"/>
        <v>642174.43500000006</v>
      </c>
      <c r="H20" s="21">
        <v>642174.43500000006</v>
      </c>
    </row>
    <row r="21" spans="3:8">
      <c r="C21" s="8">
        <v>45505</v>
      </c>
      <c r="D21" s="9">
        <v>45535</v>
      </c>
      <c r="E21" s="21">
        <v>335417.09999999998</v>
      </c>
      <c r="F21" s="21">
        <v>184.95</v>
      </c>
      <c r="G21" s="21">
        <f t="shared" si="0"/>
        <v>335232.14999999997</v>
      </c>
      <c r="H21" s="21">
        <v>335232.14999999997</v>
      </c>
    </row>
    <row r="22" spans="3:8">
      <c r="C22" s="8">
        <v>45536</v>
      </c>
      <c r="D22" s="9">
        <v>45565</v>
      </c>
      <c r="E22" s="21">
        <v>312532.71000000002</v>
      </c>
      <c r="F22" s="21">
        <v>115.995</v>
      </c>
      <c r="G22" s="21">
        <f t="shared" si="0"/>
        <v>312416.71500000003</v>
      </c>
      <c r="H22" s="21">
        <v>312416.71500000003</v>
      </c>
    </row>
    <row r="23" spans="3:8">
      <c r="C23" s="8">
        <v>45566</v>
      </c>
      <c r="D23" s="9">
        <v>45596</v>
      </c>
      <c r="E23" s="21">
        <v>65540.160000000003</v>
      </c>
      <c r="F23" s="21">
        <v>292.32</v>
      </c>
      <c r="G23" s="21">
        <f t="shared" si="0"/>
        <v>65247.840000000004</v>
      </c>
      <c r="H23" s="21">
        <v>65247.840000000004</v>
      </c>
    </row>
    <row r="24" spans="3:8">
      <c r="C24" s="8">
        <v>45597</v>
      </c>
      <c r="D24" s="9">
        <v>45626</v>
      </c>
      <c r="E24" s="21">
        <v>77061.074999999997</v>
      </c>
      <c r="F24" s="21">
        <v>105.105</v>
      </c>
      <c r="G24" s="21">
        <f t="shared" si="0"/>
        <v>76955.97</v>
      </c>
      <c r="H24" s="21">
        <v>76955.97</v>
      </c>
    </row>
    <row r="25" spans="3:8">
      <c r="C25" s="8">
        <v>45627</v>
      </c>
      <c r="D25" s="9">
        <v>45657</v>
      </c>
      <c r="E25" s="21">
        <v>73185.255000000005</v>
      </c>
      <c r="F25" s="21">
        <v>298.35000000000002</v>
      </c>
      <c r="G25" s="21">
        <f t="shared" si="0"/>
        <v>72886.904999999999</v>
      </c>
      <c r="H25" s="21">
        <v>72886.904999999999</v>
      </c>
    </row>
    <row r="26" spans="3:8" ht="15.75" thickBot="1">
      <c r="C26" s="110" t="s">
        <v>35</v>
      </c>
      <c r="D26" s="111"/>
      <c r="E26" s="21">
        <f>SUM(E5:E25)</f>
        <v>4843913.2342800004</v>
      </c>
      <c r="F26" s="21">
        <f>SUM(F5:F25)</f>
        <v>2905.5754299999999</v>
      </c>
      <c r="G26" s="21">
        <f>SUM(G5:G25)</f>
        <v>4840219.25825</v>
      </c>
      <c r="H26" s="21">
        <f>SUM(H5:H25)</f>
        <v>4841007.6588500002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83">
        <v>123233.1015</v>
      </c>
      <c r="G30" s="83">
        <v>158.26050000000001</v>
      </c>
      <c r="H30" s="84">
        <v>123074.841</v>
      </c>
    </row>
    <row r="31" spans="3:8">
      <c r="C31" s="115" t="s">
        <v>74</v>
      </c>
      <c r="D31" s="116"/>
      <c r="E31" s="46">
        <f>E30-D30+1</f>
        <v>30</v>
      </c>
      <c r="F31" s="83"/>
      <c r="G31" s="83"/>
      <c r="H31" s="85"/>
    </row>
    <row r="32" spans="3:8">
      <c r="C32" s="115" t="s">
        <v>75</v>
      </c>
      <c r="D32" s="117"/>
      <c r="E32" s="116"/>
      <c r="F32" s="83">
        <f>F30/E31*28</f>
        <v>115017.56140000001</v>
      </c>
      <c r="G32" s="83">
        <f>G30/E31*28</f>
        <v>147.7098</v>
      </c>
      <c r="H32" s="85">
        <f>H30/E31*28</f>
        <v>114869.85160000001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2:H33"/>
  <sheetViews>
    <sheetView zoomScale="90" zoomScaleNormal="90" workbookViewId="0">
      <selection activeCell="L15" sqref="L15"/>
    </sheetView>
  </sheetViews>
  <sheetFormatPr defaultRowHeight="15"/>
  <cols>
    <col min="3" max="4" width="19.28515625" customWidth="1"/>
    <col min="5" max="5" width="15.5703125" customWidth="1"/>
    <col min="6" max="6" width="12" bestFit="1" customWidth="1"/>
    <col min="7" max="7" width="15.42578125" bestFit="1" customWidth="1"/>
    <col min="8" max="8" width="15.570312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131981.2536</v>
      </c>
      <c r="F5" s="71">
        <f>G32</f>
        <v>169.49520000000001</v>
      </c>
      <c r="G5" s="71">
        <f>E5-F5</f>
        <v>131811.75839999999</v>
      </c>
      <c r="H5" s="71">
        <f>H32</f>
        <v>131811.75839999999</v>
      </c>
    </row>
    <row r="6" spans="3:8">
      <c r="C6" s="8">
        <v>45047</v>
      </c>
      <c r="D6" s="9">
        <v>45077</v>
      </c>
      <c r="E6" s="21">
        <v>191802.5257</v>
      </c>
      <c r="F6" s="21">
        <v>93.604500000000002</v>
      </c>
      <c r="G6" s="21">
        <f t="shared" ref="G6:G25" si="0">E6-F6</f>
        <v>191708.92120000001</v>
      </c>
      <c r="H6" s="21">
        <v>191708.92120000001</v>
      </c>
    </row>
    <row r="7" spans="3:8">
      <c r="C7" s="8">
        <v>45078</v>
      </c>
      <c r="D7" s="9">
        <v>45107</v>
      </c>
      <c r="E7" s="21">
        <v>487066.46100000001</v>
      </c>
      <c r="F7" s="21">
        <v>20.222999999999999</v>
      </c>
      <c r="G7" s="21">
        <f t="shared" si="0"/>
        <v>487046.23800000001</v>
      </c>
      <c r="H7" s="21">
        <v>487046.23800000001</v>
      </c>
    </row>
    <row r="8" spans="3:8">
      <c r="C8" s="8">
        <v>45108</v>
      </c>
      <c r="D8" s="9">
        <v>45138</v>
      </c>
      <c r="E8" s="21">
        <v>629098.65</v>
      </c>
      <c r="F8" s="21">
        <v>0.56599999999999995</v>
      </c>
      <c r="G8" s="21">
        <f t="shared" si="0"/>
        <v>629098.08400000003</v>
      </c>
      <c r="H8" s="21">
        <v>629098.08400000003</v>
      </c>
    </row>
    <row r="9" spans="3:8">
      <c r="C9" s="8">
        <v>45139</v>
      </c>
      <c r="D9" s="9">
        <v>45169</v>
      </c>
      <c r="E9" s="21">
        <v>442463.31</v>
      </c>
      <c r="F9" s="21">
        <v>0.27900000000000003</v>
      </c>
      <c r="G9" s="21">
        <f t="shared" si="0"/>
        <v>442463.03100000002</v>
      </c>
      <c r="H9" s="21">
        <v>442463.03100000002</v>
      </c>
    </row>
    <row r="10" spans="3:8">
      <c r="C10" s="64">
        <v>45170</v>
      </c>
      <c r="D10" s="65">
        <v>45199</v>
      </c>
      <c r="E10" s="72">
        <v>346683.049</v>
      </c>
      <c r="F10" s="72">
        <v>112.881</v>
      </c>
      <c r="G10" s="72">
        <f>(E10*(1-0.2%))-(F10*(1+0.2%))</f>
        <v>345876.57613999996</v>
      </c>
      <c r="H10" s="72">
        <v>346570.16800000001</v>
      </c>
    </row>
    <row r="11" spans="3:8">
      <c r="C11" s="64">
        <v>45200</v>
      </c>
      <c r="D11" s="65">
        <v>45230</v>
      </c>
      <c r="E11" s="72">
        <v>89864.475000000006</v>
      </c>
      <c r="F11" s="72">
        <v>142.46199999999999</v>
      </c>
      <c r="G11" s="72">
        <f>(E11*(1-0.2%))-(F11*(1+0.2%))</f>
        <v>89541.999125999995</v>
      </c>
      <c r="H11" s="72">
        <v>89722.013000000006</v>
      </c>
    </row>
    <row r="12" spans="3:8">
      <c r="C12" s="8">
        <v>45231</v>
      </c>
      <c r="D12" s="9">
        <v>45260</v>
      </c>
      <c r="E12" s="21">
        <v>81393.007500000007</v>
      </c>
      <c r="F12" s="21">
        <v>82.57</v>
      </c>
      <c r="G12" s="21">
        <f t="shared" si="0"/>
        <v>81310.4375</v>
      </c>
      <c r="H12" s="21">
        <v>81310.4375</v>
      </c>
    </row>
    <row r="13" spans="3:8">
      <c r="C13" s="8">
        <v>45261</v>
      </c>
      <c r="D13" s="9">
        <v>45291</v>
      </c>
      <c r="E13" s="21">
        <v>85652.214749999999</v>
      </c>
      <c r="F13" s="21">
        <v>105.31688</v>
      </c>
      <c r="G13" s="21">
        <f t="shared" si="0"/>
        <v>85546.897870000001</v>
      </c>
      <c r="H13" s="21">
        <v>85546.897870000001</v>
      </c>
    </row>
    <row r="14" spans="3:8">
      <c r="C14" s="8">
        <v>45292</v>
      </c>
      <c r="D14" s="9">
        <v>45322</v>
      </c>
      <c r="E14" s="21">
        <v>110570.985</v>
      </c>
      <c r="F14" s="21">
        <v>151.434</v>
      </c>
      <c r="G14" s="21">
        <f t="shared" si="0"/>
        <v>110419.55100000001</v>
      </c>
      <c r="H14" s="21">
        <v>110419.55100000001</v>
      </c>
    </row>
    <row r="15" spans="3:8">
      <c r="C15" s="8">
        <v>45323</v>
      </c>
      <c r="D15" s="9">
        <v>45351</v>
      </c>
      <c r="E15" s="21">
        <v>101562.59849999999</v>
      </c>
      <c r="F15" s="21">
        <v>294.52499999999998</v>
      </c>
      <c r="G15" s="21">
        <f t="shared" si="0"/>
        <v>101268.0735</v>
      </c>
      <c r="H15" s="21">
        <v>101268.0735</v>
      </c>
    </row>
    <row r="16" spans="3:8">
      <c r="C16" s="8">
        <v>45352</v>
      </c>
      <c r="D16" s="9">
        <v>45382</v>
      </c>
      <c r="E16" s="21">
        <v>143632.33499999999</v>
      </c>
      <c r="F16" s="21">
        <v>246.01499999999999</v>
      </c>
      <c r="G16" s="21">
        <f t="shared" si="0"/>
        <v>143386.31999999998</v>
      </c>
      <c r="H16" s="21">
        <v>143386.31999999998</v>
      </c>
    </row>
    <row r="17" spans="3:8">
      <c r="C17" s="8">
        <v>45383</v>
      </c>
      <c r="D17" s="9">
        <v>45412</v>
      </c>
      <c r="E17" s="21">
        <v>150942.71437999999</v>
      </c>
      <c r="F17" s="21">
        <v>283.125</v>
      </c>
      <c r="G17" s="21">
        <f t="shared" si="0"/>
        <v>150659.58937999999</v>
      </c>
      <c r="H17" s="21">
        <v>150659.58937999999</v>
      </c>
    </row>
    <row r="18" spans="3:8">
      <c r="C18" s="8">
        <v>45413</v>
      </c>
      <c r="D18" s="9">
        <v>45443</v>
      </c>
      <c r="E18" s="21">
        <v>259965.24075</v>
      </c>
      <c r="F18" s="21">
        <v>237.50774999999999</v>
      </c>
      <c r="G18" s="21">
        <f t="shared" si="0"/>
        <v>259727.73300000001</v>
      </c>
      <c r="H18" s="21">
        <v>259727.73300000001</v>
      </c>
    </row>
    <row r="19" spans="3:8">
      <c r="C19" s="8">
        <v>45444</v>
      </c>
      <c r="D19" s="9">
        <v>45473</v>
      </c>
      <c r="E19" s="21">
        <v>358798.23</v>
      </c>
      <c r="F19" s="21">
        <v>114.9</v>
      </c>
      <c r="G19" s="21">
        <f t="shared" si="0"/>
        <v>358683.32999999996</v>
      </c>
      <c r="H19" s="21">
        <v>358683.32999999996</v>
      </c>
    </row>
    <row r="20" spans="3:8">
      <c r="C20" s="8">
        <v>45474</v>
      </c>
      <c r="D20" s="9">
        <v>45504</v>
      </c>
      <c r="E20" s="21">
        <v>724455.99</v>
      </c>
      <c r="F20" s="21">
        <v>0</v>
      </c>
      <c r="G20" s="21">
        <f t="shared" si="0"/>
        <v>724455.99</v>
      </c>
      <c r="H20" s="21">
        <v>724455.99</v>
      </c>
    </row>
    <row r="21" spans="3:8">
      <c r="C21" s="8">
        <v>45505</v>
      </c>
      <c r="D21" s="9">
        <v>45535</v>
      </c>
      <c r="E21" s="21">
        <v>369693.3</v>
      </c>
      <c r="F21" s="21">
        <v>203.85</v>
      </c>
      <c r="G21" s="21">
        <f t="shared" si="0"/>
        <v>369489.45</v>
      </c>
      <c r="H21" s="21">
        <v>369489.45</v>
      </c>
    </row>
    <row r="22" spans="3:8">
      <c r="C22" s="8">
        <v>45536</v>
      </c>
      <c r="D22" s="9">
        <v>45565</v>
      </c>
      <c r="E22" s="21">
        <v>335205.78000000003</v>
      </c>
      <c r="F22" s="21">
        <v>124.41</v>
      </c>
      <c r="G22" s="21">
        <f t="shared" si="0"/>
        <v>335081.37000000005</v>
      </c>
      <c r="H22" s="21">
        <v>335081.37000000005</v>
      </c>
    </row>
    <row r="23" spans="3:8">
      <c r="C23" s="8">
        <v>45566</v>
      </c>
      <c r="D23" s="9">
        <v>45596</v>
      </c>
      <c r="E23" s="21">
        <v>70514.19</v>
      </c>
      <c r="F23" s="21">
        <v>314.505</v>
      </c>
      <c r="G23" s="21">
        <f t="shared" si="0"/>
        <v>70199.684999999998</v>
      </c>
      <c r="H23" s="21">
        <v>70199.684999999998</v>
      </c>
    </row>
    <row r="24" spans="3:8">
      <c r="C24" s="8">
        <v>45597</v>
      </c>
      <c r="D24" s="9">
        <v>45626</v>
      </c>
      <c r="E24" s="21">
        <v>88553.7</v>
      </c>
      <c r="F24" s="21">
        <v>120.78</v>
      </c>
      <c r="G24" s="21">
        <f t="shared" si="0"/>
        <v>88432.92</v>
      </c>
      <c r="H24" s="21">
        <v>88432.92</v>
      </c>
    </row>
    <row r="25" spans="3:8">
      <c r="C25" s="8">
        <v>45627</v>
      </c>
      <c r="D25" s="9">
        <v>45657</v>
      </c>
      <c r="E25" s="21">
        <v>80912.205000000002</v>
      </c>
      <c r="F25" s="21">
        <v>329.85</v>
      </c>
      <c r="G25" s="21">
        <f t="shared" si="0"/>
        <v>80582.354999999996</v>
      </c>
      <c r="H25" s="21">
        <v>80582.354999999996</v>
      </c>
    </row>
    <row r="26" spans="3:8" ht="15.75" thickBot="1">
      <c r="C26" s="110" t="s">
        <v>35</v>
      </c>
      <c r="D26" s="111"/>
      <c r="E26" s="21">
        <f>SUM(E5:E25)</f>
        <v>5280812.2151800003</v>
      </c>
      <c r="F26" s="21">
        <f>SUM(F5:F25)</f>
        <v>3148.2993299999998</v>
      </c>
      <c r="G26" s="21">
        <f>SUM(G5:G25)</f>
        <v>5276790.3101159995</v>
      </c>
      <c r="H26" s="21">
        <f>SUM(H5:H25)</f>
        <v>5277663.9158499995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141408.486</v>
      </c>
      <c r="G30" s="75">
        <v>181.602</v>
      </c>
      <c r="H30" s="76">
        <v>141226.88399999999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131981.2536</v>
      </c>
      <c r="G32" s="75">
        <f>G30/E31*28</f>
        <v>169.49520000000001</v>
      </c>
      <c r="H32" s="77">
        <f>H30/E31*28</f>
        <v>131811.75839999999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H33"/>
  <sheetViews>
    <sheetView zoomScale="90" zoomScaleNormal="90" workbookViewId="0">
      <selection activeCell="J29" sqref="J29"/>
    </sheetView>
  </sheetViews>
  <sheetFormatPr defaultRowHeight="15"/>
  <cols>
    <col min="3" max="4" width="19.28515625" customWidth="1"/>
    <col min="5" max="5" width="14.140625" customWidth="1"/>
    <col min="6" max="6" width="12" bestFit="1" customWidth="1"/>
    <col min="7" max="7" width="15.42578125" bestFit="1" customWidth="1"/>
    <col min="8" max="8" width="14.140625" customWidth="1"/>
  </cols>
  <sheetData>
    <row r="2" spans="3:8" ht="15.75" thickBot="1"/>
    <row r="3" spans="3:8">
      <c r="C3" s="108" t="s">
        <v>43</v>
      </c>
      <c r="D3" s="109"/>
    </row>
    <row r="4" spans="3:8">
      <c r="C4" s="6" t="s">
        <v>41</v>
      </c>
      <c r="D4" s="7" t="s">
        <v>42</v>
      </c>
      <c r="E4" s="2" t="s">
        <v>36</v>
      </c>
      <c r="F4" s="2" t="s">
        <v>37</v>
      </c>
      <c r="G4" s="2" t="s">
        <v>38</v>
      </c>
      <c r="H4" s="2" t="s">
        <v>39</v>
      </c>
    </row>
    <row r="5" spans="3:8">
      <c r="C5" s="54">
        <v>45019</v>
      </c>
      <c r="D5" s="55">
        <v>45046</v>
      </c>
      <c r="E5" s="71">
        <f>F32</f>
        <v>134441.97153333336</v>
      </c>
      <c r="F5" s="71">
        <f>G32</f>
        <v>172.60740000000001</v>
      </c>
      <c r="G5" s="71">
        <f>E5-F5</f>
        <v>134269.36413333335</v>
      </c>
      <c r="H5" s="71">
        <f>H32</f>
        <v>134269.36413333332</v>
      </c>
    </row>
    <row r="6" spans="3:8">
      <c r="C6" s="8">
        <v>45047</v>
      </c>
      <c r="D6" s="9">
        <v>45077</v>
      </c>
      <c r="E6" s="21">
        <v>198833.41</v>
      </c>
      <c r="F6" s="21">
        <v>97.034999999999997</v>
      </c>
      <c r="G6" s="21">
        <f t="shared" ref="G6:G25" si="0">E6-F6</f>
        <v>198736.375</v>
      </c>
      <c r="H6" s="21">
        <v>198736.375</v>
      </c>
    </row>
    <row r="7" spans="3:8">
      <c r="C7" s="8">
        <v>45078</v>
      </c>
      <c r="D7" s="9">
        <v>45107</v>
      </c>
      <c r="E7" s="21">
        <v>464956.63500000001</v>
      </c>
      <c r="F7" s="21">
        <v>19.305</v>
      </c>
      <c r="G7" s="21">
        <f t="shared" si="0"/>
        <v>464937.33</v>
      </c>
      <c r="H7" s="21">
        <v>464937.33</v>
      </c>
    </row>
    <row r="8" spans="3:8">
      <c r="C8" s="8">
        <v>45108</v>
      </c>
      <c r="D8" s="9">
        <v>45138</v>
      </c>
      <c r="E8" s="21">
        <v>613267.03200000001</v>
      </c>
      <c r="F8" s="21">
        <v>0.55200000000000005</v>
      </c>
      <c r="G8" s="21">
        <f t="shared" si="0"/>
        <v>613266.48</v>
      </c>
      <c r="H8" s="21">
        <v>613266.48</v>
      </c>
    </row>
    <row r="9" spans="3:8">
      <c r="C9" s="8">
        <v>45139</v>
      </c>
      <c r="D9" s="9">
        <v>45169</v>
      </c>
      <c r="E9" s="21">
        <v>413917.29</v>
      </c>
      <c r="F9" s="21">
        <v>0.26100000000000001</v>
      </c>
      <c r="G9" s="21">
        <f t="shared" si="0"/>
        <v>413917.02899999998</v>
      </c>
      <c r="H9" s="21">
        <v>413917.02899999998</v>
      </c>
    </row>
    <row r="10" spans="3:8">
      <c r="C10" s="64">
        <v>45170</v>
      </c>
      <c r="D10" s="65">
        <v>45199</v>
      </c>
      <c r="E10" s="72">
        <v>319910.40500000003</v>
      </c>
      <c r="F10" s="72">
        <v>104.163</v>
      </c>
      <c r="G10" s="72">
        <f>(E10*(1-0.2%))-(F10*(1+0.2%))</f>
        <v>319166.212864</v>
      </c>
      <c r="H10" s="72">
        <v>319806.24200000003</v>
      </c>
    </row>
    <row r="11" spans="3:8">
      <c r="C11" s="64">
        <v>45200</v>
      </c>
      <c r="D11" s="65">
        <v>45230</v>
      </c>
      <c r="E11" s="72">
        <v>88377.062999999995</v>
      </c>
      <c r="F11" s="72">
        <v>140.1045</v>
      </c>
      <c r="G11" s="72">
        <f>(E11*(1-0.2%))-(F11*(1+0.2%))</f>
        <v>88059.924164999989</v>
      </c>
      <c r="H11" s="72">
        <v>88236.958499999993</v>
      </c>
    </row>
    <row r="12" spans="3:8">
      <c r="C12" s="8">
        <v>45231</v>
      </c>
      <c r="D12" s="9">
        <v>45260</v>
      </c>
      <c r="E12" s="21">
        <v>81393.007500000007</v>
      </c>
      <c r="F12" s="21">
        <v>82.570499999999996</v>
      </c>
      <c r="G12" s="21">
        <f t="shared" si="0"/>
        <v>81310.437000000005</v>
      </c>
      <c r="H12" s="21">
        <v>81310.437000000005</v>
      </c>
    </row>
    <row r="13" spans="3:8">
      <c r="C13" s="8">
        <v>45261</v>
      </c>
      <c r="D13" s="9">
        <v>45291</v>
      </c>
      <c r="E13" s="21">
        <v>85772.682000000001</v>
      </c>
      <c r="F13" s="21">
        <v>105.465</v>
      </c>
      <c r="G13" s="21">
        <f t="shared" si="0"/>
        <v>85667.217000000004</v>
      </c>
      <c r="H13" s="21">
        <v>85667.217000000004</v>
      </c>
    </row>
    <row r="14" spans="3:8">
      <c r="C14" s="8">
        <v>45292</v>
      </c>
      <c r="D14" s="9">
        <v>45322</v>
      </c>
      <c r="E14" s="21">
        <v>106864.69500000001</v>
      </c>
      <c r="F14" s="21">
        <v>146.358</v>
      </c>
      <c r="G14" s="21">
        <f t="shared" si="0"/>
        <v>106718.33700000001</v>
      </c>
      <c r="H14" s="21">
        <v>106718.33700000001</v>
      </c>
    </row>
    <row r="15" spans="3:8">
      <c r="C15" s="8">
        <v>45323</v>
      </c>
      <c r="D15" s="9">
        <v>45351</v>
      </c>
      <c r="E15" s="21">
        <v>92736.97163</v>
      </c>
      <c r="F15" s="21">
        <v>268.93124999999998</v>
      </c>
      <c r="G15" s="21">
        <f t="shared" si="0"/>
        <v>92468.040380000006</v>
      </c>
      <c r="H15" s="21">
        <v>92468.040380000006</v>
      </c>
    </row>
    <row r="16" spans="3:8">
      <c r="C16" s="8">
        <v>45352</v>
      </c>
      <c r="D16" s="9">
        <v>45382</v>
      </c>
      <c r="E16" s="21">
        <v>130761.3855</v>
      </c>
      <c r="F16" s="21">
        <v>223.96950000000001</v>
      </c>
      <c r="G16" s="21">
        <f t="shared" si="0"/>
        <v>130537.416</v>
      </c>
      <c r="H16" s="21">
        <v>130537.416</v>
      </c>
    </row>
    <row r="17" spans="3:8">
      <c r="C17" s="8">
        <v>45383</v>
      </c>
      <c r="D17" s="9">
        <v>45412</v>
      </c>
      <c r="E17" s="21">
        <v>142545.90113000001</v>
      </c>
      <c r="F17" s="21">
        <v>267.375</v>
      </c>
      <c r="G17" s="21">
        <f t="shared" si="0"/>
        <v>142278.52613000001</v>
      </c>
      <c r="H17" s="21">
        <v>142278.52613000001</v>
      </c>
    </row>
    <row r="18" spans="3:8">
      <c r="C18" s="8">
        <v>45413</v>
      </c>
      <c r="D18" s="9">
        <v>45443</v>
      </c>
      <c r="E18" s="21">
        <v>246374.56463000001</v>
      </c>
      <c r="F18" s="21">
        <v>225.09112999999999</v>
      </c>
      <c r="G18" s="21">
        <f t="shared" si="0"/>
        <v>246149.47350000002</v>
      </c>
      <c r="H18" s="21">
        <v>246149.47350000002</v>
      </c>
    </row>
    <row r="19" spans="3:8">
      <c r="C19" s="8">
        <v>45444</v>
      </c>
      <c r="D19" s="9">
        <v>45473</v>
      </c>
      <c r="E19" s="21">
        <v>326478.28499999997</v>
      </c>
      <c r="F19" s="21">
        <v>104.55</v>
      </c>
      <c r="G19" s="21">
        <f t="shared" si="0"/>
        <v>326373.73499999999</v>
      </c>
      <c r="H19" s="21">
        <v>326373.73499999999</v>
      </c>
    </row>
    <row r="20" spans="3:8">
      <c r="C20" s="8">
        <v>45474</v>
      </c>
      <c r="D20" s="9">
        <v>45504</v>
      </c>
      <c r="E20" s="21">
        <v>699866.1</v>
      </c>
      <c r="F20" s="21">
        <v>0</v>
      </c>
      <c r="G20" s="21">
        <f t="shared" si="0"/>
        <v>699866.1</v>
      </c>
      <c r="H20" s="21">
        <v>699866.1</v>
      </c>
    </row>
    <row r="21" spans="3:8">
      <c r="C21" s="8">
        <v>45505</v>
      </c>
      <c r="D21" s="9">
        <v>45535</v>
      </c>
      <c r="E21" s="21">
        <v>354513.84</v>
      </c>
      <c r="F21" s="21">
        <v>195.48</v>
      </c>
      <c r="G21" s="21">
        <f t="shared" si="0"/>
        <v>354318.36000000004</v>
      </c>
      <c r="H21" s="21">
        <v>354318.36000000004</v>
      </c>
    </row>
    <row r="22" spans="3:8">
      <c r="C22" s="8">
        <v>45536</v>
      </c>
      <c r="D22" s="9">
        <v>45565</v>
      </c>
      <c r="E22" s="21">
        <v>317867.55</v>
      </c>
      <c r="F22" s="21">
        <v>117.97499999999999</v>
      </c>
      <c r="G22" s="21">
        <f t="shared" si="0"/>
        <v>317749.57500000001</v>
      </c>
      <c r="H22" s="21">
        <v>317749.57500000001</v>
      </c>
    </row>
    <row r="23" spans="3:8">
      <c r="C23" s="8">
        <v>45566</v>
      </c>
      <c r="D23" s="9">
        <v>45596</v>
      </c>
      <c r="E23" s="21">
        <v>69636.42</v>
      </c>
      <c r="F23" s="21">
        <v>310.58999999999997</v>
      </c>
      <c r="G23" s="21">
        <f t="shared" si="0"/>
        <v>69325.83</v>
      </c>
      <c r="H23" s="21">
        <v>69325.83</v>
      </c>
    </row>
    <row r="24" spans="3:8">
      <c r="C24" s="8">
        <v>45597</v>
      </c>
      <c r="D24" s="9">
        <v>45626</v>
      </c>
      <c r="E24" s="21">
        <v>85892.25</v>
      </c>
      <c r="F24" s="21">
        <v>117.15</v>
      </c>
      <c r="G24" s="21">
        <f t="shared" si="0"/>
        <v>85775.1</v>
      </c>
      <c r="H24" s="21">
        <v>85775.1</v>
      </c>
    </row>
    <row r="25" spans="3:8">
      <c r="C25" s="8">
        <v>45627</v>
      </c>
      <c r="D25" s="9">
        <v>45657</v>
      </c>
      <c r="E25" s="21">
        <v>78262.964999999997</v>
      </c>
      <c r="F25" s="21">
        <v>319.05</v>
      </c>
      <c r="G25" s="21">
        <f t="shared" si="0"/>
        <v>77943.914999999994</v>
      </c>
      <c r="H25" s="21">
        <v>77943.914999999994</v>
      </c>
    </row>
    <row r="26" spans="3:8" ht="15.75" thickBot="1">
      <c r="C26" s="110" t="s">
        <v>35</v>
      </c>
      <c r="D26" s="111"/>
      <c r="E26" s="21">
        <f>SUM(E5:E25)</f>
        <v>5052670.4239233332</v>
      </c>
      <c r="F26" s="21">
        <f>SUM(F5:F25)</f>
        <v>3018.5832800000003</v>
      </c>
      <c r="G26" s="21">
        <f>SUM(G5:G25)</f>
        <v>5048834.7771723336</v>
      </c>
      <c r="H26" s="21">
        <f>SUM(H5:H25)</f>
        <v>5049651.8406433342</v>
      </c>
    </row>
    <row r="29" spans="3:8" ht="45">
      <c r="C29" s="112" t="s">
        <v>69</v>
      </c>
      <c r="D29" s="113"/>
      <c r="E29" s="114"/>
      <c r="F29" s="46" t="s">
        <v>70</v>
      </c>
      <c r="G29" s="46" t="s">
        <v>71</v>
      </c>
      <c r="H29" s="47" t="s">
        <v>72</v>
      </c>
    </row>
    <row r="30" spans="3:8">
      <c r="C30" s="46" t="s">
        <v>73</v>
      </c>
      <c r="D30" s="48">
        <v>45017</v>
      </c>
      <c r="E30" s="49">
        <v>45046</v>
      </c>
      <c r="F30" s="75">
        <v>144044.96950000001</v>
      </c>
      <c r="G30" s="75">
        <v>184.9365</v>
      </c>
      <c r="H30" s="76">
        <v>143860.033</v>
      </c>
    </row>
    <row r="31" spans="3:8">
      <c r="C31" s="115" t="s">
        <v>74</v>
      </c>
      <c r="D31" s="116"/>
      <c r="E31" s="46">
        <f>E30-D30+1</f>
        <v>30</v>
      </c>
      <c r="F31" s="75"/>
      <c r="G31" s="75"/>
      <c r="H31" s="77"/>
    </row>
    <row r="32" spans="3:8">
      <c r="C32" s="115" t="s">
        <v>75</v>
      </c>
      <c r="D32" s="117"/>
      <c r="E32" s="116"/>
      <c r="F32" s="75">
        <f>F30/E31*28</f>
        <v>134441.97153333336</v>
      </c>
      <c r="G32" s="75">
        <f>G30/E31*28</f>
        <v>172.60740000000001</v>
      </c>
      <c r="H32" s="77">
        <f>H30/E31*28</f>
        <v>134269.36413333332</v>
      </c>
    </row>
    <row r="33" spans="3:8">
      <c r="C33" s="46"/>
      <c r="D33" s="46"/>
      <c r="E33" s="46" t="s">
        <v>40</v>
      </c>
      <c r="F33" s="46"/>
      <c r="G33" s="46"/>
      <c r="H33" s="49"/>
    </row>
  </sheetData>
  <mergeCells count="5">
    <mergeCell ref="C3:D3"/>
    <mergeCell ref="C26:D26"/>
    <mergeCell ref="C29:E29"/>
    <mergeCell ref="C31:D31"/>
    <mergeCell ref="C32:E32"/>
  </mergeCells>
  <phoneticPr fontId="10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ea8750-b6d5-4f37-b92d-eeb381a027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55A0BEEDCAE4DB3D83C36A9EF8F86" ma:contentTypeVersion="15" ma:contentTypeDescription="Create a new document." ma:contentTypeScope="" ma:versionID="73b954e1378b4411d8f80c3b652527bf">
  <xsd:schema xmlns:xsd="http://www.w3.org/2001/XMLSchema" xmlns:xs="http://www.w3.org/2001/XMLSchema" xmlns:p="http://schemas.microsoft.com/office/2006/metadata/properties" xmlns:ns3="540b0d46-d9b1-45b6-a319-7305f00862f4" xmlns:ns4="0bea8750-b6d5-4f37-b92d-eeb381a02712" targetNamespace="http://schemas.microsoft.com/office/2006/metadata/properties" ma:root="true" ma:fieldsID="6b2bf640712cce3b330e68a76912fa40" ns3:_="" ns4:_="">
    <xsd:import namespace="540b0d46-d9b1-45b6-a319-7305f00862f4"/>
    <xsd:import namespace="0bea8750-b6d5-4f37-b92d-eeb381a0271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b0d46-d9b1-45b6-a319-7305f00862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a8750-b6d5-4f37-b92d-eeb381a02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CE4E1-E45F-4B78-8294-A43837886435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0bea8750-b6d5-4f37-b92d-eeb381a02712"/>
    <ds:schemaRef ds:uri="540b0d46-d9b1-45b6-a319-7305f00862f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39C1C5-CB28-4DFB-B318-4E117E168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D67BD1-DFAC-4B87-AAC9-B4554CF9A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0b0d46-d9b1-45b6-a319-7305f00862f4"/>
    <ds:schemaRef ds:uri="0bea8750-b6d5-4f37-b92d-eeb381a02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ER-Calculation</vt:lpstr>
      <vt:lpstr>Summary</vt:lpstr>
      <vt:lpstr>VASP-564 </vt:lpstr>
      <vt:lpstr>VASP III 525</vt:lpstr>
      <vt:lpstr>VASP III 689 </vt:lpstr>
      <vt:lpstr>VASP-15</vt:lpstr>
      <vt:lpstr>VASP-29 </vt:lpstr>
      <vt:lpstr>VASP-09</vt:lpstr>
      <vt:lpstr>VASP-64</vt:lpstr>
      <vt:lpstr>VASP-35 </vt:lpstr>
      <vt:lpstr>VASP-49 </vt:lpstr>
      <vt:lpstr>VASP-394</vt:lpstr>
      <vt:lpstr>VASP-450 </vt:lpstr>
      <vt:lpstr>VASP III 26</vt:lpstr>
      <vt:lpstr>VASP III 397 </vt:lpstr>
      <vt:lpstr>VASP III 58 </vt:lpstr>
      <vt:lpstr>VASP III 108</vt:lpstr>
      <vt:lpstr>VASP III 424 </vt:lpstr>
      <vt:lpstr>VASP-21 </vt:lpstr>
      <vt:lpstr>VASP-72 </vt:lpstr>
      <vt:lpstr>VASP-142</vt:lpstr>
      <vt:lpstr>VASP-510 </vt:lpstr>
      <vt:lpstr>VASP-637</vt:lpstr>
      <vt:lpstr>VASP-696 </vt:lpstr>
      <vt:lpstr>VASP III 384V </vt:lpstr>
      <vt:lpstr>VASP III 440 </vt:lpstr>
      <vt:lpstr>VASP III 698</vt:lpstr>
      <vt:lpstr>VASP 237</vt:lpstr>
      <vt:lpstr>VASP III 388</vt:lpstr>
      <vt:lpstr>VASP III 387 </vt:lpstr>
      <vt:lpstr>VAPS III 463 </vt:lpstr>
      <vt:lpstr>VAPS III 700_1 </vt:lpstr>
      <vt:lpstr>VAPS III 105</vt:lpstr>
      <vt:lpstr>VASP III 355</vt:lpstr>
      <vt:lpstr>VASP-92 </vt:lpstr>
      <vt:lpstr>SDGs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Saurabh Sanjay Gaikwad</cp:lastModifiedBy>
  <cp:revision/>
  <cp:lastPrinted>2025-03-04T06:46:44Z</cp:lastPrinted>
  <dcterms:created xsi:type="dcterms:W3CDTF">2022-07-27T08:58:42Z</dcterms:created>
  <dcterms:modified xsi:type="dcterms:W3CDTF">2025-06-13T14:18:17Z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0x0101000A955A0BEEDCAE4DB3D83C36A9EF8F86</vt:lpwstr>
  </property>
</Properties>
</file>