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nFrazier\Documents\1497\"/>
    </mc:Choice>
  </mc:AlternateContent>
  <bookViews>
    <workbookView xWindow="0" yWindow="0" windowWidth="22992" windowHeight="9144"/>
  </bookViews>
  <sheets>
    <sheet name="Instance - 1 _Bhadla_" sheetId="1" r:id="rId1"/>
    <sheet name="Apportioning Bhadla" sheetId="2" r:id="rId2"/>
    <sheet name="Instance - 2 _Achempet_" sheetId="3" r:id="rId3"/>
    <sheet name="Instance - 3 _Kalwakurthy_" sheetId="4" r:id="rId4"/>
    <sheet name="Instance - 4 _Salakpur_" sheetId="5" r:id="rId5"/>
    <sheet name="Apportioning Salakpur" sheetId="6" r:id="rId6"/>
    <sheet name="Instance - 5 _Alladurg_" sheetId="7" r:id="rId7"/>
    <sheet name="Instance - 6 _Karnataka_" sheetId="8" r:id="rId8"/>
    <sheet name="Apportioning Karnataka" sheetId="9" r:id="rId9"/>
    <sheet name="Instance - 7 _Bijapur_ 6_8 MW" sheetId="10" r:id="rId10"/>
    <sheet name="Apportioning Bijapur" sheetId="11" r:id="rId11"/>
    <sheet name="Instance - 8 _Hotgi_" sheetId="12" r:id="rId12"/>
    <sheet name="Apportioning Hotgi" sheetId="13" r:id="rId13"/>
    <sheet name="Instance - 9 _Gotan_" sheetId="14" r:id="rId14"/>
    <sheet name="Apportioning Gotan" sheetId="15" r:id="rId15"/>
    <sheet name="Instance - 10 _Gujarat_" sheetId="16" r:id="rId16"/>
    <sheet name="Apportioning Gujarat" sheetId="17" r:id="rId17"/>
    <sheet name="Instance - 11 _Pune_" sheetId="18" r:id="rId18"/>
    <sheet name="Apportioning Pune" sheetId="19" r:id="rId19"/>
    <sheet name="ER Calculation" sheetId="20" r:id="rId20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5" i="18" l="1"/>
  <c r="J5" i="18" s="1"/>
  <c r="L5" i="18" s="1"/>
  <c r="H6" i="18"/>
  <c r="J6" i="18" s="1"/>
  <c r="L6" i="18" s="1"/>
  <c r="H7" i="18"/>
  <c r="H8" i="18"/>
  <c r="J8" i="18" s="1"/>
  <c r="L8" i="18" s="1"/>
  <c r="H9" i="18"/>
  <c r="H10" i="18"/>
  <c r="H11" i="18"/>
  <c r="H12" i="18"/>
  <c r="J12" i="18" s="1"/>
  <c r="L12" i="18" s="1"/>
  <c r="H13" i="18"/>
  <c r="H14" i="18"/>
  <c r="H15" i="18"/>
  <c r="H16" i="18"/>
  <c r="J16" i="18" s="1"/>
  <c r="L16" i="18" s="1"/>
  <c r="H17" i="18"/>
  <c r="J17" i="18" s="1"/>
  <c r="L17" i="18" s="1"/>
  <c r="H18" i="18"/>
  <c r="J18" i="18" s="1"/>
  <c r="L18" i="18" s="1"/>
  <c r="H19" i="18"/>
  <c r="H5" i="16"/>
  <c r="H6" i="16"/>
  <c r="J6" i="16" s="1"/>
  <c r="L6" i="16" s="1"/>
  <c r="H7" i="16"/>
  <c r="J7" i="16" s="1"/>
  <c r="L7" i="16" s="1"/>
  <c r="H8" i="16"/>
  <c r="J8" i="16" s="1"/>
  <c r="L8" i="16" s="1"/>
  <c r="H9" i="16"/>
  <c r="H10" i="16"/>
  <c r="J10" i="16" s="1"/>
  <c r="L10" i="16" s="1"/>
  <c r="H11" i="16"/>
  <c r="J11" i="16" s="1"/>
  <c r="L11" i="16" s="1"/>
  <c r="H12" i="16"/>
  <c r="J12" i="16" s="1"/>
  <c r="L12" i="16" s="1"/>
  <c r="H13" i="16"/>
  <c r="J13" i="16" s="1"/>
  <c r="L13" i="16" s="1"/>
  <c r="H14" i="16"/>
  <c r="H15" i="16"/>
  <c r="H16" i="16"/>
  <c r="J16" i="16" s="1"/>
  <c r="L16" i="16" s="1"/>
  <c r="H17" i="16"/>
  <c r="H18" i="16"/>
  <c r="H19" i="16"/>
  <c r="J19" i="16" s="1"/>
  <c r="L19" i="16" s="1"/>
  <c r="H5" i="14"/>
  <c r="J5" i="14" s="1"/>
  <c r="L5" i="14" s="1"/>
  <c r="H6" i="14"/>
  <c r="H7" i="14"/>
  <c r="J7" i="14" s="1"/>
  <c r="L7" i="14" s="1"/>
  <c r="H8" i="14"/>
  <c r="J8" i="14" s="1"/>
  <c r="L8" i="14" s="1"/>
  <c r="H9" i="14"/>
  <c r="H10" i="14"/>
  <c r="H11" i="14"/>
  <c r="H12" i="14"/>
  <c r="J12" i="14" s="1"/>
  <c r="L12" i="14" s="1"/>
  <c r="H13" i="14"/>
  <c r="H14" i="14"/>
  <c r="J14" i="14" s="1"/>
  <c r="L14" i="14" s="1"/>
  <c r="H15" i="14"/>
  <c r="H16" i="14"/>
  <c r="J16" i="14" s="1"/>
  <c r="L16" i="14" s="1"/>
  <c r="H17" i="14"/>
  <c r="J17" i="14" s="1"/>
  <c r="L17" i="14" s="1"/>
  <c r="H18" i="14"/>
  <c r="J18" i="14" s="1"/>
  <c r="L18" i="14" s="1"/>
  <c r="H19" i="14"/>
  <c r="J19" i="14" s="1"/>
  <c r="L19" i="14" s="1"/>
  <c r="H5" i="12"/>
  <c r="H6" i="12"/>
  <c r="H7" i="12"/>
  <c r="H8" i="12"/>
  <c r="J8" i="12" s="1"/>
  <c r="L8" i="12" s="1"/>
  <c r="H9" i="12"/>
  <c r="J9" i="12" s="1"/>
  <c r="L9" i="12" s="1"/>
  <c r="H10" i="12"/>
  <c r="H11" i="12"/>
  <c r="H12" i="12"/>
  <c r="J12" i="12" s="1"/>
  <c r="L12" i="12" s="1"/>
  <c r="H13" i="12"/>
  <c r="H14" i="12"/>
  <c r="J14" i="12" s="1"/>
  <c r="L14" i="12" s="1"/>
  <c r="H15" i="12"/>
  <c r="H16" i="12"/>
  <c r="J16" i="12" s="1"/>
  <c r="L16" i="12" s="1"/>
  <c r="H17" i="12"/>
  <c r="H18" i="12"/>
  <c r="H19" i="12"/>
  <c r="H4" i="12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C35" i="19"/>
  <c r="F33" i="19"/>
  <c r="N12" i="19"/>
  <c r="E20" i="18" s="1"/>
  <c r="H20" i="18" s="1"/>
  <c r="N9" i="19"/>
  <c r="E4" i="18" s="1"/>
  <c r="H4" i="18" s="1"/>
  <c r="I21" i="18"/>
  <c r="J19" i="18"/>
  <c r="L19" i="18" s="1"/>
  <c r="J15" i="18"/>
  <c r="L15" i="18" s="1"/>
  <c r="J14" i="18"/>
  <c r="L14" i="18" s="1"/>
  <c r="J13" i="18"/>
  <c r="L13" i="18" s="1"/>
  <c r="J11" i="18"/>
  <c r="L11" i="18" s="1"/>
  <c r="J10" i="18"/>
  <c r="L10" i="18" s="1"/>
  <c r="J9" i="18"/>
  <c r="L9" i="18" s="1"/>
  <c r="J7" i="18"/>
  <c r="L7" i="18" s="1"/>
  <c r="C35" i="17"/>
  <c r="F33" i="17"/>
  <c r="N12" i="17"/>
  <c r="E20" i="16" s="1"/>
  <c r="H20" i="16" s="1"/>
  <c r="N9" i="17"/>
  <c r="E4" i="16" s="1"/>
  <c r="H4" i="16" s="1"/>
  <c r="I21" i="16"/>
  <c r="J18" i="16"/>
  <c r="L18" i="16" s="1"/>
  <c r="J17" i="16"/>
  <c r="L17" i="16" s="1"/>
  <c r="J15" i="16"/>
  <c r="L15" i="16" s="1"/>
  <c r="J14" i="16"/>
  <c r="L14" i="16" s="1"/>
  <c r="J9" i="16"/>
  <c r="L9" i="16" s="1"/>
  <c r="J5" i="16"/>
  <c r="L5" i="16" s="1"/>
  <c r="C35" i="15"/>
  <c r="F33" i="15"/>
  <c r="N12" i="15"/>
  <c r="E20" i="14" s="1"/>
  <c r="H20" i="14" s="1"/>
  <c r="N9" i="15"/>
  <c r="E4" i="14" s="1"/>
  <c r="H4" i="14" s="1"/>
  <c r="I21" i="14"/>
  <c r="J15" i="14"/>
  <c r="L15" i="14" s="1"/>
  <c r="J13" i="14"/>
  <c r="L13" i="14" s="1"/>
  <c r="J11" i="14"/>
  <c r="L11" i="14" s="1"/>
  <c r="J10" i="14"/>
  <c r="L10" i="14" s="1"/>
  <c r="J9" i="14"/>
  <c r="L9" i="14" s="1"/>
  <c r="J6" i="14"/>
  <c r="L6" i="14" s="1"/>
  <c r="C35" i="13"/>
  <c r="F33" i="13"/>
  <c r="N12" i="13"/>
  <c r="E20" i="12" s="1"/>
  <c r="H20" i="12" s="1"/>
  <c r="N9" i="13"/>
  <c r="E4" i="12" s="1"/>
  <c r="I21" i="12"/>
  <c r="J19" i="12"/>
  <c r="L19" i="12" s="1"/>
  <c r="J18" i="12"/>
  <c r="L18" i="12" s="1"/>
  <c r="J17" i="12"/>
  <c r="L17" i="12" s="1"/>
  <c r="J15" i="12"/>
  <c r="L15" i="12" s="1"/>
  <c r="J13" i="12"/>
  <c r="L13" i="12" s="1"/>
  <c r="J11" i="12"/>
  <c r="L11" i="12" s="1"/>
  <c r="J10" i="12"/>
  <c r="L10" i="12" s="1"/>
  <c r="J7" i="12"/>
  <c r="L7" i="12" s="1"/>
  <c r="J6" i="12"/>
  <c r="L6" i="12" s="1"/>
  <c r="J5" i="12"/>
  <c r="L5" i="12" s="1"/>
  <c r="C35" i="11"/>
  <c r="F33" i="11"/>
  <c r="N12" i="11"/>
  <c r="N9" i="11"/>
  <c r="I23" i="10"/>
  <c r="G22" i="10"/>
  <c r="E22" i="10"/>
  <c r="H21" i="10"/>
  <c r="J21" i="10" s="1"/>
  <c r="L21" i="10" s="1"/>
  <c r="G21" i="10"/>
  <c r="G20" i="10"/>
  <c r="H20" i="10" s="1"/>
  <c r="J20" i="10" s="1"/>
  <c r="L20" i="10" s="1"/>
  <c r="G19" i="10"/>
  <c r="H19" i="10" s="1"/>
  <c r="J19" i="10" s="1"/>
  <c r="L19" i="10" s="1"/>
  <c r="G18" i="10"/>
  <c r="H18" i="10" s="1"/>
  <c r="J18" i="10" s="1"/>
  <c r="L18" i="10" s="1"/>
  <c r="H17" i="10"/>
  <c r="J17" i="10" s="1"/>
  <c r="L17" i="10" s="1"/>
  <c r="G17" i="10"/>
  <c r="G16" i="10"/>
  <c r="H16" i="10" s="1"/>
  <c r="J16" i="10" s="1"/>
  <c r="L16" i="10" s="1"/>
  <c r="H15" i="10"/>
  <c r="J15" i="10" s="1"/>
  <c r="L15" i="10" s="1"/>
  <c r="G15" i="10"/>
  <c r="G14" i="10"/>
  <c r="H14" i="10" s="1"/>
  <c r="J14" i="10" s="1"/>
  <c r="L14" i="10" s="1"/>
  <c r="H13" i="10"/>
  <c r="J13" i="10" s="1"/>
  <c r="L13" i="10" s="1"/>
  <c r="G13" i="10"/>
  <c r="G12" i="10"/>
  <c r="H12" i="10" s="1"/>
  <c r="J12" i="10" s="1"/>
  <c r="L12" i="10" s="1"/>
  <c r="G11" i="10"/>
  <c r="H11" i="10" s="1"/>
  <c r="J11" i="10" s="1"/>
  <c r="L11" i="10" s="1"/>
  <c r="G10" i="10"/>
  <c r="H10" i="10" s="1"/>
  <c r="J10" i="10" s="1"/>
  <c r="L10" i="10" s="1"/>
  <c r="G9" i="10"/>
  <c r="H9" i="10" s="1"/>
  <c r="J9" i="10" s="1"/>
  <c r="L9" i="10" s="1"/>
  <c r="G8" i="10"/>
  <c r="H8" i="10" s="1"/>
  <c r="J8" i="10" s="1"/>
  <c r="L8" i="10" s="1"/>
  <c r="G7" i="10"/>
  <c r="H7" i="10" s="1"/>
  <c r="J7" i="10" s="1"/>
  <c r="L7" i="10" s="1"/>
  <c r="G6" i="10"/>
  <c r="E6" i="10"/>
  <c r="AS35" i="9"/>
  <c r="AE35" i="9"/>
  <c r="Q35" i="9"/>
  <c r="C35" i="9"/>
  <c r="AV33" i="9"/>
  <c r="AH33" i="9"/>
  <c r="T33" i="9"/>
  <c r="F33" i="9"/>
  <c r="BD13" i="9"/>
  <c r="E91" i="8" s="1"/>
  <c r="AP13" i="9"/>
  <c r="E68" i="8" s="1"/>
  <c r="AB13" i="9"/>
  <c r="E45" i="8" s="1"/>
  <c r="N13" i="9"/>
  <c r="BD10" i="9"/>
  <c r="E75" i="8" s="1"/>
  <c r="AP10" i="9"/>
  <c r="AB10" i="9"/>
  <c r="E29" i="8" s="1"/>
  <c r="N10" i="9"/>
  <c r="E6" i="8" s="1"/>
  <c r="I92" i="8"/>
  <c r="G91" i="8"/>
  <c r="H90" i="8"/>
  <c r="J90" i="8" s="1"/>
  <c r="L90" i="8" s="1"/>
  <c r="G90" i="8"/>
  <c r="G89" i="8"/>
  <c r="H89" i="8" s="1"/>
  <c r="J89" i="8" s="1"/>
  <c r="L89" i="8" s="1"/>
  <c r="G88" i="8"/>
  <c r="H88" i="8" s="1"/>
  <c r="J88" i="8" s="1"/>
  <c r="L88" i="8" s="1"/>
  <c r="G87" i="8"/>
  <c r="H87" i="8" s="1"/>
  <c r="J87" i="8" s="1"/>
  <c r="L87" i="8" s="1"/>
  <c r="J86" i="8"/>
  <c r="L86" i="8" s="1"/>
  <c r="H86" i="8"/>
  <c r="G86" i="8"/>
  <c r="H85" i="8"/>
  <c r="J85" i="8" s="1"/>
  <c r="L85" i="8" s="1"/>
  <c r="G85" i="8"/>
  <c r="G84" i="8"/>
  <c r="H84" i="8" s="1"/>
  <c r="J84" i="8" s="1"/>
  <c r="L84" i="8" s="1"/>
  <c r="G83" i="8"/>
  <c r="H83" i="8" s="1"/>
  <c r="J83" i="8" s="1"/>
  <c r="L83" i="8" s="1"/>
  <c r="G82" i="8"/>
  <c r="H82" i="8" s="1"/>
  <c r="J82" i="8" s="1"/>
  <c r="L82" i="8" s="1"/>
  <c r="G81" i="8"/>
  <c r="H81" i="8" s="1"/>
  <c r="J81" i="8" s="1"/>
  <c r="L81" i="8" s="1"/>
  <c r="G80" i="8"/>
  <c r="H80" i="8" s="1"/>
  <c r="J80" i="8" s="1"/>
  <c r="L80" i="8" s="1"/>
  <c r="G79" i="8"/>
  <c r="H79" i="8" s="1"/>
  <c r="J79" i="8" s="1"/>
  <c r="L79" i="8" s="1"/>
  <c r="G78" i="8"/>
  <c r="H78" i="8" s="1"/>
  <c r="J78" i="8" s="1"/>
  <c r="L78" i="8" s="1"/>
  <c r="G77" i="8"/>
  <c r="H77" i="8" s="1"/>
  <c r="J77" i="8" s="1"/>
  <c r="L77" i="8" s="1"/>
  <c r="G76" i="8"/>
  <c r="H76" i="8" s="1"/>
  <c r="J76" i="8" s="1"/>
  <c r="L76" i="8" s="1"/>
  <c r="G75" i="8"/>
  <c r="I69" i="8"/>
  <c r="G68" i="8"/>
  <c r="G67" i="8"/>
  <c r="H67" i="8" s="1"/>
  <c r="J67" i="8" s="1"/>
  <c r="L67" i="8" s="1"/>
  <c r="H66" i="8"/>
  <c r="J66" i="8" s="1"/>
  <c r="L66" i="8" s="1"/>
  <c r="G66" i="8"/>
  <c r="G65" i="8"/>
  <c r="H65" i="8" s="1"/>
  <c r="J65" i="8" s="1"/>
  <c r="L65" i="8" s="1"/>
  <c r="H64" i="8"/>
  <c r="J64" i="8" s="1"/>
  <c r="L64" i="8" s="1"/>
  <c r="G64" i="8"/>
  <c r="G63" i="8"/>
  <c r="H63" i="8" s="1"/>
  <c r="J63" i="8" s="1"/>
  <c r="L63" i="8" s="1"/>
  <c r="H62" i="8"/>
  <c r="J62" i="8" s="1"/>
  <c r="L62" i="8" s="1"/>
  <c r="G62" i="8"/>
  <c r="G61" i="8"/>
  <c r="H61" i="8" s="1"/>
  <c r="J61" i="8" s="1"/>
  <c r="L61" i="8" s="1"/>
  <c r="H60" i="8"/>
  <c r="J60" i="8" s="1"/>
  <c r="L60" i="8" s="1"/>
  <c r="G60" i="8"/>
  <c r="G59" i="8"/>
  <c r="H59" i="8" s="1"/>
  <c r="J59" i="8" s="1"/>
  <c r="L59" i="8" s="1"/>
  <c r="H58" i="8"/>
  <c r="J58" i="8" s="1"/>
  <c r="L58" i="8" s="1"/>
  <c r="G58" i="8"/>
  <c r="G57" i="8"/>
  <c r="H57" i="8" s="1"/>
  <c r="J57" i="8" s="1"/>
  <c r="L57" i="8" s="1"/>
  <c r="H56" i="8"/>
  <c r="J56" i="8" s="1"/>
  <c r="L56" i="8" s="1"/>
  <c r="G56" i="8"/>
  <c r="G55" i="8"/>
  <c r="H55" i="8" s="1"/>
  <c r="J55" i="8" s="1"/>
  <c r="L55" i="8" s="1"/>
  <c r="G54" i="8"/>
  <c r="H54" i="8" s="1"/>
  <c r="J54" i="8" s="1"/>
  <c r="L54" i="8" s="1"/>
  <c r="H53" i="8"/>
  <c r="J53" i="8" s="1"/>
  <c r="L53" i="8" s="1"/>
  <c r="G53" i="8"/>
  <c r="G52" i="8"/>
  <c r="E52" i="8"/>
  <c r="H52" i="8" s="1"/>
  <c r="I46" i="8"/>
  <c r="G45" i="8"/>
  <c r="G44" i="8"/>
  <c r="H44" i="8" s="1"/>
  <c r="J44" i="8" s="1"/>
  <c r="L44" i="8" s="1"/>
  <c r="G43" i="8"/>
  <c r="H43" i="8" s="1"/>
  <c r="J43" i="8" s="1"/>
  <c r="L43" i="8" s="1"/>
  <c r="G42" i="8"/>
  <c r="H42" i="8" s="1"/>
  <c r="J42" i="8" s="1"/>
  <c r="L42" i="8" s="1"/>
  <c r="G41" i="8"/>
  <c r="H41" i="8" s="1"/>
  <c r="J41" i="8" s="1"/>
  <c r="L41" i="8" s="1"/>
  <c r="G40" i="8"/>
  <c r="H40" i="8" s="1"/>
  <c r="J40" i="8" s="1"/>
  <c r="L40" i="8" s="1"/>
  <c r="G39" i="8"/>
  <c r="H39" i="8" s="1"/>
  <c r="J39" i="8" s="1"/>
  <c r="L39" i="8" s="1"/>
  <c r="G38" i="8"/>
  <c r="H38" i="8" s="1"/>
  <c r="J38" i="8" s="1"/>
  <c r="L38" i="8" s="1"/>
  <c r="G37" i="8"/>
  <c r="H37" i="8" s="1"/>
  <c r="J37" i="8" s="1"/>
  <c r="L37" i="8" s="1"/>
  <c r="G36" i="8"/>
  <c r="H36" i="8" s="1"/>
  <c r="J36" i="8" s="1"/>
  <c r="L36" i="8" s="1"/>
  <c r="G35" i="8"/>
  <c r="H35" i="8" s="1"/>
  <c r="J35" i="8" s="1"/>
  <c r="L35" i="8" s="1"/>
  <c r="G34" i="8"/>
  <c r="H34" i="8" s="1"/>
  <c r="J34" i="8" s="1"/>
  <c r="L34" i="8" s="1"/>
  <c r="G33" i="8"/>
  <c r="H33" i="8" s="1"/>
  <c r="J33" i="8" s="1"/>
  <c r="L33" i="8" s="1"/>
  <c r="G32" i="8"/>
  <c r="H32" i="8" s="1"/>
  <c r="J32" i="8" s="1"/>
  <c r="L32" i="8" s="1"/>
  <c r="G31" i="8"/>
  <c r="H31" i="8" s="1"/>
  <c r="J31" i="8" s="1"/>
  <c r="L31" i="8" s="1"/>
  <c r="G30" i="8"/>
  <c r="H30" i="8" s="1"/>
  <c r="J30" i="8" s="1"/>
  <c r="L30" i="8" s="1"/>
  <c r="G29" i="8"/>
  <c r="I23" i="8"/>
  <c r="G22" i="8"/>
  <c r="E22" i="8"/>
  <c r="G21" i="8"/>
  <c r="H21" i="8" s="1"/>
  <c r="J21" i="8" s="1"/>
  <c r="L21" i="8" s="1"/>
  <c r="G20" i="8"/>
  <c r="H20" i="8" s="1"/>
  <c r="J20" i="8" s="1"/>
  <c r="L20" i="8" s="1"/>
  <c r="G19" i="8"/>
  <c r="H19" i="8" s="1"/>
  <c r="J19" i="8" s="1"/>
  <c r="L19" i="8" s="1"/>
  <c r="G18" i="8"/>
  <c r="H18" i="8" s="1"/>
  <c r="J18" i="8" s="1"/>
  <c r="L18" i="8" s="1"/>
  <c r="H17" i="8"/>
  <c r="J17" i="8" s="1"/>
  <c r="L17" i="8" s="1"/>
  <c r="G17" i="8"/>
  <c r="G16" i="8"/>
  <c r="H16" i="8" s="1"/>
  <c r="J16" i="8" s="1"/>
  <c r="L16" i="8" s="1"/>
  <c r="G15" i="8"/>
  <c r="H15" i="8" s="1"/>
  <c r="J15" i="8" s="1"/>
  <c r="L15" i="8" s="1"/>
  <c r="G14" i="8"/>
  <c r="H14" i="8" s="1"/>
  <c r="J14" i="8" s="1"/>
  <c r="L14" i="8" s="1"/>
  <c r="G13" i="8"/>
  <c r="H13" i="8" s="1"/>
  <c r="J13" i="8" s="1"/>
  <c r="L13" i="8" s="1"/>
  <c r="G12" i="8"/>
  <c r="H12" i="8" s="1"/>
  <c r="J12" i="8" s="1"/>
  <c r="L12" i="8" s="1"/>
  <c r="G11" i="8"/>
  <c r="H11" i="8" s="1"/>
  <c r="J11" i="8" s="1"/>
  <c r="L11" i="8" s="1"/>
  <c r="G10" i="8"/>
  <c r="H10" i="8" s="1"/>
  <c r="J10" i="8" s="1"/>
  <c r="L10" i="8" s="1"/>
  <c r="G9" i="8"/>
  <c r="H9" i="8" s="1"/>
  <c r="J9" i="8" s="1"/>
  <c r="L9" i="8" s="1"/>
  <c r="H8" i="8"/>
  <c r="J8" i="8" s="1"/>
  <c r="L8" i="8" s="1"/>
  <c r="G8" i="8"/>
  <c r="G7" i="8"/>
  <c r="H7" i="8" s="1"/>
  <c r="J7" i="8" s="1"/>
  <c r="L7" i="8" s="1"/>
  <c r="G6" i="8"/>
  <c r="H20" i="7"/>
  <c r="G19" i="7"/>
  <c r="I19" i="7" s="1"/>
  <c r="K19" i="7" s="1"/>
  <c r="G18" i="7"/>
  <c r="I18" i="7" s="1"/>
  <c r="K18" i="7" s="1"/>
  <c r="G17" i="7"/>
  <c r="I17" i="7" s="1"/>
  <c r="K17" i="7" s="1"/>
  <c r="G16" i="7"/>
  <c r="I16" i="7" s="1"/>
  <c r="K16" i="7" s="1"/>
  <c r="G15" i="7"/>
  <c r="I15" i="7" s="1"/>
  <c r="K15" i="7" s="1"/>
  <c r="G14" i="7"/>
  <c r="I14" i="7" s="1"/>
  <c r="K14" i="7" s="1"/>
  <c r="I13" i="7"/>
  <c r="K13" i="7" s="1"/>
  <c r="G13" i="7"/>
  <c r="G12" i="7"/>
  <c r="I12" i="7" s="1"/>
  <c r="K12" i="7" s="1"/>
  <c r="G11" i="7"/>
  <c r="I11" i="7" s="1"/>
  <c r="K11" i="7" s="1"/>
  <c r="G10" i="7"/>
  <c r="I10" i="7" s="1"/>
  <c r="K10" i="7" s="1"/>
  <c r="G9" i="7"/>
  <c r="I9" i="7" s="1"/>
  <c r="K9" i="7" s="1"/>
  <c r="G8" i="7"/>
  <c r="I8" i="7" s="1"/>
  <c r="K8" i="7" s="1"/>
  <c r="G7" i="7"/>
  <c r="I7" i="7" s="1"/>
  <c r="K7" i="7" s="1"/>
  <c r="G6" i="7"/>
  <c r="I6" i="7" s="1"/>
  <c r="K6" i="7" s="1"/>
  <c r="G5" i="7"/>
  <c r="I5" i="7" s="1"/>
  <c r="K5" i="7" s="1"/>
  <c r="G4" i="7"/>
  <c r="F36" i="6"/>
  <c r="C35" i="6"/>
  <c r="N12" i="6"/>
  <c r="E22" i="5" s="1"/>
  <c r="G22" i="5" s="1"/>
  <c r="I22" i="5" s="1"/>
  <c r="K22" i="5" s="1"/>
  <c r="N9" i="6"/>
  <c r="E4" i="5" s="1"/>
  <c r="G4" i="5" s="1"/>
  <c r="H23" i="5"/>
  <c r="G21" i="5"/>
  <c r="I21" i="5" s="1"/>
  <c r="K21" i="5" s="1"/>
  <c r="G20" i="5"/>
  <c r="I20" i="5" s="1"/>
  <c r="K20" i="5" s="1"/>
  <c r="G19" i="5"/>
  <c r="I19" i="5" s="1"/>
  <c r="K19" i="5" s="1"/>
  <c r="G18" i="5"/>
  <c r="I18" i="5" s="1"/>
  <c r="K18" i="5" s="1"/>
  <c r="G17" i="5"/>
  <c r="I17" i="5" s="1"/>
  <c r="K17" i="5" s="1"/>
  <c r="G16" i="5"/>
  <c r="I16" i="5" s="1"/>
  <c r="K16" i="5" s="1"/>
  <c r="G15" i="5"/>
  <c r="I15" i="5" s="1"/>
  <c r="K15" i="5" s="1"/>
  <c r="I14" i="5"/>
  <c r="K14" i="5" s="1"/>
  <c r="G14" i="5"/>
  <c r="G13" i="5"/>
  <c r="I13" i="5" s="1"/>
  <c r="K13" i="5" s="1"/>
  <c r="G12" i="5"/>
  <c r="I12" i="5" s="1"/>
  <c r="K12" i="5" s="1"/>
  <c r="G11" i="5"/>
  <c r="I11" i="5" s="1"/>
  <c r="K11" i="5" s="1"/>
  <c r="G10" i="5"/>
  <c r="I10" i="5" s="1"/>
  <c r="K10" i="5" s="1"/>
  <c r="G9" i="5"/>
  <c r="I9" i="5" s="1"/>
  <c r="K9" i="5" s="1"/>
  <c r="G8" i="5"/>
  <c r="I8" i="5" s="1"/>
  <c r="K8" i="5" s="1"/>
  <c r="G7" i="5"/>
  <c r="I7" i="5" s="1"/>
  <c r="K7" i="5" s="1"/>
  <c r="G6" i="5"/>
  <c r="I6" i="5" s="1"/>
  <c r="K6" i="5" s="1"/>
  <c r="G5" i="5"/>
  <c r="I5" i="5" s="1"/>
  <c r="K5" i="5" s="1"/>
  <c r="H21" i="4"/>
  <c r="G20" i="4"/>
  <c r="I20" i="4" s="1"/>
  <c r="K20" i="4" s="1"/>
  <c r="G19" i="4"/>
  <c r="I19" i="4" s="1"/>
  <c r="K19" i="4" s="1"/>
  <c r="I18" i="4"/>
  <c r="K18" i="4" s="1"/>
  <c r="G18" i="4"/>
  <c r="G17" i="4"/>
  <c r="I17" i="4" s="1"/>
  <c r="K17" i="4" s="1"/>
  <c r="G16" i="4"/>
  <c r="I16" i="4" s="1"/>
  <c r="K16" i="4" s="1"/>
  <c r="G15" i="4"/>
  <c r="I15" i="4" s="1"/>
  <c r="K15" i="4" s="1"/>
  <c r="G14" i="4"/>
  <c r="I14" i="4" s="1"/>
  <c r="K14" i="4" s="1"/>
  <c r="I13" i="4"/>
  <c r="K13" i="4" s="1"/>
  <c r="G13" i="4"/>
  <c r="G12" i="4"/>
  <c r="I12" i="4" s="1"/>
  <c r="K12" i="4" s="1"/>
  <c r="I11" i="4"/>
  <c r="K11" i="4" s="1"/>
  <c r="G11" i="4"/>
  <c r="G10" i="4"/>
  <c r="I10" i="4" s="1"/>
  <c r="K10" i="4" s="1"/>
  <c r="G9" i="4"/>
  <c r="I9" i="4" s="1"/>
  <c r="K9" i="4" s="1"/>
  <c r="G8" i="4"/>
  <c r="I7" i="4"/>
  <c r="K7" i="4" s="1"/>
  <c r="G7" i="4"/>
  <c r="I6" i="4"/>
  <c r="K6" i="4" s="1"/>
  <c r="G6" i="4"/>
  <c r="G5" i="4"/>
  <c r="I5" i="4" s="1"/>
  <c r="K5" i="4" s="1"/>
  <c r="G4" i="4"/>
  <c r="I4" i="4" s="1"/>
  <c r="K4" i="4" s="1"/>
  <c r="H21" i="3"/>
  <c r="G20" i="3"/>
  <c r="I20" i="3" s="1"/>
  <c r="K20" i="3" s="1"/>
  <c r="G19" i="3"/>
  <c r="I19" i="3" s="1"/>
  <c r="K19" i="3" s="1"/>
  <c r="G18" i="3"/>
  <c r="I18" i="3" s="1"/>
  <c r="K18" i="3" s="1"/>
  <c r="G17" i="3"/>
  <c r="I17" i="3" s="1"/>
  <c r="K17" i="3" s="1"/>
  <c r="I16" i="3"/>
  <c r="K16" i="3" s="1"/>
  <c r="G16" i="3"/>
  <c r="G15" i="3"/>
  <c r="I15" i="3" s="1"/>
  <c r="K15" i="3" s="1"/>
  <c r="G14" i="3"/>
  <c r="I14" i="3" s="1"/>
  <c r="K14" i="3" s="1"/>
  <c r="G13" i="3"/>
  <c r="I13" i="3" s="1"/>
  <c r="K13" i="3" s="1"/>
  <c r="G12" i="3"/>
  <c r="I12" i="3" s="1"/>
  <c r="K12" i="3" s="1"/>
  <c r="G11" i="3"/>
  <c r="I11" i="3" s="1"/>
  <c r="K11" i="3" s="1"/>
  <c r="G10" i="3"/>
  <c r="I10" i="3" s="1"/>
  <c r="K10" i="3" s="1"/>
  <c r="G9" i="3"/>
  <c r="I9" i="3" s="1"/>
  <c r="K9" i="3" s="1"/>
  <c r="I8" i="3"/>
  <c r="K8" i="3" s="1"/>
  <c r="G8" i="3"/>
  <c r="G7" i="3"/>
  <c r="I7" i="3" s="1"/>
  <c r="K7" i="3" s="1"/>
  <c r="G6" i="3"/>
  <c r="I6" i="3" s="1"/>
  <c r="K6" i="3" s="1"/>
  <c r="G5" i="3"/>
  <c r="I5" i="3" s="1"/>
  <c r="K5" i="3" s="1"/>
  <c r="G4" i="3"/>
  <c r="I4" i="3" s="1"/>
  <c r="C35" i="2"/>
  <c r="F33" i="2"/>
  <c r="N12" i="2"/>
  <c r="E20" i="1" s="1"/>
  <c r="G20" i="1" s="1"/>
  <c r="I20" i="1" s="1"/>
  <c r="K20" i="1" s="1"/>
  <c r="N9" i="2"/>
  <c r="E4" i="1" s="1"/>
  <c r="G4" i="1" s="1"/>
  <c r="H21" i="1"/>
  <c r="I19" i="1"/>
  <c r="K19" i="1" s="1"/>
  <c r="G19" i="1"/>
  <c r="G18" i="1"/>
  <c r="I18" i="1" s="1"/>
  <c r="K18" i="1" s="1"/>
  <c r="G17" i="1"/>
  <c r="I17" i="1" s="1"/>
  <c r="K17" i="1" s="1"/>
  <c r="G16" i="1"/>
  <c r="I16" i="1" s="1"/>
  <c r="K16" i="1" s="1"/>
  <c r="I15" i="1"/>
  <c r="K15" i="1" s="1"/>
  <c r="G15" i="1"/>
  <c r="G14" i="1"/>
  <c r="I14" i="1" s="1"/>
  <c r="K14" i="1" s="1"/>
  <c r="G13" i="1"/>
  <c r="I13" i="1" s="1"/>
  <c r="K13" i="1" s="1"/>
  <c r="G12" i="1"/>
  <c r="I12" i="1" s="1"/>
  <c r="K12" i="1" s="1"/>
  <c r="G11" i="1"/>
  <c r="I11" i="1" s="1"/>
  <c r="K11" i="1" s="1"/>
  <c r="I10" i="1"/>
  <c r="K10" i="1" s="1"/>
  <c r="G10" i="1"/>
  <c r="G9" i="1"/>
  <c r="I9" i="1" s="1"/>
  <c r="K9" i="1" s="1"/>
  <c r="G8" i="1"/>
  <c r="I8" i="1" s="1"/>
  <c r="K8" i="1" s="1"/>
  <c r="G7" i="1"/>
  <c r="I7" i="1" s="1"/>
  <c r="K7" i="1" s="1"/>
  <c r="G6" i="1"/>
  <c r="I6" i="1" s="1"/>
  <c r="K6" i="1" s="1"/>
  <c r="G5" i="1"/>
  <c r="I5" i="1" s="1"/>
  <c r="K5" i="1" s="1"/>
  <c r="H45" i="8" l="1"/>
  <c r="J45" i="8" s="1"/>
  <c r="L45" i="8" s="1"/>
  <c r="J20" i="18"/>
  <c r="L20" i="18" s="1"/>
  <c r="M19" i="18" s="1"/>
  <c r="J20" i="16"/>
  <c r="L20" i="16" s="1"/>
  <c r="M19" i="16" s="1"/>
  <c r="J20" i="14"/>
  <c r="L20" i="14" s="1"/>
  <c r="M19" i="14" s="1"/>
  <c r="J20" i="12"/>
  <c r="L20" i="12" s="1"/>
  <c r="M55" i="8"/>
  <c r="H22" i="8"/>
  <c r="J22" i="8" s="1"/>
  <c r="L22" i="8" s="1"/>
  <c r="H75" i="8"/>
  <c r="J75" i="8" s="1"/>
  <c r="H91" i="8"/>
  <c r="J91" i="8" s="1"/>
  <c r="L91" i="8" s="1"/>
  <c r="G20" i="7"/>
  <c r="H6" i="8"/>
  <c r="J6" i="8" s="1"/>
  <c r="H6" i="10"/>
  <c r="H23" i="10" s="1"/>
  <c r="M9" i="10"/>
  <c r="M44" i="8"/>
  <c r="L19" i="4"/>
  <c r="G21" i="4"/>
  <c r="G21" i="3"/>
  <c r="L19" i="3"/>
  <c r="M9" i="8"/>
  <c r="M21" i="8"/>
  <c r="H29" i="8"/>
  <c r="H46" i="8" s="1"/>
  <c r="H68" i="8"/>
  <c r="J68" i="8" s="1"/>
  <c r="L68" i="8" s="1"/>
  <c r="H22" i="10"/>
  <c r="J22" i="10" s="1"/>
  <c r="L22" i="10" s="1"/>
  <c r="M7" i="18"/>
  <c r="G27" i="20"/>
  <c r="L6" i="7"/>
  <c r="M32" i="8"/>
  <c r="M78" i="8"/>
  <c r="G23" i="5"/>
  <c r="I4" i="5"/>
  <c r="J52" i="8"/>
  <c r="J6" i="10"/>
  <c r="L7" i="1"/>
  <c r="L7" i="5"/>
  <c r="L18" i="7"/>
  <c r="M67" i="8"/>
  <c r="M21" i="10"/>
  <c r="I21" i="3"/>
  <c r="L21" i="5"/>
  <c r="M19" i="12"/>
  <c r="M7" i="16"/>
  <c r="G21" i="1"/>
  <c r="I4" i="1"/>
  <c r="H21" i="12"/>
  <c r="J4" i="12"/>
  <c r="H21" i="14"/>
  <c r="J4" i="14"/>
  <c r="J4" i="16"/>
  <c r="H21" i="16"/>
  <c r="J4" i="18"/>
  <c r="H21" i="18"/>
  <c r="M7" i="14"/>
  <c r="L19" i="1"/>
  <c r="L6" i="3"/>
  <c r="M90" i="8"/>
  <c r="M7" i="12"/>
  <c r="K4" i="3"/>
  <c r="L4" i="4"/>
  <c r="I8" i="4"/>
  <c r="K8" i="4" s="1"/>
  <c r="L6" i="4" s="1"/>
  <c r="I4" i="7"/>
  <c r="G3" i="20" l="1"/>
  <c r="H23" i="8"/>
  <c r="L21" i="4"/>
  <c r="H15" i="20" s="1"/>
  <c r="I15" i="20" s="1"/>
  <c r="I21" i="4"/>
  <c r="H92" i="8"/>
  <c r="J29" i="8"/>
  <c r="J46" i="8" s="1"/>
  <c r="H69" i="8"/>
  <c r="L4" i="3"/>
  <c r="L21" i="3" s="1"/>
  <c r="H14" i="20" s="1"/>
  <c r="I14" i="20" s="1"/>
  <c r="K21" i="3"/>
  <c r="J21" i="12"/>
  <c r="L4" i="12"/>
  <c r="J69" i="8"/>
  <c r="L52" i="8"/>
  <c r="J21" i="18"/>
  <c r="L4" i="18"/>
  <c r="L75" i="8"/>
  <c r="J92" i="8"/>
  <c r="L4" i="14"/>
  <c r="J21" i="14"/>
  <c r="J23" i="10"/>
  <c r="L6" i="10"/>
  <c r="F3" i="20"/>
  <c r="K21" i="4"/>
  <c r="I21" i="1"/>
  <c r="K4" i="1"/>
  <c r="K4" i="7"/>
  <c r="I20" i="7"/>
  <c r="J23" i="8"/>
  <c r="L6" i="8"/>
  <c r="J21" i="16"/>
  <c r="L4" i="16"/>
  <c r="K4" i="5"/>
  <c r="I23" i="5"/>
  <c r="L29" i="8" l="1"/>
  <c r="L46" i="8"/>
  <c r="M29" i="8"/>
  <c r="M46" i="8" s="1"/>
  <c r="H19" i="20" s="1"/>
  <c r="I19" i="20" s="1"/>
  <c r="L69" i="8"/>
  <c r="M52" i="8"/>
  <c r="M69" i="8" s="1"/>
  <c r="H20" i="20" s="1"/>
  <c r="K23" i="5"/>
  <c r="L4" i="5"/>
  <c r="L23" i="5" s="1"/>
  <c r="H16" i="20" s="1"/>
  <c r="I16" i="20" s="1"/>
  <c r="L21" i="14"/>
  <c r="M4" i="14"/>
  <c r="M21" i="14" s="1"/>
  <c r="H24" i="20" s="1"/>
  <c r="I24" i="20" s="1"/>
  <c r="K20" i="7"/>
  <c r="L4" i="7"/>
  <c r="L20" i="7" s="1"/>
  <c r="H17" i="20" s="1"/>
  <c r="I17" i="20" s="1"/>
  <c r="L92" i="8"/>
  <c r="M75" i="8"/>
  <c r="M92" i="8" s="1"/>
  <c r="H21" i="20" s="1"/>
  <c r="I21" i="20" s="1"/>
  <c r="M4" i="16"/>
  <c r="M21" i="16" s="1"/>
  <c r="H25" i="20" s="1"/>
  <c r="I25" i="20" s="1"/>
  <c r="L21" i="16"/>
  <c r="L23" i="8"/>
  <c r="M6" i="8"/>
  <c r="M23" i="8" s="1"/>
  <c r="H18" i="20" s="1"/>
  <c r="I18" i="20" s="1"/>
  <c r="L4" i="1"/>
  <c r="K21" i="1"/>
  <c r="L23" i="10"/>
  <c r="M6" i="10"/>
  <c r="M23" i="10" s="1"/>
  <c r="H22" i="20" s="1"/>
  <c r="I22" i="20" s="1"/>
  <c r="L21" i="18"/>
  <c r="M4" i="18"/>
  <c r="M21" i="18" s="1"/>
  <c r="H26" i="20" s="1"/>
  <c r="I26" i="20" s="1"/>
  <c r="M4" i="12"/>
  <c r="M21" i="12" s="1"/>
  <c r="H23" i="20" s="1"/>
  <c r="I23" i="20" s="1"/>
  <c r="L21" i="12"/>
  <c r="I20" i="20" l="1"/>
  <c r="E3" i="20"/>
  <c r="D9" i="20" s="1"/>
  <c r="J9" i="20" s="1"/>
  <c r="L21" i="1"/>
  <c r="H13" i="20" s="1"/>
  <c r="I13" i="20" s="1"/>
  <c r="H27" i="20" l="1"/>
  <c r="I27" i="20" s="1"/>
</calcChain>
</file>

<file path=xl/sharedStrings.xml><?xml version="1.0" encoding="utf-8"?>
<sst xmlns="http://schemas.openxmlformats.org/spreadsheetml/2006/main" count="367" uniqueCount="84">
  <si>
    <t>Month</t>
  </si>
  <si>
    <t xml:space="preserve">Duration </t>
  </si>
  <si>
    <t>Export (KWh)</t>
  </si>
  <si>
    <t>Import (KWh)</t>
  </si>
  <si>
    <t>Net Electricity Generated (KWh)</t>
  </si>
  <si>
    <t>Net Electricity as per Invoice (KWh)</t>
  </si>
  <si>
    <t>Net Electricity Generated (MWh)</t>
  </si>
  <si>
    <t>Emission Factor</t>
  </si>
  <si>
    <t>Emission Reductions</t>
  </si>
  <si>
    <t>Vintage Wise VCU Breakup</t>
  </si>
  <si>
    <t>From</t>
  </si>
  <si>
    <t>To</t>
  </si>
  <si>
    <t>Total</t>
  </si>
  <si>
    <t>Month - October 2018</t>
  </si>
  <si>
    <t>Month - February 2020</t>
  </si>
  <si>
    <t>KWh</t>
  </si>
  <si>
    <t>Overall Export Value for the month October 2018</t>
  </si>
  <si>
    <t>Daily Generation Value from 21-10-2018 to 31-10-2018</t>
  </si>
  <si>
    <t>Overall Export Value for the month February 2020</t>
  </si>
  <si>
    <t>Daily Generation Value from 01-02-2020 to 20-02-2020</t>
  </si>
  <si>
    <t>Daily Generation Value from 21-10-2018 to 25-10-2018</t>
  </si>
  <si>
    <t>Overall Export Value for the month February 2019</t>
  </si>
  <si>
    <t>Daily Generation Value from 25-01-2020 to 20-02-2020</t>
  </si>
  <si>
    <t>SITE: SHIRAHATTI 20 MW</t>
  </si>
  <si>
    <t>Import with 115% (KWh)</t>
  </si>
  <si>
    <t>SITE: RAMADURG 20 MW</t>
  </si>
  <si>
    <t>SITE: MULBAGAL 20 MW</t>
  </si>
  <si>
    <t>SITE: VIJAYPURA 17 MW</t>
  </si>
  <si>
    <t>Daily Generation Value from 21-10-2019 to 31-10-2019</t>
  </si>
  <si>
    <t>Transmission Losses</t>
  </si>
  <si>
    <t>970499 (6MW)</t>
  </si>
  <si>
    <t>1060098 (6MW)</t>
  </si>
  <si>
    <t>1170924 (6MW)</t>
  </si>
  <si>
    <t>1112786 (6MW)</t>
  </si>
  <si>
    <t>1156948 (6MW)</t>
  </si>
  <si>
    <t>954304 (6MW)</t>
  </si>
  <si>
    <t>750942 (6MW)</t>
  </si>
  <si>
    <t>718677 (6MW)</t>
  </si>
  <si>
    <t>724169 (6MW)</t>
  </si>
  <si>
    <t>918918 (6MW)</t>
  </si>
  <si>
    <t>1071250 (6MW)</t>
  </si>
  <si>
    <t>780157 (6MW)</t>
  </si>
  <si>
    <t>975127 (6MW)</t>
  </si>
  <si>
    <t>1022036 (6MW)</t>
  </si>
  <si>
    <t>Deemed Generation (KWh)</t>
  </si>
  <si>
    <t>Year</t>
  </si>
  <si>
    <r>
      <rPr>
        <b/>
        <i/>
        <sz val="10"/>
        <color rgb="FF000000"/>
        <rFont val="Trebuchet MS"/>
        <family val="2"/>
      </rPr>
      <t>BE</t>
    </r>
    <r>
      <rPr>
        <b/>
        <i/>
        <vertAlign val="subscript"/>
        <sz val="10"/>
        <color rgb="FF000000"/>
        <rFont val="Trebuchet MS"/>
        <family val="2"/>
      </rPr>
      <t>y</t>
    </r>
  </si>
  <si>
    <r>
      <rPr>
        <sz val="10"/>
        <color rgb="FF000000"/>
        <rFont val="Trebuchet MS"/>
        <family val="2"/>
      </rPr>
      <t>(in tCO</t>
    </r>
    <r>
      <rPr>
        <vertAlign val="subscript"/>
        <sz val="10"/>
        <color rgb="FF000000"/>
        <rFont val="Trebuchet MS"/>
        <family val="2"/>
      </rPr>
      <t>2</t>
    </r>
    <r>
      <rPr>
        <sz val="10"/>
        <color rgb="FF000000"/>
        <rFont val="Trebuchet MS"/>
        <family val="2"/>
      </rPr>
      <t>e)</t>
    </r>
  </si>
  <si>
    <t>Summary of calculation of emission reductions or net anthropogenic GHG removals by sinks</t>
  </si>
  <si>
    <t>Baseline emissions</t>
  </si>
  <si>
    <t>Project Emissions</t>
  </si>
  <si>
    <t>Leakage Emissions</t>
  </si>
  <si>
    <r>
      <rPr>
        <b/>
        <sz val="10"/>
        <color rgb="FF000000"/>
        <rFont val="Trebuchet MS"/>
        <family val="2"/>
      </rPr>
      <t>tCO</t>
    </r>
    <r>
      <rPr>
        <b/>
        <vertAlign val="subscript"/>
        <sz val="10"/>
        <color rgb="FF000000"/>
        <rFont val="Trebuchet MS"/>
        <family val="2"/>
      </rPr>
      <t>2</t>
    </r>
    <r>
      <rPr>
        <b/>
        <sz val="10"/>
        <color rgb="FF000000"/>
        <rFont val="Trebuchet MS"/>
        <family val="2"/>
      </rPr>
      <t>e</t>
    </r>
  </si>
  <si>
    <t>Comparision between actual and estimated Emission Reductions</t>
  </si>
  <si>
    <t xml:space="preserve">Project activity instances </t>
  </si>
  <si>
    <t xml:space="preserve">Title of the project activity </t>
  </si>
  <si>
    <t>Opertaional days in current MP</t>
  </si>
  <si>
    <t>Annual Estimation for 365 days</t>
  </si>
  <si>
    <t>ER estimation for actual days</t>
  </si>
  <si>
    <t xml:space="preserve">Actual ER </t>
  </si>
  <si>
    <t>% Variation between Actual ER and estimated ER</t>
  </si>
  <si>
    <t>Instance – 1  Bhadla</t>
  </si>
  <si>
    <t xml:space="preserve">VCS Project for Solar Power Plant at Bhadla, Rajasthan </t>
  </si>
  <si>
    <t>Instance – 2  Achampet</t>
  </si>
  <si>
    <t xml:space="preserve">VCS Project for Solar Power plant at Achampet, Telagana </t>
  </si>
  <si>
    <t>Instance – 3  Kalwakurthy</t>
  </si>
  <si>
    <t xml:space="preserve">VCS Project for Solar Power Plant at Kalwakurthy, Dist. Mehabubnagar, Telangana </t>
  </si>
  <si>
    <t>Instance – 4  Salakpur</t>
  </si>
  <si>
    <t xml:space="preserve">VCS Project for Solar Power Plant at Salakpur, Telangana </t>
  </si>
  <si>
    <t>Instance – 5  Alladurg</t>
  </si>
  <si>
    <t xml:space="preserve">VCS Project for Solar Power Plant at Alladurg, Telangana </t>
  </si>
  <si>
    <t>Instance 6  Karnataka</t>
  </si>
  <si>
    <t xml:space="preserve">VCS Project for Solar Power Plant at Karnataka </t>
  </si>
  <si>
    <t>Instance – 7  Bijapur</t>
  </si>
  <si>
    <t>VCS Project for Solar Power Plant at Vijaypur</t>
  </si>
  <si>
    <t>Instance – 8  Hotgi</t>
  </si>
  <si>
    <t xml:space="preserve">VCS Project for Solar Power Plant at Hotgi, Maharastra </t>
  </si>
  <si>
    <t>Instance – 9  Gotan</t>
  </si>
  <si>
    <t>VCS Project for Solar Power Plant at Gotan, Rajasthan, India</t>
  </si>
  <si>
    <t>Instance – 10  Gujarat</t>
  </si>
  <si>
    <t>VCS Project for Solar Power Plant at Sevagram, Gujrat</t>
  </si>
  <si>
    <t>Instance – 11  Pune</t>
  </si>
  <si>
    <t xml:space="preserve">VCS Project for Solar Power Plant at Pune, Maharastra 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</si>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</sst>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[$$-409]#,##0.00;[Red]\-[$$-409]#,##0.00"/>
    <numFmt numFmtId="165" formatCode="mmm/yy;@"/>
    <numFmt numFmtId="166" formatCode="mm\-dd\-yy"/>
    <numFmt numFmtId="167" formatCode="[$-4009]0"/>
    <numFmt numFmtId="168" formatCode="[$-4009]0.00"/>
    <numFmt numFmtId="169" formatCode="dd\-mmm\-yy"/>
    <numFmt numFmtId="170" formatCode="[$-4009]0.0"/>
    <numFmt numFmtId="171" formatCode="[$-4009]\ * #,##0.00\ ;\ * \-#,##0.00\ ;\ * \-00\ "/>
    <numFmt numFmtId="172" formatCode="[$-4009]\ * #,##0\ ;\ * \-#,##0\ ;\ * \-00\ "/>
    <numFmt numFmtId="173" formatCode="[$-4009]0.00%"/>
  </numFmts>
  <fonts count="16" x14ac:knownFonts="1"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0"/>
      <color rgb="FF000000"/>
      <name val="Trebuchet MS"/>
      <family val="2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i/>
      <vertAlign val="subscript"/>
      <sz val="10"/>
      <color rgb="FF000000"/>
      <name val="Trebuchet MS"/>
      <family val="2"/>
    </font>
    <font>
      <vertAlign val="subscript"/>
      <sz val="10"/>
      <color rgb="FF000000"/>
      <name val="Trebuchet MS"/>
      <family val="2"/>
    </font>
    <font>
      <b/>
      <vertAlign val="subscript"/>
      <sz val="10"/>
      <color rgb="FF000000"/>
      <name val="Trebuchet MS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 applyBorder="0" applyAlignment="0" applyProtection="0"/>
    <xf numFmtId="164" fontId="1" fillId="0" borderId="0" applyBorder="0" applyAlignment="0" applyProtection="0"/>
    <xf numFmtId="0" fontId="2" fillId="0" borderId="0" applyBorder="0" applyProtection="0">
      <alignment horizontal="center"/>
    </xf>
    <xf numFmtId="0" fontId="2" fillId="0" borderId="0" applyBorder="0" applyProtection="0">
      <alignment horizontal="center" textRotation="90"/>
    </xf>
  </cellStyleXfs>
  <cellXfs count="8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8" fontId="5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169" fontId="0" fillId="0" borderId="1" xfId="0" applyNumberFormat="1" applyFont="1" applyBorder="1" applyAlignment="1">
      <alignment horizontal="left"/>
    </xf>
    <xf numFmtId="167" fontId="0" fillId="0" borderId="1" xfId="0" applyNumberFormat="1" applyFont="1" applyBorder="1" applyAlignment="1">
      <alignment horizontal="left"/>
    </xf>
    <xf numFmtId="0" fontId="0" fillId="0" borderId="0" xfId="0" applyFont="1" applyAlignment="1"/>
    <xf numFmtId="170" fontId="0" fillId="0" borderId="1" xfId="0" applyNumberFormat="1" applyFont="1" applyBorder="1" applyAlignment="1">
      <alignment horizontal="left"/>
    </xf>
    <xf numFmtId="0" fontId="5" fillId="0" borderId="0" xfId="0" applyFont="1" applyAlignment="1"/>
    <xf numFmtId="0" fontId="6" fillId="0" borderId="1" xfId="0" applyFont="1" applyBorder="1" applyAlignment="1">
      <alignment horizontal="left"/>
    </xf>
    <xf numFmtId="167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70" fontId="5" fillId="0" borderId="1" xfId="0" applyNumberFormat="1" applyFont="1" applyBorder="1" applyAlignment="1">
      <alignment horizontal="left"/>
    </xf>
    <xf numFmtId="0" fontId="5" fillId="0" borderId="1" xfId="0" applyFont="1" applyBorder="1" applyAlignment="1"/>
    <xf numFmtId="168" fontId="5" fillId="0" borderId="1" xfId="0" applyNumberFormat="1" applyFont="1" applyBorder="1" applyAlignment="1"/>
    <xf numFmtId="170" fontId="5" fillId="0" borderId="0" xfId="0" applyNumberFormat="1" applyFont="1" applyAlignment="1"/>
    <xf numFmtId="169" fontId="0" fillId="0" borderId="0" xfId="0" applyNumberFormat="1" applyFont="1" applyAlignment="1">
      <alignment horizontal="left"/>
    </xf>
    <xf numFmtId="167" fontId="0" fillId="0" borderId="0" xfId="0" applyNumberFormat="1" applyFont="1" applyAlignment="1">
      <alignment horizontal="left"/>
    </xf>
    <xf numFmtId="168" fontId="5" fillId="0" borderId="0" xfId="0" applyNumberFormat="1" applyFont="1" applyAlignment="1"/>
    <xf numFmtId="167" fontId="5" fillId="0" borderId="1" xfId="0" applyNumberFormat="1" applyFont="1" applyBorder="1" applyAlignment="1">
      <alignment horizontal="center"/>
    </xf>
    <xf numFmtId="169" fontId="0" fillId="0" borderId="5" xfId="0" applyNumberFormat="1" applyFont="1" applyBorder="1" applyAlignment="1">
      <alignment horizontal="left"/>
    </xf>
    <xf numFmtId="168" fontId="0" fillId="0" borderId="5" xfId="0" applyNumberFormat="1" applyFont="1" applyBorder="1" applyAlignment="1">
      <alignment horizontal="left"/>
    </xf>
    <xf numFmtId="168" fontId="0" fillId="0" borderId="1" xfId="0" applyNumberFormat="1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7" fontId="0" fillId="0" borderId="5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167" fontId="5" fillId="0" borderId="1" xfId="0" applyNumberFormat="1" applyFont="1" applyBorder="1" applyAlignment="1"/>
    <xf numFmtId="167" fontId="5" fillId="0" borderId="0" xfId="0" applyNumberFormat="1" applyFont="1" applyAlignment="1"/>
    <xf numFmtId="168" fontId="0" fillId="0" borderId="0" xfId="0" applyNumberFormat="1" applyFont="1" applyAlignment="1">
      <alignment horizontal="left"/>
    </xf>
    <xf numFmtId="0" fontId="5" fillId="0" borderId="9" xfId="0" applyFont="1" applyBorder="1" applyAlignment="1">
      <alignment horizontal="center"/>
    </xf>
    <xf numFmtId="168" fontId="5" fillId="0" borderId="1" xfId="0" applyNumberFormat="1" applyFont="1" applyBorder="1" applyAlignment="1">
      <alignment horizontal="left"/>
    </xf>
    <xf numFmtId="170" fontId="5" fillId="0" borderId="0" xfId="0" applyNumberFormat="1" applyFont="1" applyAlignment="1">
      <alignment horizontal="left"/>
    </xf>
    <xf numFmtId="168" fontId="5" fillId="0" borderId="0" xfId="0" applyNumberFormat="1" applyFont="1" applyAlignment="1">
      <alignment horizontal="left"/>
    </xf>
    <xf numFmtId="0" fontId="7" fillId="0" borderId="10" xfId="0" applyFont="1" applyBorder="1" applyAlignment="1"/>
    <xf numFmtId="0" fontId="8" fillId="0" borderId="10" xfId="0" applyFont="1" applyBorder="1" applyAlignment="1"/>
    <xf numFmtId="0" fontId="9" fillId="0" borderId="10" xfId="0" applyFont="1" applyBorder="1" applyAlignment="1">
      <alignment horizontal="right"/>
    </xf>
    <xf numFmtId="0" fontId="8" fillId="0" borderId="0" xfId="0" applyFont="1" applyAlignment="1"/>
    <xf numFmtId="171" fontId="8" fillId="0" borderId="10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/>
    <xf numFmtId="0" fontId="8" fillId="0" borderId="11" xfId="0" applyFont="1" applyBorder="1" applyAlignment="1"/>
    <xf numFmtId="0" fontId="9" fillId="0" borderId="11" xfId="0" applyFont="1" applyBorder="1" applyAlignment="1"/>
    <xf numFmtId="0" fontId="8" fillId="0" borderId="11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9" fillId="0" borderId="10" xfId="0" applyFont="1" applyBorder="1" applyAlignment="1"/>
    <xf numFmtId="0" fontId="8" fillId="0" borderId="10" xfId="0" applyFont="1" applyBorder="1" applyAlignment="1">
      <alignment horizontal="right"/>
    </xf>
    <xf numFmtId="172" fontId="8" fillId="0" borderId="10" xfId="0" applyNumberFormat="1" applyFont="1" applyBorder="1" applyAlignment="1"/>
    <xf numFmtId="0" fontId="5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7" fontId="15" fillId="0" borderId="1" xfId="0" applyNumberFormat="1" applyFont="1" applyBorder="1" applyAlignment="1">
      <alignment horizontal="center" vertical="center"/>
    </xf>
    <xf numFmtId="173" fontId="15" fillId="0" borderId="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67" fontId="15" fillId="0" borderId="6" xfId="0" applyNumberFormat="1" applyFont="1" applyBorder="1" applyAlignment="1">
      <alignment horizontal="center" vertical="center"/>
    </xf>
    <xf numFmtId="173" fontId="15" fillId="0" borderId="6" xfId="0" applyNumberFormat="1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vertical="center"/>
    </xf>
    <xf numFmtId="173" fontId="1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8" fillId="0" borderId="10" xfId="0" applyNumberFormat="1" applyFont="1" applyBorder="1" applyAlignment="1">
      <alignment horizontal="right"/>
    </xf>
    <xf numFmtId="168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8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5">
    <cellStyle name="Heading" xfId="3"/>
    <cellStyle name="Heading1" xfId="4"/>
    <cellStyle name="Normal" xfId="0" builtinId="0"/>
    <cellStyle name="Result" xfId="1"/>
    <cellStyle name="Result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762000</xdr:colOff>
      <xdr:row>52</xdr:row>
      <xdr:rowOff>47625</xdr:rowOff>
    </xdr:to>
    <xdr:sp macro="" textlink="">
      <xdr:nvSpPr>
        <xdr:cNvPr id="103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762000</xdr:colOff>
      <xdr:row>52</xdr:row>
      <xdr:rowOff>47625</xdr:rowOff>
    </xdr:to>
    <xdr:sp macro="" textlink="">
      <xdr:nvSpPr>
        <xdr:cNvPr id="2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762000</xdr:colOff>
      <xdr:row>52</xdr:row>
      <xdr:rowOff>47625</xdr:rowOff>
    </xdr:to>
    <xdr:sp macro="" textlink="">
      <xdr:nvSpPr>
        <xdr:cNvPr id="3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518160</xdr:colOff>
      <xdr:row>52</xdr:row>
      <xdr:rowOff>7620</xdr:rowOff>
    </xdr:to>
    <xdr:sp macro="" textlink="">
      <xdr:nvSpPr>
        <xdr:cNvPr id="4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647700</xdr:colOff>
      <xdr:row>22</xdr:row>
      <xdr:rowOff>561975</xdr:rowOff>
    </xdr:to>
    <xdr:sp macro="" textlink="">
      <xdr:nvSpPr>
        <xdr:cNvPr id="10241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9525</xdr:colOff>
      <xdr:row>55</xdr:row>
      <xdr:rowOff>19050</xdr:rowOff>
    </xdr:to>
    <xdr:sp macro="" textlink="">
      <xdr:nvSpPr>
        <xdr:cNvPr id="2049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142875</xdr:colOff>
      <xdr:row>50</xdr:row>
      <xdr:rowOff>0</xdr:rowOff>
    </xdr:to>
    <xdr:sp macro="" textlink="">
      <xdr:nvSpPr>
        <xdr:cNvPr id="3081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685800</xdr:colOff>
      <xdr:row>54</xdr:row>
      <xdr:rowOff>152400</xdr:rowOff>
    </xdr:to>
    <xdr:sp macro="" textlink="">
      <xdr:nvSpPr>
        <xdr:cNvPr id="4097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542925</xdr:colOff>
      <xdr:row>54</xdr:row>
      <xdr:rowOff>28575</xdr:rowOff>
    </xdr:to>
    <xdr:sp macro="" textlink="">
      <xdr:nvSpPr>
        <xdr:cNvPr id="51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47625</xdr:colOff>
      <xdr:row>50</xdr:row>
      <xdr:rowOff>0</xdr:rowOff>
    </xdr:to>
    <xdr:sp macro="" textlink="">
      <xdr:nvSpPr>
        <xdr:cNvPr id="6145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619125</xdr:colOff>
      <xdr:row>51</xdr:row>
      <xdr:rowOff>66675</xdr:rowOff>
    </xdr:to>
    <xdr:sp macro="" textlink="">
      <xdr:nvSpPr>
        <xdr:cNvPr id="717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1123950</xdr:colOff>
      <xdr:row>53</xdr:row>
      <xdr:rowOff>152400</xdr:rowOff>
    </xdr:to>
    <xdr:sp macro="" textlink="">
      <xdr:nvSpPr>
        <xdr:cNvPr id="8197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647700</xdr:colOff>
      <xdr:row>54</xdr:row>
      <xdr:rowOff>38100</xdr:rowOff>
    </xdr:to>
    <xdr:sp macro="" textlink="">
      <xdr:nvSpPr>
        <xdr:cNvPr id="922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tabSelected="1" zoomScalePageLayoutView="60" workbookViewId="0">
      <selection activeCell="K1" sqref="K1"/>
    </sheetView>
  </sheetViews>
  <sheetFormatPr defaultRowHeight="13.2" x14ac:dyDescent="0.25"/>
  <cols>
    <col min="1" max="2" width="11.6640625" customWidth="1"/>
    <col min="3" max="3" width="11.33203125" customWidth="1"/>
    <col min="4" max="4" width="14" customWidth="1"/>
    <col min="5" max="5" width="13" customWidth="1"/>
    <col min="6" max="6" width="12.109375" customWidth="1"/>
    <col min="7" max="7" width="15.88671875" customWidth="1"/>
    <col min="8" max="8" width="15.6640625" customWidth="1"/>
    <col min="9" max="9" width="14.33203125" customWidth="1"/>
    <col min="10" max="256" width="11.6640625" customWidth="1"/>
    <col min="257" max="1025" width="11.5546875"/>
  </cols>
  <sheetData>
    <row r="2" spans="2:12" ht="15" customHeight="1" x14ac:dyDescent="0.25">
      <c r="B2" s="77" t="s">
        <v>0</v>
      </c>
      <c r="C2" s="75" t="s">
        <v>1</v>
      </c>
      <c r="D2" s="75"/>
      <c r="E2" s="76" t="s">
        <v>2</v>
      </c>
      <c r="F2" s="76" t="s">
        <v>3</v>
      </c>
      <c r="G2" s="75" t="s">
        <v>4</v>
      </c>
      <c r="H2" s="75" t="s">
        <v>5</v>
      </c>
      <c r="I2" s="76" t="s">
        <v>6</v>
      </c>
      <c r="J2" s="76" t="s">
        <v>7</v>
      </c>
      <c r="K2" s="76" t="s">
        <v>8</v>
      </c>
      <c r="L2" s="75" t="s">
        <v>9</v>
      </c>
    </row>
    <row r="3" spans="2:12" ht="53.25" customHeight="1" x14ac:dyDescent="0.25">
      <c r="B3" s="77"/>
      <c r="C3" s="2" t="s">
        <v>10</v>
      </c>
      <c r="D3" s="1" t="s">
        <v>11</v>
      </c>
      <c r="E3" s="76"/>
      <c r="F3" s="76"/>
      <c r="G3" s="75"/>
      <c r="H3" s="75"/>
      <c r="I3" s="76"/>
      <c r="J3" s="76"/>
      <c r="K3" s="76"/>
      <c r="L3" s="75"/>
    </row>
    <row r="4" spans="2:12" ht="14.4" x14ac:dyDescent="0.3">
      <c r="B4" s="3">
        <v>43374</v>
      </c>
      <c r="C4" s="4">
        <v>43394</v>
      </c>
      <c r="D4" s="5">
        <v>43405</v>
      </c>
      <c r="E4" s="6">
        <f>'Apportioning Bhadla'!N9</f>
        <v>1327195.2016143978</v>
      </c>
      <c r="F4" s="7">
        <v>15948</v>
      </c>
      <c r="G4" s="7">
        <f t="shared" ref="G4:G20" si="0">E4-F4</f>
        <v>1311247.2016143978</v>
      </c>
      <c r="H4" s="7">
        <v>3231540</v>
      </c>
      <c r="I4" s="8">
        <f t="shared" ref="I4:I20" si="1">G4/1000</f>
        <v>1311.2472016143979</v>
      </c>
      <c r="J4" s="7">
        <v>0.97699999999999998</v>
      </c>
      <c r="K4" s="8">
        <f t="shared" ref="K4:K20" si="2">ROUNDDOWN(I4*J4,0)</f>
        <v>1281</v>
      </c>
      <c r="L4" s="73">
        <f>K4+K5+K6</f>
        <v>6902</v>
      </c>
    </row>
    <row r="5" spans="2:12" ht="14.4" x14ac:dyDescent="0.3">
      <c r="B5" s="3">
        <v>43405</v>
      </c>
      <c r="C5" s="4">
        <v>43405</v>
      </c>
      <c r="D5" s="5">
        <v>43435</v>
      </c>
      <c r="E5" s="9">
        <v>2786481.6</v>
      </c>
      <c r="F5" s="9">
        <v>15417.6</v>
      </c>
      <c r="G5" s="7">
        <f t="shared" si="0"/>
        <v>2771064</v>
      </c>
      <c r="H5" s="9">
        <v>2771064</v>
      </c>
      <c r="I5" s="8">
        <f t="shared" si="1"/>
        <v>2771.0639999999999</v>
      </c>
      <c r="J5" s="7">
        <v>0.97699999999999998</v>
      </c>
      <c r="K5" s="8">
        <f t="shared" si="2"/>
        <v>2707</v>
      </c>
      <c r="L5" s="73"/>
    </row>
    <row r="6" spans="2:12" ht="14.4" x14ac:dyDescent="0.3">
      <c r="B6" s="3">
        <v>43435</v>
      </c>
      <c r="C6" s="4">
        <v>43435</v>
      </c>
      <c r="D6" s="5">
        <v>43466</v>
      </c>
      <c r="E6" s="9">
        <v>2999121.6</v>
      </c>
      <c r="F6" s="9">
        <v>16384.8</v>
      </c>
      <c r="G6" s="7">
        <f t="shared" si="0"/>
        <v>2982736.8000000003</v>
      </c>
      <c r="H6" s="9">
        <v>2982736.8</v>
      </c>
      <c r="I6" s="8">
        <f t="shared" si="1"/>
        <v>2982.7368000000001</v>
      </c>
      <c r="J6" s="7">
        <v>0.97699999999999998</v>
      </c>
      <c r="K6" s="8">
        <f t="shared" si="2"/>
        <v>2914</v>
      </c>
      <c r="L6" s="73"/>
    </row>
    <row r="7" spans="2:12" ht="14.4" x14ac:dyDescent="0.3">
      <c r="B7" s="3">
        <v>43466</v>
      </c>
      <c r="C7" s="4">
        <v>43466</v>
      </c>
      <c r="D7" s="5">
        <v>43497</v>
      </c>
      <c r="E7" s="9">
        <v>2620293.6</v>
      </c>
      <c r="F7" s="9">
        <v>16051.2</v>
      </c>
      <c r="G7" s="7">
        <f t="shared" si="0"/>
        <v>2604242.4</v>
      </c>
      <c r="H7" s="9">
        <v>2604242.4</v>
      </c>
      <c r="I7" s="8">
        <f t="shared" si="1"/>
        <v>2604.2424000000001</v>
      </c>
      <c r="J7" s="7">
        <v>0.97699999999999998</v>
      </c>
      <c r="K7" s="8">
        <f t="shared" si="2"/>
        <v>2544</v>
      </c>
      <c r="L7" s="73">
        <f>SUM(K7:K18)</f>
        <v>35514</v>
      </c>
    </row>
    <row r="8" spans="2:12" ht="14.4" x14ac:dyDescent="0.3">
      <c r="B8" s="3">
        <v>43497</v>
      </c>
      <c r="C8" s="4">
        <v>43497</v>
      </c>
      <c r="D8" s="5">
        <v>43525</v>
      </c>
      <c r="E8" s="9">
        <v>2968725.6</v>
      </c>
      <c r="F8" s="9">
        <v>12520.8</v>
      </c>
      <c r="G8" s="7">
        <f t="shared" si="0"/>
        <v>2956204.8000000003</v>
      </c>
      <c r="H8" s="9">
        <v>2926204.8</v>
      </c>
      <c r="I8" s="8">
        <f t="shared" si="1"/>
        <v>2956.2048000000004</v>
      </c>
      <c r="J8" s="7">
        <v>0.97699999999999998</v>
      </c>
      <c r="K8" s="8">
        <f t="shared" si="2"/>
        <v>2888</v>
      </c>
      <c r="L8" s="73"/>
    </row>
    <row r="9" spans="2:12" ht="14.4" x14ac:dyDescent="0.3">
      <c r="B9" s="3">
        <v>43525</v>
      </c>
      <c r="C9" s="4">
        <v>43525</v>
      </c>
      <c r="D9" s="5">
        <v>43556</v>
      </c>
      <c r="E9" s="9">
        <v>3497308.8</v>
      </c>
      <c r="F9" s="9">
        <v>11232</v>
      </c>
      <c r="G9" s="7">
        <f t="shared" si="0"/>
        <v>3486076.8</v>
      </c>
      <c r="H9" s="9">
        <v>3486076.8</v>
      </c>
      <c r="I9" s="8">
        <f t="shared" si="1"/>
        <v>3486.0767999999998</v>
      </c>
      <c r="J9" s="7">
        <v>0.97699999999999998</v>
      </c>
      <c r="K9" s="8">
        <f t="shared" si="2"/>
        <v>3405</v>
      </c>
      <c r="L9" s="73"/>
    </row>
    <row r="10" spans="2:12" ht="14.4" x14ac:dyDescent="0.3">
      <c r="B10" s="3">
        <v>43556</v>
      </c>
      <c r="C10" s="4">
        <v>43556</v>
      </c>
      <c r="D10" s="5">
        <v>43586</v>
      </c>
      <c r="E10" s="9">
        <v>3325428</v>
      </c>
      <c r="F10" s="9">
        <v>9376.7999999999993</v>
      </c>
      <c r="G10" s="7">
        <f t="shared" si="0"/>
        <v>3316051.2</v>
      </c>
      <c r="H10" s="9">
        <v>3316051.2</v>
      </c>
      <c r="I10" s="8">
        <f t="shared" si="1"/>
        <v>3316.0512000000003</v>
      </c>
      <c r="J10" s="7">
        <v>0.97699999999999998</v>
      </c>
      <c r="K10" s="8">
        <f t="shared" si="2"/>
        <v>3239</v>
      </c>
      <c r="L10" s="73"/>
    </row>
    <row r="11" spans="2:12" ht="14.4" x14ac:dyDescent="0.3">
      <c r="B11" s="3">
        <v>43586</v>
      </c>
      <c r="C11" s="4">
        <v>43586</v>
      </c>
      <c r="D11" s="5">
        <v>43617</v>
      </c>
      <c r="E11" s="9">
        <v>3517104</v>
      </c>
      <c r="F11" s="9">
        <v>12556.8</v>
      </c>
      <c r="G11" s="7">
        <f t="shared" si="0"/>
        <v>3504547.2</v>
      </c>
      <c r="H11" s="9">
        <v>3504547.2</v>
      </c>
      <c r="I11" s="8">
        <f t="shared" si="1"/>
        <v>3504.5472</v>
      </c>
      <c r="J11" s="7">
        <v>0.97699999999999998</v>
      </c>
      <c r="K11" s="8">
        <f t="shared" si="2"/>
        <v>3423</v>
      </c>
      <c r="L11" s="73"/>
    </row>
    <row r="12" spans="2:12" ht="14.4" x14ac:dyDescent="0.3">
      <c r="B12" s="3">
        <v>43617</v>
      </c>
      <c r="C12" s="4">
        <v>43617</v>
      </c>
      <c r="D12" s="5">
        <v>43647</v>
      </c>
      <c r="E12" s="9">
        <v>3167392.8</v>
      </c>
      <c r="F12" s="9">
        <v>11726.4</v>
      </c>
      <c r="G12" s="7">
        <f t="shared" si="0"/>
        <v>3155666.4</v>
      </c>
      <c r="H12" s="9">
        <v>3155666.4</v>
      </c>
      <c r="I12" s="8">
        <f t="shared" si="1"/>
        <v>3155.6664000000001</v>
      </c>
      <c r="J12" s="7">
        <v>0.97699999999999998</v>
      </c>
      <c r="K12" s="8">
        <f t="shared" si="2"/>
        <v>3083</v>
      </c>
      <c r="L12" s="73"/>
    </row>
    <row r="13" spans="2:12" ht="14.4" x14ac:dyDescent="0.3">
      <c r="B13" s="3">
        <v>43647</v>
      </c>
      <c r="C13" s="4">
        <v>43647</v>
      </c>
      <c r="D13" s="5">
        <v>43678</v>
      </c>
      <c r="E13" s="9">
        <v>2856484.8</v>
      </c>
      <c r="F13" s="9">
        <v>12156</v>
      </c>
      <c r="G13" s="7">
        <f t="shared" si="0"/>
        <v>2844328.8</v>
      </c>
      <c r="H13" s="9">
        <v>2844328.8</v>
      </c>
      <c r="I13" s="8">
        <f t="shared" si="1"/>
        <v>2844.3287999999998</v>
      </c>
      <c r="J13" s="7">
        <v>0.97699999999999998</v>
      </c>
      <c r="K13" s="8">
        <f t="shared" si="2"/>
        <v>2778</v>
      </c>
      <c r="L13" s="73"/>
    </row>
    <row r="14" spans="2:12" ht="14.4" x14ac:dyDescent="0.3">
      <c r="B14" s="3">
        <v>43678</v>
      </c>
      <c r="C14" s="4">
        <v>43678</v>
      </c>
      <c r="D14" s="5">
        <v>43709</v>
      </c>
      <c r="E14" s="9">
        <v>2992612.8</v>
      </c>
      <c r="F14" s="9">
        <v>12636</v>
      </c>
      <c r="G14" s="7">
        <f t="shared" si="0"/>
        <v>2979976.8</v>
      </c>
      <c r="H14" s="9">
        <v>2979976.8</v>
      </c>
      <c r="I14" s="8">
        <f t="shared" si="1"/>
        <v>2979.9767999999999</v>
      </c>
      <c r="J14" s="7">
        <v>0.97699999999999998</v>
      </c>
      <c r="K14" s="8">
        <f t="shared" si="2"/>
        <v>2911</v>
      </c>
      <c r="L14" s="73"/>
    </row>
    <row r="15" spans="2:12" ht="14.4" x14ac:dyDescent="0.3">
      <c r="B15" s="3">
        <v>43709</v>
      </c>
      <c r="C15" s="4">
        <v>43709</v>
      </c>
      <c r="D15" s="5">
        <v>43739</v>
      </c>
      <c r="E15" s="9">
        <v>3149164.8</v>
      </c>
      <c r="F15" s="9">
        <v>13183.2</v>
      </c>
      <c r="G15" s="7">
        <f t="shared" si="0"/>
        <v>3135981.5999999996</v>
      </c>
      <c r="H15" s="9">
        <v>3135981.6</v>
      </c>
      <c r="I15" s="8">
        <f t="shared" si="1"/>
        <v>3135.9815999999996</v>
      </c>
      <c r="J15" s="7">
        <v>0.97699999999999998</v>
      </c>
      <c r="K15" s="8">
        <f t="shared" si="2"/>
        <v>3063</v>
      </c>
      <c r="L15" s="73"/>
    </row>
    <row r="16" spans="2:12" ht="14.4" x14ac:dyDescent="0.3">
      <c r="B16" s="3">
        <v>43739</v>
      </c>
      <c r="C16" s="4">
        <v>43739</v>
      </c>
      <c r="D16" s="5">
        <v>43770</v>
      </c>
      <c r="E16" s="9">
        <v>3144974.4</v>
      </c>
      <c r="F16" s="9">
        <v>14124</v>
      </c>
      <c r="G16" s="7">
        <f t="shared" si="0"/>
        <v>3130850.4</v>
      </c>
      <c r="H16" s="9">
        <v>3130850.4</v>
      </c>
      <c r="I16" s="8">
        <f t="shared" si="1"/>
        <v>3130.8503999999998</v>
      </c>
      <c r="J16" s="7">
        <v>0.97699999999999998</v>
      </c>
      <c r="K16" s="8">
        <f t="shared" si="2"/>
        <v>3058</v>
      </c>
      <c r="L16" s="73"/>
    </row>
    <row r="17" spans="2:12" ht="14.4" x14ac:dyDescent="0.3">
      <c r="B17" s="3">
        <v>43770</v>
      </c>
      <c r="C17" s="4">
        <v>43770</v>
      </c>
      <c r="D17" s="5">
        <v>43800</v>
      </c>
      <c r="E17" s="9">
        <v>2425116</v>
      </c>
      <c r="F17" s="9">
        <v>13939.2</v>
      </c>
      <c r="G17" s="7">
        <f t="shared" si="0"/>
        <v>2411176.7999999998</v>
      </c>
      <c r="H17" s="9">
        <v>2411176.7999999998</v>
      </c>
      <c r="I17" s="8">
        <f t="shared" si="1"/>
        <v>2411.1767999999997</v>
      </c>
      <c r="J17" s="7">
        <v>0.97699999999999998</v>
      </c>
      <c r="K17" s="8">
        <f t="shared" si="2"/>
        <v>2355</v>
      </c>
      <c r="L17" s="73"/>
    </row>
    <row r="18" spans="2:12" ht="14.4" x14ac:dyDescent="0.3">
      <c r="B18" s="3">
        <v>43800</v>
      </c>
      <c r="C18" s="4">
        <v>43800</v>
      </c>
      <c r="D18" s="5">
        <v>43831</v>
      </c>
      <c r="E18" s="9">
        <v>2847592.8</v>
      </c>
      <c r="F18" s="9">
        <v>15244.8</v>
      </c>
      <c r="G18" s="7">
        <f t="shared" si="0"/>
        <v>2832348</v>
      </c>
      <c r="H18" s="9">
        <v>2832348</v>
      </c>
      <c r="I18" s="8">
        <f t="shared" si="1"/>
        <v>2832.348</v>
      </c>
      <c r="J18" s="7">
        <v>0.97699999999999998</v>
      </c>
      <c r="K18" s="8">
        <f t="shared" si="2"/>
        <v>2767</v>
      </c>
      <c r="L18" s="73"/>
    </row>
    <row r="19" spans="2:12" ht="14.4" x14ac:dyDescent="0.3">
      <c r="B19" s="3">
        <v>43831</v>
      </c>
      <c r="C19" s="4">
        <v>43831</v>
      </c>
      <c r="D19" s="5">
        <v>43862</v>
      </c>
      <c r="E19" s="9">
        <v>2822011.2</v>
      </c>
      <c r="F19" s="9">
        <v>15122.4</v>
      </c>
      <c r="G19" s="7">
        <f t="shared" si="0"/>
        <v>2806888.8000000003</v>
      </c>
      <c r="H19" s="9">
        <v>2806888.8</v>
      </c>
      <c r="I19" s="8">
        <f t="shared" si="1"/>
        <v>2806.8888000000002</v>
      </c>
      <c r="J19" s="7">
        <v>0.97699999999999998</v>
      </c>
      <c r="K19" s="8">
        <f t="shared" si="2"/>
        <v>2742</v>
      </c>
      <c r="L19" s="73">
        <f>K19+K20</f>
        <v>5042</v>
      </c>
    </row>
    <row r="20" spans="2:12" ht="14.4" x14ac:dyDescent="0.3">
      <c r="B20" s="3">
        <v>43862</v>
      </c>
      <c r="C20" s="4">
        <v>43862</v>
      </c>
      <c r="D20" s="5">
        <v>43881</v>
      </c>
      <c r="E20" s="9">
        <f>'Apportioning Bhadla'!N12</f>
        <v>2368385.5270309937</v>
      </c>
      <c r="F20" s="9">
        <v>13552.8</v>
      </c>
      <c r="G20" s="7">
        <f t="shared" si="0"/>
        <v>2354832.7270309939</v>
      </c>
      <c r="H20" s="9">
        <v>3239882.4</v>
      </c>
      <c r="I20" s="8">
        <f t="shared" si="1"/>
        <v>2354.8327270309937</v>
      </c>
      <c r="J20" s="7">
        <v>0.97699999999999998</v>
      </c>
      <c r="K20" s="8">
        <f t="shared" si="2"/>
        <v>2300</v>
      </c>
      <c r="L20" s="73"/>
    </row>
    <row r="21" spans="2:12" ht="14.4" x14ac:dyDescent="0.3">
      <c r="B21" s="74" t="s">
        <v>12</v>
      </c>
      <c r="C21" s="74"/>
      <c r="D21" s="74"/>
      <c r="E21" s="11"/>
      <c r="F21" s="11"/>
      <c r="G21" s="11">
        <f>SUM(G4:G20)</f>
        <v>48584220.728645384</v>
      </c>
      <c r="H21" s="12">
        <f>SUM(H4:H20)</f>
        <v>51359563.199999988</v>
      </c>
      <c r="I21" s="13">
        <f>SUM(I4:I20)</f>
        <v>48584.2207286454</v>
      </c>
      <c r="J21" s="11"/>
      <c r="K21" s="11">
        <f>ROUNDDOWN(SUM(K4:K20),0)</f>
        <v>47458</v>
      </c>
      <c r="L21" s="14">
        <f>L4+L7+L19</f>
        <v>47458</v>
      </c>
    </row>
  </sheetData>
  <mergeCells count="14">
    <mergeCell ref="L4:L6"/>
    <mergeCell ref="L7:L18"/>
    <mergeCell ref="L19:L20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>
    <oddHeader>&amp;C&amp;A</oddHeader>
    <oddFooter>&amp;CPage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23"/>
  <sheetViews>
    <sheetView topLeftCell="B5" zoomScalePageLayoutView="60" workbookViewId="0">
      <selection activeCell="E15" sqref="E15"/>
    </sheetView>
  </sheetViews>
  <sheetFormatPr defaultRowHeight="13.2" x14ac:dyDescent="0.25"/>
  <cols>
    <col min="1" max="4" width="11.6640625" customWidth="1"/>
    <col min="5" max="5" width="14.33203125" customWidth="1"/>
    <col min="6" max="7" width="14.44140625" customWidth="1"/>
    <col min="8" max="8" width="20.5546875" customWidth="1"/>
    <col min="9" max="9" width="19.88671875" customWidth="1"/>
    <col min="10" max="10" width="22.44140625" customWidth="1"/>
    <col min="11" max="11" width="11.88671875" customWidth="1"/>
    <col min="12" max="12" width="17.44140625" customWidth="1"/>
    <col min="13" max="13" width="14.33203125" customWidth="1"/>
    <col min="14" max="256" width="11.6640625" customWidth="1"/>
    <col min="257" max="1025" width="11.5546875"/>
  </cols>
  <sheetData>
    <row r="4" spans="2:13" ht="15" customHeight="1" x14ac:dyDescent="0.25">
      <c r="B4" s="77" t="s">
        <v>0</v>
      </c>
      <c r="C4" s="75" t="s">
        <v>1</v>
      </c>
      <c r="D4" s="75"/>
      <c r="E4" s="76" t="s">
        <v>2</v>
      </c>
      <c r="F4" s="86" t="s">
        <v>3</v>
      </c>
      <c r="G4" s="84" t="s">
        <v>29</v>
      </c>
      <c r="H4" s="75" t="s">
        <v>4</v>
      </c>
      <c r="I4" s="75" t="s">
        <v>5</v>
      </c>
      <c r="J4" s="76" t="s">
        <v>6</v>
      </c>
      <c r="K4" s="76" t="s">
        <v>7</v>
      </c>
      <c r="L4" s="76" t="s">
        <v>8</v>
      </c>
      <c r="M4" s="75" t="s">
        <v>9</v>
      </c>
    </row>
    <row r="5" spans="2:13" ht="33" customHeight="1" x14ac:dyDescent="0.25">
      <c r="B5" s="77"/>
      <c r="C5" s="2" t="s">
        <v>10</v>
      </c>
      <c r="D5" s="1" t="s">
        <v>11</v>
      </c>
      <c r="E5" s="76"/>
      <c r="F5" s="86"/>
      <c r="G5" s="84"/>
      <c r="H5" s="75"/>
      <c r="I5" s="75"/>
      <c r="J5" s="76"/>
      <c r="K5" s="76"/>
      <c r="L5" s="76"/>
      <c r="M5" s="75"/>
    </row>
    <row r="6" spans="2:13" ht="14.4" x14ac:dyDescent="0.3">
      <c r="B6" s="3">
        <v>43374</v>
      </c>
      <c r="C6" s="4">
        <v>43394</v>
      </c>
      <c r="D6" s="5">
        <v>43405</v>
      </c>
      <c r="E6" s="6">
        <f>'Apportioning Bijapur'!N9</f>
        <v>380620.83628566109</v>
      </c>
      <c r="F6" s="7">
        <v>3750</v>
      </c>
      <c r="G6" s="41">
        <f t="shared" ref="G6:G22" si="0">F6*1.15</f>
        <v>4312.5</v>
      </c>
      <c r="H6" s="6">
        <f t="shared" ref="H6:H22" si="1">E6-G6</f>
        <v>376308.33628566109</v>
      </c>
      <c r="I6" s="7">
        <v>1177903.3</v>
      </c>
      <c r="J6" s="8">
        <f t="shared" ref="J6:J22" si="2">H6/1000</f>
        <v>376.30833628566108</v>
      </c>
      <c r="K6" s="7">
        <v>0.98170000000000002</v>
      </c>
      <c r="L6" s="8">
        <f t="shared" ref="L6:L22" si="3">ROUNDDOWN(J6*K6,0)</f>
        <v>369</v>
      </c>
      <c r="M6" s="73">
        <f>L6+L7+L8</f>
        <v>2491</v>
      </c>
    </row>
    <row r="7" spans="2:13" ht="14.4" x14ac:dyDescent="0.3">
      <c r="B7" s="3">
        <v>43405</v>
      </c>
      <c r="C7" s="4">
        <v>43405</v>
      </c>
      <c r="D7" s="5">
        <v>43435</v>
      </c>
      <c r="E7" s="9">
        <v>1123750</v>
      </c>
      <c r="F7" s="9">
        <v>5000</v>
      </c>
      <c r="G7" s="41">
        <f t="shared" si="0"/>
        <v>5750</v>
      </c>
      <c r="H7" s="6">
        <f t="shared" si="1"/>
        <v>1118000</v>
      </c>
      <c r="I7" s="9">
        <v>1109799.17</v>
      </c>
      <c r="J7" s="8">
        <f t="shared" si="2"/>
        <v>1118</v>
      </c>
      <c r="K7" s="7">
        <v>0.98170000000000002</v>
      </c>
      <c r="L7" s="8">
        <f t="shared" si="3"/>
        <v>1097</v>
      </c>
      <c r="M7" s="73"/>
    </row>
    <row r="8" spans="2:13" ht="14.4" x14ac:dyDescent="0.3">
      <c r="B8" s="3">
        <v>43435</v>
      </c>
      <c r="C8" s="4">
        <v>43435</v>
      </c>
      <c r="D8" s="5">
        <v>43466</v>
      </c>
      <c r="E8" s="9">
        <v>1048750</v>
      </c>
      <c r="F8" s="9">
        <v>3750</v>
      </c>
      <c r="G8" s="41">
        <f t="shared" si="0"/>
        <v>4312.5</v>
      </c>
      <c r="H8" s="6">
        <f t="shared" si="1"/>
        <v>1044437.5</v>
      </c>
      <c r="I8" s="9">
        <v>1036493.95</v>
      </c>
      <c r="J8" s="8">
        <f t="shared" si="2"/>
        <v>1044.4375</v>
      </c>
      <c r="K8" s="7">
        <v>0.98170000000000002</v>
      </c>
      <c r="L8" s="8">
        <f t="shared" si="3"/>
        <v>1025</v>
      </c>
      <c r="M8" s="73"/>
    </row>
    <row r="9" spans="2:13" ht="14.4" x14ac:dyDescent="0.3">
      <c r="B9" s="3">
        <v>43466</v>
      </c>
      <c r="C9" s="4">
        <v>43466</v>
      </c>
      <c r="D9" s="5">
        <v>43497</v>
      </c>
      <c r="E9" s="9">
        <v>1113750</v>
      </c>
      <c r="F9" s="9">
        <v>5000</v>
      </c>
      <c r="G9" s="41">
        <f t="shared" si="0"/>
        <v>5750</v>
      </c>
      <c r="H9" s="6">
        <f t="shared" si="1"/>
        <v>1108000</v>
      </c>
      <c r="I9" s="9" t="s">
        <v>30</v>
      </c>
      <c r="J9" s="8">
        <f t="shared" si="2"/>
        <v>1108</v>
      </c>
      <c r="K9" s="7">
        <v>0.98170000000000002</v>
      </c>
      <c r="L9" s="8">
        <f t="shared" si="3"/>
        <v>1087</v>
      </c>
      <c r="M9" s="73">
        <f>SUM(L9:L20)</f>
        <v>12177</v>
      </c>
    </row>
    <row r="10" spans="2:13" ht="14.4" x14ac:dyDescent="0.3">
      <c r="B10" s="3">
        <v>43497</v>
      </c>
      <c r="C10" s="4">
        <v>43497</v>
      </c>
      <c r="D10" s="5">
        <v>43525</v>
      </c>
      <c r="E10" s="9">
        <v>1122500</v>
      </c>
      <c r="F10" s="9">
        <v>3750</v>
      </c>
      <c r="G10" s="41">
        <f t="shared" si="0"/>
        <v>4312.5</v>
      </c>
      <c r="H10" s="6">
        <f t="shared" si="1"/>
        <v>1118187.5</v>
      </c>
      <c r="I10" s="9" t="s">
        <v>31</v>
      </c>
      <c r="J10" s="8">
        <f t="shared" si="2"/>
        <v>1118.1875</v>
      </c>
      <c r="K10" s="7">
        <v>0.98170000000000002</v>
      </c>
      <c r="L10" s="8">
        <f t="shared" si="3"/>
        <v>1097</v>
      </c>
      <c r="M10" s="73"/>
    </row>
    <row r="11" spans="2:13" ht="14.4" x14ac:dyDescent="0.3">
      <c r="B11" s="3">
        <v>43525</v>
      </c>
      <c r="C11" s="4">
        <v>43525</v>
      </c>
      <c r="D11" s="5">
        <v>43556</v>
      </c>
      <c r="E11" s="9">
        <v>1285000</v>
      </c>
      <c r="F11" s="9">
        <v>3750</v>
      </c>
      <c r="G11" s="41">
        <f t="shared" si="0"/>
        <v>4312.5</v>
      </c>
      <c r="H11" s="6">
        <f t="shared" si="1"/>
        <v>1280687.5</v>
      </c>
      <c r="I11" s="9" t="s">
        <v>32</v>
      </c>
      <c r="J11" s="8">
        <f t="shared" si="2"/>
        <v>1280.6875</v>
      </c>
      <c r="K11" s="7">
        <v>0.98170000000000002</v>
      </c>
      <c r="L11" s="8">
        <f t="shared" si="3"/>
        <v>1257</v>
      </c>
      <c r="M11" s="73"/>
    </row>
    <row r="12" spans="2:13" ht="14.4" x14ac:dyDescent="0.3">
      <c r="B12" s="3">
        <v>43556</v>
      </c>
      <c r="C12" s="4">
        <v>43556</v>
      </c>
      <c r="D12" s="5">
        <v>43586</v>
      </c>
      <c r="E12" s="9">
        <v>1221250</v>
      </c>
      <c r="F12" s="9">
        <v>3750</v>
      </c>
      <c r="G12" s="41">
        <f t="shared" si="0"/>
        <v>4312.5</v>
      </c>
      <c r="H12" s="6">
        <f t="shared" si="1"/>
        <v>1216937.5</v>
      </c>
      <c r="I12" s="9" t="s">
        <v>33</v>
      </c>
      <c r="J12" s="8">
        <f t="shared" si="2"/>
        <v>1216.9375</v>
      </c>
      <c r="K12" s="7">
        <v>0.98170000000000002</v>
      </c>
      <c r="L12" s="8">
        <f t="shared" si="3"/>
        <v>1194</v>
      </c>
      <c r="M12" s="73"/>
    </row>
    <row r="13" spans="2:13" ht="14.4" x14ac:dyDescent="0.3">
      <c r="B13" s="3">
        <v>43586</v>
      </c>
      <c r="C13" s="4">
        <v>43586</v>
      </c>
      <c r="D13" s="5">
        <v>43617</v>
      </c>
      <c r="E13" s="9">
        <v>1265000</v>
      </c>
      <c r="F13" s="9">
        <v>3750</v>
      </c>
      <c r="G13" s="41">
        <f t="shared" si="0"/>
        <v>4312.5</v>
      </c>
      <c r="H13" s="6">
        <f t="shared" si="1"/>
        <v>1260687.5</v>
      </c>
      <c r="I13" s="9" t="s">
        <v>34</v>
      </c>
      <c r="J13" s="8">
        <f t="shared" si="2"/>
        <v>1260.6875</v>
      </c>
      <c r="K13" s="7">
        <v>0.98170000000000002</v>
      </c>
      <c r="L13" s="8">
        <f t="shared" si="3"/>
        <v>1237</v>
      </c>
      <c r="M13" s="73"/>
    </row>
    <row r="14" spans="2:13" ht="14.4" x14ac:dyDescent="0.3">
      <c r="B14" s="3">
        <v>43617</v>
      </c>
      <c r="C14" s="4">
        <v>43617</v>
      </c>
      <c r="D14" s="5">
        <v>43647</v>
      </c>
      <c r="E14" s="9">
        <v>956250</v>
      </c>
      <c r="F14" s="9">
        <v>3750</v>
      </c>
      <c r="G14" s="41">
        <f t="shared" si="0"/>
        <v>4312.5</v>
      </c>
      <c r="H14" s="6">
        <f t="shared" si="1"/>
        <v>951937.5</v>
      </c>
      <c r="I14" s="9" t="s">
        <v>35</v>
      </c>
      <c r="J14" s="8">
        <f t="shared" si="2"/>
        <v>951.9375</v>
      </c>
      <c r="K14" s="7">
        <v>0.98170000000000002</v>
      </c>
      <c r="L14" s="8">
        <f t="shared" si="3"/>
        <v>934</v>
      </c>
      <c r="M14" s="73"/>
    </row>
    <row r="15" spans="2:13" ht="14.4" x14ac:dyDescent="0.3">
      <c r="B15" s="3">
        <v>43647</v>
      </c>
      <c r="C15" s="4">
        <v>43647</v>
      </c>
      <c r="D15" s="5">
        <v>43678</v>
      </c>
      <c r="E15" s="9">
        <v>862500</v>
      </c>
      <c r="F15" s="9">
        <v>3750</v>
      </c>
      <c r="G15" s="41">
        <f t="shared" si="0"/>
        <v>4312.5</v>
      </c>
      <c r="H15" s="6">
        <f t="shared" si="1"/>
        <v>858187.5</v>
      </c>
      <c r="I15" s="9" t="s">
        <v>36</v>
      </c>
      <c r="J15" s="8">
        <f t="shared" si="2"/>
        <v>858.1875</v>
      </c>
      <c r="K15" s="7">
        <v>0.98170000000000002</v>
      </c>
      <c r="L15" s="8">
        <f t="shared" si="3"/>
        <v>842</v>
      </c>
      <c r="M15" s="73"/>
    </row>
    <row r="16" spans="2:13" ht="14.4" x14ac:dyDescent="0.3">
      <c r="B16" s="3">
        <v>43678</v>
      </c>
      <c r="C16" s="4">
        <v>43678</v>
      </c>
      <c r="D16" s="5">
        <v>43709</v>
      </c>
      <c r="E16" s="9">
        <v>828750</v>
      </c>
      <c r="F16" s="9">
        <v>3750</v>
      </c>
      <c r="G16" s="41">
        <f t="shared" si="0"/>
        <v>4312.5</v>
      </c>
      <c r="H16" s="6">
        <f t="shared" si="1"/>
        <v>824437.5</v>
      </c>
      <c r="I16" s="9" t="s">
        <v>37</v>
      </c>
      <c r="J16" s="8">
        <f t="shared" si="2"/>
        <v>824.4375</v>
      </c>
      <c r="K16" s="7">
        <v>0.98170000000000002</v>
      </c>
      <c r="L16" s="8">
        <f t="shared" si="3"/>
        <v>809</v>
      </c>
      <c r="M16" s="73"/>
    </row>
    <row r="17" spans="2:13" ht="14.4" x14ac:dyDescent="0.3">
      <c r="B17" s="3">
        <v>43709</v>
      </c>
      <c r="C17" s="4">
        <v>43709</v>
      </c>
      <c r="D17" s="5">
        <v>43739</v>
      </c>
      <c r="E17" s="9">
        <v>825000</v>
      </c>
      <c r="F17" s="9">
        <v>3750</v>
      </c>
      <c r="G17" s="41">
        <f t="shared" si="0"/>
        <v>4312.5</v>
      </c>
      <c r="H17" s="6">
        <f t="shared" si="1"/>
        <v>820687.5</v>
      </c>
      <c r="I17" s="9" t="s">
        <v>38</v>
      </c>
      <c r="J17" s="8">
        <f t="shared" si="2"/>
        <v>820.6875</v>
      </c>
      <c r="K17" s="7">
        <v>0.98170000000000002</v>
      </c>
      <c r="L17" s="8">
        <f t="shared" si="3"/>
        <v>805</v>
      </c>
      <c r="M17" s="73"/>
    </row>
    <row r="18" spans="2:13" ht="14.4" x14ac:dyDescent="0.3">
      <c r="B18" s="3">
        <v>43739</v>
      </c>
      <c r="C18" s="4">
        <v>43739</v>
      </c>
      <c r="D18" s="5">
        <v>43770</v>
      </c>
      <c r="E18" s="9">
        <v>1022500</v>
      </c>
      <c r="F18" s="9">
        <v>3750</v>
      </c>
      <c r="G18" s="41">
        <f t="shared" si="0"/>
        <v>4312.5</v>
      </c>
      <c r="H18" s="6">
        <f t="shared" si="1"/>
        <v>1018187.5</v>
      </c>
      <c r="I18" s="9" t="s">
        <v>39</v>
      </c>
      <c r="J18" s="8">
        <f t="shared" si="2"/>
        <v>1018.1875</v>
      </c>
      <c r="K18" s="7">
        <v>0.98170000000000002</v>
      </c>
      <c r="L18" s="8">
        <f t="shared" si="3"/>
        <v>999</v>
      </c>
      <c r="M18" s="73"/>
    </row>
    <row r="19" spans="2:13" ht="14.4" x14ac:dyDescent="0.3">
      <c r="B19" s="3">
        <v>43770</v>
      </c>
      <c r="C19" s="4">
        <v>43770</v>
      </c>
      <c r="D19" s="5">
        <v>43800</v>
      </c>
      <c r="E19" s="9">
        <v>1071250</v>
      </c>
      <c r="F19" s="9">
        <v>3750</v>
      </c>
      <c r="G19" s="41">
        <f t="shared" si="0"/>
        <v>4312.5</v>
      </c>
      <c r="H19" s="6">
        <f t="shared" si="1"/>
        <v>1066937.5</v>
      </c>
      <c r="I19" s="9" t="s">
        <v>40</v>
      </c>
      <c r="J19" s="8">
        <f t="shared" si="2"/>
        <v>1066.9375</v>
      </c>
      <c r="K19" s="7">
        <v>0.98170000000000002</v>
      </c>
      <c r="L19" s="8">
        <f t="shared" si="3"/>
        <v>1047</v>
      </c>
      <c r="M19" s="73"/>
    </row>
    <row r="20" spans="2:13" ht="14.4" x14ac:dyDescent="0.3">
      <c r="B20" s="3">
        <v>43800</v>
      </c>
      <c r="C20" s="4">
        <v>43800</v>
      </c>
      <c r="D20" s="5">
        <v>43831</v>
      </c>
      <c r="E20" s="9">
        <v>888750</v>
      </c>
      <c r="F20" s="9">
        <v>2500</v>
      </c>
      <c r="G20" s="41">
        <f t="shared" si="0"/>
        <v>2875</v>
      </c>
      <c r="H20" s="6">
        <f t="shared" si="1"/>
        <v>885875</v>
      </c>
      <c r="I20" s="9" t="s">
        <v>41</v>
      </c>
      <c r="J20" s="8">
        <f t="shared" si="2"/>
        <v>885.875</v>
      </c>
      <c r="K20" s="7">
        <v>0.98170000000000002</v>
      </c>
      <c r="L20" s="8">
        <f t="shared" si="3"/>
        <v>869</v>
      </c>
      <c r="M20" s="73"/>
    </row>
    <row r="21" spans="2:13" ht="14.4" x14ac:dyDescent="0.3">
      <c r="B21" s="3">
        <v>43831</v>
      </c>
      <c r="C21" s="4">
        <v>43831</v>
      </c>
      <c r="D21" s="5">
        <v>43862</v>
      </c>
      <c r="E21" s="9">
        <v>1092500</v>
      </c>
      <c r="F21" s="9">
        <v>3750</v>
      </c>
      <c r="G21" s="41">
        <f t="shared" si="0"/>
        <v>4312.5</v>
      </c>
      <c r="H21" s="6">
        <f t="shared" si="1"/>
        <v>1088187.5</v>
      </c>
      <c r="I21" s="9" t="s">
        <v>42</v>
      </c>
      <c r="J21" s="8">
        <f t="shared" si="2"/>
        <v>1088.1875</v>
      </c>
      <c r="K21" s="7">
        <v>0.98170000000000002</v>
      </c>
      <c r="L21" s="8">
        <f t="shared" si="3"/>
        <v>1068</v>
      </c>
      <c r="M21" s="83">
        <f>L21+L22</f>
        <v>1700</v>
      </c>
    </row>
    <row r="22" spans="2:13" ht="14.4" x14ac:dyDescent="0.3">
      <c r="B22" s="3">
        <v>43862</v>
      </c>
      <c r="C22" s="4">
        <v>43862</v>
      </c>
      <c r="D22" s="5">
        <v>43881</v>
      </c>
      <c r="E22" s="30">
        <f>'Apportioning Bijapur'!N12</f>
        <v>648381.21259129536</v>
      </c>
      <c r="F22" s="9">
        <v>3750</v>
      </c>
      <c r="G22" s="41">
        <f t="shared" si="0"/>
        <v>4312.5</v>
      </c>
      <c r="H22" s="6">
        <f t="shared" si="1"/>
        <v>644068.71259129536</v>
      </c>
      <c r="I22" s="9" t="s">
        <v>43</v>
      </c>
      <c r="J22" s="8">
        <f t="shared" si="2"/>
        <v>644.06871259129537</v>
      </c>
      <c r="K22" s="7">
        <v>0.98170000000000002</v>
      </c>
      <c r="L22" s="8">
        <f t="shared" si="3"/>
        <v>632</v>
      </c>
      <c r="M22" s="83"/>
    </row>
    <row r="23" spans="2:13" ht="14.4" x14ac:dyDescent="0.3">
      <c r="B23" s="74" t="s">
        <v>12</v>
      </c>
      <c r="C23" s="74"/>
      <c r="D23" s="74"/>
      <c r="E23" s="11"/>
      <c r="F23" s="11"/>
      <c r="G23" s="10"/>
      <c r="H23" s="11">
        <f>SUM(H6:H22)</f>
        <v>16681752.048876958</v>
      </c>
      <c r="I23" s="12">
        <f>SUM(I6:I22)</f>
        <v>3324196.42</v>
      </c>
      <c r="J23" s="13">
        <f>SUM(J6:J22)</f>
        <v>16681.752048876955</v>
      </c>
      <c r="K23" s="11"/>
      <c r="L23" s="11">
        <f>ROUNDDOWN(SUM(L6:L22),0)</f>
        <v>16368</v>
      </c>
      <c r="M23" s="14">
        <f>M6+M9+M21</f>
        <v>16368</v>
      </c>
    </row>
  </sheetData>
  <mergeCells count="15">
    <mergeCell ref="M4:M5"/>
    <mergeCell ref="M6:M8"/>
    <mergeCell ref="M9:M20"/>
    <mergeCell ref="M21:M22"/>
    <mergeCell ref="B23:D23"/>
    <mergeCell ref="H4:H5"/>
    <mergeCell ref="I4:I5"/>
    <mergeCell ref="J4:J5"/>
    <mergeCell ref="K4:K5"/>
    <mergeCell ref="L4:L5"/>
    <mergeCell ref="B4:B5"/>
    <mergeCell ref="C4:D4"/>
    <mergeCell ref="E4:E5"/>
    <mergeCell ref="F4:F5"/>
    <mergeCell ref="G4:G5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5"/>
  <sheetViews>
    <sheetView zoomScalePageLayoutView="60" workbookViewId="0">
      <selection activeCell="J36" sqref="J36"/>
    </sheetView>
  </sheetViews>
  <sheetFormatPr defaultRowHeight="13.2" x14ac:dyDescent="0.25"/>
  <cols>
    <col min="1" max="1" width="11.6640625" customWidth="1"/>
    <col min="2" max="2" width="12.33203125" customWidth="1"/>
    <col min="3" max="3" width="12.88671875" customWidth="1"/>
    <col min="4" max="4" width="11.6640625" customWidth="1"/>
    <col min="5" max="5" width="11" customWidth="1"/>
    <col min="6" max="6" width="15" customWidth="1"/>
    <col min="7" max="13" width="11.6640625" customWidth="1"/>
    <col min="14" max="14" width="12.88671875" customWidth="1"/>
    <col min="15" max="256" width="11.6640625" customWidth="1"/>
    <col min="257" max="1025" width="11.5546875"/>
  </cols>
  <sheetData>
    <row r="2" spans="2:14" ht="14.4" x14ac:dyDescent="0.3">
      <c r="B2" s="79" t="s">
        <v>13</v>
      </c>
      <c r="C2" s="79"/>
      <c r="E2" s="79" t="s">
        <v>14</v>
      </c>
      <c r="F2" s="79"/>
    </row>
    <row r="3" spans="2:14" ht="14.4" x14ac:dyDescent="0.3">
      <c r="B3" s="79" t="s">
        <v>15</v>
      </c>
      <c r="C3" s="79"/>
      <c r="E3" s="79" t="s">
        <v>15</v>
      </c>
      <c r="F3" s="79"/>
    </row>
    <row r="4" spans="2:14" x14ac:dyDescent="0.25">
      <c r="B4" s="31">
        <v>43374</v>
      </c>
      <c r="C4" s="32">
        <v>47552.300160880601</v>
      </c>
      <c r="D4" s="17"/>
      <c r="E4" s="31">
        <v>43862</v>
      </c>
      <c r="F4" s="32">
        <v>37265.683988037898</v>
      </c>
      <c r="G4" s="17"/>
      <c r="H4" s="17"/>
      <c r="I4" s="17"/>
      <c r="J4" s="17"/>
      <c r="K4" s="17"/>
      <c r="L4" s="17"/>
      <c r="M4" s="17"/>
    </row>
    <row r="5" spans="2:14" ht="14.4" x14ac:dyDescent="0.3">
      <c r="B5" s="15">
        <v>43375</v>
      </c>
      <c r="C5" s="33">
        <v>34471.703795297202</v>
      </c>
      <c r="D5" s="17"/>
      <c r="E5" s="15">
        <v>43863</v>
      </c>
      <c r="F5" s="33">
        <v>47504.043463044902</v>
      </c>
      <c r="G5" s="17"/>
      <c r="H5" s="19"/>
      <c r="I5" s="19"/>
      <c r="J5" s="19"/>
      <c r="K5" s="19"/>
      <c r="L5" s="19"/>
      <c r="M5" s="19"/>
    </row>
    <row r="6" spans="2:14" x14ac:dyDescent="0.25">
      <c r="B6" s="15">
        <v>43376</v>
      </c>
      <c r="C6" s="33">
        <v>76247.525090187904</v>
      </c>
      <c r="D6" s="17"/>
      <c r="E6" s="15">
        <v>43864</v>
      </c>
      <c r="F6" s="33">
        <v>38173.571142964902</v>
      </c>
    </row>
    <row r="7" spans="2:14" x14ac:dyDescent="0.25">
      <c r="B7" s="15">
        <v>43377</v>
      </c>
      <c r="C7" s="33">
        <v>2622.2456362743001</v>
      </c>
      <c r="E7" s="15">
        <v>43865</v>
      </c>
      <c r="F7" s="33">
        <v>22164.710915854601</v>
      </c>
      <c r="G7" s="17"/>
      <c r="H7" s="17"/>
      <c r="I7" s="17"/>
      <c r="J7" s="17"/>
      <c r="K7" s="17"/>
      <c r="L7" s="17"/>
      <c r="M7" s="17"/>
    </row>
    <row r="8" spans="2:14" ht="14.4" x14ac:dyDescent="0.3">
      <c r="B8" s="15">
        <v>43378</v>
      </c>
      <c r="C8" s="33">
        <v>43407.046989139097</v>
      </c>
      <c r="D8" s="17"/>
      <c r="E8" s="15">
        <v>43866</v>
      </c>
      <c r="F8" s="33">
        <v>6575.3759844051601</v>
      </c>
      <c r="H8" s="78" t="s">
        <v>16</v>
      </c>
      <c r="I8" s="78"/>
      <c r="J8" s="78"/>
      <c r="K8" s="78"/>
      <c r="L8" s="78"/>
      <c r="M8" s="78"/>
      <c r="N8" s="20">
        <v>1191250</v>
      </c>
    </row>
    <row r="9" spans="2:14" ht="14.4" x14ac:dyDescent="0.3">
      <c r="B9" s="15">
        <v>43379</v>
      </c>
      <c r="C9" s="33">
        <v>22828.779191752401</v>
      </c>
      <c r="E9" s="15">
        <v>43867</v>
      </c>
      <c r="F9" s="33">
        <v>4343.1644082735602</v>
      </c>
      <c r="G9" s="17"/>
      <c r="H9" s="78" t="s">
        <v>20</v>
      </c>
      <c r="I9" s="78"/>
      <c r="J9" s="78"/>
      <c r="K9" s="78"/>
      <c r="L9" s="78"/>
      <c r="M9" s="78"/>
      <c r="N9" s="21">
        <f>SUM(C24:C34)</f>
        <v>380620.83628566109</v>
      </c>
    </row>
    <row r="10" spans="2:14" x14ac:dyDescent="0.25">
      <c r="B10" s="15">
        <v>43380</v>
      </c>
      <c r="C10" s="33">
        <v>15680.6050379566</v>
      </c>
      <c r="D10" s="17"/>
      <c r="E10" s="15">
        <v>43868</v>
      </c>
      <c r="F10" s="33">
        <v>57711.577315342001</v>
      </c>
    </row>
    <row r="11" spans="2:14" ht="14.4" x14ac:dyDescent="0.3">
      <c r="B11" s="15">
        <v>43381</v>
      </c>
      <c r="C11" s="33">
        <v>84121.553576867693</v>
      </c>
      <c r="E11" s="15">
        <v>43869</v>
      </c>
      <c r="F11" s="33">
        <v>43260.773119745601</v>
      </c>
      <c r="G11" s="17"/>
      <c r="H11" s="78" t="s">
        <v>21</v>
      </c>
      <c r="I11" s="78"/>
      <c r="J11" s="78"/>
      <c r="K11" s="78"/>
      <c r="L11" s="78"/>
      <c r="M11" s="78"/>
      <c r="N11" s="21">
        <v>1132500</v>
      </c>
    </row>
    <row r="12" spans="2:14" ht="14.4" x14ac:dyDescent="0.3">
      <c r="B12" s="15">
        <v>43382</v>
      </c>
      <c r="C12" s="33">
        <v>38341.423299813898</v>
      </c>
      <c r="D12" s="17"/>
      <c r="E12" s="15">
        <v>43870</v>
      </c>
      <c r="F12" s="33">
        <v>47408.423009682898</v>
      </c>
      <c r="H12" s="78" t="s">
        <v>22</v>
      </c>
      <c r="I12" s="78"/>
      <c r="J12" s="78"/>
      <c r="K12" s="78"/>
      <c r="L12" s="78"/>
      <c r="M12" s="78"/>
      <c r="N12" s="23">
        <f>SUM(F4:F23)</f>
        <v>648381.21259129536</v>
      </c>
    </row>
    <row r="13" spans="2:14" x14ac:dyDescent="0.25">
      <c r="B13" s="15">
        <v>43383</v>
      </c>
      <c r="C13" s="33">
        <v>10230.0659154205</v>
      </c>
      <c r="E13" s="15">
        <v>43871</v>
      </c>
      <c r="F13" s="33">
        <v>88730.692183658495</v>
      </c>
      <c r="G13" s="17"/>
      <c r="H13" s="17"/>
      <c r="I13" s="17"/>
      <c r="J13" s="17"/>
      <c r="K13" s="17"/>
      <c r="L13" s="17"/>
      <c r="M13" s="17"/>
    </row>
    <row r="14" spans="2:14" x14ac:dyDescent="0.25">
      <c r="B14" s="15">
        <v>43384</v>
      </c>
      <c r="C14" s="33">
        <v>18005.419756605501</v>
      </c>
      <c r="D14" s="17"/>
      <c r="E14" s="15">
        <v>43872</v>
      </c>
      <c r="F14" s="33">
        <v>50893.063836188798</v>
      </c>
    </row>
    <row r="15" spans="2:14" x14ac:dyDescent="0.25">
      <c r="B15" s="15">
        <v>43385</v>
      </c>
      <c r="C15" s="33">
        <v>79705.649195510894</v>
      </c>
      <c r="E15" s="15">
        <v>43873</v>
      </c>
      <c r="F15" s="33">
        <v>552.04366590648397</v>
      </c>
      <c r="G15" s="17"/>
      <c r="H15" s="17"/>
      <c r="I15" s="17"/>
      <c r="J15" s="17"/>
      <c r="K15" s="17"/>
      <c r="L15" s="17"/>
      <c r="M15" s="17"/>
    </row>
    <row r="16" spans="2:14" x14ac:dyDescent="0.25">
      <c r="B16" s="15">
        <v>43386</v>
      </c>
      <c r="C16" s="33">
        <v>68834.036334190794</v>
      </c>
      <c r="D16" s="17"/>
      <c r="E16" s="15">
        <v>43874</v>
      </c>
      <c r="F16" s="33">
        <v>1640.48937373333</v>
      </c>
    </row>
    <row r="17" spans="2:13" x14ac:dyDescent="0.25">
      <c r="B17" s="15">
        <v>43387</v>
      </c>
      <c r="C17" s="33">
        <v>817.24960306622495</v>
      </c>
      <c r="E17" s="15">
        <v>43875</v>
      </c>
      <c r="F17" s="33">
        <v>18130.144401705598</v>
      </c>
      <c r="G17" s="17"/>
      <c r="H17" s="17"/>
      <c r="I17" s="17"/>
      <c r="J17" s="17"/>
      <c r="K17" s="17"/>
      <c r="L17" s="17"/>
      <c r="M17" s="17"/>
    </row>
    <row r="18" spans="2:13" x14ac:dyDescent="0.25">
      <c r="B18" s="15">
        <v>43388</v>
      </c>
      <c r="C18" s="33">
        <v>29113.900244885699</v>
      </c>
      <c r="D18" s="17"/>
      <c r="E18" s="15">
        <v>43876</v>
      </c>
      <c r="F18" s="33">
        <v>9784.8276852559193</v>
      </c>
    </row>
    <row r="19" spans="2:13" x14ac:dyDescent="0.25">
      <c r="B19" s="15">
        <v>43389</v>
      </c>
      <c r="C19" s="33">
        <v>79643.456585602398</v>
      </c>
      <c r="E19" s="15">
        <v>43877</v>
      </c>
      <c r="F19" s="33">
        <v>5552.0373197251602</v>
      </c>
      <c r="G19" s="17"/>
      <c r="H19" s="17"/>
      <c r="I19" s="17"/>
      <c r="J19" s="17"/>
      <c r="K19" s="17"/>
      <c r="L19" s="17"/>
      <c r="M19" s="17"/>
    </row>
    <row r="20" spans="2:13" x14ac:dyDescent="0.25">
      <c r="B20" s="15">
        <v>43390</v>
      </c>
      <c r="C20" s="33">
        <v>79336.359064690099</v>
      </c>
      <c r="D20" s="17"/>
      <c r="E20" s="15">
        <v>43878</v>
      </c>
      <c r="F20" s="33">
        <v>57415.6314566367</v>
      </c>
      <c r="G20" s="17"/>
      <c r="H20" s="17"/>
      <c r="I20" s="17"/>
      <c r="J20" s="17"/>
      <c r="K20" s="17"/>
      <c r="L20" s="17"/>
      <c r="M20" s="17"/>
    </row>
    <row r="21" spans="2:13" x14ac:dyDescent="0.25">
      <c r="B21" s="15">
        <v>43391</v>
      </c>
      <c r="C21" s="33">
        <v>19312.978836841699</v>
      </c>
      <c r="D21" s="17"/>
      <c r="E21" s="15">
        <v>43879</v>
      </c>
      <c r="F21" s="33">
        <v>17201.202766447299</v>
      </c>
      <c r="G21" s="17"/>
      <c r="H21" s="17"/>
      <c r="I21" s="17"/>
      <c r="J21" s="17"/>
      <c r="K21" s="17"/>
      <c r="L21" s="17"/>
      <c r="M21" s="17"/>
    </row>
    <row r="22" spans="2:13" x14ac:dyDescent="0.25">
      <c r="B22" s="15">
        <v>43392</v>
      </c>
      <c r="C22" s="33">
        <v>20759.541983557599</v>
      </c>
      <c r="D22" s="17"/>
      <c r="E22" s="15">
        <v>43880</v>
      </c>
      <c r="F22" s="33">
        <v>5381.4311912674502</v>
      </c>
      <c r="G22" s="17"/>
      <c r="H22" s="17"/>
      <c r="I22" s="17"/>
      <c r="J22" s="17"/>
      <c r="K22" s="17"/>
      <c r="L22" s="17"/>
      <c r="M22" s="17"/>
    </row>
    <row r="23" spans="2:13" x14ac:dyDescent="0.25">
      <c r="B23" s="15">
        <v>43393</v>
      </c>
      <c r="C23" s="33">
        <v>39597.323415797902</v>
      </c>
      <c r="D23" s="17"/>
      <c r="E23" s="15">
        <v>43881</v>
      </c>
      <c r="F23" s="33">
        <v>88692.325363418699</v>
      </c>
      <c r="G23" s="17"/>
      <c r="H23" s="17"/>
      <c r="I23" s="17"/>
      <c r="J23" s="17"/>
      <c r="K23" s="17"/>
      <c r="L23" s="17"/>
      <c r="M23" s="17"/>
    </row>
    <row r="24" spans="2:13" x14ac:dyDescent="0.25">
      <c r="B24" s="15">
        <v>43394</v>
      </c>
      <c r="C24" s="33">
        <v>13932.787117415601</v>
      </c>
      <c r="D24" s="17"/>
      <c r="E24" s="15">
        <v>43882</v>
      </c>
      <c r="F24" s="33">
        <v>30549.591373920899</v>
      </c>
      <c r="G24" s="17"/>
      <c r="H24" s="17"/>
      <c r="I24" s="17"/>
      <c r="J24" s="17"/>
      <c r="K24" s="17"/>
      <c r="L24" s="17"/>
      <c r="M24" s="17"/>
    </row>
    <row r="25" spans="2:13" x14ac:dyDescent="0.25">
      <c r="B25" s="15">
        <v>43395</v>
      </c>
      <c r="C25" s="33">
        <v>42507.377515228603</v>
      </c>
      <c r="D25" s="17"/>
      <c r="E25" s="15">
        <v>43883</v>
      </c>
      <c r="F25" s="33">
        <v>61288.552105027004</v>
      </c>
      <c r="G25" s="17"/>
      <c r="H25" s="17"/>
      <c r="I25" s="17"/>
      <c r="J25" s="17"/>
      <c r="K25" s="17"/>
      <c r="L25" s="17"/>
      <c r="M25" s="17"/>
    </row>
    <row r="26" spans="2:13" x14ac:dyDescent="0.25">
      <c r="B26" s="15">
        <v>43396</v>
      </c>
      <c r="C26" s="33">
        <v>1644.1705248580699</v>
      </c>
      <c r="D26" s="17"/>
      <c r="E26" s="15">
        <v>43884</v>
      </c>
      <c r="F26" s="33">
        <v>72958.483198396905</v>
      </c>
      <c r="G26" s="17"/>
      <c r="H26" s="17"/>
      <c r="I26" s="17"/>
      <c r="J26" s="17"/>
      <c r="K26" s="17"/>
      <c r="L26" s="17"/>
      <c r="M26" s="17"/>
    </row>
    <row r="27" spans="2:13" x14ac:dyDescent="0.25">
      <c r="B27" s="15">
        <v>43397</v>
      </c>
      <c r="C27" s="33">
        <v>20280.186176762501</v>
      </c>
      <c r="D27" s="17"/>
      <c r="E27" s="15">
        <v>43885</v>
      </c>
      <c r="F27" s="33">
        <v>34142.194895943598</v>
      </c>
      <c r="G27" s="17"/>
      <c r="H27" s="17"/>
      <c r="I27" s="17"/>
      <c r="J27" s="17"/>
      <c r="K27" s="17"/>
      <c r="L27" s="17"/>
      <c r="M27" s="17"/>
    </row>
    <row r="28" spans="2:13" x14ac:dyDescent="0.25">
      <c r="B28" s="15">
        <v>43398</v>
      </c>
      <c r="C28" s="33">
        <v>78207.887423735403</v>
      </c>
      <c r="D28" s="17"/>
      <c r="E28" s="15">
        <v>43886</v>
      </c>
      <c r="F28" s="33">
        <v>63755.401794957797</v>
      </c>
      <c r="G28" s="17"/>
      <c r="H28" s="17"/>
      <c r="I28" s="17"/>
      <c r="J28" s="17"/>
      <c r="K28" s="17"/>
      <c r="L28" s="17"/>
      <c r="M28" s="17"/>
    </row>
    <row r="29" spans="2:13" x14ac:dyDescent="0.25">
      <c r="B29" s="15">
        <v>43399</v>
      </c>
      <c r="C29" s="33">
        <v>67758.530631946298</v>
      </c>
      <c r="D29" s="17"/>
      <c r="E29" s="15">
        <v>43887</v>
      </c>
      <c r="F29" s="33">
        <v>30945.560622846999</v>
      </c>
      <c r="G29" s="17"/>
      <c r="H29" s="17"/>
      <c r="I29" s="17"/>
      <c r="J29" s="17"/>
      <c r="K29" s="17"/>
      <c r="L29" s="17"/>
      <c r="M29" s="17"/>
    </row>
    <row r="30" spans="2:13" x14ac:dyDescent="0.25">
      <c r="B30" s="15">
        <v>43400</v>
      </c>
      <c r="C30" s="33">
        <v>5348.04349571073</v>
      </c>
      <c r="D30" s="17"/>
      <c r="E30" s="15">
        <v>43888</v>
      </c>
      <c r="F30" s="33">
        <v>79414.100824057794</v>
      </c>
      <c r="G30" s="17"/>
      <c r="H30" s="17"/>
      <c r="I30" s="17"/>
      <c r="J30" s="17"/>
      <c r="K30" s="17"/>
      <c r="L30" s="17"/>
      <c r="M30" s="17"/>
    </row>
    <row r="31" spans="2:13" x14ac:dyDescent="0.25">
      <c r="B31" s="15">
        <v>43401</v>
      </c>
      <c r="C31" s="33">
        <v>18089.1748441458</v>
      </c>
      <c r="D31" s="17"/>
      <c r="E31" s="15">
        <v>43889</v>
      </c>
      <c r="F31" s="33">
        <v>79227.664775403493</v>
      </c>
      <c r="G31" s="17"/>
      <c r="H31" s="17"/>
      <c r="I31" s="17"/>
      <c r="J31" s="17"/>
      <c r="K31" s="17"/>
      <c r="L31" s="17"/>
      <c r="M31" s="17"/>
    </row>
    <row r="32" spans="2:13" x14ac:dyDescent="0.25">
      <c r="B32" s="15">
        <v>43402</v>
      </c>
      <c r="C32" s="33">
        <v>76025.853968818599</v>
      </c>
      <c r="D32" s="17"/>
      <c r="E32" s="15">
        <v>43890</v>
      </c>
      <c r="F32" s="33">
        <v>31837.237818149901</v>
      </c>
      <c r="G32" s="17"/>
      <c r="H32" s="17"/>
      <c r="I32" s="17"/>
      <c r="J32" s="17"/>
      <c r="K32" s="17"/>
      <c r="L32" s="17"/>
      <c r="M32" s="17"/>
    </row>
    <row r="33" spans="2:14" ht="14.4" x14ac:dyDescent="0.3">
      <c r="B33" s="15">
        <v>43403</v>
      </c>
      <c r="C33" s="33">
        <v>35046.895775398203</v>
      </c>
      <c r="D33" s="17"/>
      <c r="E33" s="24" t="s">
        <v>12</v>
      </c>
      <c r="F33" s="42">
        <f>SUM(F4:F32)</f>
        <v>1132499.9999999998</v>
      </c>
      <c r="G33" s="19"/>
      <c r="H33" s="19"/>
      <c r="I33" s="19"/>
      <c r="J33" s="19"/>
      <c r="K33" s="19"/>
      <c r="L33" s="19"/>
      <c r="M33" s="19"/>
      <c r="N33" s="19"/>
    </row>
    <row r="34" spans="2:14" x14ac:dyDescent="0.25">
      <c r="B34" s="15">
        <v>43404</v>
      </c>
      <c r="C34" s="33">
        <v>21779.928811641301</v>
      </c>
      <c r="D34" s="17"/>
    </row>
    <row r="35" spans="2:14" ht="14.4" x14ac:dyDescent="0.3">
      <c r="B35" s="24" t="s">
        <v>12</v>
      </c>
      <c r="C35" s="42">
        <f>SUM(C4:C34)</f>
        <v>1191250.0000000002</v>
      </c>
      <c r="D35" s="19"/>
      <c r="E35" s="19"/>
      <c r="F35" s="19"/>
      <c r="G35" s="19"/>
      <c r="H35" s="19"/>
      <c r="I35" s="19"/>
      <c r="J35" s="19"/>
      <c r="K35" s="19"/>
    </row>
  </sheetData>
  <mergeCells count="8">
    <mergeCell ref="H9:M9"/>
    <mergeCell ref="H11:M11"/>
    <mergeCell ref="H12:M12"/>
    <mergeCell ref="B2:C2"/>
    <mergeCell ref="E2:F2"/>
    <mergeCell ref="B3:C3"/>
    <mergeCell ref="E3:F3"/>
    <mergeCell ref="H8:M8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1"/>
  <sheetViews>
    <sheetView topLeftCell="A6" zoomScalePageLayoutView="60" workbookViewId="0">
      <selection activeCell="N3" sqref="N3"/>
    </sheetView>
  </sheetViews>
  <sheetFormatPr defaultRowHeight="13.2" x14ac:dyDescent="0.25"/>
  <cols>
    <col min="1" max="2" width="11.6640625" customWidth="1"/>
    <col min="3" max="3" width="12.109375" customWidth="1"/>
    <col min="4" max="4" width="12.88671875" customWidth="1"/>
    <col min="5" max="5" width="12" customWidth="1"/>
    <col min="6" max="6" width="14.6640625" customWidth="1"/>
    <col min="7" max="7" width="11.6640625" customWidth="1"/>
    <col min="8" max="8" width="14.6640625" customWidth="1"/>
    <col min="9" max="9" width="17.33203125" customWidth="1"/>
    <col min="10" max="10" width="15.88671875" customWidth="1"/>
    <col min="11" max="11" width="11.6640625" customWidth="1"/>
    <col min="12" max="12" width="14.109375" customWidth="1"/>
    <col min="13" max="13" width="13.88671875" customWidth="1"/>
    <col min="14" max="256" width="11.6640625" customWidth="1"/>
    <col min="257" max="1025" width="11.5546875"/>
  </cols>
  <sheetData>
    <row r="2" spans="2:13" ht="13.95" customHeight="1" x14ac:dyDescent="0.25">
      <c r="B2" s="77" t="s">
        <v>0</v>
      </c>
      <c r="C2" s="75" t="s">
        <v>1</v>
      </c>
      <c r="D2" s="75"/>
      <c r="E2" s="76" t="s">
        <v>2</v>
      </c>
      <c r="F2" s="84" t="s">
        <v>44</v>
      </c>
      <c r="G2" s="76" t="s">
        <v>3</v>
      </c>
      <c r="H2" s="75" t="s">
        <v>4</v>
      </c>
      <c r="I2" s="75" t="s">
        <v>5</v>
      </c>
      <c r="J2" s="76" t="s">
        <v>6</v>
      </c>
      <c r="K2" s="76" t="s">
        <v>7</v>
      </c>
      <c r="L2" s="76" t="s">
        <v>8</v>
      </c>
      <c r="M2" s="75" t="s">
        <v>9</v>
      </c>
    </row>
    <row r="3" spans="2:13" ht="30.75" customHeight="1" x14ac:dyDescent="0.25">
      <c r="B3" s="77"/>
      <c r="C3" s="2" t="s">
        <v>10</v>
      </c>
      <c r="D3" s="1" t="s">
        <v>11</v>
      </c>
      <c r="E3" s="76"/>
      <c r="F3" s="84"/>
      <c r="G3" s="76"/>
      <c r="H3" s="75"/>
      <c r="I3" s="75"/>
      <c r="J3" s="76"/>
      <c r="K3" s="76"/>
      <c r="L3" s="76"/>
      <c r="M3" s="75"/>
    </row>
    <row r="4" spans="2:13" ht="14.4" x14ac:dyDescent="0.3">
      <c r="B4" s="3">
        <v>43374</v>
      </c>
      <c r="C4" s="4">
        <v>43394</v>
      </c>
      <c r="D4" s="5">
        <v>43405</v>
      </c>
      <c r="E4" s="6">
        <f>'Apportioning Hotgi'!N9</f>
        <v>36639.804996829422</v>
      </c>
      <c r="F4" s="34">
        <v>22737</v>
      </c>
      <c r="G4" s="7">
        <v>630</v>
      </c>
      <c r="H4" s="6">
        <f>E4-G4</f>
        <v>36009.804996829422</v>
      </c>
      <c r="I4" s="7">
        <v>139919</v>
      </c>
      <c r="J4" s="8">
        <f t="shared" ref="J4:J20" si="0">H4/1000</f>
        <v>36.009804996829423</v>
      </c>
      <c r="K4" s="7">
        <v>0.97699999999999998</v>
      </c>
      <c r="L4" s="8">
        <f t="shared" ref="L4:L20" si="1">ROUNDDOWN(J4*K4,0)</f>
        <v>35</v>
      </c>
      <c r="M4" s="73">
        <f>L4+L5+L6</f>
        <v>234</v>
      </c>
    </row>
    <row r="5" spans="2:13" ht="14.4" x14ac:dyDescent="0.3">
      <c r="B5" s="3">
        <v>43405</v>
      </c>
      <c r="C5" s="4">
        <v>43405</v>
      </c>
      <c r="D5" s="5">
        <v>43435</v>
      </c>
      <c r="E5" s="9">
        <v>102279</v>
      </c>
      <c r="F5" s="35">
        <v>21465</v>
      </c>
      <c r="G5" s="9">
        <v>585</v>
      </c>
      <c r="H5" s="6">
        <f t="shared" ref="H5:H20" si="2">E5-G5</f>
        <v>101694</v>
      </c>
      <c r="I5" s="9">
        <v>123159</v>
      </c>
      <c r="J5" s="8">
        <f t="shared" si="0"/>
        <v>101.694</v>
      </c>
      <c r="K5" s="7">
        <v>0.97699999999999998</v>
      </c>
      <c r="L5" s="8">
        <f t="shared" si="1"/>
        <v>99</v>
      </c>
      <c r="M5" s="73"/>
    </row>
    <row r="6" spans="2:13" ht="14.4" x14ac:dyDescent="0.3">
      <c r="B6" s="3">
        <v>43435</v>
      </c>
      <c r="C6" s="4">
        <v>43435</v>
      </c>
      <c r="D6" s="5">
        <v>43466</v>
      </c>
      <c r="E6" s="9">
        <v>103763</v>
      </c>
      <c r="F6" s="35">
        <v>7240</v>
      </c>
      <c r="G6" s="9">
        <v>675</v>
      </c>
      <c r="H6" s="6">
        <f t="shared" si="2"/>
        <v>103088</v>
      </c>
      <c r="I6" s="9">
        <v>110328</v>
      </c>
      <c r="J6" s="8">
        <f t="shared" si="0"/>
        <v>103.08799999999999</v>
      </c>
      <c r="K6" s="7">
        <v>0.97699999999999998</v>
      </c>
      <c r="L6" s="8">
        <f t="shared" si="1"/>
        <v>100</v>
      </c>
      <c r="M6" s="73"/>
    </row>
    <row r="7" spans="2:13" ht="14.4" x14ac:dyDescent="0.3">
      <c r="B7" s="3">
        <v>43466</v>
      </c>
      <c r="C7" s="4">
        <v>43466</v>
      </c>
      <c r="D7" s="5">
        <v>43497</v>
      </c>
      <c r="E7" s="9">
        <v>121926</v>
      </c>
      <c r="F7" s="35">
        <v>3512</v>
      </c>
      <c r="G7" s="9">
        <v>675</v>
      </c>
      <c r="H7" s="6">
        <f t="shared" si="2"/>
        <v>121251</v>
      </c>
      <c r="I7" s="9">
        <v>124763</v>
      </c>
      <c r="J7" s="8">
        <f t="shared" si="0"/>
        <v>121.251</v>
      </c>
      <c r="K7" s="7">
        <v>0.97699999999999998</v>
      </c>
      <c r="L7" s="8">
        <f t="shared" si="1"/>
        <v>118</v>
      </c>
      <c r="M7" s="73">
        <f>SUM(L7:L18)</f>
        <v>1409</v>
      </c>
    </row>
    <row r="8" spans="2:13" ht="14.4" x14ac:dyDescent="0.3">
      <c r="B8" s="3">
        <v>43497</v>
      </c>
      <c r="C8" s="4">
        <v>43497</v>
      </c>
      <c r="D8" s="5">
        <v>43525</v>
      </c>
      <c r="E8" s="9">
        <v>124586</v>
      </c>
      <c r="F8" s="35">
        <v>9668</v>
      </c>
      <c r="G8" s="9">
        <v>540</v>
      </c>
      <c r="H8" s="6">
        <f t="shared" si="2"/>
        <v>124046</v>
      </c>
      <c r="I8" s="9">
        <v>133714</v>
      </c>
      <c r="J8" s="8">
        <f t="shared" si="0"/>
        <v>124.04600000000001</v>
      </c>
      <c r="K8" s="7">
        <v>0.97699999999999998</v>
      </c>
      <c r="L8" s="8">
        <f t="shared" si="1"/>
        <v>121</v>
      </c>
      <c r="M8" s="73"/>
    </row>
    <row r="9" spans="2:13" ht="14.4" x14ac:dyDescent="0.3">
      <c r="B9" s="3">
        <v>43525</v>
      </c>
      <c r="C9" s="4">
        <v>43525</v>
      </c>
      <c r="D9" s="5">
        <v>43556</v>
      </c>
      <c r="E9" s="9">
        <v>153924</v>
      </c>
      <c r="F9" s="35">
        <v>10543</v>
      </c>
      <c r="G9" s="9">
        <v>630</v>
      </c>
      <c r="H9" s="6">
        <f t="shared" si="2"/>
        <v>153294</v>
      </c>
      <c r="I9" s="9">
        <v>163837</v>
      </c>
      <c r="J9" s="8">
        <f t="shared" si="0"/>
        <v>153.29400000000001</v>
      </c>
      <c r="K9" s="7">
        <v>0.97699999999999998</v>
      </c>
      <c r="L9" s="8">
        <f t="shared" si="1"/>
        <v>149</v>
      </c>
      <c r="M9" s="73"/>
    </row>
    <row r="10" spans="2:13" ht="14.4" x14ac:dyDescent="0.3">
      <c r="B10" s="3">
        <v>43556</v>
      </c>
      <c r="C10" s="4">
        <v>43556</v>
      </c>
      <c r="D10" s="5">
        <v>43586</v>
      </c>
      <c r="E10" s="9">
        <v>144152</v>
      </c>
      <c r="F10" s="35">
        <v>15407</v>
      </c>
      <c r="G10" s="9">
        <v>540</v>
      </c>
      <c r="H10" s="6">
        <f t="shared" si="2"/>
        <v>143612</v>
      </c>
      <c r="I10" s="9">
        <v>159019</v>
      </c>
      <c r="J10" s="8">
        <f t="shared" si="0"/>
        <v>143.61199999999999</v>
      </c>
      <c r="K10" s="7">
        <v>0.97699999999999998</v>
      </c>
      <c r="L10" s="8">
        <f t="shared" si="1"/>
        <v>140</v>
      </c>
      <c r="M10" s="73"/>
    </row>
    <row r="11" spans="2:13" ht="14.4" x14ac:dyDescent="0.3">
      <c r="B11" s="3">
        <v>43586</v>
      </c>
      <c r="C11" s="4">
        <v>43586</v>
      </c>
      <c r="D11" s="5">
        <v>43617</v>
      </c>
      <c r="E11" s="9">
        <v>164099</v>
      </c>
      <c r="F11" s="35">
        <v>9027</v>
      </c>
      <c r="G11" s="9">
        <v>585</v>
      </c>
      <c r="H11" s="6">
        <f t="shared" si="2"/>
        <v>163514</v>
      </c>
      <c r="I11" s="9">
        <v>172541</v>
      </c>
      <c r="J11" s="8">
        <f t="shared" si="0"/>
        <v>163.51400000000001</v>
      </c>
      <c r="K11" s="7">
        <v>0.97699999999999998</v>
      </c>
      <c r="L11" s="8">
        <f t="shared" si="1"/>
        <v>159</v>
      </c>
      <c r="M11" s="73"/>
    </row>
    <row r="12" spans="2:13" ht="14.4" x14ac:dyDescent="0.3">
      <c r="B12" s="3">
        <v>43617</v>
      </c>
      <c r="C12" s="4">
        <v>43617</v>
      </c>
      <c r="D12" s="5">
        <v>43647</v>
      </c>
      <c r="E12" s="9">
        <v>131519</v>
      </c>
      <c r="F12" s="35">
        <v>1252</v>
      </c>
      <c r="G12" s="9">
        <v>540</v>
      </c>
      <c r="H12" s="6">
        <f t="shared" si="2"/>
        <v>130979</v>
      </c>
      <c r="I12" s="9">
        <v>132231</v>
      </c>
      <c r="J12" s="8">
        <f t="shared" si="0"/>
        <v>130.97900000000001</v>
      </c>
      <c r="K12" s="7">
        <v>0.97699999999999998</v>
      </c>
      <c r="L12" s="8">
        <f t="shared" si="1"/>
        <v>127</v>
      </c>
      <c r="M12" s="73"/>
    </row>
    <row r="13" spans="2:13" ht="14.4" x14ac:dyDescent="0.3">
      <c r="B13" s="3">
        <v>43647</v>
      </c>
      <c r="C13" s="4">
        <v>43647</v>
      </c>
      <c r="D13" s="5">
        <v>43678</v>
      </c>
      <c r="E13" s="9">
        <v>100607</v>
      </c>
      <c r="F13" s="35">
        <v>6592</v>
      </c>
      <c r="G13" s="9">
        <v>585</v>
      </c>
      <c r="H13" s="6">
        <f t="shared" si="2"/>
        <v>100022</v>
      </c>
      <c r="I13" s="9">
        <v>106614</v>
      </c>
      <c r="J13" s="8">
        <f t="shared" si="0"/>
        <v>100.02200000000001</v>
      </c>
      <c r="K13" s="7">
        <v>0.97699999999999998</v>
      </c>
      <c r="L13" s="8">
        <f t="shared" si="1"/>
        <v>97</v>
      </c>
      <c r="M13" s="73"/>
    </row>
    <row r="14" spans="2:13" ht="14.4" x14ac:dyDescent="0.3">
      <c r="B14" s="3">
        <v>43678</v>
      </c>
      <c r="C14" s="4">
        <v>43678</v>
      </c>
      <c r="D14" s="5">
        <v>43709</v>
      </c>
      <c r="E14" s="9">
        <v>110891</v>
      </c>
      <c r="F14" s="35">
        <v>4662</v>
      </c>
      <c r="G14" s="9">
        <v>630</v>
      </c>
      <c r="H14" s="6">
        <f t="shared" si="2"/>
        <v>110261</v>
      </c>
      <c r="I14" s="9">
        <v>114923</v>
      </c>
      <c r="J14" s="8">
        <f t="shared" si="0"/>
        <v>110.261</v>
      </c>
      <c r="K14" s="7">
        <v>0.97699999999999998</v>
      </c>
      <c r="L14" s="8">
        <f t="shared" si="1"/>
        <v>107</v>
      </c>
      <c r="M14" s="73"/>
    </row>
    <row r="15" spans="2:13" ht="14.4" x14ac:dyDescent="0.3">
      <c r="B15" s="3">
        <v>43709</v>
      </c>
      <c r="C15" s="4">
        <v>43709</v>
      </c>
      <c r="D15" s="5">
        <v>43739</v>
      </c>
      <c r="E15" s="9">
        <v>94840</v>
      </c>
      <c r="F15" s="35">
        <v>8218</v>
      </c>
      <c r="G15" s="9">
        <v>630</v>
      </c>
      <c r="H15" s="6">
        <f t="shared" si="2"/>
        <v>94210</v>
      </c>
      <c r="I15" s="9">
        <v>102428</v>
      </c>
      <c r="J15" s="8">
        <f t="shared" si="0"/>
        <v>94.21</v>
      </c>
      <c r="K15" s="7">
        <v>0.97699999999999998</v>
      </c>
      <c r="L15" s="8">
        <f t="shared" si="1"/>
        <v>92</v>
      </c>
      <c r="M15" s="73"/>
    </row>
    <row r="16" spans="2:13" ht="14.4" x14ac:dyDescent="0.3">
      <c r="B16" s="3">
        <v>43739</v>
      </c>
      <c r="C16" s="4">
        <v>43739</v>
      </c>
      <c r="D16" s="5">
        <v>43770</v>
      </c>
      <c r="E16" s="9">
        <v>115929</v>
      </c>
      <c r="F16" s="35">
        <v>4501</v>
      </c>
      <c r="G16" s="9">
        <v>630</v>
      </c>
      <c r="H16" s="6">
        <f t="shared" si="2"/>
        <v>115299</v>
      </c>
      <c r="I16" s="9">
        <v>119800</v>
      </c>
      <c r="J16" s="8">
        <f t="shared" si="0"/>
        <v>115.29900000000001</v>
      </c>
      <c r="K16" s="7">
        <v>0.97699999999999998</v>
      </c>
      <c r="L16" s="8">
        <f t="shared" si="1"/>
        <v>112</v>
      </c>
      <c r="M16" s="73"/>
    </row>
    <row r="17" spans="2:13" ht="14.4" x14ac:dyDescent="0.3">
      <c r="B17" s="3">
        <v>43770</v>
      </c>
      <c r="C17" s="4">
        <v>43770</v>
      </c>
      <c r="D17" s="5">
        <v>43800</v>
      </c>
      <c r="E17" s="9">
        <v>109980</v>
      </c>
      <c r="F17" s="35">
        <v>4985</v>
      </c>
      <c r="G17" s="9">
        <v>675</v>
      </c>
      <c r="H17" s="6">
        <f t="shared" si="2"/>
        <v>109305</v>
      </c>
      <c r="I17" s="9">
        <v>114290</v>
      </c>
      <c r="J17" s="8">
        <f t="shared" si="0"/>
        <v>109.30500000000001</v>
      </c>
      <c r="K17" s="7">
        <v>0.97699999999999998</v>
      </c>
      <c r="L17" s="8">
        <f t="shared" si="1"/>
        <v>106</v>
      </c>
      <c r="M17" s="73"/>
    </row>
    <row r="18" spans="2:13" ht="14.4" x14ac:dyDescent="0.3">
      <c r="B18" s="3">
        <v>43800</v>
      </c>
      <c r="C18" s="4">
        <v>43800</v>
      </c>
      <c r="D18" s="5">
        <v>43831</v>
      </c>
      <c r="E18" s="9">
        <v>84420</v>
      </c>
      <c r="F18" s="35">
        <v>0</v>
      </c>
      <c r="G18" s="9">
        <v>675</v>
      </c>
      <c r="H18" s="6">
        <f t="shared" si="2"/>
        <v>83745</v>
      </c>
      <c r="I18" s="9">
        <v>83745</v>
      </c>
      <c r="J18" s="8">
        <f t="shared" si="0"/>
        <v>83.745000000000005</v>
      </c>
      <c r="K18" s="7">
        <v>0.97699999999999998</v>
      </c>
      <c r="L18" s="8">
        <f t="shared" si="1"/>
        <v>81</v>
      </c>
      <c r="M18" s="73"/>
    </row>
    <row r="19" spans="2:13" ht="14.4" x14ac:dyDescent="0.3">
      <c r="B19" s="3">
        <v>43831</v>
      </c>
      <c r="C19" s="4">
        <v>43831</v>
      </c>
      <c r="D19" s="5">
        <v>43862</v>
      </c>
      <c r="E19" s="9">
        <v>86265</v>
      </c>
      <c r="F19" s="35">
        <v>5420</v>
      </c>
      <c r="G19" s="9">
        <v>720</v>
      </c>
      <c r="H19" s="6">
        <f t="shared" si="2"/>
        <v>85545</v>
      </c>
      <c r="I19" s="9">
        <v>90965</v>
      </c>
      <c r="J19" s="8">
        <f t="shared" si="0"/>
        <v>85.545000000000002</v>
      </c>
      <c r="K19" s="7">
        <v>0.97699999999999998</v>
      </c>
      <c r="L19" s="8">
        <f t="shared" si="1"/>
        <v>83</v>
      </c>
      <c r="M19" s="83">
        <f>L19+L20</f>
        <v>145</v>
      </c>
    </row>
    <row r="20" spans="2:13" ht="14.4" x14ac:dyDescent="0.3">
      <c r="B20" s="3">
        <v>43862</v>
      </c>
      <c r="C20" s="4">
        <v>43862</v>
      </c>
      <c r="D20" s="5">
        <v>43881</v>
      </c>
      <c r="E20" s="30">
        <f>'Apportioning Hotgi'!N12</f>
        <v>65106.093591265104</v>
      </c>
      <c r="F20" s="35">
        <v>6536</v>
      </c>
      <c r="G20" s="9">
        <v>630</v>
      </c>
      <c r="H20" s="6">
        <f t="shared" si="2"/>
        <v>64476.093591265104</v>
      </c>
      <c r="I20" s="9">
        <v>99551</v>
      </c>
      <c r="J20" s="8">
        <f t="shared" si="0"/>
        <v>64.476093591265098</v>
      </c>
      <c r="K20" s="7">
        <v>0.97699999999999998</v>
      </c>
      <c r="L20" s="8">
        <f t="shared" si="1"/>
        <v>62</v>
      </c>
      <c r="M20" s="83"/>
    </row>
    <row r="21" spans="2:13" ht="14.4" x14ac:dyDescent="0.3">
      <c r="B21" s="74" t="s">
        <v>12</v>
      </c>
      <c r="C21" s="74"/>
      <c r="D21" s="74"/>
      <c r="E21" s="11"/>
      <c r="F21" s="12"/>
      <c r="G21" s="11"/>
      <c r="H21" s="11">
        <f>SUM(H4:H20)</f>
        <v>1840350.8985880946</v>
      </c>
      <c r="I21" s="12">
        <f>SUM(I4:I20)</f>
        <v>2091827</v>
      </c>
      <c r="J21" s="13">
        <f>SUM(J4:J20)</f>
        <v>1840.3508985880944</v>
      </c>
      <c r="K21" s="11"/>
      <c r="L21" s="11">
        <f>ROUNDDOWN(SUM(L4:L20),0)</f>
        <v>1788</v>
      </c>
      <c r="M21" s="14">
        <f>M4+M7+M19</f>
        <v>1788</v>
      </c>
    </row>
  </sheetData>
  <mergeCells count="15">
    <mergeCell ref="M2:M3"/>
    <mergeCell ref="M4:M6"/>
    <mergeCell ref="M7:M18"/>
    <mergeCell ref="M19:M20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5"/>
  <sheetViews>
    <sheetView zoomScalePageLayoutView="60" workbookViewId="0"/>
  </sheetViews>
  <sheetFormatPr defaultRowHeight="14.4" x14ac:dyDescent="0.3"/>
  <cols>
    <col min="1" max="1" width="10" style="22" customWidth="1"/>
    <col min="2" max="2" width="11.33203125" style="22" customWidth="1"/>
    <col min="3" max="4" width="13.109375" style="22" customWidth="1"/>
    <col min="5" max="5" width="14.5546875" style="22" customWidth="1"/>
    <col min="6" max="13" width="10" style="22" customWidth="1"/>
    <col min="14" max="14" width="12.88671875" style="22" customWidth="1"/>
    <col min="15" max="15" width="10" style="22" customWidth="1"/>
    <col min="16" max="16" width="13.109375" style="22" customWidth="1"/>
    <col min="17" max="256" width="10" style="22" customWidth="1"/>
    <col min="257" max="1025" width="11.5546875"/>
  </cols>
  <sheetData>
    <row r="2" spans="2:23" x14ac:dyDescent="0.3">
      <c r="B2" s="78" t="s">
        <v>13</v>
      </c>
      <c r="C2" s="78"/>
      <c r="E2" s="78" t="s">
        <v>14</v>
      </c>
      <c r="F2" s="78"/>
    </row>
    <row r="3" spans="2:23" x14ac:dyDescent="0.3">
      <c r="B3" s="82" t="s">
        <v>15</v>
      </c>
      <c r="C3" s="82"/>
      <c r="E3" s="82" t="s">
        <v>15</v>
      </c>
      <c r="F3" s="82"/>
    </row>
    <row r="4" spans="2:23" x14ac:dyDescent="0.3">
      <c r="B4" s="31">
        <v>43374</v>
      </c>
      <c r="C4" s="36">
        <v>7578.2067398148702</v>
      </c>
      <c r="D4" s="28"/>
      <c r="E4" s="31">
        <v>43862</v>
      </c>
      <c r="F4" s="36">
        <v>1520.52113003248</v>
      </c>
      <c r="G4" s="37"/>
      <c r="H4" s="37"/>
      <c r="I4" s="37"/>
      <c r="J4" s="37"/>
      <c r="K4" s="37"/>
      <c r="Q4" s="37"/>
      <c r="R4" s="37"/>
      <c r="S4" s="37"/>
      <c r="T4" s="37"/>
      <c r="U4" s="37"/>
      <c r="V4" s="37"/>
      <c r="W4" s="37"/>
    </row>
    <row r="5" spans="2:23" x14ac:dyDescent="0.3">
      <c r="B5" s="15">
        <v>43375</v>
      </c>
      <c r="C5" s="16">
        <v>4771.0310486529097</v>
      </c>
      <c r="D5" s="28"/>
      <c r="E5" s="15">
        <v>43863</v>
      </c>
      <c r="F5" s="16">
        <v>4991.2904914124001</v>
      </c>
      <c r="Q5" s="37"/>
    </row>
    <row r="6" spans="2:23" x14ac:dyDescent="0.3">
      <c r="B6" s="15">
        <v>43376</v>
      </c>
      <c r="C6" s="16">
        <v>5639.0837680958703</v>
      </c>
      <c r="D6" s="28"/>
      <c r="E6" s="15">
        <v>43864</v>
      </c>
      <c r="F6" s="16">
        <v>4161.0731781624099</v>
      </c>
      <c r="Q6" s="37"/>
    </row>
    <row r="7" spans="2:23" x14ac:dyDescent="0.3">
      <c r="B7" s="15">
        <v>43377</v>
      </c>
      <c r="C7" s="16">
        <v>2064.79045465433</v>
      </c>
      <c r="D7" s="28"/>
      <c r="E7" s="15">
        <v>43865</v>
      </c>
      <c r="F7" s="16">
        <v>1028.4040515757999</v>
      </c>
      <c r="Q7" s="37"/>
    </row>
    <row r="8" spans="2:23" x14ac:dyDescent="0.3">
      <c r="B8" s="15">
        <v>43378</v>
      </c>
      <c r="C8" s="16">
        <v>7012.1958705209599</v>
      </c>
      <c r="D8" s="28"/>
      <c r="E8" s="15">
        <v>43866</v>
      </c>
      <c r="F8" s="16">
        <v>1207.4919484124</v>
      </c>
      <c r="H8" s="78" t="s">
        <v>16</v>
      </c>
      <c r="I8" s="78"/>
      <c r="J8" s="78"/>
      <c r="K8" s="78"/>
      <c r="L8" s="78"/>
      <c r="M8" s="78"/>
      <c r="N8" s="20">
        <v>117812</v>
      </c>
      <c r="Q8" s="37"/>
    </row>
    <row r="9" spans="2:23" x14ac:dyDescent="0.3">
      <c r="B9" s="15">
        <v>43379</v>
      </c>
      <c r="C9" s="16">
        <v>3010.2878205890402</v>
      </c>
      <c r="D9" s="28"/>
      <c r="E9" s="15">
        <v>43867</v>
      </c>
      <c r="F9" s="16">
        <v>5183.1816077640397</v>
      </c>
      <c r="H9" s="78" t="s">
        <v>17</v>
      </c>
      <c r="I9" s="78"/>
      <c r="J9" s="78"/>
      <c r="K9" s="78"/>
      <c r="L9" s="78"/>
      <c r="M9" s="78"/>
      <c r="N9" s="21">
        <f>SUM(C24:C34)</f>
        <v>36639.804996829422</v>
      </c>
      <c r="Q9" s="37"/>
    </row>
    <row r="10" spans="2:23" x14ac:dyDescent="0.3">
      <c r="B10" s="15">
        <v>43380</v>
      </c>
      <c r="C10" s="16">
        <v>1373.4771316966301</v>
      </c>
      <c r="D10" s="28"/>
      <c r="E10" s="15">
        <v>43868</v>
      </c>
      <c r="F10" s="16">
        <v>3803.6453483089899</v>
      </c>
      <c r="Q10" s="37"/>
    </row>
    <row r="11" spans="2:23" x14ac:dyDescent="0.3">
      <c r="B11" s="15">
        <v>43381</v>
      </c>
      <c r="C11" s="16">
        <v>5139.1080362099601</v>
      </c>
      <c r="D11" s="28"/>
      <c r="E11" s="15">
        <v>43869</v>
      </c>
      <c r="F11" s="16">
        <v>5250.8132451367401</v>
      </c>
      <c r="H11" s="78" t="s">
        <v>18</v>
      </c>
      <c r="I11" s="78"/>
      <c r="J11" s="78"/>
      <c r="K11" s="78"/>
      <c r="L11" s="78"/>
      <c r="M11" s="78"/>
      <c r="N11" s="23">
        <v>93645</v>
      </c>
      <c r="Q11" s="37"/>
    </row>
    <row r="12" spans="2:23" x14ac:dyDescent="0.3">
      <c r="B12" s="15">
        <v>43382</v>
      </c>
      <c r="C12" s="16">
        <v>1253.6779521453</v>
      </c>
      <c r="D12" s="28"/>
      <c r="E12" s="15">
        <v>43870</v>
      </c>
      <c r="F12" s="16">
        <v>4235.5145733377103</v>
      </c>
      <c r="H12" s="78" t="s">
        <v>19</v>
      </c>
      <c r="I12" s="78"/>
      <c r="J12" s="78"/>
      <c r="K12" s="78"/>
      <c r="L12" s="78"/>
      <c r="M12" s="78"/>
      <c r="N12" s="21">
        <f>SUM(F4:F23)</f>
        <v>65106.093591265104</v>
      </c>
      <c r="Q12" s="37"/>
    </row>
    <row r="13" spans="2:23" x14ac:dyDescent="0.3">
      <c r="B13" s="15">
        <v>43383</v>
      </c>
      <c r="C13" s="16">
        <v>1698.9385398828099</v>
      </c>
      <c r="D13" s="28"/>
      <c r="E13" s="15">
        <v>43871</v>
      </c>
      <c r="F13" s="16">
        <v>3815.6865888134898</v>
      </c>
      <c r="Q13" s="37"/>
    </row>
    <row r="14" spans="2:23" x14ac:dyDescent="0.3">
      <c r="B14" s="15">
        <v>43384</v>
      </c>
      <c r="C14" s="16">
        <v>803.08488457469298</v>
      </c>
      <c r="D14" s="28"/>
      <c r="E14" s="15">
        <v>43872</v>
      </c>
      <c r="F14" s="16">
        <v>1322.4453020286001</v>
      </c>
      <c r="Q14" s="37"/>
    </row>
    <row r="15" spans="2:23" x14ac:dyDescent="0.3">
      <c r="B15" s="15">
        <v>43385</v>
      </c>
      <c r="C15" s="16">
        <v>5720.9564638887196</v>
      </c>
      <c r="D15" s="28"/>
      <c r="E15" s="15">
        <v>43873</v>
      </c>
      <c r="F15" s="16">
        <v>485.53656461839802</v>
      </c>
      <c r="Q15" s="37"/>
    </row>
    <row r="16" spans="2:23" x14ac:dyDescent="0.3">
      <c r="B16" s="15">
        <v>43386</v>
      </c>
      <c r="C16" s="16">
        <v>2151.9046551832098</v>
      </c>
      <c r="D16" s="28"/>
      <c r="E16" s="15">
        <v>43874</v>
      </c>
      <c r="F16" s="16">
        <v>4582.8268686338697</v>
      </c>
      <c r="Q16" s="37"/>
    </row>
    <row r="17" spans="2:23" x14ac:dyDescent="0.3">
      <c r="B17" s="15">
        <v>43387</v>
      </c>
      <c r="C17" s="16">
        <v>3376.7967484993201</v>
      </c>
      <c r="D17" s="28"/>
      <c r="E17" s="15">
        <v>43875</v>
      </c>
      <c r="F17" s="16">
        <v>5225.4575130670901</v>
      </c>
      <c r="Q17" s="37"/>
    </row>
    <row r="18" spans="2:23" x14ac:dyDescent="0.3">
      <c r="B18" s="15">
        <v>43388</v>
      </c>
      <c r="C18" s="16">
        <v>1962.4067428809401</v>
      </c>
      <c r="D18" s="28"/>
      <c r="E18" s="15">
        <v>43876</v>
      </c>
      <c r="F18" s="16">
        <v>1601.3173509712401</v>
      </c>
      <c r="Q18" s="37"/>
    </row>
    <row r="19" spans="2:23" x14ac:dyDescent="0.3">
      <c r="B19" s="15">
        <v>43389</v>
      </c>
      <c r="C19" s="16">
        <v>2136.1447023061</v>
      </c>
      <c r="D19" s="28"/>
      <c r="E19" s="15">
        <v>43877</v>
      </c>
      <c r="F19" s="16">
        <v>4229.9388257004903</v>
      </c>
      <c r="Q19" s="37"/>
    </row>
    <row r="20" spans="2:23" x14ac:dyDescent="0.3">
      <c r="B20" s="15">
        <v>43390</v>
      </c>
      <c r="C20" s="16">
        <v>6038.4810357788601</v>
      </c>
      <c r="D20" s="28"/>
      <c r="E20" s="15">
        <v>43878</v>
      </c>
      <c r="F20" s="16">
        <v>2190.05109515298</v>
      </c>
      <c r="Q20" s="37"/>
      <c r="R20" s="37"/>
      <c r="S20" s="37"/>
      <c r="T20" s="37"/>
      <c r="U20" s="37"/>
      <c r="V20" s="37"/>
      <c r="W20" s="37"/>
    </row>
    <row r="21" spans="2:23" x14ac:dyDescent="0.3">
      <c r="B21" s="15">
        <v>43391</v>
      </c>
      <c r="C21" s="16">
        <v>5539.3279118333303</v>
      </c>
      <c r="D21" s="28"/>
      <c r="E21" s="15">
        <v>43879</v>
      </c>
      <c r="F21" s="16">
        <v>6072.2552647584898</v>
      </c>
      <c r="Q21" s="37"/>
      <c r="R21" s="37"/>
      <c r="S21" s="37"/>
      <c r="T21" s="37"/>
      <c r="U21" s="37"/>
      <c r="V21" s="37"/>
      <c r="W21" s="37"/>
    </row>
    <row r="22" spans="2:23" x14ac:dyDescent="0.3">
      <c r="B22" s="15">
        <v>43392</v>
      </c>
      <c r="C22" s="16">
        <v>7503.7907390082601</v>
      </c>
      <c r="D22" s="28"/>
      <c r="E22" s="15">
        <v>43880</v>
      </c>
      <c r="F22" s="16">
        <v>2595.5377853268301</v>
      </c>
      <c r="G22" s="37"/>
      <c r="H22" s="37"/>
      <c r="I22" s="37"/>
      <c r="J22" s="37"/>
      <c r="K22" s="37"/>
      <c r="Q22" s="37"/>
      <c r="R22" s="37"/>
      <c r="S22" s="37"/>
      <c r="T22" s="37"/>
      <c r="U22" s="37"/>
      <c r="V22" s="37"/>
      <c r="W22" s="37"/>
    </row>
    <row r="23" spans="2:23" x14ac:dyDescent="0.3">
      <c r="B23" s="15">
        <v>43393</v>
      </c>
      <c r="C23" s="16">
        <v>6398.5037569544602</v>
      </c>
      <c r="D23" s="28"/>
      <c r="E23" s="15">
        <v>43881</v>
      </c>
      <c r="F23" s="16">
        <v>1603.1048580506499</v>
      </c>
      <c r="G23" s="37"/>
      <c r="H23" s="37"/>
      <c r="I23" s="37"/>
      <c r="J23" s="37"/>
      <c r="K23" s="37"/>
      <c r="Q23" s="37"/>
      <c r="R23" s="37"/>
      <c r="S23" s="37"/>
      <c r="T23" s="37"/>
      <c r="U23" s="37"/>
      <c r="V23" s="37"/>
      <c r="W23" s="37"/>
    </row>
    <row r="24" spans="2:23" x14ac:dyDescent="0.3">
      <c r="B24" s="15">
        <v>43394</v>
      </c>
      <c r="C24" s="16">
        <v>1905.3050148217101</v>
      </c>
      <c r="D24" s="28"/>
      <c r="E24" s="15">
        <v>43882</v>
      </c>
      <c r="F24" s="16">
        <v>596.19937075903294</v>
      </c>
      <c r="G24" s="37"/>
      <c r="H24" s="37"/>
      <c r="I24" s="37"/>
      <c r="J24" s="37"/>
      <c r="K24" s="37"/>
      <c r="Q24" s="37"/>
      <c r="R24" s="37"/>
      <c r="S24" s="37"/>
      <c r="T24" s="37"/>
      <c r="U24" s="37"/>
      <c r="V24" s="37"/>
      <c r="W24" s="37"/>
    </row>
    <row r="25" spans="2:23" x14ac:dyDescent="0.3">
      <c r="B25" s="15">
        <v>43395</v>
      </c>
      <c r="C25" s="16">
        <v>3718.1374465460099</v>
      </c>
      <c r="D25" s="28"/>
      <c r="E25" s="15">
        <v>43883</v>
      </c>
      <c r="F25" s="16">
        <v>1543.17573169606</v>
      </c>
      <c r="G25" s="37"/>
      <c r="H25" s="37"/>
      <c r="I25" s="37"/>
      <c r="J25" s="37"/>
      <c r="K25" s="37"/>
      <c r="Q25" s="37"/>
      <c r="R25" s="37"/>
      <c r="S25" s="37"/>
      <c r="T25" s="37"/>
      <c r="U25" s="37"/>
      <c r="V25" s="37"/>
      <c r="W25" s="37"/>
    </row>
    <row r="26" spans="2:23" x14ac:dyDescent="0.3">
      <c r="B26" s="15">
        <v>43396</v>
      </c>
      <c r="C26" s="16">
        <v>2723.8592476072299</v>
      </c>
      <c r="D26" s="28"/>
      <c r="E26" s="15">
        <v>43884</v>
      </c>
      <c r="F26" s="16">
        <v>1752.9125019324899</v>
      </c>
      <c r="G26" s="37"/>
      <c r="H26" s="37"/>
      <c r="I26" s="37"/>
      <c r="J26" s="37"/>
      <c r="K26" s="37"/>
      <c r="Q26" s="37"/>
      <c r="R26" s="37"/>
      <c r="S26" s="37"/>
      <c r="T26" s="37"/>
      <c r="U26" s="37"/>
      <c r="V26" s="37"/>
      <c r="W26" s="37"/>
    </row>
    <row r="27" spans="2:23" x14ac:dyDescent="0.3">
      <c r="B27" s="15">
        <v>43397</v>
      </c>
      <c r="C27" s="16">
        <v>3314.5654313170699</v>
      </c>
      <c r="D27" s="28"/>
      <c r="E27" s="15">
        <v>43885</v>
      </c>
      <c r="F27" s="16">
        <v>4764.0879047135104</v>
      </c>
      <c r="G27" s="37"/>
      <c r="H27" s="37"/>
      <c r="I27" s="37"/>
      <c r="J27" s="37"/>
      <c r="K27" s="37"/>
      <c r="Q27" s="37"/>
      <c r="R27" s="37"/>
      <c r="S27" s="37"/>
      <c r="T27" s="37"/>
      <c r="U27" s="37"/>
      <c r="V27" s="37"/>
      <c r="W27" s="37"/>
    </row>
    <row r="28" spans="2:23" x14ac:dyDescent="0.3">
      <c r="B28" s="15">
        <v>43398</v>
      </c>
      <c r="C28" s="16">
        <v>4489.32132943943</v>
      </c>
      <c r="D28" s="28"/>
      <c r="E28" s="15">
        <v>43886</v>
      </c>
      <c r="F28" s="16">
        <v>5622.4843016648301</v>
      </c>
      <c r="G28" s="37"/>
      <c r="H28" s="37"/>
      <c r="I28" s="37"/>
      <c r="J28" s="37"/>
      <c r="K28" s="37"/>
      <c r="Q28" s="37"/>
      <c r="R28" s="37"/>
      <c r="S28" s="37"/>
      <c r="T28" s="37"/>
      <c r="U28" s="37"/>
      <c r="V28" s="37"/>
      <c r="W28" s="37"/>
    </row>
    <row r="29" spans="2:23" x14ac:dyDescent="0.3">
      <c r="B29" s="15">
        <v>43399</v>
      </c>
      <c r="C29" s="16">
        <v>1291.5191000232101</v>
      </c>
      <c r="D29" s="28"/>
      <c r="E29" s="15">
        <v>43887</v>
      </c>
      <c r="F29" s="16">
        <v>3852.16877946451</v>
      </c>
      <c r="G29" s="37"/>
      <c r="H29" s="37"/>
      <c r="I29" s="37"/>
      <c r="J29" s="37"/>
      <c r="K29" s="37"/>
      <c r="Q29" s="37"/>
      <c r="R29" s="37"/>
      <c r="S29" s="37"/>
      <c r="T29" s="37"/>
      <c r="U29" s="37"/>
      <c r="V29" s="37"/>
      <c r="W29" s="37"/>
    </row>
    <row r="30" spans="2:23" x14ac:dyDescent="0.3">
      <c r="B30" s="15">
        <v>43400</v>
      </c>
      <c r="C30" s="16">
        <v>1696.9492408855699</v>
      </c>
      <c r="D30" s="28"/>
      <c r="E30" s="15">
        <v>43888</v>
      </c>
      <c r="F30" s="16">
        <v>2258.3177015418901</v>
      </c>
      <c r="G30" s="37"/>
      <c r="H30" s="37"/>
      <c r="I30" s="37"/>
      <c r="J30" s="37"/>
      <c r="K30" s="37"/>
      <c r="Q30" s="37"/>
      <c r="R30" s="37"/>
      <c r="S30" s="37"/>
      <c r="T30" s="37"/>
      <c r="U30" s="37"/>
      <c r="V30" s="37"/>
      <c r="W30" s="37"/>
    </row>
    <row r="31" spans="2:23" x14ac:dyDescent="0.3">
      <c r="B31" s="15">
        <v>43401</v>
      </c>
      <c r="C31" s="16">
        <v>2867.5489724788399</v>
      </c>
      <c r="D31" s="28"/>
      <c r="E31" s="15">
        <v>43889</v>
      </c>
      <c r="F31" s="16">
        <v>4265.2920380790802</v>
      </c>
      <c r="G31" s="37"/>
      <c r="H31" s="37"/>
      <c r="I31" s="37"/>
      <c r="J31" s="37"/>
      <c r="K31" s="37"/>
      <c r="Q31" s="37"/>
      <c r="R31" s="37"/>
      <c r="S31" s="37"/>
      <c r="T31" s="37"/>
      <c r="U31" s="37"/>
      <c r="V31" s="37"/>
      <c r="W31" s="37"/>
    </row>
    <row r="32" spans="2:23" x14ac:dyDescent="0.3">
      <c r="B32" s="15">
        <v>43402</v>
      </c>
      <c r="C32" s="16">
        <v>4077.5775569388302</v>
      </c>
      <c r="D32" s="28"/>
      <c r="E32" s="15">
        <v>43890</v>
      </c>
      <c r="F32" s="16">
        <v>3884.26807888351</v>
      </c>
      <c r="G32" s="37"/>
      <c r="H32" s="37"/>
      <c r="I32" s="37"/>
      <c r="J32" s="37"/>
      <c r="K32" s="37"/>
      <c r="Q32" s="37"/>
      <c r="R32" s="37"/>
      <c r="S32" s="37"/>
      <c r="T32" s="37"/>
      <c r="U32" s="37"/>
      <c r="V32" s="37"/>
      <c r="W32" s="37"/>
    </row>
    <row r="33" spans="2:25" x14ac:dyDescent="0.3">
      <c r="B33" s="15">
        <v>43403</v>
      </c>
      <c r="C33" s="16">
        <v>5296.5048929572804</v>
      </c>
      <c r="D33" s="28"/>
      <c r="E33" s="20" t="s">
        <v>12</v>
      </c>
      <c r="F33" s="42">
        <f>SUM(F4:F32)</f>
        <v>93645</v>
      </c>
      <c r="G33" s="37"/>
      <c r="H33" s="37"/>
      <c r="I33" s="37"/>
      <c r="J33" s="37"/>
      <c r="K33" s="37"/>
      <c r="Y33" s="43"/>
    </row>
    <row r="34" spans="2:25" x14ac:dyDescent="0.3">
      <c r="B34" s="15">
        <v>43404</v>
      </c>
      <c r="C34" s="16">
        <v>5258.5167638142402</v>
      </c>
      <c r="D34" s="28"/>
      <c r="E34" s="37"/>
      <c r="F34" s="37"/>
      <c r="G34" s="37"/>
      <c r="H34" s="37"/>
      <c r="I34" s="37"/>
      <c r="J34" s="37"/>
      <c r="K34" s="37"/>
      <c r="O34" s="27"/>
      <c r="P34" s="28"/>
      <c r="Q34" s="37"/>
      <c r="R34" s="37"/>
      <c r="S34" s="37"/>
      <c r="T34" s="37"/>
      <c r="U34" s="37"/>
      <c r="V34" s="37"/>
      <c r="W34" s="37"/>
    </row>
    <row r="35" spans="2:25" x14ac:dyDescent="0.3">
      <c r="B35" s="20" t="s">
        <v>12</v>
      </c>
      <c r="C35" s="42">
        <f>SUM(C4:C34)</f>
        <v>117811.99999999999</v>
      </c>
      <c r="D35" s="44"/>
      <c r="P35" s="44"/>
    </row>
  </sheetData>
  <mergeCells count="8">
    <mergeCell ref="H9:M9"/>
    <mergeCell ref="H11:M11"/>
    <mergeCell ref="H12:M12"/>
    <mergeCell ref="B2:C2"/>
    <mergeCell ref="E2:F2"/>
    <mergeCell ref="B3:C3"/>
    <mergeCell ref="E3:F3"/>
    <mergeCell ref="H8:M8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1"/>
  <sheetViews>
    <sheetView topLeftCell="A2" zoomScalePageLayoutView="60" workbookViewId="0">
      <selection activeCell="J21" sqref="J21"/>
    </sheetView>
  </sheetViews>
  <sheetFormatPr defaultRowHeight="13.2" x14ac:dyDescent="0.25"/>
  <cols>
    <col min="1" max="2" width="11.6640625" customWidth="1"/>
    <col min="3" max="3" width="12.109375" customWidth="1"/>
    <col min="4" max="4" width="12.33203125" customWidth="1"/>
    <col min="5" max="5" width="11.6640625" customWidth="1"/>
    <col min="6" max="6" width="14" customWidth="1"/>
    <col min="7" max="7" width="11.6640625" customWidth="1"/>
    <col min="8" max="8" width="15.5546875" customWidth="1"/>
    <col min="9" max="9" width="17.6640625" customWidth="1"/>
    <col min="10" max="10" width="15" customWidth="1"/>
    <col min="11" max="12" width="11.6640625" customWidth="1"/>
    <col min="13" max="13" width="14" customWidth="1"/>
    <col min="14" max="256" width="11.6640625" customWidth="1"/>
    <col min="257" max="1025" width="11.5546875"/>
  </cols>
  <sheetData>
    <row r="2" spans="2:13" ht="13.95" customHeight="1" x14ac:dyDescent="0.25">
      <c r="B2" s="77" t="s">
        <v>0</v>
      </c>
      <c r="C2" s="75" t="s">
        <v>1</v>
      </c>
      <c r="D2" s="75"/>
      <c r="E2" s="76" t="s">
        <v>2</v>
      </c>
      <c r="F2" s="84" t="s">
        <v>44</v>
      </c>
      <c r="G2" s="76" t="s">
        <v>3</v>
      </c>
      <c r="H2" s="75" t="s">
        <v>4</v>
      </c>
      <c r="I2" s="75" t="s">
        <v>5</v>
      </c>
      <c r="J2" s="76" t="s">
        <v>6</v>
      </c>
      <c r="K2" s="76" t="s">
        <v>7</v>
      </c>
      <c r="L2" s="76" t="s">
        <v>8</v>
      </c>
      <c r="M2" s="75" t="s">
        <v>9</v>
      </c>
    </row>
    <row r="3" spans="2:13" ht="66" customHeight="1" x14ac:dyDescent="0.25">
      <c r="B3" s="77"/>
      <c r="C3" s="2" t="s">
        <v>10</v>
      </c>
      <c r="D3" s="1" t="s">
        <v>11</v>
      </c>
      <c r="E3" s="76"/>
      <c r="F3" s="84"/>
      <c r="G3" s="76"/>
      <c r="H3" s="75"/>
      <c r="I3" s="75"/>
      <c r="J3" s="76"/>
      <c r="K3" s="76"/>
      <c r="L3" s="76"/>
      <c r="M3" s="75"/>
    </row>
    <row r="4" spans="2:13" ht="14.4" x14ac:dyDescent="0.3">
      <c r="B4" s="3">
        <v>43374</v>
      </c>
      <c r="C4" s="4">
        <v>43394</v>
      </c>
      <c r="D4" s="5">
        <v>43405</v>
      </c>
      <c r="E4" s="6">
        <f>'Apportioning Gotan'!N9</f>
        <v>237011.68638157897</v>
      </c>
      <c r="F4" s="71">
        <v>1098</v>
      </c>
      <c r="G4" s="7">
        <v>3600</v>
      </c>
      <c r="H4" s="6">
        <f>E4-G4</f>
        <v>233411.68638157897</v>
      </c>
      <c r="I4" s="7">
        <v>783018</v>
      </c>
      <c r="J4" s="8">
        <f t="shared" ref="J4:J20" si="0">H4/1000</f>
        <v>233.41168638157896</v>
      </c>
      <c r="K4" s="7">
        <v>0.97699999999999998</v>
      </c>
      <c r="L4" s="8">
        <f t="shared" ref="L4:L20" si="1">ROUNDDOWN(J4*K4,0)</f>
        <v>228</v>
      </c>
      <c r="M4" s="73">
        <f>L4+L5+L6</f>
        <v>1532</v>
      </c>
    </row>
    <row r="5" spans="2:13" ht="14.4" x14ac:dyDescent="0.3">
      <c r="B5" s="3">
        <v>43405</v>
      </c>
      <c r="C5" s="4">
        <v>43405</v>
      </c>
      <c r="D5" s="5">
        <v>43435</v>
      </c>
      <c r="E5" s="9">
        <v>660960</v>
      </c>
      <c r="F5" s="35">
        <v>22557</v>
      </c>
      <c r="G5" s="9">
        <v>2880</v>
      </c>
      <c r="H5" s="6">
        <f t="shared" ref="H5:H20" si="2">E5-G5</f>
        <v>658080</v>
      </c>
      <c r="I5" s="9">
        <v>680637</v>
      </c>
      <c r="J5" s="8">
        <f t="shared" si="0"/>
        <v>658.08</v>
      </c>
      <c r="K5" s="7">
        <v>0.97699999999999998</v>
      </c>
      <c r="L5" s="8">
        <f t="shared" si="1"/>
        <v>642</v>
      </c>
      <c r="M5" s="73"/>
    </row>
    <row r="6" spans="2:13" ht="14.4" x14ac:dyDescent="0.3">
      <c r="B6" s="3">
        <v>43435</v>
      </c>
      <c r="C6" s="4">
        <v>43435</v>
      </c>
      <c r="D6" s="5">
        <v>43466</v>
      </c>
      <c r="E6" s="9">
        <v>681120</v>
      </c>
      <c r="F6" s="35">
        <v>18383</v>
      </c>
      <c r="G6" s="9">
        <v>2880</v>
      </c>
      <c r="H6" s="6">
        <f t="shared" si="2"/>
        <v>678240</v>
      </c>
      <c r="I6" s="9">
        <v>696623</v>
      </c>
      <c r="J6" s="8">
        <f t="shared" si="0"/>
        <v>678.24</v>
      </c>
      <c r="K6" s="7">
        <v>0.97699999999999998</v>
      </c>
      <c r="L6" s="8">
        <f t="shared" si="1"/>
        <v>662</v>
      </c>
      <c r="M6" s="73"/>
    </row>
    <row r="7" spans="2:13" ht="14.4" x14ac:dyDescent="0.3">
      <c r="B7" s="3">
        <v>43466</v>
      </c>
      <c r="C7" s="4">
        <v>43466</v>
      </c>
      <c r="D7" s="5">
        <v>43497</v>
      </c>
      <c r="E7" s="9">
        <v>703440</v>
      </c>
      <c r="F7" s="35">
        <v>7527</v>
      </c>
      <c r="G7" s="9">
        <v>3600</v>
      </c>
      <c r="H7" s="6">
        <f t="shared" si="2"/>
        <v>699840</v>
      </c>
      <c r="I7" s="9">
        <v>707367</v>
      </c>
      <c r="J7" s="8">
        <f t="shared" si="0"/>
        <v>699.84</v>
      </c>
      <c r="K7" s="7">
        <v>0.97699999999999998</v>
      </c>
      <c r="L7" s="8">
        <f t="shared" si="1"/>
        <v>683</v>
      </c>
      <c r="M7" s="73">
        <f>SUM(L7:L18)</f>
        <v>8607</v>
      </c>
    </row>
    <row r="8" spans="2:13" ht="14.4" x14ac:dyDescent="0.3">
      <c r="B8" s="3">
        <v>43497</v>
      </c>
      <c r="C8" s="4">
        <v>43497</v>
      </c>
      <c r="D8" s="5">
        <v>43525</v>
      </c>
      <c r="E8" s="9">
        <v>741600</v>
      </c>
      <c r="F8" s="35">
        <v>0</v>
      </c>
      <c r="G8" s="9">
        <v>2880</v>
      </c>
      <c r="H8" s="6">
        <f t="shared" si="2"/>
        <v>738720</v>
      </c>
      <c r="I8" s="9">
        <v>738720</v>
      </c>
      <c r="J8" s="8">
        <f t="shared" si="0"/>
        <v>738.72</v>
      </c>
      <c r="K8" s="7">
        <v>0.97699999999999998</v>
      </c>
      <c r="L8" s="8">
        <f t="shared" si="1"/>
        <v>721</v>
      </c>
      <c r="M8" s="73"/>
    </row>
    <row r="9" spans="2:13" ht="14.4" x14ac:dyDescent="0.3">
      <c r="B9" s="3">
        <v>43525</v>
      </c>
      <c r="C9" s="4">
        <v>43525</v>
      </c>
      <c r="D9" s="5">
        <v>43556</v>
      </c>
      <c r="E9" s="9">
        <v>871920</v>
      </c>
      <c r="F9" s="35">
        <v>10345</v>
      </c>
      <c r="G9" s="9">
        <v>2160</v>
      </c>
      <c r="H9" s="6">
        <f t="shared" si="2"/>
        <v>869760</v>
      </c>
      <c r="I9" s="9">
        <v>880105</v>
      </c>
      <c r="J9" s="8">
        <f t="shared" si="0"/>
        <v>869.76</v>
      </c>
      <c r="K9" s="7">
        <v>0.97699999999999998</v>
      </c>
      <c r="L9" s="8">
        <f t="shared" si="1"/>
        <v>849</v>
      </c>
      <c r="M9" s="73"/>
    </row>
    <row r="10" spans="2:13" ht="14.4" x14ac:dyDescent="0.3">
      <c r="B10" s="3">
        <v>43556</v>
      </c>
      <c r="C10" s="4">
        <v>43556</v>
      </c>
      <c r="D10" s="5">
        <v>43586</v>
      </c>
      <c r="E10" s="9">
        <v>912240</v>
      </c>
      <c r="F10" s="35">
        <v>5121</v>
      </c>
      <c r="G10" s="9">
        <v>2880</v>
      </c>
      <c r="H10" s="6">
        <f t="shared" si="2"/>
        <v>909360</v>
      </c>
      <c r="I10" s="9">
        <v>914481</v>
      </c>
      <c r="J10" s="8">
        <f t="shared" si="0"/>
        <v>909.36</v>
      </c>
      <c r="K10" s="7">
        <v>0.97699999999999998</v>
      </c>
      <c r="L10" s="8">
        <f t="shared" si="1"/>
        <v>888</v>
      </c>
      <c r="M10" s="73"/>
    </row>
    <row r="11" spans="2:13" ht="14.4" x14ac:dyDescent="0.3">
      <c r="B11" s="3">
        <v>43586</v>
      </c>
      <c r="C11" s="4">
        <v>43586</v>
      </c>
      <c r="D11" s="5">
        <v>43617</v>
      </c>
      <c r="E11" s="9">
        <v>918000</v>
      </c>
      <c r="F11" s="35">
        <v>15412</v>
      </c>
      <c r="G11" s="9">
        <v>2160</v>
      </c>
      <c r="H11" s="6">
        <f t="shared" si="2"/>
        <v>915840</v>
      </c>
      <c r="I11" s="9">
        <v>931252</v>
      </c>
      <c r="J11" s="8">
        <f t="shared" si="0"/>
        <v>915.84</v>
      </c>
      <c r="K11" s="7">
        <v>0.97699999999999998</v>
      </c>
      <c r="L11" s="8">
        <f t="shared" si="1"/>
        <v>894</v>
      </c>
      <c r="M11" s="73"/>
    </row>
    <row r="12" spans="2:13" ht="14.4" x14ac:dyDescent="0.3">
      <c r="B12" s="3">
        <v>43617</v>
      </c>
      <c r="C12" s="4">
        <v>43617</v>
      </c>
      <c r="D12" s="5">
        <v>43647</v>
      </c>
      <c r="E12" s="9">
        <v>819360</v>
      </c>
      <c r="F12" s="35">
        <v>0</v>
      </c>
      <c r="G12" s="9">
        <v>2160</v>
      </c>
      <c r="H12" s="6">
        <f t="shared" si="2"/>
        <v>817200</v>
      </c>
      <c r="I12" s="9">
        <v>817200</v>
      </c>
      <c r="J12" s="8">
        <f t="shared" si="0"/>
        <v>817.2</v>
      </c>
      <c r="K12" s="7">
        <v>0.97699999999999998</v>
      </c>
      <c r="L12" s="8">
        <f t="shared" si="1"/>
        <v>798</v>
      </c>
      <c r="M12" s="73"/>
    </row>
    <row r="13" spans="2:13" ht="14.4" x14ac:dyDescent="0.3">
      <c r="B13" s="3">
        <v>43647</v>
      </c>
      <c r="C13" s="4">
        <v>43647</v>
      </c>
      <c r="D13" s="5">
        <v>43678</v>
      </c>
      <c r="E13" s="9">
        <v>738000</v>
      </c>
      <c r="F13" s="35">
        <v>9372</v>
      </c>
      <c r="G13" s="9">
        <v>2880</v>
      </c>
      <c r="H13" s="6">
        <f t="shared" si="2"/>
        <v>735120</v>
      </c>
      <c r="I13" s="9">
        <v>744492</v>
      </c>
      <c r="J13" s="8">
        <f t="shared" si="0"/>
        <v>735.12</v>
      </c>
      <c r="K13" s="7">
        <v>0.97699999999999998</v>
      </c>
      <c r="L13" s="8">
        <f t="shared" si="1"/>
        <v>718</v>
      </c>
      <c r="M13" s="73"/>
    </row>
    <row r="14" spans="2:13" ht="14.4" x14ac:dyDescent="0.3">
      <c r="B14" s="3">
        <v>43678</v>
      </c>
      <c r="C14" s="4">
        <v>43678</v>
      </c>
      <c r="D14" s="5">
        <v>43709</v>
      </c>
      <c r="E14" s="9">
        <v>649440</v>
      </c>
      <c r="F14" s="35">
        <v>0</v>
      </c>
      <c r="G14" s="9">
        <v>2160</v>
      </c>
      <c r="H14" s="6">
        <f t="shared" si="2"/>
        <v>647280</v>
      </c>
      <c r="I14" s="9">
        <v>647280</v>
      </c>
      <c r="J14" s="8">
        <f t="shared" si="0"/>
        <v>647.28</v>
      </c>
      <c r="K14" s="7">
        <v>0.97699999999999998</v>
      </c>
      <c r="L14" s="8">
        <f t="shared" si="1"/>
        <v>632</v>
      </c>
      <c r="M14" s="73"/>
    </row>
    <row r="15" spans="2:13" ht="14.4" x14ac:dyDescent="0.3">
      <c r="B15" s="3">
        <v>43709</v>
      </c>
      <c r="C15" s="4">
        <v>43709</v>
      </c>
      <c r="D15" s="5">
        <v>43739</v>
      </c>
      <c r="E15" s="9">
        <v>651600</v>
      </c>
      <c r="F15" s="35">
        <v>8091</v>
      </c>
      <c r="G15" s="9">
        <v>2880</v>
      </c>
      <c r="H15" s="6">
        <f t="shared" si="2"/>
        <v>648720</v>
      </c>
      <c r="I15" s="9">
        <v>656811</v>
      </c>
      <c r="J15" s="8">
        <f t="shared" si="0"/>
        <v>648.72</v>
      </c>
      <c r="K15" s="7">
        <v>0.97699999999999998</v>
      </c>
      <c r="L15" s="8">
        <f t="shared" si="1"/>
        <v>633</v>
      </c>
      <c r="M15" s="73"/>
    </row>
    <row r="16" spans="2:13" ht="14.4" x14ac:dyDescent="0.3">
      <c r="B16" s="3">
        <v>43739</v>
      </c>
      <c r="C16" s="4">
        <v>43739</v>
      </c>
      <c r="D16" s="5">
        <v>43770</v>
      </c>
      <c r="E16" s="9">
        <v>706320</v>
      </c>
      <c r="F16" s="35">
        <v>0</v>
      </c>
      <c r="G16" s="9">
        <v>2880</v>
      </c>
      <c r="H16" s="6">
        <f t="shared" si="2"/>
        <v>703440</v>
      </c>
      <c r="I16" s="9">
        <v>703440</v>
      </c>
      <c r="J16" s="8">
        <f t="shared" si="0"/>
        <v>703.44</v>
      </c>
      <c r="K16" s="7">
        <v>0.97699999999999998</v>
      </c>
      <c r="L16" s="8">
        <f t="shared" si="1"/>
        <v>687</v>
      </c>
      <c r="M16" s="73"/>
    </row>
    <row r="17" spans="2:13" ht="14.4" x14ac:dyDescent="0.3">
      <c r="B17" s="3">
        <v>43770</v>
      </c>
      <c r="C17" s="4">
        <v>43770</v>
      </c>
      <c r="D17" s="5">
        <v>43800</v>
      </c>
      <c r="E17" s="9">
        <v>498240</v>
      </c>
      <c r="F17" s="35">
        <v>13917</v>
      </c>
      <c r="G17" s="9">
        <v>2880</v>
      </c>
      <c r="H17" s="6">
        <f t="shared" si="2"/>
        <v>495360</v>
      </c>
      <c r="I17" s="9">
        <v>509277</v>
      </c>
      <c r="J17" s="8">
        <f t="shared" si="0"/>
        <v>495.36</v>
      </c>
      <c r="K17" s="7">
        <v>0.97699999999999998</v>
      </c>
      <c r="L17" s="8">
        <f t="shared" si="1"/>
        <v>483</v>
      </c>
      <c r="M17" s="73"/>
    </row>
    <row r="18" spans="2:13" ht="14.4" x14ac:dyDescent="0.3">
      <c r="B18" s="3">
        <v>43800</v>
      </c>
      <c r="C18" s="4">
        <v>43800</v>
      </c>
      <c r="D18" s="5">
        <v>43831</v>
      </c>
      <c r="E18" s="9">
        <v>638640</v>
      </c>
      <c r="F18" s="35">
        <v>12715</v>
      </c>
      <c r="G18" s="9">
        <v>2880</v>
      </c>
      <c r="H18" s="6">
        <f t="shared" si="2"/>
        <v>635760</v>
      </c>
      <c r="I18" s="9">
        <v>648475</v>
      </c>
      <c r="J18" s="8">
        <f t="shared" si="0"/>
        <v>635.76</v>
      </c>
      <c r="K18" s="7">
        <v>0.97699999999999998</v>
      </c>
      <c r="L18" s="8">
        <f t="shared" si="1"/>
        <v>621</v>
      </c>
      <c r="M18" s="73"/>
    </row>
    <row r="19" spans="2:13" ht="14.4" x14ac:dyDescent="0.3">
      <c r="B19" s="3">
        <v>43831</v>
      </c>
      <c r="C19" s="4">
        <v>43831</v>
      </c>
      <c r="D19" s="5">
        <v>43862</v>
      </c>
      <c r="E19" s="9">
        <v>654480</v>
      </c>
      <c r="F19" s="35">
        <v>24348</v>
      </c>
      <c r="G19" s="9">
        <v>2880</v>
      </c>
      <c r="H19" s="6">
        <f t="shared" si="2"/>
        <v>651600</v>
      </c>
      <c r="I19" s="9">
        <v>675948</v>
      </c>
      <c r="J19" s="8">
        <f t="shared" si="0"/>
        <v>651.6</v>
      </c>
      <c r="K19" s="7">
        <v>0.97699999999999998</v>
      </c>
      <c r="L19" s="8">
        <f t="shared" si="1"/>
        <v>636</v>
      </c>
      <c r="M19" s="83">
        <f>L19+L20</f>
        <v>1148</v>
      </c>
    </row>
    <row r="20" spans="2:13" ht="14.4" x14ac:dyDescent="0.3">
      <c r="B20" s="3">
        <v>43862</v>
      </c>
      <c r="C20" s="4">
        <v>43862</v>
      </c>
      <c r="D20" s="5">
        <v>43881</v>
      </c>
      <c r="E20" s="30">
        <f>'Apportioning Gotan'!N12</f>
        <v>527736.66764413111</v>
      </c>
      <c r="F20" s="35">
        <v>37422</v>
      </c>
      <c r="G20" s="9">
        <v>2880</v>
      </c>
      <c r="H20" s="6">
        <f t="shared" si="2"/>
        <v>524856.66764413111</v>
      </c>
      <c r="I20" s="9">
        <v>791262</v>
      </c>
      <c r="J20" s="8">
        <f t="shared" si="0"/>
        <v>524.85666764413111</v>
      </c>
      <c r="K20" s="7">
        <v>0.97699999999999998</v>
      </c>
      <c r="L20" s="8">
        <f t="shared" si="1"/>
        <v>512</v>
      </c>
      <c r="M20" s="83"/>
    </row>
    <row r="21" spans="2:13" ht="14.4" x14ac:dyDescent="0.3">
      <c r="B21" s="74" t="s">
        <v>12</v>
      </c>
      <c r="C21" s="74"/>
      <c r="D21" s="74"/>
      <c r="E21" s="11"/>
      <c r="F21" s="12"/>
      <c r="G21" s="11"/>
      <c r="H21" s="11">
        <f>SUM(H4:H20)</f>
        <v>11562588.35402571</v>
      </c>
      <c r="I21" s="12">
        <f>SUM(I4:I20)</f>
        <v>12526388</v>
      </c>
      <c r="J21" s="13">
        <f>SUM(J4:J20)</f>
        <v>11562.588354025711</v>
      </c>
      <c r="K21" s="11"/>
      <c r="L21" s="11">
        <f>ROUNDDOWN(SUM(L4:L20),0)</f>
        <v>11287</v>
      </c>
      <c r="M21" s="14">
        <f>M4+M7+M19</f>
        <v>11287</v>
      </c>
    </row>
  </sheetData>
  <mergeCells count="15">
    <mergeCell ref="M2:M3"/>
    <mergeCell ref="M4:M6"/>
    <mergeCell ref="M7:M18"/>
    <mergeCell ref="M19:M20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5"/>
  <sheetViews>
    <sheetView zoomScalePageLayoutView="60" workbookViewId="0"/>
  </sheetViews>
  <sheetFormatPr defaultRowHeight="13.2" x14ac:dyDescent="0.25"/>
  <cols>
    <col min="1" max="1" width="11.6640625" customWidth="1"/>
    <col min="2" max="2" width="11.5546875" customWidth="1"/>
    <col min="3" max="4" width="11.88671875" customWidth="1"/>
    <col min="5" max="5" width="11.5546875"/>
    <col min="6" max="6" width="14.33203125" customWidth="1"/>
    <col min="7" max="15" width="11.6640625" customWidth="1"/>
    <col min="16" max="16" width="12.33203125" customWidth="1"/>
    <col min="17" max="256" width="11.6640625" customWidth="1"/>
    <col min="257" max="1025" width="11.5546875"/>
  </cols>
  <sheetData>
    <row r="2" spans="2:23" ht="14.4" x14ac:dyDescent="0.3">
      <c r="B2" s="78" t="s">
        <v>13</v>
      </c>
      <c r="C2" s="78"/>
      <c r="D2" s="22"/>
      <c r="E2" s="78" t="s">
        <v>14</v>
      </c>
      <c r="F2" s="78"/>
    </row>
    <row r="3" spans="2:23" ht="14.4" x14ac:dyDescent="0.3">
      <c r="B3" s="82" t="s">
        <v>15</v>
      </c>
      <c r="C3" s="82"/>
      <c r="D3" s="22"/>
      <c r="E3" s="82" t="s">
        <v>15</v>
      </c>
      <c r="F3" s="82"/>
    </row>
    <row r="4" spans="2:23" x14ac:dyDescent="0.25">
      <c r="B4" s="31">
        <v>43374</v>
      </c>
      <c r="C4" s="36">
        <v>24419.976756725198</v>
      </c>
      <c r="D4" s="28"/>
      <c r="E4" s="31">
        <v>43862</v>
      </c>
      <c r="F4" s="36">
        <v>17684.546959411498</v>
      </c>
      <c r="G4" s="17"/>
      <c r="H4" s="17"/>
      <c r="I4" s="17"/>
      <c r="J4" s="17"/>
      <c r="K4" s="17"/>
      <c r="O4" s="27"/>
      <c r="P4" s="28"/>
      <c r="Q4" s="17"/>
      <c r="R4" s="17"/>
      <c r="S4" s="17"/>
      <c r="T4" s="17"/>
      <c r="U4" s="17"/>
      <c r="V4" s="17"/>
      <c r="W4" s="17"/>
    </row>
    <row r="5" spans="2:23" ht="14.4" x14ac:dyDescent="0.3">
      <c r="B5" s="15">
        <v>43375</v>
      </c>
      <c r="C5" s="16">
        <v>27013.016548807402</v>
      </c>
      <c r="D5" s="28"/>
      <c r="E5" s="15">
        <v>43863</v>
      </c>
      <c r="F5" s="16">
        <v>16202.378589661001</v>
      </c>
      <c r="G5" s="19"/>
      <c r="H5" s="19"/>
      <c r="I5" s="19"/>
      <c r="J5" s="19"/>
      <c r="K5" s="19"/>
      <c r="O5" s="27"/>
      <c r="P5" s="28"/>
      <c r="Q5" s="17"/>
      <c r="R5" s="19"/>
      <c r="S5" s="19"/>
      <c r="T5" s="19"/>
      <c r="U5" s="19"/>
      <c r="V5" s="19"/>
      <c r="W5" s="19"/>
    </row>
    <row r="6" spans="2:23" ht="14.4" x14ac:dyDescent="0.3">
      <c r="B6" s="15">
        <v>43376</v>
      </c>
      <c r="C6" s="16">
        <v>41207.611118444598</v>
      </c>
      <c r="D6" s="28"/>
      <c r="E6" s="15">
        <v>43864</v>
      </c>
      <c r="F6" s="16">
        <v>37252.660261516299</v>
      </c>
      <c r="G6" s="19"/>
      <c r="H6" s="19"/>
      <c r="I6" s="19"/>
      <c r="J6" s="19"/>
      <c r="K6" s="19"/>
      <c r="O6" s="27"/>
      <c r="P6" s="28"/>
      <c r="Q6" s="17"/>
      <c r="R6" s="19"/>
      <c r="S6" s="19"/>
      <c r="T6" s="19"/>
      <c r="U6" s="19"/>
      <c r="V6" s="19"/>
      <c r="W6" s="19"/>
    </row>
    <row r="7" spans="2:23" ht="14.4" x14ac:dyDescent="0.3">
      <c r="B7" s="15">
        <v>43377</v>
      </c>
      <c r="C7" s="16">
        <v>54904.0328173085</v>
      </c>
      <c r="D7" s="28"/>
      <c r="E7" s="15">
        <v>43865</v>
      </c>
      <c r="F7" s="16">
        <v>40605.199601188302</v>
      </c>
      <c r="G7" s="19"/>
      <c r="H7" s="19"/>
      <c r="I7" s="19"/>
      <c r="J7" s="19"/>
      <c r="K7" s="19"/>
      <c r="O7" s="27"/>
      <c r="P7" s="28"/>
      <c r="Q7" s="17"/>
      <c r="R7" s="19"/>
      <c r="S7" s="19"/>
      <c r="T7" s="19"/>
      <c r="U7" s="19"/>
      <c r="V7" s="19"/>
      <c r="W7" s="19"/>
    </row>
    <row r="8" spans="2:23" ht="14.4" x14ac:dyDescent="0.3">
      <c r="B8" s="15">
        <v>43378</v>
      </c>
      <c r="C8" s="16">
        <v>44220.259057570001</v>
      </c>
      <c r="D8" s="28"/>
      <c r="E8" s="15">
        <v>43866</v>
      </c>
      <c r="F8" s="16">
        <v>17676.018848927499</v>
      </c>
      <c r="G8" s="19"/>
      <c r="H8" s="78" t="s">
        <v>16</v>
      </c>
      <c r="I8" s="78"/>
      <c r="J8" s="78"/>
      <c r="K8" s="78"/>
      <c r="L8" s="78"/>
      <c r="M8" s="78"/>
      <c r="N8" s="20">
        <v>785520</v>
      </c>
      <c r="O8" s="27"/>
      <c r="P8" s="28"/>
      <c r="Q8" s="17"/>
      <c r="R8" s="19"/>
      <c r="S8" s="19"/>
      <c r="T8" s="19"/>
      <c r="U8" s="19"/>
      <c r="V8" s="19"/>
      <c r="W8" s="19"/>
    </row>
    <row r="9" spans="2:23" ht="14.4" x14ac:dyDescent="0.3">
      <c r="B9" s="15">
        <v>43379</v>
      </c>
      <c r="C9" s="16">
        <v>44030.939714377302</v>
      </c>
      <c r="D9" s="28"/>
      <c r="E9" s="15">
        <v>43867</v>
      </c>
      <c r="F9" s="16">
        <v>32681.713942582301</v>
      </c>
      <c r="G9" s="19"/>
      <c r="H9" s="78" t="s">
        <v>17</v>
      </c>
      <c r="I9" s="78"/>
      <c r="J9" s="78"/>
      <c r="K9" s="78"/>
      <c r="L9" s="78"/>
      <c r="M9" s="78"/>
      <c r="N9" s="21">
        <f>SUM(C24:C34)</f>
        <v>237011.68638157897</v>
      </c>
      <c r="O9" s="27"/>
      <c r="P9" s="28"/>
      <c r="Q9" s="17"/>
      <c r="R9" s="19"/>
      <c r="S9" s="19"/>
      <c r="T9" s="19"/>
      <c r="U9" s="19"/>
      <c r="V9" s="19"/>
      <c r="W9" s="19"/>
    </row>
    <row r="10" spans="2:23" ht="14.4" x14ac:dyDescent="0.3">
      <c r="B10" s="15">
        <v>43380</v>
      </c>
      <c r="C10" s="16">
        <v>41213.253125267198</v>
      </c>
      <c r="D10" s="28"/>
      <c r="E10" s="15">
        <v>43868</v>
      </c>
      <c r="F10" s="16">
        <v>39561.958610651804</v>
      </c>
      <c r="G10" s="19"/>
      <c r="H10" s="22"/>
      <c r="I10" s="22"/>
      <c r="J10" s="22"/>
      <c r="K10" s="22"/>
      <c r="L10" s="22"/>
      <c r="M10" s="22"/>
      <c r="N10" s="22"/>
      <c r="O10" s="27"/>
      <c r="P10" s="28"/>
      <c r="Q10" s="17"/>
      <c r="R10" s="19"/>
      <c r="S10" s="19"/>
      <c r="T10" s="19"/>
      <c r="U10" s="19"/>
      <c r="V10" s="19"/>
      <c r="W10" s="19"/>
    </row>
    <row r="11" spans="2:23" ht="14.4" x14ac:dyDescent="0.3">
      <c r="B11" s="15">
        <v>43381</v>
      </c>
      <c r="C11" s="16">
        <v>20201.444763058498</v>
      </c>
      <c r="D11" s="28"/>
      <c r="E11" s="15">
        <v>43869</v>
      </c>
      <c r="F11" s="16">
        <v>16616.156381755802</v>
      </c>
      <c r="G11" s="19"/>
      <c r="H11" s="78" t="s">
        <v>18</v>
      </c>
      <c r="I11" s="78"/>
      <c r="J11" s="78"/>
      <c r="K11" s="78"/>
      <c r="L11" s="78"/>
      <c r="M11" s="78"/>
      <c r="N11" s="23">
        <v>756720</v>
      </c>
      <c r="O11" s="27"/>
      <c r="P11" s="28"/>
      <c r="Q11" s="17"/>
      <c r="R11" s="19"/>
      <c r="S11" s="19"/>
      <c r="T11" s="19"/>
      <c r="U11" s="19"/>
      <c r="V11" s="19"/>
      <c r="W11" s="19"/>
    </row>
    <row r="12" spans="2:23" ht="14.4" x14ac:dyDescent="0.3">
      <c r="B12" s="15">
        <v>43382</v>
      </c>
      <c r="C12" s="16">
        <v>16342.298677996399</v>
      </c>
      <c r="D12" s="28"/>
      <c r="E12" s="15">
        <v>43870</v>
      </c>
      <c r="F12" s="16">
        <v>11689.7628620951</v>
      </c>
      <c r="G12" s="19"/>
      <c r="H12" s="78" t="s">
        <v>19</v>
      </c>
      <c r="I12" s="78"/>
      <c r="J12" s="78"/>
      <c r="K12" s="78"/>
      <c r="L12" s="78"/>
      <c r="M12" s="78"/>
      <c r="N12" s="21">
        <f>SUM(F4:F23)</f>
        <v>527736.66764413111</v>
      </c>
      <c r="O12" s="27"/>
      <c r="P12" s="28"/>
      <c r="Q12" s="17"/>
      <c r="R12" s="19"/>
      <c r="S12" s="19"/>
      <c r="T12" s="19"/>
      <c r="U12" s="19"/>
      <c r="V12" s="19"/>
      <c r="W12" s="19"/>
    </row>
    <row r="13" spans="2:23" ht="14.4" x14ac:dyDescent="0.3">
      <c r="B13" s="15">
        <v>43383</v>
      </c>
      <c r="C13" s="16">
        <v>11441.043633221099</v>
      </c>
      <c r="D13" s="28"/>
      <c r="E13" s="15">
        <v>43871</v>
      </c>
      <c r="F13" s="16">
        <v>45485.904621025402</v>
      </c>
      <c r="G13" s="19"/>
      <c r="H13" s="19"/>
      <c r="I13" s="19"/>
      <c r="J13" s="19"/>
      <c r="K13" s="19"/>
      <c r="O13" s="27"/>
      <c r="P13" s="28"/>
      <c r="Q13" s="17"/>
      <c r="R13" s="19"/>
      <c r="S13" s="19"/>
      <c r="T13" s="19"/>
      <c r="U13" s="19"/>
      <c r="V13" s="19"/>
      <c r="W13" s="19"/>
    </row>
    <row r="14" spans="2:23" ht="14.4" x14ac:dyDescent="0.3">
      <c r="B14" s="15">
        <v>43384</v>
      </c>
      <c r="C14" s="16">
        <v>7480.5331355799599</v>
      </c>
      <c r="D14" s="28"/>
      <c r="E14" s="15">
        <v>43872</v>
      </c>
      <c r="F14" s="16">
        <v>38955.222534965702</v>
      </c>
      <c r="G14" s="19"/>
      <c r="H14" s="19"/>
      <c r="I14" s="19"/>
      <c r="J14" s="19"/>
      <c r="K14" s="19"/>
      <c r="O14" s="27"/>
      <c r="P14" s="28"/>
      <c r="Q14" s="17"/>
      <c r="R14" s="19"/>
      <c r="S14" s="19"/>
      <c r="T14" s="19"/>
      <c r="U14" s="19"/>
      <c r="V14" s="19"/>
      <c r="W14" s="19"/>
    </row>
    <row r="15" spans="2:23" ht="14.4" x14ac:dyDescent="0.3">
      <c r="B15" s="15">
        <v>43385</v>
      </c>
      <c r="C15" s="16">
        <v>43760.015116338996</v>
      </c>
      <c r="D15" s="28"/>
      <c r="E15" s="15">
        <v>43873</v>
      </c>
      <c r="F15" s="16">
        <v>43775.119159848</v>
      </c>
      <c r="G15" s="19"/>
      <c r="H15" s="19"/>
      <c r="I15" s="19"/>
      <c r="J15" s="19"/>
      <c r="K15" s="19"/>
      <c r="O15" s="27"/>
      <c r="P15" s="28"/>
      <c r="Q15" s="17"/>
      <c r="R15" s="19"/>
      <c r="S15" s="19"/>
      <c r="T15" s="19"/>
      <c r="U15" s="19"/>
      <c r="V15" s="19"/>
      <c r="W15" s="19"/>
    </row>
    <row r="16" spans="2:23" ht="14.4" x14ac:dyDescent="0.3">
      <c r="B16" s="15">
        <v>43386</v>
      </c>
      <c r="C16" s="16">
        <v>7818.0159157395301</v>
      </c>
      <c r="D16" s="28"/>
      <c r="E16" s="15">
        <v>43874</v>
      </c>
      <c r="F16" s="16">
        <v>46072.006384861103</v>
      </c>
      <c r="G16" s="19"/>
      <c r="H16" s="19"/>
      <c r="I16" s="19"/>
      <c r="J16" s="19"/>
      <c r="K16" s="19"/>
      <c r="O16" s="27"/>
      <c r="P16" s="28"/>
      <c r="Q16" s="17"/>
      <c r="R16" s="19"/>
      <c r="S16" s="19"/>
      <c r="T16" s="19"/>
      <c r="U16" s="19"/>
      <c r="V16" s="19"/>
      <c r="W16" s="19"/>
    </row>
    <row r="17" spans="2:23" ht="14.4" x14ac:dyDescent="0.3">
      <c r="B17" s="15">
        <v>43387</v>
      </c>
      <c r="C17" s="16">
        <v>3949.6862790093101</v>
      </c>
      <c r="D17" s="28"/>
      <c r="E17" s="15">
        <v>43875</v>
      </c>
      <c r="F17" s="16">
        <v>7267.1115954821098</v>
      </c>
      <c r="G17" s="19"/>
      <c r="H17" s="19"/>
      <c r="I17" s="19"/>
      <c r="J17" s="19"/>
      <c r="K17" s="19"/>
      <c r="O17" s="27"/>
      <c r="P17" s="28"/>
      <c r="Q17" s="17"/>
      <c r="R17" s="19"/>
      <c r="S17" s="19"/>
      <c r="T17" s="19"/>
      <c r="U17" s="19"/>
      <c r="V17" s="19"/>
      <c r="W17" s="19"/>
    </row>
    <row r="18" spans="2:23" ht="14.4" x14ac:dyDescent="0.3">
      <c r="B18" s="15">
        <v>43388</v>
      </c>
      <c r="C18" s="16">
        <v>31055.206684937599</v>
      </c>
      <c r="D18" s="28"/>
      <c r="E18" s="15">
        <v>43876</v>
      </c>
      <c r="F18" s="16">
        <v>14532.9140931252</v>
      </c>
      <c r="G18" s="19"/>
      <c r="H18" s="19"/>
      <c r="I18" s="19"/>
      <c r="J18" s="19"/>
      <c r="K18" s="19"/>
      <c r="O18" s="27"/>
      <c r="P18" s="28"/>
      <c r="Q18" s="17"/>
      <c r="R18" s="19"/>
      <c r="S18" s="19"/>
      <c r="T18" s="19"/>
      <c r="U18" s="19"/>
      <c r="V18" s="19"/>
      <c r="W18" s="19"/>
    </row>
    <row r="19" spans="2:23" ht="14.4" x14ac:dyDescent="0.3">
      <c r="B19" s="15">
        <v>43389</v>
      </c>
      <c r="C19" s="16">
        <v>26608.979027712601</v>
      </c>
      <c r="D19" s="28"/>
      <c r="E19" s="15">
        <v>43877</v>
      </c>
      <c r="F19" s="16">
        <v>11421.6047159677</v>
      </c>
      <c r="G19" s="19"/>
      <c r="H19" s="19"/>
      <c r="I19" s="19"/>
      <c r="J19" s="19"/>
      <c r="K19" s="19"/>
      <c r="O19" s="27"/>
      <c r="P19" s="28"/>
      <c r="Q19" s="17"/>
      <c r="R19" s="19"/>
      <c r="S19" s="19"/>
      <c r="T19" s="19"/>
      <c r="U19" s="19"/>
      <c r="V19" s="19"/>
      <c r="W19" s="19"/>
    </row>
    <row r="20" spans="2:23" ht="14.4" x14ac:dyDescent="0.3">
      <c r="B20" s="15">
        <v>43390</v>
      </c>
      <c r="C20" s="16">
        <v>11194.403321756499</v>
      </c>
      <c r="D20" s="28"/>
      <c r="E20" s="15">
        <v>43878</v>
      </c>
      <c r="F20" s="16">
        <v>12837.4947149492</v>
      </c>
      <c r="G20" s="19"/>
      <c r="H20" s="19"/>
      <c r="I20" s="19"/>
      <c r="J20" s="19"/>
      <c r="K20" s="19"/>
      <c r="O20" s="27"/>
      <c r="P20" s="28"/>
      <c r="Q20" s="17"/>
      <c r="R20" s="17"/>
      <c r="S20" s="17"/>
      <c r="T20" s="17"/>
      <c r="U20" s="17"/>
      <c r="V20" s="17"/>
      <c r="W20" s="17"/>
    </row>
    <row r="21" spans="2:23" ht="14.4" x14ac:dyDescent="0.3">
      <c r="B21" s="15">
        <v>43391</v>
      </c>
      <c r="C21" s="16">
        <v>40384.915945793102</v>
      </c>
      <c r="D21" s="28"/>
      <c r="E21" s="15">
        <v>43879</v>
      </c>
      <c r="F21" s="16">
        <v>35444.322358372701</v>
      </c>
      <c r="G21" s="19"/>
      <c r="H21" s="19"/>
      <c r="I21" s="19"/>
      <c r="J21" s="19"/>
      <c r="K21" s="19"/>
      <c r="O21" s="27"/>
      <c r="P21" s="28"/>
      <c r="Q21" s="17"/>
      <c r="R21" s="17"/>
      <c r="S21" s="17"/>
      <c r="T21" s="17"/>
      <c r="U21" s="17"/>
      <c r="V21" s="17"/>
      <c r="W21" s="17"/>
    </row>
    <row r="22" spans="2:23" x14ac:dyDescent="0.25">
      <c r="B22" s="15">
        <v>43392</v>
      </c>
      <c r="C22" s="16">
        <v>1196.12832596474</v>
      </c>
      <c r="D22" s="28"/>
      <c r="E22" s="15">
        <v>43880</v>
      </c>
      <c r="F22" s="16">
        <v>29536.715837966101</v>
      </c>
      <c r="G22" s="17"/>
      <c r="H22" s="17"/>
      <c r="I22" s="17"/>
      <c r="J22" s="17"/>
      <c r="K22" s="17"/>
      <c r="O22" s="27"/>
      <c r="P22" s="28"/>
      <c r="Q22" s="17"/>
      <c r="R22" s="17"/>
      <c r="S22" s="17"/>
      <c r="T22" s="17"/>
      <c r="U22" s="17"/>
      <c r="V22" s="17"/>
      <c r="W22" s="17"/>
    </row>
    <row r="23" spans="2:23" x14ac:dyDescent="0.25">
      <c r="B23" s="15">
        <v>43393</v>
      </c>
      <c r="C23" s="16">
        <v>50066.553652812698</v>
      </c>
      <c r="D23" s="28"/>
      <c r="E23" s="15">
        <v>43881</v>
      </c>
      <c r="F23" s="16">
        <v>12437.855569778199</v>
      </c>
      <c r="G23" s="17"/>
      <c r="H23" s="17"/>
      <c r="I23" s="17"/>
      <c r="J23" s="17"/>
      <c r="K23" s="17"/>
      <c r="O23" s="27"/>
      <c r="P23" s="28"/>
      <c r="Q23" s="17"/>
      <c r="R23" s="17"/>
      <c r="S23" s="17"/>
      <c r="T23" s="17"/>
      <c r="U23" s="17"/>
      <c r="V23" s="17"/>
      <c r="W23" s="17"/>
    </row>
    <row r="24" spans="2:23" x14ac:dyDescent="0.25">
      <c r="B24" s="15">
        <v>43394</v>
      </c>
      <c r="C24" s="16">
        <v>21404.851926027</v>
      </c>
      <c r="D24" s="28"/>
      <c r="E24" s="15">
        <v>43882</v>
      </c>
      <c r="F24" s="16">
        <v>35064.302110182201</v>
      </c>
      <c r="G24" s="17"/>
      <c r="H24" s="17"/>
      <c r="I24" s="17"/>
      <c r="J24" s="17"/>
      <c r="K24" s="17"/>
      <c r="O24" s="27"/>
      <c r="P24" s="28"/>
      <c r="Q24" s="17"/>
      <c r="R24" s="17"/>
      <c r="S24" s="17"/>
      <c r="T24" s="17"/>
      <c r="U24" s="17"/>
      <c r="V24" s="17"/>
      <c r="W24" s="17"/>
    </row>
    <row r="25" spans="2:23" x14ac:dyDescent="0.25">
      <c r="B25" s="15">
        <v>43395</v>
      </c>
      <c r="C25" s="16">
        <v>25176.138590536098</v>
      </c>
      <c r="D25" s="28"/>
      <c r="E25" s="15">
        <v>43883</v>
      </c>
      <c r="F25" s="16">
        <v>33161.125012400698</v>
      </c>
      <c r="G25" s="17"/>
      <c r="H25" s="17"/>
      <c r="I25" s="17"/>
      <c r="J25" s="17"/>
      <c r="K25" s="17"/>
      <c r="O25" s="27"/>
      <c r="P25" s="28"/>
      <c r="Q25" s="17"/>
      <c r="R25" s="17"/>
      <c r="S25" s="17"/>
      <c r="T25" s="17"/>
      <c r="U25" s="17"/>
      <c r="V25" s="17"/>
      <c r="W25" s="17"/>
    </row>
    <row r="26" spans="2:23" x14ac:dyDescent="0.25">
      <c r="B26" s="15">
        <v>43396</v>
      </c>
      <c r="C26" s="16">
        <v>31188.8016159494</v>
      </c>
      <c r="D26" s="28"/>
      <c r="E26" s="15">
        <v>43884</v>
      </c>
      <c r="F26" s="16">
        <v>29706.789288520002</v>
      </c>
      <c r="G26" s="17"/>
      <c r="H26" s="17"/>
      <c r="I26" s="17"/>
      <c r="J26" s="17"/>
      <c r="K26" s="17"/>
      <c r="O26" s="27"/>
      <c r="P26" s="28"/>
      <c r="Q26" s="17"/>
      <c r="R26" s="17"/>
      <c r="S26" s="17"/>
      <c r="T26" s="17"/>
      <c r="U26" s="17"/>
      <c r="V26" s="17"/>
      <c r="W26" s="17"/>
    </row>
    <row r="27" spans="2:23" x14ac:dyDescent="0.25">
      <c r="B27" s="15">
        <v>43397</v>
      </c>
      <c r="C27" s="16">
        <v>21996.708980253399</v>
      </c>
      <c r="D27" s="28"/>
      <c r="E27" s="15">
        <v>43885</v>
      </c>
      <c r="F27" s="16">
        <v>16525.102780317098</v>
      </c>
      <c r="G27" s="17"/>
      <c r="H27" s="17"/>
      <c r="I27" s="17"/>
      <c r="J27" s="17"/>
      <c r="K27" s="17"/>
      <c r="O27" s="27"/>
      <c r="P27" s="28"/>
      <c r="Q27" s="17"/>
      <c r="R27" s="17"/>
      <c r="S27" s="17"/>
      <c r="T27" s="17"/>
      <c r="U27" s="17"/>
      <c r="V27" s="17"/>
      <c r="W27" s="17"/>
    </row>
    <row r="28" spans="2:23" x14ac:dyDescent="0.25">
      <c r="B28" s="15">
        <v>43398</v>
      </c>
      <c r="C28" s="16">
        <v>6311.0930348800903</v>
      </c>
      <c r="D28" s="28"/>
      <c r="E28" s="15">
        <v>43886</v>
      </c>
      <c r="F28" s="16">
        <v>33977.230025863697</v>
      </c>
      <c r="G28" s="17"/>
      <c r="H28" s="17"/>
      <c r="I28" s="17"/>
      <c r="J28" s="17"/>
      <c r="K28" s="17"/>
      <c r="O28" s="27"/>
      <c r="P28" s="28"/>
      <c r="Q28" s="17"/>
      <c r="R28" s="17"/>
      <c r="S28" s="17"/>
      <c r="T28" s="17"/>
      <c r="U28" s="17"/>
      <c r="V28" s="17"/>
      <c r="W28" s="17"/>
    </row>
    <row r="29" spans="2:23" x14ac:dyDescent="0.25">
      <c r="B29" s="15">
        <v>43399</v>
      </c>
      <c r="C29" s="16">
        <v>25202.435103540101</v>
      </c>
      <c r="D29" s="28"/>
      <c r="E29" s="15">
        <v>43887</v>
      </c>
      <c r="F29" s="16">
        <v>16550.484553119099</v>
      </c>
      <c r="G29" s="17"/>
      <c r="H29" s="17"/>
      <c r="I29" s="17"/>
      <c r="J29" s="17"/>
      <c r="K29" s="17"/>
      <c r="O29" s="27"/>
      <c r="P29" s="28"/>
      <c r="Q29" s="17"/>
      <c r="R29" s="17"/>
      <c r="S29" s="17"/>
      <c r="T29" s="17"/>
      <c r="U29" s="17"/>
      <c r="V29" s="17"/>
      <c r="W29" s="17"/>
    </row>
    <row r="30" spans="2:23" x14ac:dyDescent="0.25">
      <c r="B30" s="15">
        <v>43400</v>
      </c>
      <c r="C30" s="16">
        <v>20386.135185535</v>
      </c>
      <c r="D30" s="28"/>
      <c r="E30" s="15">
        <v>43888</v>
      </c>
      <c r="F30" s="16">
        <v>7971.7678223969897</v>
      </c>
      <c r="G30" s="17"/>
      <c r="H30" s="17"/>
      <c r="I30" s="17"/>
      <c r="J30" s="17"/>
      <c r="K30" s="17"/>
      <c r="O30" s="27"/>
      <c r="P30" s="28"/>
      <c r="Q30" s="17"/>
      <c r="R30" s="17"/>
      <c r="S30" s="17"/>
      <c r="T30" s="17"/>
      <c r="U30" s="17"/>
      <c r="V30" s="17"/>
      <c r="W30" s="17"/>
    </row>
    <row r="31" spans="2:23" x14ac:dyDescent="0.25">
      <c r="B31" s="15">
        <v>43401</v>
      </c>
      <c r="C31" s="16">
        <v>3904.4606645998601</v>
      </c>
      <c r="D31" s="28"/>
      <c r="E31" s="15">
        <v>43889</v>
      </c>
      <c r="F31" s="16">
        <v>35719.863283434599</v>
      </c>
      <c r="G31" s="17"/>
      <c r="H31" s="17"/>
      <c r="I31" s="17"/>
      <c r="J31" s="17"/>
      <c r="K31" s="17"/>
      <c r="O31" s="27"/>
      <c r="P31" s="28"/>
      <c r="Q31" s="17"/>
      <c r="R31" s="17"/>
      <c r="S31" s="17"/>
      <c r="T31" s="17"/>
      <c r="U31" s="17"/>
      <c r="V31" s="17"/>
      <c r="W31" s="17"/>
    </row>
    <row r="32" spans="2:23" x14ac:dyDescent="0.25">
      <c r="B32" s="15">
        <v>43402</v>
      </c>
      <c r="C32" s="16">
        <v>41171.291640110299</v>
      </c>
      <c r="D32" s="28"/>
      <c r="E32" s="15">
        <v>43890</v>
      </c>
      <c r="F32" s="16">
        <v>20306.6674796347</v>
      </c>
      <c r="G32" s="17"/>
      <c r="H32" s="17"/>
      <c r="I32" s="17"/>
      <c r="J32" s="17"/>
      <c r="K32" s="17"/>
      <c r="O32" s="27"/>
      <c r="P32" s="28"/>
      <c r="Q32" s="17"/>
      <c r="R32" s="17"/>
      <c r="S32" s="17"/>
      <c r="T32" s="17"/>
      <c r="U32" s="17"/>
      <c r="V32" s="17"/>
      <c r="W32" s="17"/>
    </row>
    <row r="33" spans="2:25" ht="14.4" x14ac:dyDescent="0.3">
      <c r="B33" s="15">
        <v>43403</v>
      </c>
      <c r="C33" s="16">
        <v>28116.3014423239</v>
      </c>
      <c r="D33" s="28"/>
      <c r="E33" s="24" t="s">
        <v>12</v>
      </c>
      <c r="F33" s="25">
        <f>SUM(F4:F32)</f>
        <v>756720.00000000023</v>
      </c>
      <c r="G33" s="17"/>
      <c r="H33" s="17"/>
      <c r="I33" s="17"/>
      <c r="J33" s="17"/>
      <c r="K33" s="17"/>
      <c r="O33" s="19"/>
      <c r="P33" s="29"/>
      <c r="Q33" s="19"/>
      <c r="R33" s="19"/>
      <c r="S33" s="19"/>
      <c r="T33" s="19"/>
      <c r="U33" s="19"/>
      <c r="V33" s="19"/>
      <c r="W33" s="19"/>
      <c r="X33" s="19"/>
      <c r="Y33" s="26"/>
    </row>
    <row r="34" spans="2:25" x14ac:dyDescent="0.25">
      <c r="B34" s="15">
        <v>43404</v>
      </c>
      <c r="C34" s="16">
        <v>12153.4681978238</v>
      </c>
      <c r="D34" s="28"/>
      <c r="E34" s="17"/>
      <c r="F34" s="17"/>
      <c r="G34" s="17"/>
      <c r="H34" s="17"/>
      <c r="I34" s="17"/>
      <c r="J34" s="17"/>
      <c r="K34" s="17"/>
      <c r="O34" s="27"/>
      <c r="P34" s="28"/>
      <c r="Q34" s="17"/>
      <c r="R34" s="17"/>
      <c r="S34" s="17"/>
      <c r="T34" s="17"/>
      <c r="U34" s="17"/>
      <c r="V34" s="17"/>
      <c r="W34" s="17"/>
    </row>
    <row r="35" spans="2:25" ht="14.4" x14ac:dyDescent="0.3">
      <c r="B35" s="24" t="s">
        <v>12</v>
      </c>
      <c r="C35" s="25">
        <f>SUM(C4:C34)</f>
        <v>785520.00000000023</v>
      </c>
      <c r="D35" s="29"/>
      <c r="E35" s="19"/>
      <c r="F35" s="19"/>
      <c r="G35" s="19"/>
      <c r="H35" s="19"/>
      <c r="I35" s="19"/>
      <c r="J35" s="19"/>
      <c r="K35" s="19"/>
      <c r="L35" s="19"/>
      <c r="O35" s="19"/>
      <c r="P35" s="29"/>
      <c r="Q35" s="19"/>
      <c r="R35" s="19"/>
      <c r="S35" s="19"/>
      <c r="T35" s="19"/>
      <c r="U35" s="19"/>
      <c r="V35" s="19"/>
      <c r="W35" s="19"/>
      <c r="X35" s="19"/>
    </row>
  </sheetData>
  <mergeCells count="8">
    <mergeCell ref="H9:M9"/>
    <mergeCell ref="H11:M11"/>
    <mergeCell ref="H12:M12"/>
    <mergeCell ref="B2:C2"/>
    <mergeCell ref="E2:F2"/>
    <mergeCell ref="B3:C3"/>
    <mergeCell ref="E3:F3"/>
    <mergeCell ref="H8:M8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1"/>
  <sheetViews>
    <sheetView topLeftCell="A2" zoomScalePageLayoutView="60" workbookViewId="0">
      <selection activeCell="F12" sqref="F12"/>
    </sheetView>
  </sheetViews>
  <sheetFormatPr defaultRowHeight="13.2" x14ac:dyDescent="0.25"/>
  <cols>
    <col min="1" max="2" width="11.6640625" customWidth="1"/>
    <col min="3" max="3" width="11.109375" customWidth="1"/>
    <col min="4" max="4" width="14" customWidth="1"/>
    <col min="5" max="5" width="14.5546875" customWidth="1"/>
    <col min="6" max="6" width="14.109375" customWidth="1"/>
    <col min="7" max="7" width="14.6640625" customWidth="1"/>
    <col min="8" max="8" width="16.109375" customWidth="1"/>
    <col min="9" max="9" width="17.88671875" customWidth="1"/>
    <col min="10" max="10" width="17" customWidth="1"/>
    <col min="11" max="11" width="12.88671875" customWidth="1"/>
    <col min="12" max="12" width="15.88671875" customWidth="1"/>
    <col min="13" max="13" width="15.5546875" customWidth="1"/>
    <col min="14" max="256" width="11.6640625" customWidth="1"/>
    <col min="257" max="1025" width="11.5546875"/>
  </cols>
  <sheetData>
    <row r="2" spans="2:13" ht="13.95" customHeight="1" x14ac:dyDescent="0.25">
      <c r="B2" s="77" t="s">
        <v>0</v>
      </c>
      <c r="C2" s="75" t="s">
        <v>1</v>
      </c>
      <c r="D2" s="75"/>
      <c r="E2" s="76" t="s">
        <v>2</v>
      </c>
      <c r="F2" s="84" t="s">
        <v>44</v>
      </c>
      <c r="G2" s="76" t="s">
        <v>3</v>
      </c>
      <c r="H2" s="75" t="s">
        <v>4</v>
      </c>
      <c r="I2" s="75" t="s">
        <v>5</v>
      </c>
      <c r="J2" s="76" t="s">
        <v>6</v>
      </c>
      <c r="K2" s="76" t="s">
        <v>7</v>
      </c>
      <c r="L2" s="76" t="s">
        <v>8</v>
      </c>
      <c r="M2" s="75" t="s">
        <v>9</v>
      </c>
    </row>
    <row r="3" spans="2:13" ht="33.75" customHeight="1" x14ac:dyDescent="0.25">
      <c r="B3" s="77"/>
      <c r="C3" s="2" t="s">
        <v>10</v>
      </c>
      <c r="D3" s="1" t="s">
        <v>11</v>
      </c>
      <c r="E3" s="76"/>
      <c r="F3" s="84"/>
      <c r="G3" s="76"/>
      <c r="H3" s="75"/>
      <c r="I3" s="75"/>
      <c r="J3" s="76"/>
      <c r="K3" s="76"/>
      <c r="L3" s="76"/>
      <c r="M3" s="75"/>
    </row>
    <row r="4" spans="2:13" ht="14.4" x14ac:dyDescent="0.3">
      <c r="B4" s="3">
        <v>43374</v>
      </c>
      <c r="C4" s="4">
        <v>43394</v>
      </c>
      <c r="D4" s="5">
        <v>43405</v>
      </c>
      <c r="E4" s="6">
        <f>'Apportioning Gujarat'!N9</f>
        <v>193965.61870064813</v>
      </c>
      <c r="F4" s="71">
        <v>0</v>
      </c>
      <c r="G4" s="7">
        <v>2806</v>
      </c>
      <c r="H4" s="6">
        <f>E4-G4</f>
        <v>191159.61870064813</v>
      </c>
      <c r="I4" s="7">
        <v>762361</v>
      </c>
      <c r="J4" s="8">
        <f t="shared" ref="J4:J20" si="0">H4/1000</f>
        <v>191.15961870064814</v>
      </c>
      <c r="K4" s="7">
        <v>0.97699999999999998</v>
      </c>
      <c r="L4" s="8">
        <f t="shared" ref="L4:L20" si="1">ROUNDDOWN(J4*K4,0)</f>
        <v>186</v>
      </c>
      <c r="M4" s="73">
        <f>L4+L5+L6</f>
        <v>1565</v>
      </c>
    </row>
    <row r="5" spans="2:13" ht="14.4" x14ac:dyDescent="0.3">
      <c r="B5" s="3">
        <v>43405</v>
      </c>
      <c r="C5" s="4">
        <v>43405</v>
      </c>
      <c r="D5" s="5">
        <v>43435</v>
      </c>
      <c r="E5" s="9">
        <v>698500</v>
      </c>
      <c r="F5" s="35">
        <v>313</v>
      </c>
      <c r="G5" s="9">
        <v>2881</v>
      </c>
      <c r="H5" s="6">
        <f t="shared" ref="H5:H20" si="2">E5-G5</f>
        <v>695619</v>
      </c>
      <c r="I5" s="9">
        <v>695932</v>
      </c>
      <c r="J5" s="8">
        <f t="shared" si="0"/>
        <v>695.61900000000003</v>
      </c>
      <c r="K5" s="7">
        <v>0.97699999999999998</v>
      </c>
      <c r="L5" s="8">
        <f t="shared" si="1"/>
        <v>679</v>
      </c>
      <c r="M5" s="73"/>
    </row>
    <row r="6" spans="2:13" ht="14.4" x14ac:dyDescent="0.3">
      <c r="B6" s="3">
        <v>43435</v>
      </c>
      <c r="C6" s="4">
        <v>43435</v>
      </c>
      <c r="D6" s="5">
        <v>43466</v>
      </c>
      <c r="E6" s="9">
        <v>719733</v>
      </c>
      <c r="F6" s="35">
        <v>6231</v>
      </c>
      <c r="G6" s="9">
        <v>3056</v>
      </c>
      <c r="H6" s="6">
        <f t="shared" si="2"/>
        <v>716677</v>
      </c>
      <c r="I6" s="9">
        <v>703500</v>
      </c>
      <c r="J6" s="8">
        <f t="shared" si="0"/>
        <v>716.67700000000002</v>
      </c>
      <c r="K6" s="7">
        <v>0.97699999999999998</v>
      </c>
      <c r="L6" s="8">
        <f t="shared" si="1"/>
        <v>700</v>
      </c>
      <c r="M6" s="73"/>
    </row>
    <row r="7" spans="2:13" ht="14.4" x14ac:dyDescent="0.3">
      <c r="B7" s="3">
        <v>43466</v>
      </c>
      <c r="C7" s="4">
        <v>43466</v>
      </c>
      <c r="D7" s="5">
        <v>43497</v>
      </c>
      <c r="E7" s="9">
        <v>733305</v>
      </c>
      <c r="F7" s="35">
        <v>0</v>
      </c>
      <c r="G7" s="9">
        <v>3056</v>
      </c>
      <c r="H7" s="6">
        <f t="shared" si="2"/>
        <v>730249</v>
      </c>
      <c r="I7" s="9">
        <v>730249</v>
      </c>
      <c r="J7" s="8">
        <f t="shared" si="0"/>
        <v>730.24900000000002</v>
      </c>
      <c r="K7" s="7">
        <v>0.97699999999999998</v>
      </c>
      <c r="L7" s="8">
        <f t="shared" si="1"/>
        <v>713</v>
      </c>
      <c r="M7" s="73">
        <f>SUM(L7:L18)</f>
        <v>8257</v>
      </c>
    </row>
    <row r="8" spans="2:13" ht="14.4" x14ac:dyDescent="0.3">
      <c r="B8" s="3">
        <v>43497</v>
      </c>
      <c r="C8" s="4">
        <v>43497</v>
      </c>
      <c r="D8" s="5">
        <v>43525</v>
      </c>
      <c r="E8" s="9">
        <v>720007</v>
      </c>
      <c r="F8" s="35">
        <v>1686.127</v>
      </c>
      <c r="G8" s="9">
        <v>2380</v>
      </c>
      <c r="H8" s="6">
        <f t="shared" si="2"/>
        <v>717627</v>
      </c>
      <c r="I8" s="9">
        <v>719313.12699999998</v>
      </c>
      <c r="J8" s="8">
        <f t="shared" si="0"/>
        <v>717.62699999999995</v>
      </c>
      <c r="K8" s="7">
        <v>0.97699999999999998</v>
      </c>
      <c r="L8" s="8">
        <f t="shared" si="1"/>
        <v>701</v>
      </c>
      <c r="M8" s="73"/>
    </row>
    <row r="9" spans="2:13" ht="14.4" x14ac:dyDescent="0.3">
      <c r="B9" s="3">
        <v>43525</v>
      </c>
      <c r="C9" s="4">
        <v>43525</v>
      </c>
      <c r="D9" s="5">
        <v>43556</v>
      </c>
      <c r="E9" s="9">
        <v>859877</v>
      </c>
      <c r="F9" s="35">
        <v>0</v>
      </c>
      <c r="G9" s="9">
        <v>2856</v>
      </c>
      <c r="H9" s="6">
        <f t="shared" si="2"/>
        <v>857021</v>
      </c>
      <c r="I9" s="9">
        <v>857021</v>
      </c>
      <c r="J9" s="8">
        <f t="shared" si="0"/>
        <v>857.02099999999996</v>
      </c>
      <c r="K9" s="7">
        <v>0.97699999999999998</v>
      </c>
      <c r="L9" s="8">
        <f t="shared" si="1"/>
        <v>837</v>
      </c>
      <c r="M9" s="73"/>
    </row>
    <row r="10" spans="2:13" ht="14.4" x14ac:dyDescent="0.3">
      <c r="B10" s="3">
        <v>43556</v>
      </c>
      <c r="C10" s="4">
        <v>43556</v>
      </c>
      <c r="D10" s="5">
        <v>43586</v>
      </c>
      <c r="E10" s="9">
        <v>882656</v>
      </c>
      <c r="F10" s="35">
        <v>0</v>
      </c>
      <c r="G10" s="9">
        <v>2655</v>
      </c>
      <c r="H10" s="6">
        <f t="shared" si="2"/>
        <v>880001</v>
      </c>
      <c r="I10" s="9">
        <v>880001</v>
      </c>
      <c r="J10" s="8">
        <f t="shared" si="0"/>
        <v>880.00099999999998</v>
      </c>
      <c r="K10" s="7">
        <v>0.97699999999999998</v>
      </c>
      <c r="L10" s="8">
        <f t="shared" si="1"/>
        <v>859</v>
      </c>
      <c r="M10" s="73"/>
    </row>
    <row r="11" spans="2:13" ht="14.4" x14ac:dyDescent="0.3">
      <c r="B11" s="3">
        <v>43586</v>
      </c>
      <c r="C11" s="4">
        <v>43586</v>
      </c>
      <c r="D11" s="5">
        <v>43617</v>
      </c>
      <c r="E11" s="9">
        <v>892985</v>
      </c>
      <c r="F11" s="35">
        <v>5602.73</v>
      </c>
      <c r="G11" s="9">
        <v>2580</v>
      </c>
      <c r="H11" s="6">
        <f t="shared" si="2"/>
        <v>890405</v>
      </c>
      <c r="I11" s="9">
        <v>896007.73</v>
      </c>
      <c r="J11" s="8">
        <f t="shared" si="0"/>
        <v>890.40499999999997</v>
      </c>
      <c r="K11" s="7">
        <v>0.97699999999999998</v>
      </c>
      <c r="L11" s="8">
        <f t="shared" si="1"/>
        <v>869</v>
      </c>
      <c r="M11" s="73"/>
    </row>
    <row r="12" spans="2:13" ht="14.4" x14ac:dyDescent="0.3">
      <c r="B12" s="3">
        <v>43617</v>
      </c>
      <c r="C12" s="4">
        <v>43617</v>
      </c>
      <c r="D12" s="5">
        <v>43647</v>
      </c>
      <c r="E12" s="9">
        <v>765316</v>
      </c>
      <c r="F12" s="35">
        <v>0</v>
      </c>
      <c r="G12" s="9">
        <v>2405</v>
      </c>
      <c r="H12" s="6">
        <f t="shared" si="2"/>
        <v>762911</v>
      </c>
      <c r="I12" s="9">
        <v>762911</v>
      </c>
      <c r="J12" s="8">
        <f t="shared" si="0"/>
        <v>762.91099999999994</v>
      </c>
      <c r="K12" s="7">
        <v>0.97699999999999998</v>
      </c>
      <c r="L12" s="8">
        <f t="shared" si="1"/>
        <v>745</v>
      </c>
      <c r="M12" s="73"/>
    </row>
    <row r="13" spans="2:13" ht="14.4" x14ac:dyDescent="0.3">
      <c r="B13" s="3">
        <v>43647</v>
      </c>
      <c r="C13" s="4">
        <v>43647</v>
      </c>
      <c r="D13" s="5">
        <v>43678</v>
      </c>
      <c r="E13" s="9">
        <v>629913</v>
      </c>
      <c r="F13" s="35">
        <v>6545</v>
      </c>
      <c r="G13" s="9">
        <v>2480</v>
      </c>
      <c r="H13" s="6">
        <f t="shared" si="2"/>
        <v>627433</v>
      </c>
      <c r="I13" s="9">
        <v>633978</v>
      </c>
      <c r="J13" s="8">
        <f t="shared" si="0"/>
        <v>627.43299999999999</v>
      </c>
      <c r="K13" s="7">
        <v>0.97699999999999998</v>
      </c>
      <c r="L13" s="8">
        <f t="shared" si="1"/>
        <v>613</v>
      </c>
      <c r="M13" s="73"/>
    </row>
    <row r="14" spans="2:13" ht="14.4" x14ac:dyDescent="0.3">
      <c r="B14" s="3">
        <v>43678</v>
      </c>
      <c r="C14" s="4">
        <v>43678</v>
      </c>
      <c r="D14" s="5">
        <v>43709</v>
      </c>
      <c r="E14" s="9">
        <v>512673</v>
      </c>
      <c r="F14" s="35">
        <v>55001</v>
      </c>
      <c r="G14" s="9">
        <v>2655</v>
      </c>
      <c r="H14" s="6">
        <f t="shared" si="2"/>
        <v>510018</v>
      </c>
      <c r="I14" s="9">
        <v>565019</v>
      </c>
      <c r="J14" s="8">
        <f t="shared" si="0"/>
        <v>510.01799999999997</v>
      </c>
      <c r="K14" s="7">
        <v>0.97699999999999998</v>
      </c>
      <c r="L14" s="8">
        <f t="shared" si="1"/>
        <v>498</v>
      </c>
      <c r="M14" s="73"/>
    </row>
    <row r="15" spans="2:13" ht="14.4" x14ac:dyDescent="0.3">
      <c r="B15" s="3">
        <v>43709</v>
      </c>
      <c r="C15" s="4">
        <v>43709</v>
      </c>
      <c r="D15" s="5">
        <v>43739</v>
      </c>
      <c r="E15" s="9">
        <v>602143</v>
      </c>
      <c r="F15" s="35">
        <v>0</v>
      </c>
      <c r="G15" s="9">
        <v>2555</v>
      </c>
      <c r="H15" s="6">
        <f t="shared" si="2"/>
        <v>599588</v>
      </c>
      <c r="I15" s="9">
        <v>599588</v>
      </c>
      <c r="J15" s="8">
        <f t="shared" si="0"/>
        <v>599.58799999999997</v>
      </c>
      <c r="K15" s="7">
        <v>0.97699999999999998</v>
      </c>
      <c r="L15" s="8">
        <f t="shared" si="1"/>
        <v>585</v>
      </c>
      <c r="M15" s="73"/>
    </row>
    <row r="16" spans="2:13" ht="14.4" x14ac:dyDescent="0.3">
      <c r="B16" s="3">
        <v>43739</v>
      </c>
      <c r="C16" s="4">
        <v>43739</v>
      </c>
      <c r="D16" s="5">
        <v>43770</v>
      </c>
      <c r="E16" s="9">
        <v>688246</v>
      </c>
      <c r="F16" s="35">
        <v>1197</v>
      </c>
      <c r="G16" s="9">
        <v>2806</v>
      </c>
      <c r="H16" s="6">
        <f t="shared" si="2"/>
        <v>685440</v>
      </c>
      <c r="I16" s="9">
        <v>686637</v>
      </c>
      <c r="J16" s="8">
        <f t="shared" si="0"/>
        <v>685.44</v>
      </c>
      <c r="K16" s="7">
        <v>0.97699999999999998</v>
      </c>
      <c r="L16" s="8">
        <f t="shared" si="1"/>
        <v>669</v>
      </c>
      <c r="M16" s="73"/>
    </row>
    <row r="17" spans="2:13" ht="14.4" x14ac:dyDescent="0.3">
      <c r="B17" s="3">
        <v>43770</v>
      </c>
      <c r="C17" s="4">
        <v>43770</v>
      </c>
      <c r="D17" s="5">
        <v>43800</v>
      </c>
      <c r="E17" s="9">
        <v>618810</v>
      </c>
      <c r="F17" s="35">
        <v>1012</v>
      </c>
      <c r="G17" s="9">
        <v>2881</v>
      </c>
      <c r="H17" s="6">
        <f t="shared" si="2"/>
        <v>615929</v>
      </c>
      <c r="I17" s="9">
        <v>616941</v>
      </c>
      <c r="J17" s="8">
        <f t="shared" si="0"/>
        <v>615.92899999999997</v>
      </c>
      <c r="K17" s="7">
        <v>0.97699999999999998</v>
      </c>
      <c r="L17" s="8">
        <f t="shared" si="1"/>
        <v>601</v>
      </c>
      <c r="M17" s="73"/>
    </row>
    <row r="18" spans="2:13" ht="14.4" x14ac:dyDescent="0.3">
      <c r="B18" s="3">
        <v>43800</v>
      </c>
      <c r="C18" s="4">
        <v>43800</v>
      </c>
      <c r="D18" s="5">
        <v>43831</v>
      </c>
      <c r="E18" s="9">
        <v>584129</v>
      </c>
      <c r="F18" s="35">
        <v>122502</v>
      </c>
      <c r="G18" s="9">
        <v>3131</v>
      </c>
      <c r="H18" s="6">
        <f t="shared" si="2"/>
        <v>580998</v>
      </c>
      <c r="I18" s="9">
        <v>703500</v>
      </c>
      <c r="J18" s="8">
        <f t="shared" si="0"/>
        <v>580.99800000000005</v>
      </c>
      <c r="K18" s="7">
        <v>0.97699999999999998</v>
      </c>
      <c r="L18" s="8">
        <f t="shared" si="1"/>
        <v>567</v>
      </c>
      <c r="M18" s="73"/>
    </row>
    <row r="19" spans="2:13" ht="14.4" x14ac:dyDescent="0.3">
      <c r="B19" s="3">
        <v>43831</v>
      </c>
      <c r="C19" s="4">
        <v>43831</v>
      </c>
      <c r="D19" s="5">
        <v>43862</v>
      </c>
      <c r="E19" s="9">
        <v>745107</v>
      </c>
      <c r="F19" s="35">
        <v>23488</v>
      </c>
      <c r="G19" s="9">
        <v>2881</v>
      </c>
      <c r="H19" s="6">
        <f t="shared" si="2"/>
        <v>742226</v>
      </c>
      <c r="I19" s="9">
        <v>765714</v>
      </c>
      <c r="J19" s="8">
        <f t="shared" si="0"/>
        <v>742.226</v>
      </c>
      <c r="K19" s="7">
        <v>0.97699999999999998</v>
      </c>
      <c r="L19" s="8">
        <f t="shared" si="1"/>
        <v>725</v>
      </c>
      <c r="M19" s="83">
        <f>L19+L20</f>
        <v>1205</v>
      </c>
    </row>
    <row r="20" spans="2:13" ht="14.4" x14ac:dyDescent="0.3">
      <c r="B20" s="3">
        <v>43862</v>
      </c>
      <c r="C20" s="4">
        <v>43862</v>
      </c>
      <c r="D20" s="5">
        <v>43881</v>
      </c>
      <c r="E20" s="30">
        <f>'Apportioning Gujarat'!N12</f>
        <v>494289.10651100345</v>
      </c>
      <c r="F20" s="35">
        <v>0</v>
      </c>
      <c r="G20" s="9">
        <v>2530</v>
      </c>
      <c r="H20" s="6">
        <f t="shared" si="2"/>
        <v>491759.10651100345</v>
      </c>
      <c r="I20" s="9">
        <v>772891</v>
      </c>
      <c r="J20" s="8">
        <f t="shared" si="0"/>
        <v>491.75910651100344</v>
      </c>
      <c r="K20" s="7">
        <v>0.97699999999999998</v>
      </c>
      <c r="L20" s="8">
        <f t="shared" si="1"/>
        <v>480</v>
      </c>
      <c r="M20" s="83"/>
    </row>
    <row r="21" spans="2:13" ht="14.4" x14ac:dyDescent="0.3">
      <c r="B21" s="74" t="s">
        <v>12</v>
      </c>
      <c r="C21" s="74"/>
      <c r="D21" s="74"/>
      <c r="E21" s="11"/>
      <c r="F21" s="12"/>
      <c r="G21" s="11"/>
      <c r="H21" s="11">
        <f>SUM(H4:H20)</f>
        <v>11295060.725211652</v>
      </c>
      <c r="I21" s="12">
        <f>SUM(I4:I20)</f>
        <v>12351563.857000001</v>
      </c>
      <c r="J21" s="13">
        <f>SUM(J4:J20)</f>
        <v>11295.060725211652</v>
      </c>
      <c r="K21" s="11"/>
      <c r="L21" s="11">
        <f>ROUNDDOWN(SUM(L4:L20),0)</f>
        <v>11027</v>
      </c>
      <c r="M21" s="14">
        <f>M4+M7+M19</f>
        <v>11027</v>
      </c>
    </row>
  </sheetData>
  <mergeCells count="15">
    <mergeCell ref="M2:M3"/>
    <mergeCell ref="M4:M6"/>
    <mergeCell ref="M7:M18"/>
    <mergeCell ref="M19:M20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5"/>
  <sheetViews>
    <sheetView zoomScalePageLayoutView="60" workbookViewId="0"/>
  </sheetViews>
  <sheetFormatPr defaultRowHeight="13.2" x14ac:dyDescent="0.25"/>
  <cols>
    <col min="1" max="1" width="11.6640625" customWidth="1"/>
    <col min="2" max="2" width="12.5546875" customWidth="1"/>
    <col min="3" max="3" width="15" customWidth="1"/>
    <col min="4" max="4" width="11.6640625" customWidth="1"/>
    <col min="5" max="5" width="11.44140625"/>
    <col min="6" max="6" width="11.109375" customWidth="1"/>
    <col min="7" max="14" width="11.6640625" customWidth="1"/>
    <col min="15" max="15" width="12.33203125" customWidth="1"/>
    <col min="16" max="256" width="11.6640625" customWidth="1"/>
    <col min="257" max="1025" width="11.5546875"/>
  </cols>
  <sheetData>
    <row r="2" spans="2:22" ht="14.4" x14ac:dyDescent="0.3">
      <c r="B2" s="82" t="s">
        <v>13</v>
      </c>
      <c r="C2" s="82"/>
      <c r="D2" s="22"/>
      <c r="E2" s="78" t="s">
        <v>14</v>
      </c>
      <c r="F2" s="78"/>
    </row>
    <row r="3" spans="2:22" ht="14.4" x14ac:dyDescent="0.3">
      <c r="B3" s="82" t="s">
        <v>15</v>
      </c>
      <c r="C3" s="82"/>
      <c r="D3" s="22"/>
      <c r="E3" s="82" t="s">
        <v>15</v>
      </c>
      <c r="F3" s="82"/>
    </row>
    <row r="4" spans="2:22" x14ac:dyDescent="0.25">
      <c r="B4" s="31">
        <v>43374</v>
      </c>
      <c r="C4" s="36">
        <v>21844.632084117398</v>
      </c>
      <c r="D4" s="17"/>
      <c r="E4" s="31">
        <v>43862</v>
      </c>
      <c r="F4" s="36">
        <v>35477.695176429799</v>
      </c>
      <c r="G4" s="17"/>
      <c r="H4" s="17"/>
      <c r="I4" s="17"/>
      <c r="J4" s="17"/>
      <c r="N4" s="27"/>
      <c r="O4" s="28"/>
      <c r="P4" s="17"/>
      <c r="Q4" s="17"/>
      <c r="R4" s="17"/>
      <c r="S4" s="17"/>
      <c r="T4" s="17"/>
      <c r="U4" s="17"/>
      <c r="V4" s="17"/>
    </row>
    <row r="5" spans="2:22" ht="14.4" x14ac:dyDescent="0.3">
      <c r="B5" s="15">
        <v>43375</v>
      </c>
      <c r="C5" s="16">
        <v>46450.678214334002</v>
      </c>
      <c r="D5" s="17"/>
      <c r="E5" s="15">
        <v>43863</v>
      </c>
      <c r="F5" s="16">
        <v>25558.9629095409</v>
      </c>
      <c r="G5" s="19"/>
      <c r="H5" s="19"/>
      <c r="I5" s="19"/>
      <c r="J5" s="19"/>
      <c r="N5" s="27"/>
      <c r="O5" s="28"/>
      <c r="P5" s="17"/>
      <c r="Q5" s="19"/>
      <c r="R5" s="19"/>
      <c r="S5" s="19"/>
      <c r="T5" s="19"/>
      <c r="U5" s="19"/>
      <c r="V5" s="19"/>
    </row>
    <row r="6" spans="2:22" ht="14.4" x14ac:dyDescent="0.3">
      <c r="B6" s="15">
        <v>43376</v>
      </c>
      <c r="C6" s="16">
        <v>38095.607188214599</v>
      </c>
      <c r="D6" s="17"/>
      <c r="E6" s="15">
        <v>43864</v>
      </c>
      <c r="F6" s="16">
        <v>58654.699450689397</v>
      </c>
      <c r="G6" s="19"/>
      <c r="H6" s="19"/>
      <c r="I6" s="19"/>
      <c r="J6" s="19"/>
      <c r="N6" s="27"/>
      <c r="O6" s="28"/>
      <c r="P6" s="17"/>
      <c r="Q6" s="19"/>
      <c r="R6" s="19"/>
      <c r="S6" s="19"/>
      <c r="T6" s="19"/>
      <c r="U6" s="19"/>
      <c r="V6" s="19"/>
    </row>
    <row r="7" spans="2:22" ht="14.4" x14ac:dyDescent="0.3">
      <c r="B7" s="15">
        <v>43377</v>
      </c>
      <c r="C7" s="16">
        <v>42392.091620927997</v>
      </c>
      <c r="D7" s="17"/>
      <c r="E7" s="15">
        <v>43865</v>
      </c>
      <c r="F7" s="16">
        <v>16273.056236139801</v>
      </c>
      <c r="G7" s="19"/>
      <c r="H7" s="19"/>
      <c r="I7" s="19"/>
      <c r="J7" s="19"/>
      <c r="N7" s="27"/>
      <c r="O7" s="28"/>
      <c r="P7" s="17"/>
      <c r="Q7" s="19"/>
      <c r="R7" s="19"/>
      <c r="S7" s="19"/>
      <c r="T7" s="19"/>
      <c r="U7" s="19"/>
      <c r="V7" s="19"/>
    </row>
    <row r="8" spans="2:22" ht="14.4" x14ac:dyDescent="0.3">
      <c r="B8" s="15">
        <v>43378</v>
      </c>
      <c r="C8" s="16">
        <v>15920.0081512407</v>
      </c>
      <c r="D8" s="17"/>
      <c r="E8" s="15">
        <v>43866</v>
      </c>
      <c r="F8" s="16">
        <v>43773.269398795397</v>
      </c>
      <c r="G8" s="19"/>
      <c r="H8" s="78" t="s">
        <v>16</v>
      </c>
      <c r="I8" s="78"/>
      <c r="J8" s="78"/>
      <c r="K8" s="78"/>
      <c r="L8" s="78"/>
      <c r="M8" s="78"/>
      <c r="N8" s="20">
        <v>765167</v>
      </c>
      <c r="O8" s="28"/>
      <c r="P8" s="17"/>
      <c r="Q8" s="19"/>
      <c r="R8" s="19"/>
      <c r="S8" s="19"/>
      <c r="T8" s="19"/>
      <c r="U8" s="19"/>
      <c r="V8" s="19"/>
    </row>
    <row r="9" spans="2:22" ht="14.4" x14ac:dyDescent="0.3">
      <c r="B9" s="15">
        <v>43379</v>
      </c>
      <c r="C9" s="16">
        <v>16657.5665295613</v>
      </c>
      <c r="D9" s="17"/>
      <c r="E9" s="15">
        <v>43867</v>
      </c>
      <c r="F9" s="16">
        <v>21998.606730223401</v>
      </c>
      <c r="G9" s="19"/>
      <c r="H9" s="78" t="s">
        <v>17</v>
      </c>
      <c r="I9" s="78"/>
      <c r="J9" s="78"/>
      <c r="K9" s="78"/>
      <c r="L9" s="78"/>
      <c r="M9" s="78"/>
      <c r="N9" s="21">
        <f>SUM(C24:C34)</f>
        <v>193965.61870064813</v>
      </c>
      <c r="O9" s="28"/>
      <c r="P9" s="17"/>
      <c r="Q9" s="19"/>
      <c r="R9" s="19"/>
      <c r="S9" s="19"/>
      <c r="T9" s="19"/>
      <c r="U9" s="19"/>
      <c r="V9" s="19"/>
    </row>
    <row r="10" spans="2:22" ht="14.4" x14ac:dyDescent="0.3">
      <c r="B10" s="15">
        <v>43380</v>
      </c>
      <c r="C10" s="16">
        <v>46927.217603103498</v>
      </c>
      <c r="D10" s="17"/>
      <c r="E10" s="15">
        <v>43868</v>
      </c>
      <c r="F10" s="16">
        <v>1978.9745638638401</v>
      </c>
      <c r="G10" s="19"/>
      <c r="H10" s="22"/>
      <c r="I10" s="22"/>
      <c r="J10" s="22"/>
      <c r="K10" s="22"/>
      <c r="L10" s="22"/>
      <c r="M10" s="22"/>
      <c r="N10" s="22"/>
      <c r="O10" s="28"/>
      <c r="P10" s="17"/>
      <c r="Q10" s="19"/>
      <c r="R10" s="19"/>
      <c r="S10" s="19"/>
      <c r="T10" s="19"/>
      <c r="U10" s="19"/>
      <c r="V10" s="19"/>
    </row>
    <row r="11" spans="2:22" ht="14.4" x14ac:dyDescent="0.3">
      <c r="B11" s="15">
        <v>43381</v>
      </c>
      <c r="C11" s="16">
        <v>42332.034271141303</v>
      </c>
      <c r="D11" s="17"/>
      <c r="E11" s="15">
        <v>43869</v>
      </c>
      <c r="F11" s="16">
        <v>7848.9196765673196</v>
      </c>
      <c r="G11" s="19"/>
      <c r="H11" s="78" t="s">
        <v>18</v>
      </c>
      <c r="I11" s="78"/>
      <c r="J11" s="78"/>
      <c r="K11" s="78"/>
      <c r="L11" s="78"/>
      <c r="M11" s="78"/>
      <c r="N11" s="23">
        <v>775421</v>
      </c>
      <c r="O11" s="28"/>
      <c r="P11" s="17"/>
      <c r="Q11" s="19"/>
      <c r="R11" s="19"/>
      <c r="S11" s="19"/>
      <c r="T11" s="19"/>
      <c r="U11" s="19"/>
      <c r="V11" s="19"/>
    </row>
    <row r="12" spans="2:22" ht="14.4" x14ac:dyDescent="0.3">
      <c r="B12" s="15">
        <v>43382</v>
      </c>
      <c r="C12" s="16">
        <v>46996.050112996898</v>
      </c>
      <c r="D12" s="17"/>
      <c r="E12" s="15">
        <v>43870</v>
      </c>
      <c r="F12" s="16">
        <v>8314.43671736338</v>
      </c>
      <c r="G12" s="19"/>
      <c r="H12" s="78" t="s">
        <v>19</v>
      </c>
      <c r="I12" s="78"/>
      <c r="J12" s="78"/>
      <c r="K12" s="78"/>
      <c r="L12" s="78"/>
      <c r="M12" s="78"/>
      <c r="N12" s="21">
        <f>SUM(F4:F23)</f>
        <v>494289.10651100345</v>
      </c>
      <c r="O12" s="28"/>
      <c r="P12" s="17"/>
      <c r="Q12" s="19"/>
      <c r="R12" s="19"/>
      <c r="S12" s="19"/>
      <c r="T12" s="19"/>
      <c r="U12" s="19"/>
      <c r="V12" s="19"/>
    </row>
    <row r="13" spans="2:22" ht="14.4" x14ac:dyDescent="0.3">
      <c r="B13" s="15">
        <v>43383</v>
      </c>
      <c r="C13" s="16">
        <v>10282.2319413142</v>
      </c>
      <c r="D13" s="17"/>
      <c r="E13" s="15">
        <v>43871</v>
      </c>
      <c r="F13" s="16">
        <v>30371.3689774249</v>
      </c>
      <c r="G13" s="19"/>
      <c r="H13" s="19"/>
      <c r="I13" s="19"/>
      <c r="J13" s="19"/>
      <c r="N13" s="27"/>
      <c r="O13" s="28"/>
      <c r="P13" s="17"/>
      <c r="Q13" s="19"/>
      <c r="R13" s="19"/>
      <c r="S13" s="19"/>
      <c r="T13" s="19"/>
      <c r="U13" s="19"/>
      <c r="V13" s="19"/>
    </row>
    <row r="14" spans="2:22" ht="14.4" x14ac:dyDescent="0.3">
      <c r="B14" s="15">
        <v>43384</v>
      </c>
      <c r="C14" s="16">
        <v>10182.672262526299</v>
      </c>
      <c r="D14" s="17"/>
      <c r="E14" s="15">
        <v>43872</v>
      </c>
      <c r="F14" s="16">
        <v>17914.748634600899</v>
      </c>
      <c r="G14" s="19"/>
      <c r="H14" s="19"/>
      <c r="I14" s="19"/>
      <c r="J14" s="19"/>
      <c r="N14" s="27"/>
      <c r="O14" s="28"/>
      <c r="P14" s="17"/>
      <c r="Q14" s="19"/>
      <c r="R14" s="19"/>
      <c r="S14" s="19"/>
      <c r="T14" s="19"/>
      <c r="U14" s="19"/>
      <c r="V14" s="19"/>
    </row>
    <row r="15" spans="2:22" ht="14.4" x14ac:dyDescent="0.3">
      <c r="B15" s="15">
        <v>43385</v>
      </c>
      <c r="C15" s="16">
        <v>14786.203891224701</v>
      </c>
      <c r="D15" s="17"/>
      <c r="E15" s="15">
        <v>43873</v>
      </c>
      <c r="F15" s="16">
        <v>28974.472245211498</v>
      </c>
      <c r="G15" s="19"/>
      <c r="H15" s="19"/>
      <c r="I15" s="19"/>
      <c r="J15" s="19"/>
      <c r="N15" s="27"/>
      <c r="O15" s="28"/>
      <c r="P15" s="17"/>
      <c r="Q15" s="19"/>
      <c r="R15" s="19"/>
      <c r="S15" s="19"/>
      <c r="T15" s="19"/>
      <c r="U15" s="19"/>
      <c r="V15" s="19"/>
    </row>
    <row r="16" spans="2:22" ht="14.4" x14ac:dyDescent="0.3">
      <c r="B16" s="15">
        <v>43386</v>
      </c>
      <c r="C16" s="16">
        <v>18455.582796347899</v>
      </c>
      <c r="D16" s="17"/>
      <c r="E16" s="15">
        <v>43874</v>
      </c>
      <c r="F16" s="16">
        <v>13054.3056556747</v>
      </c>
      <c r="G16" s="19"/>
      <c r="H16" s="19"/>
      <c r="I16" s="19"/>
      <c r="J16" s="19"/>
      <c r="N16" s="27"/>
      <c r="O16" s="28"/>
      <c r="P16" s="17"/>
      <c r="Q16" s="19"/>
      <c r="R16" s="19"/>
      <c r="S16" s="19"/>
      <c r="T16" s="19"/>
      <c r="U16" s="19"/>
      <c r="V16" s="19"/>
    </row>
    <row r="17" spans="2:22" ht="14.4" x14ac:dyDescent="0.3">
      <c r="B17" s="15">
        <v>43387</v>
      </c>
      <c r="C17" s="16">
        <v>587.77919166374295</v>
      </c>
      <c r="D17" s="17"/>
      <c r="E17" s="15">
        <v>43875</v>
      </c>
      <c r="F17" s="16">
        <v>17498.789628213701</v>
      </c>
      <c r="G17" s="19"/>
      <c r="H17" s="19"/>
      <c r="I17" s="19"/>
      <c r="J17" s="19"/>
      <c r="N17" s="27"/>
      <c r="O17" s="28"/>
      <c r="P17" s="17"/>
      <c r="Q17" s="19"/>
      <c r="R17" s="19"/>
      <c r="S17" s="19"/>
      <c r="T17" s="19"/>
      <c r="U17" s="19"/>
      <c r="V17" s="19"/>
    </row>
    <row r="18" spans="2:22" ht="14.4" x14ac:dyDescent="0.3">
      <c r="B18" s="15">
        <v>43388</v>
      </c>
      <c r="C18" s="16">
        <v>2534.8288689648102</v>
      </c>
      <c r="D18" s="17"/>
      <c r="E18" s="15">
        <v>43876</v>
      </c>
      <c r="F18" s="16">
        <v>46431.497804031802</v>
      </c>
      <c r="G18" s="19"/>
      <c r="H18" s="19"/>
      <c r="I18" s="19"/>
      <c r="J18" s="19"/>
      <c r="N18" s="27"/>
      <c r="O18" s="28"/>
      <c r="P18" s="17"/>
      <c r="Q18" s="19"/>
      <c r="R18" s="19"/>
      <c r="S18" s="19"/>
      <c r="T18" s="19"/>
      <c r="U18" s="19"/>
      <c r="V18" s="19"/>
    </row>
    <row r="19" spans="2:22" ht="14.4" x14ac:dyDescent="0.3">
      <c r="B19" s="15">
        <v>43389</v>
      </c>
      <c r="C19" s="16">
        <v>41013.881370745199</v>
      </c>
      <c r="D19" s="17"/>
      <c r="E19" s="15">
        <v>43877</v>
      </c>
      <c r="F19" s="16">
        <v>51545.686548981801</v>
      </c>
      <c r="G19" s="19"/>
      <c r="H19" s="19"/>
      <c r="I19" s="19"/>
      <c r="J19" s="19"/>
      <c r="N19" s="27"/>
      <c r="O19" s="28"/>
      <c r="P19" s="17"/>
      <c r="Q19" s="19"/>
      <c r="R19" s="19"/>
      <c r="S19" s="19"/>
      <c r="T19" s="19"/>
      <c r="U19" s="19"/>
      <c r="V19" s="19"/>
    </row>
    <row r="20" spans="2:22" ht="14.4" x14ac:dyDescent="0.3">
      <c r="B20" s="15">
        <v>43390</v>
      </c>
      <c r="C20" s="16">
        <v>40363.256453521797</v>
      </c>
      <c r="D20" s="17"/>
      <c r="E20" s="15">
        <v>43878</v>
      </c>
      <c r="F20" s="16">
        <v>43345.160880076401</v>
      </c>
      <c r="G20" s="19"/>
      <c r="H20" s="19"/>
      <c r="I20" s="19"/>
      <c r="J20" s="19"/>
      <c r="N20" s="27"/>
      <c r="O20" s="28"/>
      <c r="P20" s="17"/>
      <c r="Q20" s="17"/>
      <c r="R20" s="17"/>
      <c r="S20" s="17"/>
      <c r="T20" s="17"/>
      <c r="U20" s="17"/>
      <c r="V20" s="17"/>
    </row>
    <row r="21" spans="2:22" ht="14.4" x14ac:dyDescent="0.3">
      <c r="B21" s="15">
        <v>43391</v>
      </c>
      <c r="C21" s="16">
        <v>47021.743045487703</v>
      </c>
      <c r="D21" s="17"/>
      <c r="E21" s="15">
        <v>43879</v>
      </c>
      <c r="F21" s="16">
        <v>8991.0185683831805</v>
      </c>
      <c r="G21" s="19"/>
      <c r="H21" s="19"/>
      <c r="I21" s="19"/>
      <c r="J21" s="19"/>
      <c r="N21" s="27"/>
      <c r="O21" s="28"/>
      <c r="P21" s="17"/>
      <c r="Q21" s="17"/>
      <c r="R21" s="17"/>
      <c r="S21" s="17"/>
      <c r="T21" s="17"/>
      <c r="U21" s="17"/>
      <c r="V21" s="17"/>
    </row>
    <row r="22" spans="2:22" x14ac:dyDescent="0.25">
      <c r="B22" s="15">
        <v>43392</v>
      </c>
      <c r="C22" s="16">
        <v>27475.999646823399</v>
      </c>
      <c r="D22" s="17"/>
      <c r="E22" s="15">
        <v>43880</v>
      </c>
      <c r="F22" s="16">
        <v>12461.6257410571</v>
      </c>
      <c r="G22" s="17"/>
      <c r="H22" s="17"/>
      <c r="I22" s="17"/>
      <c r="J22" s="17"/>
      <c r="N22" s="27"/>
      <c r="O22" s="28"/>
      <c r="P22" s="17"/>
      <c r="Q22" s="17"/>
      <c r="R22" s="17"/>
      <c r="S22" s="17"/>
      <c r="T22" s="17"/>
      <c r="U22" s="17"/>
      <c r="V22" s="17"/>
    </row>
    <row r="23" spans="2:22" x14ac:dyDescent="0.25">
      <c r="B23" s="15">
        <v>43393</v>
      </c>
      <c r="C23" s="16">
        <v>40881.316055094401</v>
      </c>
      <c r="D23" s="17"/>
      <c r="E23" s="15">
        <v>43881</v>
      </c>
      <c r="F23" s="16">
        <v>3821.81096773423</v>
      </c>
      <c r="G23" s="17"/>
      <c r="H23" s="17"/>
      <c r="I23" s="17"/>
      <c r="J23" s="17"/>
      <c r="N23" s="27"/>
      <c r="O23" s="28"/>
      <c r="P23" s="17"/>
      <c r="Q23" s="17"/>
      <c r="R23" s="17"/>
      <c r="S23" s="17"/>
      <c r="T23" s="17"/>
      <c r="U23" s="17"/>
      <c r="V23" s="17"/>
    </row>
    <row r="24" spans="2:22" x14ac:dyDescent="0.25">
      <c r="B24" s="15">
        <v>43394</v>
      </c>
      <c r="C24" s="16">
        <v>33972.1104369514</v>
      </c>
      <c r="D24" s="17"/>
      <c r="E24" s="15">
        <v>43882</v>
      </c>
      <c r="F24" s="16">
        <v>10246.0219695549</v>
      </c>
      <c r="G24" s="17"/>
      <c r="H24" s="17"/>
      <c r="I24" s="17"/>
      <c r="J24" s="17"/>
      <c r="N24" s="27"/>
      <c r="O24" s="28"/>
      <c r="P24" s="17"/>
      <c r="Q24" s="17"/>
      <c r="R24" s="17"/>
      <c r="S24" s="17"/>
      <c r="T24" s="17"/>
      <c r="U24" s="17"/>
      <c r="V24" s="17"/>
    </row>
    <row r="25" spans="2:22" x14ac:dyDescent="0.25">
      <c r="B25" s="15">
        <v>43395</v>
      </c>
      <c r="C25" s="16">
        <v>20705.511956329301</v>
      </c>
      <c r="D25" s="17"/>
      <c r="E25" s="15">
        <v>43883</v>
      </c>
      <c r="F25" s="16">
        <v>40518.836153443401</v>
      </c>
      <c r="G25" s="17"/>
      <c r="H25" s="17"/>
      <c r="I25" s="17"/>
      <c r="J25" s="17"/>
      <c r="N25" s="27"/>
      <c r="O25" s="28"/>
      <c r="P25" s="17"/>
      <c r="Q25" s="17"/>
      <c r="R25" s="17"/>
      <c r="S25" s="17"/>
      <c r="T25" s="17"/>
      <c r="U25" s="17"/>
      <c r="V25" s="17"/>
    </row>
    <row r="26" spans="2:22" x14ac:dyDescent="0.25">
      <c r="B26" s="15">
        <v>43396</v>
      </c>
      <c r="C26" s="16">
        <v>25492.020156388899</v>
      </c>
      <c r="D26" s="17"/>
      <c r="E26" s="15">
        <v>43884</v>
      </c>
      <c r="F26" s="16">
        <v>27627.817099729898</v>
      </c>
      <c r="G26" s="17"/>
      <c r="H26" s="17"/>
      <c r="I26" s="17"/>
      <c r="J26" s="17"/>
      <c r="N26" s="27"/>
      <c r="O26" s="28"/>
      <c r="P26" s="17"/>
      <c r="Q26" s="17"/>
      <c r="R26" s="17"/>
      <c r="S26" s="17"/>
      <c r="T26" s="17"/>
      <c r="U26" s="17"/>
      <c r="V26" s="17"/>
    </row>
    <row r="27" spans="2:22" x14ac:dyDescent="0.25">
      <c r="B27" s="15">
        <v>43397</v>
      </c>
      <c r="C27" s="16">
        <v>5364.2539289404403</v>
      </c>
      <c r="D27" s="17"/>
      <c r="E27" s="15">
        <v>43885</v>
      </c>
      <c r="F27" s="16">
        <v>12515.7298217152</v>
      </c>
      <c r="G27" s="17"/>
      <c r="H27" s="17"/>
      <c r="I27" s="17"/>
      <c r="J27" s="17"/>
      <c r="N27" s="27"/>
      <c r="O27" s="28"/>
      <c r="P27" s="17"/>
      <c r="Q27" s="17"/>
      <c r="R27" s="17"/>
      <c r="S27" s="17"/>
      <c r="T27" s="17"/>
      <c r="U27" s="17"/>
      <c r="V27" s="17"/>
    </row>
    <row r="28" spans="2:22" x14ac:dyDescent="0.25">
      <c r="B28" s="15">
        <v>43398</v>
      </c>
      <c r="C28" s="16">
        <v>9920.8416004803403</v>
      </c>
      <c r="D28" s="17"/>
      <c r="E28" s="15">
        <v>43886</v>
      </c>
      <c r="F28" s="16">
        <v>27114.7946123492</v>
      </c>
      <c r="G28" s="17"/>
      <c r="H28" s="17"/>
      <c r="I28" s="17"/>
      <c r="J28" s="17"/>
      <c r="N28" s="27"/>
      <c r="O28" s="28"/>
      <c r="P28" s="17"/>
      <c r="Q28" s="17"/>
      <c r="R28" s="17"/>
      <c r="S28" s="17"/>
      <c r="T28" s="17"/>
      <c r="U28" s="17"/>
      <c r="V28" s="17"/>
    </row>
    <row r="29" spans="2:22" x14ac:dyDescent="0.25">
      <c r="B29" s="15">
        <v>43399</v>
      </c>
      <c r="C29" s="16">
        <v>5914.8471706351502</v>
      </c>
      <c r="D29" s="17"/>
      <c r="E29" s="15">
        <v>43887</v>
      </c>
      <c r="F29" s="16">
        <v>41718.005934967099</v>
      </c>
      <c r="G29" s="17"/>
      <c r="H29" s="17"/>
      <c r="I29" s="17"/>
      <c r="J29" s="17"/>
      <c r="N29" s="27"/>
      <c r="O29" s="28"/>
      <c r="P29" s="17"/>
      <c r="Q29" s="17"/>
      <c r="R29" s="17"/>
      <c r="S29" s="17"/>
      <c r="T29" s="17"/>
      <c r="U29" s="17"/>
      <c r="V29" s="17"/>
    </row>
    <row r="30" spans="2:22" x14ac:dyDescent="0.25">
      <c r="B30" s="15">
        <v>43400</v>
      </c>
      <c r="C30" s="16">
        <v>1938.3462825035299</v>
      </c>
      <c r="D30" s="17"/>
      <c r="E30" s="15">
        <v>43888</v>
      </c>
      <c r="F30" s="16">
        <v>22461.851578461701</v>
      </c>
      <c r="G30" s="17"/>
      <c r="H30" s="17"/>
      <c r="I30" s="17"/>
      <c r="J30" s="17"/>
      <c r="N30" s="27"/>
      <c r="O30" s="28"/>
      <c r="P30" s="17"/>
      <c r="Q30" s="17"/>
      <c r="R30" s="17"/>
      <c r="S30" s="17"/>
      <c r="T30" s="17"/>
      <c r="U30" s="17"/>
      <c r="V30" s="17"/>
    </row>
    <row r="31" spans="2:22" x14ac:dyDescent="0.25">
      <c r="B31" s="15">
        <v>43401</v>
      </c>
      <c r="C31" s="16">
        <v>40496.584344086499</v>
      </c>
      <c r="D31" s="17"/>
      <c r="E31" s="15">
        <v>43889</v>
      </c>
      <c r="F31" s="16">
        <v>60078.266218613397</v>
      </c>
      <c r="G31" s="17"/>
      <c r="H31" s="17"/>
      <c r="I31" s="17"/>
      <c r="J31" s="17"/>
      <c r="N31" s="27"/>
      <c r="O31" s="28"/>
      <c r="P31" s="17"/>
      <c r="Q31" s="17"/>
      <c r="R31" s="17"/>
      <c r="S31" s="17"/>
      <c r="T31" s="17"/>
      <c r="U31" s="17"/>
      <c r="V31" s="17"/>
    </row>
    <row r="32" spans="2:22" x14ac:dyDescent="0.25">
      <c r="B32" s="15">
        <v>43402</v>
      </c>
      <c r="C32" s="16">
        <v>28659.5405459916</v>
      </c>
      <c r="D32" s="17"/>
      <c r="E32" s="15">
        <v>43890</v>
      </c>
      <c r="F32" s="16">
        <v>38850.5701001618</v>
      </c>
      <c r="G32" s="17"/>
      <c r="H32" s="17"/>
      <c r="I32" s="17"/>
      <c r="J32" s="17"/>
      <c r="N32" s="27"/>
      <c r="O32" s="28"/>
      <c r="P32" s="17"/>
      <c r="Q32" s="17"/>
      <c r="R32" s="17"/>
      <c r="S32" s="17"/>
      <c r="T32" s="17"/>
      <c r="U32" s="17"/>
      <c r="V32" s="17"/>
    </row>
    <row r="33" spans="2:24" ht="14.4" x14ac:dyDescent="0.3">
      <c r="B33" s="15">
        <v>43403</v>
      </c>
      <c r="C33" s="16">
        <v>10587.2308223564</v>
      </c>
      <c r="D33" s="17"/>
      <c r="E33" s="24" t="s">
        <v>12</v>
      </c>
      <c r="F33" s="25">
        <f>SUM(F4:F32)</f>
        <v>775421</v>
      </c>
      <c r="G33" s="17"/>
      <c r="H33" s="17"/>
      <c r="I33" s="17"/>
      <c r="J33" s="17"/>
      <c r="N33" s="19"/>
      <c r="O33" s="29"/>
      <c r="P33" s="19"/>
      <c r="Q33" s="19"/>
      <c r="R33" s="19"/>
      <c r="S33" s="19"/>
      <c r="T33" s="19"/>
      <c r="U33" s="19"/>
      <c r="V33" s="19"/>
      <c r="W33" s="19"/>
      <c r="X33" s="26"/>
    </row>
    <row r="34" spans="2:24" x14ac:dyDescent="0.25">
      <c r="B34" s="15">
        <v>43404</v>
      </c>
      <c r="C34" s="16">
        <v>10914.3314559846</v>
      </c>
      <c r="D34" s="17"/>
      <c r="E34" s="17"/>
      <c r="F34" s="17"/>
      <c r="G34" s="17"/>
      <c r="H34" s="17"/>
      <c r="I34" s="17"/>
      <c r="J34" s="17"/>
      <c r="N34" s="27"/>
      <c r="O34" s="28"/>
      <c r="P34" s="17"/>
      <c r="Q34" s="17"/>
      <c r="R34" s="17"/>
      <c r="S34" s="17"/>
      <c r="T34" s="17"/>
      <c r="U34" s="17"/>
      <c r="V34" s="17"/>
    </row>
    <row r="35" spans="2:24" ht="14.4" x14ac:dyDescent="0.3">
      <c r="B35" s="24" t="s">
        <v>12</v>
      </c>
      <c r="C35" s="25">
        <f>SUM(C4:C34)</f>
        <v>765166.99999999988</v>
      </c>
      <c r="D35" s="19"/>
      <c r="E35" s="19"/>
      <c r="F35" s="19"/>
      <c r="G35" s="19"/>
      <c r="H35" s="19"/>
      <c r="I35" s="19"/>
      <c r="J35" s="19"/>
      <c r="K35" s="19"/>
      <c r="N35" s="19"/>
      <c r="O35" s="29"/>
      <c r="P35" s="19"/>
      <c r="Q35" s="19"/>
      <c r="R35" s="19"/>
      <c r="S35" s="19"/>
      <c r="T35" s="19"/>
      <c r="U35" s="19"/>
      <c r="V35" s="19"/>
      <c r="W35" s="19"/>
    </row>
  </sheetData>
  <mergeCells count="8">
    <mergeCell ref="H9:M9"/>
    <mergeCell ref="H11:M11"/>
    <mergeCell ref="H12:M12"/>
    <mergeCell ref="B2:C2"/>
    <mergeCell ref="E2:F2"/>
    <mergeCell ref="B3:C3"/>
    <mergeCell ref="E3:F3"/>
    <mergeCell ref="H8:M8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1"/>
  <sheetViews>
    <sheetView topLeftCell="A3" zoomScalePageLayoutView="60" workbookViewId="0">
      <selection activeCell="F11" sqref="F11"/>
    </sheetView>
  </sheetViews>
  <sheetFormatPr defaultRowHeight="13.2" x14ac:dyDescent="0.25"/>
  <cols>
    <col min="1" max="2" width="11.6640625" customWidth="1"/>
    <col min="3" max="3" width="11.88671875" customWidth="1"/>
    <col min="4" max="4" width="12.33203125" customWidth="1"/>
    <col min="5" max="5" width="12.109375" customWidth="1"/>
    <col min="6" max="6" width="13.44140625" customWidth="1"/>
    <col min="7" max="7" width="14.33203125" customWidth="1"/>
    <col min="8" max="8" width="15" customWidth="1"/>
    <col min="9" max="9" width="16" customWidth="1"/>
    <col min="10" max="10" width="14.6640625" customWidth="1"/>
    <col min="11" max="11" width="12.109375" customWidth="1"/>
    <col min="12" max="12" width="13.109375" customWidth="1"/>
    <col min="13" max="13" width="14.109375" customWidth="1"/>
    <col min="14" max="256" width="11.6640625" customWidth="1"/>
    <col min="257" max="1025" width="11.5546875"/>
  </cols>
  <sheetData>
    <row r="2" spans="2:13" ht="13.95" customHeight="1" x14ac:dyDescent="0.25">
      <c r="B2" s="77" t="s">
        <v>0</v>
      </c>
      <c r="C2" s="75" t="s">
        <v>1</v>
      </c>
      <c r="D2" s="75"/>
      <c r="E2" s="76" t="s">
        <v>2</v>
      </c>
      <c r="F2" s="84" t="s">
        <v>44</v>
      </c>
      <c r="G2" s="76" t="s">
        <v>3</v>
      </c>
      <c r="H2" s="75" t="s">
        <v>4</v>
      </c>
      <c r="I2" s="75" t="s">
        <v>5</v>
      </c>
      <c r="J2" s="76" t="s">
        <v>6</v>
      </c>
      <c r="K2" s="76" t="s">
        <v>7</v>
      </c>
      <c r="L2" s="76" t="s">
        <v>8</v>
      </c>
      <c r="M2" s="75" t="s">
        <v>9</v>
      </c>
    </row>
    <row r="3" spans="2:13" ht="30" customHeight="1" x14ac:dyDescent="0.25">
      <c r="B3" s="77"/>
      <c r="C3" s="2" t="s">
        <v>10</v>
      </c>
      <c r="D3" s="1" t="s">
        <v>11</v>
      </c>
      <c r="E3" s="76"/>
      <c r="F3" s="84"/>
      <c r="G3" s="76"/>
      <c r="H3" s="75"/>
      <c r="I3" s="75"/>
      <c r="J3" s="76"/>
      <c r="K3" s="76"/>
      <c r="L3" s="76"/>
      <c r="M3" s="75"/>
    </row>
    <row r="4" spans="2:13" ht="14.4" x14ac:dyDescent="0.3">
      <c r="B4" s="3">
        <v>43374</v>
      </c>
      <c r="C4" s="4">
        <v>43394</v>
      </c>
      <c r="D4" s="5">
        <v>43405</v>
      </c>
      <c r="E4" s="6">
        <f>'Apportioning Pune'!N9</f>
        <v>42337.074222271433</v>
      </c>
      <c r="F4" s="34">
        <v>3280</v>
      </c>
      <c r="G4" s="7">
        <v>697</v>
      </c>
      <c r="H4" s="6">
        <f>E4-G4</f>
        <v>41640.074222271433</v>
      </c>
      <c r="I4" s="7">
        <v>133721</v>
      </c>
      <c r="J4" s="8">
        <f t="shared" ref="J4:J20" si="0">H4/1000</f>
        <v>41.64007422227143</v>
      </c>
      <c r="K4" s="7">
        <v>0.97699999999999998</v>
      </c>
      <c r="L4" s="8">
        <f t="shared" ref="L4:L20" si="1">ROUNDDOWN(J4*K4,0)</f>
        <v>40</v>
      </c>
      <c r="M4" s="73">
        <f>L4+L5+L6</f>
        <v>264</v>
      </c>
    </row>
    <row r="5" spans="2:13" ht="14.4" x14ac:dyDescent="0.3">
      <c r="B5" s="3">
        <v>43405</v>
      </c>
      <c r="C5" s="4">
        <v>43405</v>
      </c>
      <c r="D5" s="5">
        <v>43435</v>
      </c>
      <c r="E5" s="9">
        <v>119820</v>
      </c>
      <c r="F5" s="35">
        <v>0</v>
      </c>
      <c r="G5" s="9">
        <v>696</v>
      </c>
      <c r="H5" s="6">
        <f t="shared" ref="H5:H20" si="2">E5-G5</f>
        <v>119124</v>
      </c>
      <c r="I5" s="9">
        <v>119124</v>
      </c>
      <c r="J5" s="8">
        <f t="shared" si="0"/>
        <v>119.124</v>
      </c>
      <c r="K5" s="7">
        <v>0.97699999999999998</v>
      </c>
      <c r="L5" s="8">
        <f t="shared" si="1"/>
        <v>116</v>
      </c>
      <c r="M5" s="73"/>
    </row>
    <row r="6" spans="2:13" ht="14.4" x14ac:dyDescent="0.3">
      <c r="B6" s="3">
        <v>43435</v>
      </c>
      <c r="C6" s="4">
        <v>43435</v>
      </c>
      <c r="D6" s="5">
        <v>43466</v>
      </c>
      <c r="E6" s="9">
        <v>112000</v>
      </c>
      <c r="F6" s="35">
        <v>500</v>
      </c>
      <c r="G6" s="9">
        <v>707</v>
      </c>
      <c r="H6" s="6">
        <f t="shared" si="2"/>
        <v>111293</v>
      </c>
      <c r="I6" s="9">
        <v>111793</v>
      </c>
      <c r="J6" s="8">
        <f t="shared" si="0"/>
        <v>111.29300000000001</v>
      </c>
      <c r="K6" s="7">
        <v>0.97699999999999998</v>
      </c>
      <c r="L6" s="8">
        <f t="shared" si="1"/>
        <v>108</v>
      </c>
      <c r="M6" s="73"/>
    </row>
    <row r="7" spans="2:13" ht="14.4" x14ac:dyDescent="0.3">
      <c r="B7" s="3">
        <v>43466</v>
      </c>
      <c r="C7" s="4">
        <v>43466</v>
      </c>
      <c r="D7" s="5">
        <v>43497</v>
      </c>
      <c r="E7" s="9">
        <v>130470</v>
      </c>
      <c r="F7" s="35">
        <v>0</v>
      </c>
      <c r="G7" s="9">
        <v>699</v>
      </c>
      <c r="H7" s="6">
        <f t="shared" si="2"/>
        <v>129771</v>
      </c>
      <c r="I7" s="9">
        <v>129771</v>
      </c>
      <c r="J7" s="8">
        <f t="shared" si="0"/>
        <v>129.77099999999999</v>
      </c>
      <c r="K7" s="7">
        <v>0.97699999999999998</v>
      </c>
      <c r="L7" s="8">
        <f t="shared" si="1"/>
        <v>126</v>
      </c>
      <c r="M7" s="73">
        <f>SUM(L7:L18)</f>
        <v>1466</v>
      </c>
    </row>
    <row r="8" spans="2:13" ht="14.4" x14ac:dyDescent="0.3">
      <c r="B8" s="3">
        <v>43497</v>
      </c>
      <c r="C8" s="4">
        <v>43497</v>
      </c>
      <c r="D8" s="5">
        <v>43525</v>
      </c>
      <c r="E8" s="9">
        <v>136460</v>
      </c>
      <c r="F8" s="35">
        <v>1420</v>
      </c>
      <c r="G8" s="9">
        <v>615</v>
      </c>
      <c r="H8" s="6">
        <f t="shared" si="2"/>
        <v>135845</v>
      </c>
      <c r="I8" s="9">
        <v>137265</v>
      </c>
      <c r="J8" s="8">
        <f t="shared" si="0"/>
        <v>135.845</v>
      </c>
      <c r="K8" s="7">
        <v>0.97699999999999998</v>
      </c>
      <c r="L8" s="8">
        <f t="shared" si="1"/>
        <v>132</v>
      </c>
      <c r="M8" s="73"/>
    </row>
    <row r="9" spans="2:13" ht="14.4" x14ac:dyDescent="0.3">
      <c r="B9" s="3">
        <v>43525</v>
      </c>
      <c r="C9" s="4">
        <v>43525</v>
      </c>
      <c r="D9" s="5">
        <v>43556</v>
      </c>
      <c r="E9" s="9">
        <v>159880</v>
      </c>
      <c r="F9" s="35">
        <v>10888</v>
      </c>
      <c r="G9" s="9">
        <v>648</v>
      </c>
      <c r="H9" s="6">
        <f t="shared" si="2"/>
        <v>159232</v>
      </c>
      <c r="I9" s="9">
        <v>170040</v>
      </c>
      <c r="J9" s="8">
        <f t="shared" si="0"/>
        <v>159.232</v>
      </c>
      <c r="K9" s="7">
        <v>0.97699999999999998</v>
      </c>
      <c r="L9" s="8">
        <f t="shared" si="1"/>
        <v>155</v>
      </c>
      <c r="M9" s="73"/>
    </row>
    <row r="10" spans="2:13" ht="14.4" x14ac:dyDescent="0.3">
      <c r="B10" s="3">
        <v>43556</v>
      </c>
      <c r="C10" s="4">
        <v>43556</v>
      </c>
      <c r="D10" s="5">
        <v>43586</v>
      </c>
      <c r="E10" s="9">
        <v>166590</v>
      </c>
      <c r="F10" s="35">
        <v>5040</v>
      </c>
      <c r="G10" s="9">
        <v>646</v>
      </c>
      <c r="H10" s="6">
        <f t="shared" si="2"/>
        <v>165944</v>
      </c>
      <c r="I10" s="9">
        <v>170984</v>
      </c>
      <c r="J10" s="8">
        <f t="shared" si="0"/>
        <v>165.94399999999999</v>
      </c>
      <c r="K10" s="7">
        <v>0.97699999999999998</v>
      </c>
      <c r="L10" s="8">
        <f t="shared" si="1"/>
        <v>162</v>
      </c>
      <c r="M10" s="73"/>
    </row>
    <row r="11" spans="2:13" ht="14.4" x14ac:dyDescent="0.3">
      <c r="B11" s="3">
        <v>43586</v>
      </c>
      <c r="C11" s="4">
        <v>43586</v>
      </c>
      <c r="D11" s="5">
        <v>43617</v>
      </c>
      <c r="E11" s="9">
        <v>192380</v>
      </c>
      <c r="F11" s="35">
        <v>1022</v>
      </c>
      <c r="G11" s="9">
        <v>663</v>
      </c>
      <c r="H11" s="6">
        <f t="shared" si="2"/>
        <v>191717</v>
      </c>
      <c r="I11" s="9">
        <v>192739</v>
      </c>
      <c r="J11" s="8">
        <f t="shared" si="0"/>
        <v>191.71700000000001</v>
      </c>
      <c r="K11" s="7">
        <v>0.97699999999999998</v>
      </c>
      <c r="L11" s="8">
        <f t="shared" si="1"/>
        <v>187</v>
      </c>
      <c r="M11" s="73"/>
    </row>
    <row r="12" spans="2:13" ht="14.4" x14ac:dyDescent="0.3">
      <c r="B12" s="3">
        <v>43617</v>
      </c>
      <c r="C12" s="4">
        <v>43617</v>
      </c>
      <c r="D12" s="5">
        <v>43647</v>
      </c>
      <c r="E12" s="9">
        <v>136470</v>
      </c>
      <c r="F12" s="35">
        <v>1520</v>
      </c>
      <c r="G12" s="9">
        <v>622</v>
      </c>
      <c r="H12" s="6">
        <f t="shared" si="2"/>
        <v>135848</v>
      </c>
      <c r="I12" s="9">
        <v>137368</v>
      </c>
      <c r="J12" s="8">
        <f t="shared" si="0"/>
        <v>135.84800000000001</v>
      </c>
      <c r="K12" s="7">
        <v>0.97699999999999998</v>
      </c>
      <c r="L12" s="8">
        <f t="shared" si="1"/>
        <v>132</v>
      </c>
      <c r="M12" s="73"/>
    </row>
    <row r="13" spans="2:13" ht="14.4" x14ac:dyDescent="0.3">
      <c r="B13" s="3">
        <v>43647</v>
      </c>
      <c r="C13" s="4">
        <v>43647</v>
      </c>
      <c r="D13" s="5">
        <v>43678</v>
      </c>
      <c r="E13" s="9">
        <v>99800</v>
      </c>
      <c r="F13" s="35">
        <v>552</v>
      </c>
      <c r="G13" s="9">
        <v>639</v>
      </c>
      <c r="H13" s="6">
        <f t="shared" si="2"/>
        <v>99161</v>
      </c>
      <c r="I13" s="9">
        <v>99713</v>
      </c>
      <c r="J13" s="8">
        <f t="shared" si="0"/>
        <v>99.161000000000001</v>
      </c>
      <c r="K13" s="7">
        <v>0.97699999999999998</v>
      </c>
      <c r="L13" s="8">
        <f t="shared" si="1"/>
        <v>96</v>
      </c>
      <c r="M13" s="73"/>
    </row>
    <row r="14" spans="2:13" ht="14.4" x14ac:dyDescent="0.3">
      <c r="B14" s="3">
        <v>43678</v>
      </c>
      <c r="C14" s="4">
        <v>43678</v>
      </c>
      <c r="D14" s="5">
        <v>43709</v>
      </c>
      <c r="E14" s="9">
        <v>100530</v>
      </c>
      <c r="F14" s="35">
        <v>4646</v>
      </c>
      <c r="G14" s="9">
        <v>664</v>
      </c>
      <c r="H14" s="6">
        <f t="shared" si="2"/>
        <v>99866</v>
      </c>
      <c r="I14" s="9">
        <v>104512</v>
      </c>
      <c r="J14" s="8">
        <f t="shared" si="0"/>
        <v>99.866</v>
      </c>
      <c r="K14" s="7">
        <v>0.97699999999999998</v>
      </c>
      <c r="L14" s="8">
        <f t="shared" si="1"/>
        <v>97</v>
      </c>
      <c r="M14" s="73"/>
    </row>
    <row r="15" spans="2:13" ht="14.4" x14ac:dyDescent="0.3">
      <c r="B15" s="3">
        <v>43709</v>
      </c>
      <c r="C15" s="4">
        <v>43709</v>
      </c>
      <c r="D15" s="5">
        <v>43739</v>
      </c>
      <c r="E15" s="9">
        <v>89920</v>
      </c>
      <c r="F15" s="35">
        <v>7892</v>
      </c>
      <c r="G15" s="9">
        <v>595</v>
      </c>
      <c r="H15" s="6">
        <f t="shared" si="2"/>
        <v>89325</v>
      </c>
      <c r="I15" s="9">
        <v>97217</v>
      </c>
      <c r="J15" s="8">
        <f t="shared" si="0"/>
        <v>89.325000000000003</v>
      </c>
      <c r="K15" s="7">
        <v>0.97699999999999998</v>
      </c>
      <c r="L15" s="8">
        <f t="shared" si="1"/>
        <v>87</v>
      </c>
      <c r="M15" s="73"/>
    </row>
    <row r="16" spans="2:13" ht="14.4" x14ac:dyDescent="0.3">
      <c r="B16" s="3">
        <v>43739</v>
      </c>
      <c r="C16" s="4">
        <v>43739</v>
      </c>
      <c r="D16" s="5">
        <v>43770</v>
      </c>
      <c r="E16" s="9">
        <v>104510</v>
      </c>
      <c r="F16" s="35">
        <v>1572</v>
      </c>
      <c r="G16" s="9">
        <v>681</v>
      </c>
      <c r="H16" s="6">
        <f t="shared" si="2"/>
        <v>103829</v>
      </c>
      <c r="I16" s="9">
        <v>105401</v>
      </c>
      <c r="J16" s="8">
        <f t="shared" si="0"/>
        <v>103.82899999999999</v>
      </c>
      <c r="K16" s="7">
        <v>0.97699999999999998</v>
      </c>
      <c r="L16" s="8">
        <f t="shared" si="1"/>
        <v>101</v>
      </c>
      <c r="M16" s="73"/>
    </row>
    <row r="17" spans="2:13" ht="14.4" x14ac:dyDescent="0.3">
      <c r="B17" s="3">
        <v>43770</v>
      </c>
      <c r="C17" s="4">
        <v>43770</v>
      </c>
      <c r="D17" s="5">
        <v>43800</v>
      </c>
      <c r="E17" s="9">
        <v>106790</v>
      </c>
      <c r="F17" s="35">
        <v>5659</v>
      </c>
      <c r="G17" s="9">
        <v>651</v>
      </c>
      <c r="H17" s="6">
        <f t="shared" si="2"/>
        <v>106139</v>
      </c>
      <c r="I17" s="9">
        <v>111798</v>
      </c>
      <c r="J17" s="8">
        <f t="shared" si="0"/>
        <v>106.139</v>
      </c>
      <c r="K17" s="7">
        <v>0.97699999999999998</v>
      </c>
      <c r="L17" s="8">
        <f t="shared" si="1"/>
        <v>103</v>
      </c>
      <c r="M17" s="73"/>
    </row>
    <row r="18" spans="2:13" ht="14.4" x14ac:dyDescent="0.3">
      <c r="B18" s="3">
        <v>43800</v>
      </c>
      <c r="C18" s="4">
        <v>43800</v>
      </c>
      <c r="D18" s="5">
        <v>43831</v>
      </c>
      <c r="E18" s="9">
        <v>91000</v>
      </c>
      <c r="F18" s="35">
        <v>384</v>
      </c>
      <c r="G18" s="9">
        <v>685</v>
      </c>
      <c r="H18" s="6">
        <f t="shared" si="2"/>
        <v>90315</v>
      </c>
      <c r="I18" s="9">
        <v>90699</v>
      </c>
      <c r="J18" s="8">
        <f t="shared" si="0"/>
        <v>90.314999999999998</v>
      </c>
      <c r="K18" s="7">
        <v>0.97699999999999998</v>
      </c>
      <c r="L18" s="8">
        <f t="shared" si="1"/>
        <v>88</v>
      </c>
      <c r="M18" s="73"/>
    </row>
    <row r="19" spans="2:13" ht="14.4" x14ac:dyDescent="0.3">
      <c r="B19" s="3">
        <v>43831</v>
      </c>
      <c r="C19" s="4">
        <v>43831</v>
      </c>
      <c r="D19" s="5">
        <v>43862</v>
      </c>
      <c r="E19" s="9">
        <v>115060</v>
      </c>
      <c r="F19" s="35">
        <v>0</v>
      </c>
      <c r="G19" s="9">
        <v>671</v>
      </c>
      <c r="H19" s="6">
        <f t="shared" si="2"/>
        <v>114389</v>
      </c>
      <c r="I19" s="9">
        <v>114389</v>
      </c>
      <c r="J19" s="8">
        <f t="shared" si="0"/>
        <v>114.389</v>
      </c>
      <c r="K19" s="7">
        <v>0.97699999999999998</v>
      </c>
      <c r="L19" s="8">
        <f t="shared" si="1"/>
        <v>111</v>
      </c>
      <c r="M19" s="83">
        <f>L19+L20</f>
        <v>189</v>
      </c>
    </row>
    <row r="20" spans="2:13" ht="14.4" x14ac:dyDescent="0.3">
      <c r="B20" s="3">
        <v>43862</v>
      </c>
      <c r="C20" s="4">
        <v>43862</v>
      </c>
      <c r="D20" s="5">
        <v>43881</v>
      </c>
      <c r="E20" s="30">
        <f>'Apportioning Pune'!N12</f>
        <v>80549.865029619788</v>
      </c>
      <c r="F20" s="35">
        <v>3137</v>
      </c>
      <c r="G20" s="9">
        <v>614</v>
      </c>
      <c r="H20" s="6">
        <f t="shared" si="2"/>
        <v>79935.865029619788</v>
      </c>
      <c r="I20" s="9">
        <v>119153</v>
      </c>
      <c r="J20" s="8">
        <f t="shared" si="0"/>
        <v>79.935865029619791</v>
      </c>
      <c r="K20" s="7">
        <v>0.97699999999999998</v>
      </c>
      <c r="L20" s="8">
        <f t="shared" si="1"/>
        <v>78</v>
      </c>
      <c r="M20" s="83"/>
    </row>
    <row r="21" spans="2:13" ht="14.4" x14ac:dyDescent="0.3">
      <c r="B21" s="74" t="s">
        <v>12</v>
      </c>
      <c r="C21" s="74"/>
      <c r="D21" s="74"/>
      <c r="E21" s="11"/>
      <c r="F21" s="12"/>
      <c r="G21" s="11"/>
      <c r="H21" s="11">
        <f>SUM(H4:H20)</f>
        <v>1973373.9392518911</v>
      </c>
      <c r="I21" s="12">
        <f>SUM(I4:I20)</f>
        <v>2145687</v>
      </c>
      <c r="J21" s="13">
        <f>SUM(J4:J20)</f>
        <v>1973.3739392518912</v>
      </c>
      <c r="K21" s="11"/>
      <c r="L21" s="11">
        <f>ROUNDDOWN(SUM(L4:L20),0)</f>
        <v>1919</v>
      </c>
      <c r="M21" s="14">
        <f>M4+M7+M19</f>
        <v>1919</v>
      </c>
    </row>
  </sheetData>
  <mergeCells count="15">
    <mergeCell ref="M2:M3"/>
    <mergeCell ref="M4:M6"/>
    <mergeCell ref="M7:M18"/>
    <mergeCell ref="M19:M20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5"/>
  <sheetViews>
    <sheetView zoomScalePageLayoutView="60" workbookViewId="0">
      <selection activeCell="N11" sqref="N11"/>
    </sheetView>
  </sheetViews>
  <sheetFormatPr defaultRowHeight="13.2" x14ac:dyDescent="0.25"/>
  <cols>
    <col min="1" max="1" width="11.6640625" customWidth="1"/>
    <col min="2" max="2" width="11.109375" customWidth="1"/>
    <col min="3" max="3" width="11.5546875" customWidth="1"/>
    <col min="4" max="4" width="11.6640625" customWidth="1"/>
    <col min="5" max="5" width="11.88671875" customWidth="1"/>
    <col min="6" max="6" width="12.88671875" customWidth="1"/>
    <col min="7" max="14" width="11.6640625" customWidth="1"/>
    <col min="15" max="15" width="13.6640625" customWidth="1"/>
    <col min="16" max="22" width="11.6640625" customWidth="1"/>
    <col min="23" max="23" width="10.88671875" customWidth="1"/>
    <col min="24" max="24" width="11.44140625"/>
    <col min="25" max="256" width="11.6640625" customWidth="1"/>
    <col min="257" max="1025" width="11.5546875"/>
  </cols>
  <sheetData>
    <row r="2" spans="2:22" ht="14.4" x14ac:dyDescent="0.3">
      <c r="B2" s="78" t="s">
        <v>13</v>
      </c>
      <c r="C2" s="78"/>
      <c r="D2" s="22"/>
      <c r="E2" s="78" t="s">
        <v>14</v>
      </c>
      <c r="F2" s="78"/>
    </row>
    <row r="3" spans="2:22" ht="14.4" x14ac:dyDescent="0.3">
      <c r="B3" s="82" t="s">
        <v>15</v>
      </c>
      <c r="C3" s="82"/>
      <c r="D3" s="22"/>
      <c r="E3" s="82" t="s">
        <v>15</v>
      </c>
      <c r="F3" s="82"/>
    </row>
    <row r="4" spans="2:22" x14ac:dyDescent="0.25">
      <c r="B4" s="31">
        <v>43374</v>
      </c>
      <c r="C4" s="36">
        <v>1089.6789457222801</v>
      </c>
      <c r="D4" s="17"/>
      <c r="E4" s="31">
        <v>43862</v>
      </c>
      <c r="F4" s="36">
        <v>5338.9037372622397</v>
      </c>
      <c r="G4" s="17"/>
      <c r="H4" s="17"/>
      <c r="I4" s="17"/>
      <c r="J4" s="17"/>
      <c r="N4" s="27"/>
      <c r="O4" s="28"/>
      <c r="P4" s="17"/>
      <c r="Q4" s="17"/>
      <c r="R4" s="17"/>
      <c r="S4" s="17"/>
      <c r="T4" s="17"/>
      <c r="U4" s="17"/>
      <c r="V4" s="17"/>
    </row>
    <row r="5" spans="2:22" ht="14.4" x14ac:dyDescent="0.3">
      <c r="B5" s="15">
        <v>43375</v>
      </c>
      <c r="C5" s="16">
        <v>1903.2462294474999</v>
      </c>
      <c r="D5" s="17"/>
      <c r="E5" s="15">
        <v>43863</v>
      </c>
      <c r="F5" s="16">
        <v>3476.2643920896599</v>
      </c>
      <c r="G5" s="19"/>
      <c r="H5" s="19"/>
      <c r="I5" s="19"/>
      <c r="J5" s="19"/>
      <c r="N5" s="27"/>
      <c r="O5" s="28"/>
      <c r="P5" s="17"/>
      <c r="Q5" s="19"/>
      <c r="R5" s="19"/>
      <c r="S5" s="19"/>
      <c r="T5" s="19"/>
      <c r="U5" s="19"/>
      <c r="V5" s="19"/>
    </row>
    <row r="6" spans="2:22" ht="14.4" x14ac:dyDescent="0.3">
      <c r="B6" s="15">
        <v>43376</v>
      </c>
      <c r="C6" s="16">
        <v>6398.1678411966795</v>
      </c>
      <c r="D6" s="17"/>
      <c r="E6" s="15">
        <v>43864</v>
      </c>
      <c r="F6" s="16">
        <v>626.11767273113503</v>
      </c>
      <c r="G6" s="19"/>
      <c r="H6" s="19"/>
      <c r="I6" s="19"/>
      <c r="J6" s="19"/>
      <c r="N6" s="27"/>
      <c r="O6" s="28"/>
      <c r="P6" s="17"/>
      <c r="Q6" s="19"/>
      <c r="R6" s="19"/>
      <c r="S6" s="19"/>
      <c r="T6" s="19"/>
      <c r="U6" s="19"/>
      <c r="V6" s="19"/>
    </row>
    <row r="7" spans="2:22" ht="14.4" x14ac:dyDescent="0.3">
      <c r="B7" s="15">
        <v>43377</v>
      </c>
      <c r="C7" s="16">
        <v>4194.8266991486898</v>
      </c>
      <c r="D7" s="17"/>
      <c r="E7" s="15">
        <v>43865</v>
      </c>
      <c r="F7" s="16">
        <v>5149.0312585949496</v>
      </c>
      <c r="G7" s="19"/>
      <c r="H7" s="19"/>
      <c r="I7" s="19"/>
      <c r="J7" s="19"/>
      <c r="N7" s="27"/>
      <c r="O7" s="28"/>
      <c r="P7" s="17"/>
      <c r="Q7" s="19"/>
      <c r="R7" s="19"/>
      <c r="S7" s="19"/>
      <c r="T7" s="19"/>
      <c r="U7" s="19"/>
      <c r="V7" s="19"/>
    </row>
    <row r="8" spans="2:22" ht="14.4" x14ac:dyDescent="0.3">
      <c r="B8" s="15">
        <v>43378</v>
      </c>
      <c r="C8" s="16">
        <v>7226.5555360844101</v>
      </c>
      <c r="D8" s="17"/>
      <c r="E8" s="15">
        <v>43866</v>
      </c>
      <c r="F8" s="16">
        <v>359.67952234080002</v>
      </c>
      <c r="G8" s="19"/>
      <c r="H8" s="78" t="s">
        <v>16</v>
      </c>
      <c r="I8" s="78"/>
      <c r="J8" s="78"/>
      <c r="K8" s="78"/>
      <c r="L8" s="78"/>
      <c r="M8" s="78"/>
      <c r="N8" s="20">
        <v>131120</v>
      </c>
      <c r="O8" s="28"/>
      <c r="P8" s="17"/>
      <c r="Q8" s="19"/>
      <c r="R8" s="19"/>
      <c r="S8" s="19"/>
      <c r="T8" s="19"/>
      <c r="U8" s="19"/>
      <c r="V8" s="19"/>
    </row>
    <row r="9" spans="2:22" ht="14.4" x14ac:dyDescent="0.3">
      <c r="B9" s="15">
        <v>43379</v>
      </c>
      <c r="C9" s="16">
        <v>1059.6961202009099</v>
      </c>
      <c r="D9" s="17"/>
      <c r="E9" s="15">
        <v>43867</v>
      </c>
      <c r="F9" s="16">
        <v>1692.7651413659901</v>
      </c>
      <c r="G9" s="19"/>
      <c r="H9" s="78" t="s">
        <v>17</v>
      </c>
      <c r="I9" s="78"/>
      <c r="J9" s="78"/>
      <c r="K9" s="78"/>
      <c r="L9" s="78"/>
      <c r="M9" s="78"/>
      <c r="N9" s="21">
        <f>SUM(C24:C34)</f>
        <v>42337.074222271433</v>
      </c>
      <c r="O9" s="28"/>
      <c r="P9" s="17"/>
      <c r="Q9" s="19"/>
      <c r="R9" s="19"/>
      <c r="S9" s="19"/>
      <c r="T9" s="19"/>
      <c r="U9" s="19"/>
      <c r="V9" s="19"/>
    </row>
    <row r="10" spans="2:22" ht="14.4" x14ac:dyDescent="0.3">
      <c r="B10" s="15">
        <v>43380</v>
      </c>
      <c r="C10" s="16">
        <v>7364.6398115010097</v>
      </c>
      <c r="D10" s="17"/>
      <c r="E10" s="15">
        <v>43868</v>
      </c>
      <c r="F10" s="16">
        <v>6577.0120570520003</v>
      </c>
      <c r="G10" s="19"/>
      <c r="H10" s="22"/>
      <c r="I10" s="22"/>
      <c r="J10" s="22"/>
      <c r="K10" s="22"/>
      <c r="L10" s="22"/>
      <c r="M10" s="22"/>
      <c r="N10" s="22"/>
      <c r="O10" s="28"/>
      <c r="P10" s="17"/>
      <c r="Q10" s="19"/>
      <c r="R10" s="19"/>
      <c r="S10" s="19"/>
      <c r="T10" s="19"/>
      <c r="U10" s="19"/>
      <c r="V10" s="19"/>
    </row>
    <row r="11" spans="2:22" ht="14.4" x14ac:dyDescent="0.3">
      <c r="B11" s="15">
        <v>43381</v>
      </c>
      <c r="C11" s="16">
        <v>2077.7681762563502</v>
      </c>
      <c r="D11" s="17"/>
      <c r="E11" s="15">
        <v>43869</v>
      </c>
      <c r="F11" s="16">
        <v>5554.7976588967504</v>
      </c>
      <c r="G11" s="19"/>
      <c r="H11" s="78" t="s">
        <v>18</v>
      </c>
      <c r="I11" s="78"/>
      <c r="J11" s="78"/>
      <c r="K11" s="78"/>
      <c r="L11" s="78"/>
      <c r="M11" s="78"/>
      <c r="N11" s="23">
        <v>116630</v>
      </c>
      <c r="O11" s="28"/>
      <c r="P11" s="17"/>
      <c r="Q11" s="19"/>
      <c r="R11" s="19"/>
      <c r="S11" s="19"/>
      <c r="T11" s="19"/>
      <c r="U11" s="19"/>
      <c r="V11" s="19"/>
    </row>
    <row r="12" spans="2:22" ht="14.4" x14ac:dyDescent="0.3">
      <c r="B12" s="15">
        <v>43382</v>
      </c>
      <c r="C12" s="16">
        <v>7142.96062373117</v>
      </c>
      <c r="D12" s="17"/>
      <c r="E12" s="15">
        <v>43870</v>
      </c>
      <c r="F12" s="16">
        <v>5728.8681216058503</v>
      </c>
      <c r="G12" s="19"/>
      <c r="H12" s="78" t="s">
        <v>19</v>
      </c>
      <c r="I12" s="78"/>
      <c r="J12" s="78"/>
      <c r="K12" s="78"/>
      <c r="L12" s="78"/>
      <c r="M12" s="78"/>
      <c r="N12" s="21">
        <f>SUM(F4:F23)</f>
        <v>80549.865029619788</v>
      </c>
      <c r="O12" s="28"/>
      <c r="P12" s="17"/>
      <c r="Q12" s="19"/>
      <c r="R12" s="19"/>
      <c r="S12" s="19"/>
      <c r="T12" s="19"/>
      <c r="U12" s="19"/>
      <c r="V12" s="19"/>
    </row>
    <row r="13" spans="2:22" ht="14.4" x14ac:dyDescent="0.3">
      <c r="B13" s="15">
        <v>43383</v>
      </c>
      <c r="C13" s="16">
        <v>5063.93912883542</v>
      </c>
      <c r="D13" s="17"/>
      <c r="E13" s="15">
        <v>43871</v>
      </c>
      <c r="F13" s="16">
        <v>5256.6755489380703</v>
      </c>
      <c r="G13" s="19"/>
      <c r="H13" s="19"/>
      <c r="I13" s="19"/>
      <c r="J13" s="19"/>
      <c r="N13" s="27"/>
      <c r="O13" s="28"/>
      <c r="P13" s="17"/>
      <c r="Q13" s="19"/>
      <c r="R13" s="19"/>
      <c r="S13" s="19"/>
      <c r="T13" s="19"/>
      <c r="U13" s="19"/>
      <c r="V13" s="19"/>
    </row>
    <row r="14" spans="2:22" ht="14.4" x14ac:dyDescent="0.3">
      <c r="B14" s="15">
        <v>43384</v>
      </c>
      <c r="C14" s="16">
        <v>4139.23984031281</v>
      </c>
      <c r="D14" s="17"/>
      <c r="E14" s="15">
        <v>43872</v>
      </c>
      <c r="F14" s="16">
        <v>6647.9359091860497</v>
      </c>
      <c r="G14" s="19"/>
      <c r="H14" s="19"/>
      <c r="I14" s="19"/>
      <c r="J14" s="19"/>
      <c r="N14" s="27"/>
      <c r="O14" s="28"/>
      <c r="P14" s="17"/>
      <c r="Q14" s="19"/>
      <c r="R14" s="19"/>
      <c r="S14" s="19"/>
      <c r="T14" s="19"/>
      <c r="U14" s="19"/>
      <c r="V14" s="19"/>
    </row>
    <row r="15" spans="2:22" ht="14.4" x14ac:dyDescent="0.3">
      <c r="B15" s="15">
        <v>43385</v>
      </c>
      <c r="C15" s="16">
        <v>6831.0343972351002</v>
      </c>
      <c r="D15" s="17"/>
      <c r="E15" s="15">
        <v>43873</v>
      </c>
      <c r="F15" s="16">
        <v>2548.4229836367499</v>
      </c>
      <c r="G15" s="19"/>
      <c r="H15" s="19"/>
      <c r="I15" s="19"/>
      <c r="J15" s="19"/>
      <c r="N15" s="27"/>
      <c r="O15" s="28"/>
      <c r="P15" s="17"/>
      <c r="Q15" s="19"/>
      <c r="R15" s="19"/>
      <c r="S15" s="19"/>
      <c r="T15" s="19"/>
      <c r="U15" s="19"/>
      <c r="V15" s="19"/>
    </row>
    <row r="16" spans="2:22" ht="14.4" x14ac:dyDescent="0.3">
      <c r="B16" s="15">
        <v>43386</v>
      </c>
      <c r="C16" s="16">
        <v>5440.7843321049004</v>
      </c>
      <c r="D16" s="17"/>
      <c r="E16" s="15">
        <v>43874</v>
      </c>
      <c r="F16" s="16">
        <v>6878.8168727565799</v>
      </c>
      <c r="G16" s="19"/>
      <c r="H16" s="19"/>
      <c r="I16" s="19"/>
      <c r="J16" s="19"/>
      <c r="N16" s="27"/>
      <c r="O16" s="28"/>
      <c r="P16" s="17"/>
      <c r="Q16" s="19"/>
      <c r="R16" s="19"/>
      <c r="S16" s="19"/>
      <c r="T16" s="19"/>
      <c r="U16" s="19"/>
      <c r="V16" s="19"/>
    </row>
    <row r="17" spans="2:22" ht="14.4" x14ac:dyDescent="0.3">
      <c r="B17" s="15">
        <v>43387</v>
      </c>
      <c r="C17" s="16">
        <v>5214.0349034766396</v>
      </c>
      <c r="D17" s="17"/>
      <c r="E17" s="15">
        <v>43875</v>
      </c>
      <c r="F17" s="16">
        <v>6334.9843183992898</v>
      </c>
      <c r="G17" s="19"/>
      <c r="H17" s="19"/>
      <c r="I17" s="19"/>
      <c r="J17" s="19"/>
      <c r="N17" s="27"/>
      <c r="O17" s="28"/>
      <c r="P17" s="17"/>
      <c r="Q17" s="19"/>
      <c r="R17" s="19"/>
      <c r="S17" s="19"/>
      <c r="T17" s="19"/>
      <c r="U17" s="19"/>
      <c r="V17" s="19"/>
    </row>
    <row r="18" spans="2:22" ht="14.4" x14ac:dyDescent="0.3">
      <c r="B18" s="15">
        <v>43388</v>
      </c>
      <c r="C18" s="16">
        <v>3938.2951822410701</v>
      </c>
      <c r="D18" s="17"/>
      <c r="E18" s="15">
        <v>43876</v>
      </c>
      <c r="F18" s="16">
        <v>6165.9464002246696</v>
      </c>
      <c r="G18" s="19"/>
      <c r="H18" s="19"/>
      <c r="I18" s="19"/>
      <c r="J18" s="19"/>
      <c r="N18" s="27"/>
      <c r="O18" s="28"/>
      <c r="P18" s="17"/>
      <c r="Q18" s="19"/>
      <c r="R18" s="19"/>
      <c r="S18" s="19"/>
      <c r="T18" s="19"/>
      <c r="U18" s="19"/>
      <c r="V18" s="19"/>
    </row>
    <row r="19" spans="2:22" ht="14.4" x14ac:dyDescent="0.3">
      <c r="B19" s="15">
        <v>43389</v>
      </c>
      <c r="C19" s="16">
        <v>4587.8373789040497</v>
      </c>
      <c r="D19" s="17"/>
      <c r="E19" s="15">
        <v>43877</v>
      </c>
      <c r="F19" s="16">
        <v>1724.468951758</v>
      </c>
      <c r="G19" s="19"/>
      <c r="H19" s="19"/>
      <c r="I19" s="19"/>
      <c r="J19" s="19"/>
      <c r="N19" s="27"/>
      <c r="O19" s="28"/>
      <c r="P19" s="17"/>
      <c r="Q19" s="19"/>
      <c r="R19" s="19"/>
      <c r="S19" s="19"/>
      <c r="T19" s="19"/>
      <c r="U19" s="19"/>
      <c r="V19" s="19"/>
    </row>
    <row r="20" spans="2:22" ht="14.4" x14ac:dyDescent="0.3">
      <c r="B20" s="15">
        <v>43390</v>
      </c>
      <c r="C20" s="16">
        <v>5076.1854119011005</v>
      </c>
      <c r="D20" s="17"/>
      <c r="E20" s="15">
        <v>43878</v>
      </c>
      <c r="F20" s="16">
        <v>1080.80214425185</v>
      </c>
      <c r="G20" s="19"/>
      <c r="H20" s="19"/>
      <c r="I20" s="19"/>
      <c r="J20" s="19"/>
      <c r="N20" s="27"/>
      <c r="O20" s="28"/>
      <c r="P20" s="17"/>
      <c r="Q20" s="17"/>
      <c r="R20" s="17"/>
      <c r="S20" s="17"/>
      <c r="T20" s="17"/>
      <c r="U20" s="17"/>
      <c r="V20" s="17"/>
    </row>
    <row r="21" spans="2:22" ht="14.4" x14ac:dyDescent="0.3">
      <c r="B21" s="15">
        <v>43391</v>
      </c>
      <c r="C21" s="16">
        <v>2030.8078477225399</v>
      </c>
      <c r="D21" s="17"/>
      <c r="E21" s="15">
        <v>43879</v>
      </c>
      <c r="F21" s="16">
        <v>3828.5078684003402</v>
      </c>
      <c r="G21" s="19"/>
      <c r="H21" s="19"/>
      <c r="I21" s="19"/>
      <c r="J21" s="19"/>
      <c r="N21" s="27"/>
      <c r="O21" s="28"/>
      <c r="P21" s="17"/>
      <c r="Q21" s="17"/>
      <c r="R21" s="17"/>
      <c r="S21" s="17"/>
      <c r="T21" s="17"/>
      <c r="U21" s="17"/>
      <c r="V21" s="17"/>
    </row>
    <row r="22" spans="2:22" x14ac:dyDescent="0.25">
      <c r="B22" s="15">
        <v>43392</v>
      </c>
      <c r="C22" s="16">
        <v>5463.8359723603899</v>
      </c>
      <c r="D22" s="17"/>
      <c r="E22" s="15">
        <v>43880</v>
      </c>
      <c r="F22" s="16">
        <v>4814.8165213106304</v>
      </c>
      <c r="G22" s="17"/>
      <c r="H22" s="17"/>
      <c r="I22" s="17"/>
      <c r="J22" s="17"/>
      <c r="N22" s="27"/>
      <c r="O22" s="28"/>
      <c r="P22" s="17"/>
      <c r="Q22" s="17"/>
      <c r="R22" s="17"/>
      <c r="S22" s="17"/>
      <c r="T22" s="17"/>
      <c r="U22" s="17"/>
      <c r="V22" s="17"/>
    </row>
    <row r="23" spans="2:22" x14ac:dyDescent="0.25">
      <c r="B23" s="15">
        <v>43393</v>
      </c>
      <c r="C23" s="16">
        <v>2539.3913993455399</v>
      </c>
      <c r="D23" s="17"/>
      <c r="E23" s="15">
        <v>43881</v>
      </c>
      <c r="F23" s="16">
        <v>765.04794881817202</v>
      </c>
      <c r="G23" s="17"/>
      <c r="H23" s="17"/>
      <c r="I23" s="17"/>
      <c r="J23" s="17"/>
      <c r="N23" s="27"/>
      <c r="O23" s="28"/>
      <c r="P23" s="17"/>
      <c r="Q23" s="17"/>
      <c r="R23" s="17"/>
      <c r="S23" s="17"/>
      <c r="T23" s="17"/>
      <c r="U23" s="17"/>
      <c r="V23" s="17"/>
    </row>
    <row r="24" spans="2:22" x14ac:dyDescent="0.25">
      <c r="B24" s="15">
        <v>43394</v>
      </c>
      <c r="C24" s="16">
        <v>6391.6720830373997</v>
      </c>
      <c r="D24" s="17"/>
      <c r="E24" s="15">
        <v>43882</v>
      </c>
      <c r="F24" s="16">
        <v>4149.8047808993497</v>
      </c>
      <c r="G24" s="17"/>
      <c r="H24" s="17"/>
      <c r="I24" s="17"/>
      <c r="J24" s="17"/>
      <c r="N24" s="27"/>
      <c r="O24" s="28"/>
      <c r="P24" s="17"/>
      <c r="Q24" s="17"/>
      <c r="R24" s="17"/>
      <c r="S24" s="17"/>
      <c r="T24" s="17"/>
      <c r="U24" s="17"/>
      <c r="V24" s="17"/>
    </row>
    <row r="25" spans="2:22" x14ac:dyDescent="0.25">
      <c r="B25" s="15">
        <v>43395</v>
      </c>
      <c r="C25" s="16">
        <v>5203.9256624792297</v>
      </c>
      <c r="D25" s="17"/>
      <c r="E25" s="15">
        <v>43883</v>
      </c>
      <c r="F25" s="16">
        <v>2910.4114911606898</v>
      </c>
      <c r="G25" s="17"/>
      <c r="H25" s="17"/>
      <c r="I25" s="17"/>
      <c r="J25" s="17"/>
      <c r="N25" s="27"/>
      <c r="O25" s="28"/>
      <c r="P25" s="17"/>
      <c r="Q25" s="17"/>
      <c r="R25" s="17"/>
      <c r="S25" s="17"/>
      <c r="T25" s="17"/>
      <c r="U25" s="17"/>
      <c r="V25" s="17"/>
    </row>
    <row r="26" spans="2:22" x14ac:dyDescent="0.25">
      <c r="B26" s="15">
        <v>43396</v>
      </c>
      <c r="C26" s="16">
        <v>19.0114663924235</v>
      </c>
      <c r="D26" s="17"/>
      <c r="E26" s="15">
        <v>43884</v>
      </c>
      <c r="F26" s="16">
        <v>4382.2970547866598</v>
      </c>
      <c r="G26" s="17"/>
      <c r="H26" s="17"/>
      <c r="I26" s="17"/>
      <c r="J26" s="17"/>
      <c r="N26" s="27"/>
      <c r="O26" s="28"/>
      <c r="P26" s="17"/>
      <c r="Q26" s="17"/>
      <c r="R26" s="17"/>
      <c r="S26" s="17"/>
      <c r="T26" s="17"/>
      <c r="U26" s="17"/>
      <c r="V26" s="17"/>
    </row>
    <row r="27" spans="2:22" x14ac:dyDescent="0.25">
      <c r="B27" s="15">
        <v>43397</v>
      </c>
      <c r="C27" s="16">
        <v>3792.86448868755</v>
      </c>
      <c r="D27" s="17"/>
      <c r="E27" s="15">
        <v>43885</v>
      </c>
      <c r="F27" s="16">
        <v>7312.0030279742896</v>
      </c>
      <c r="G27" s="17"/>
      <c r="H27" s="17"/>
      <c r="I27" s="17"/>
      <c r="J27" s="17"/>
      <c r="N27" s="27"/>
      <c r="O27" s="28"/>
      <c r="P27" s="17"/>
      <c r="Q27" s="17"/>
      <c r="R27" s="17"/>
      <c r="S27" s="17"/>
      <c r="T27" s="17"/>
      <c r="U27" s="17"/>
      <c r="V27" s="17"/>
    </row>
    <row r="28" spans="2:22" x14ac:dyDescent="0.25">
      <c r="B28" s="15">
        <v>43398</v>
      </c>
      <c r="C28" s="16">
        <v>2600.32106228472</v>
      </c>
      <c r="D28" s="17"/>
      <c r="E28" s="15">
        <v>43886</v>
      </c>
      <c r="F28" s="16">
        <v>6979.29444729033</v>
      </c>
      <c r="G28" s="17"/>
      <c r="H28" s="17"/>
      <c r="I28" s="17"/>
      <c r="J28" s="17"/>
      <c r="N28" s="27"/>
      <c r="O28" s="28"/>
      <c r="P28" s="17"/>
      <c r="Q28" s="17"/>
      <c r="R28" s="17"/>
      <c r="S28" s="17"/>
      <c r="T28" s="17"/>
      <c r="U28" s="17"/>
      <c r="V28" s="17"/>
    </row>
    <row r="29" spans="2:22" x14ac:dyDescent="0.25">
      <c r="B29" s="15">
        <v>43399</v>
      </c>
      <c r="C29" s="16">
        <v>3185.7516505755998</v>
      </c>
      <c r="D29" s="17"/>
      <c r="E29" s="15">
        <v>43887</v>
      </c>
      <c r="F29" s="16">
        <v>5384.5105624767002</v>
      </c>
      <c r="G29" s="17"/>
      <c r="H29" s="17"/>
      <c r="I29" s="17"/>
      <c r="J29" s="17"/>
      <c r="N29" s="27"/>
      <c r="O29" s="28"/>
      <c r="P29" s="17"/>
      <c r="Q29" s="17"/>
      <c r="R29" s="17"/>
      <c r="S29" s="17"/>
      <c r="T29" s="17"/>
      <c r="U29" s="17"/>
      <c r="V29" s="17"/>
    </row>
    <row r="30" spans="2:22" x14ac:dyDescent="0.25">
      <c r="B30" s="15">
        <v>43400</v>
      </c>
      <c r="C30" s="16">
        <v>567.83465146301796</v>
      </c>
      <c r="D30" s="17"/>
      <c r="E30" s="15">
        <v>43888</v>
      </c>
      <c r="F30" s="16">
        <v>2658.7942929865599</v>
      </c>
      <c r="G30" s="17"/>
      <c r="H30" s="17"/>
      <c r="I30" s="17"/>
      <c r="J30" s="17"/>
      <c r="N30" s="27"/>
      <c r="O30" s="28"/>
      <c r="P30" s="17"/>
      <c r="Q30" s="17"/>
      <c r="R30" s="17"/>
      <c r="S30" s="17"/>
      <c r="T30" s="17"/>
      <c r="U30" s="17"/>
      <c r="V30" s="17"/>
    </row>
    <row r="31" spans="2:22" x14ac:dyDescent="0.25">
      <c r="B31" s="15">
        <v>43401</v>
      </c>
      <c r="C31" s="16">
        <v>6568.4833929905599</v>
      </c>
      <c r="D31" s="17"/>
      <c r="E31" s="15">
        <v>43889</v>
      </c>
      <c r="F31" s="16">
        <v>960.34289651688903</v>
      </c>
      <c r="G31" s="17"/>
      <c r="H31" s="17"/>
      <c r="I31" s="17"/>
      <c r="J31" s="17"/>
      <c r="N31" s="27"/>
      <c r="O31" s="28"/>
      <c r="P31" s="17"/>
      <c r="Q31" s="17"/>
      <c r="R31" s="17"/>
      <c r="S31" s="17"/>
      <c r="T31" s="17"/>
      <c r="U31" s="17"/>
      <c r="V31" s="17"/>
    </row>
    <row r="32" spans="2:22" x14ac:dyDescent="0.25">
      <c r="B32" s="15">
        <v>43402</v>
      </c>
      <c r="C32" s="16">
        <v>2967.0630477322602</v>
      </c>
      <c r="D32" s="17"/>
      <c r="E32" s="15">
        <v>43890</v>
      </c>
      <c r="F32" s="16">
        <v>1342.67641628876</v>
      </c>
      <c r="G32" s="17"/>
      <c r="H32" s="17"/>
      <c r="I32" s="17"/>
      <c r="J32" s="17"/>
      <c r="N32" s="27"/>
      <c r="O32" s="28"/>
      <c r="P32" s="17"/>
      <c r="Q32" s="17"/>
      <c r="R32" s="17"/>
      <c r="S32" s="17"/>
      <c r="T32" s="17"/>
      <c r="U32" s="17"/>
      <c r="V32" s="17"/>
    </row>
    <row r="33" spans="2:24" ht="14.4" x14ac:dyDescent="0.3">
      <c r="B33" s="15">
        <v>43403</v>
      </c>
      <c r="C33" s="16">
        <v>6048.24926801121</v>
      </c>
      <c r="D33" s="17"/>
      <c r="E33" s="24" t="s">
        <v>12</v>
      </c>
      <c r="F33" s="25">
        <f>SUM(F4:F32)</f>
        <v>116630</v>
      </c>
      <c r="G33" s="17"/>
      <c r="H33" s="17"/>
      <c r="I33" s="17"/>
      <c r="J33" s="17"/>
      <c r="N33" s="19"/>
      <c r="O33" s="29"/>
      <c r="P33" s="19"/>
      <c r="Q33" s="19"/>
      <c r="R33" s="19"/>
      <c r="S33" s="19"/>
      <c r="T33" s="19"/>
      <c r="U33" s="19"/>
      <c r="V33" s="19"/>
      <c r="W33" s="19"/>
      <c r="X33" s="26"/>
    </row>
    <row r="34" spans="2:24" x14ac:dyDescent="0.25">
      <c r="B34" s="15">
        <v>43404</v>
      </c>
      <c r="C34" s="16">
        <v>4991.8974486174702</v>
      </c>
      <c r="D34" s="17"/>
      <c r="E34" s="17"/>
      <c r="F34" s="17"/>
      <c r="G34" s="17"/>
      <c r="H34" s="17"/>
      <c r="I34" s="17"/>
      <c r="J34" s="17"/>
      <c r="N34" s="27"/>
      <c r="O34" s="28"/>
      <c r="P34" s="17"/>
      <c r="Q34" s="17"/>
      <c r="R34" s="17"/>
      <c r="S34" s="17"/>
      <c r="T34" s="17"/>
      <c r="U34" s="17"/>
      <c r="V34" s="17"/>
    </row>
    <row r="35" spans="2:24" ht="14.4" x14ac:dyDescent="0.3">
      <c r="B35" s="24" t="s">
        <v>12</v>
      </c>
      <c r="C35" s="25">
        <f>SUM(C4:C34)</f>
        <v>131120</v>
      </c>
      <c r="D35" s="19"/>
      <c r="E35" s="19"/>
      <c r="F35" s="19"/>
      <c r="G35" s="19"/>
      <c r="H35" s="19"/>
      <c r="I35" s="19"/>
      <c r="J35" s="19"/>
      <c r="K35" s="19"/>
      <c r="N35" s="19"/>
      <c r="O35" s="29"/>
      <c r="P35" s="19"/>
      <c r="Q35" s="19"/>
      <c r="R35" s="19"/>
      <c r="S35" s="19"/>
      <c r="T35" s="19"/>
      <c r="U35" s="19"/>
      <c r="V35" s="19"/>
      <c r="W35" s="19"/>
    </row>
  </sheetData>
  <mergeCells count="8">
    <mergeCell ref="H9:M9"/>
    <mergeCell ref="H11:M11"/>
    <mergeCell ref="H12:M12"/>
    <mergeCell ref="B2:C2"/>
    <mergeCell ref="E2:F2"/>
    <mergeCell ref="B3:C3"/>
    <mergeCell ref="E3:F3"/>
    <mergeCell ref="H8:M8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5"/>
  <sheetViews>
    <sheetView zoomScalePageLayoutView="60" workbookViewId="0"/>
  </sheetViews>
  <sheetFormatPr defaultRowHeight="13.2" x14ac:dyDescent="0.25"/>
  <cols>
    <col min="1" max="1" width="11.6640625" customWidth="1"/>
    <col min="2" max="2" width="11.44140625"/>
    <col min="3" max="3" width="11.109375" customWidth="1"/>
    <col min="4" max="4" width="11.5546875" customWidth="1"/>
    <col min="5" max="5" width="13.109375" customWidth="1"/>
    <col min="6" max="6" width="13.44140625" customWidth="1"/>
    <col min="7" max="13" width="11.6640625" customWidth="1"/>
    <col min="14" max="14" width="10.44140625" customWidth="1"/>
    <col min="15" max="15" width="12.109375" customWidth="1"/>
    <col min="16" max="16" width="8" customWidth="1"/>
    <col min="17" max="23" width="11.6640625" customWidth="1"/>
    <col min="24" max="24" width="10.44140625" customWidth="1"/>
    <col min="25" max="256" width="11.6640625" customWidth="1"/>
    <col min="257" max="1025" width="11.5546875"/>
  </cols>
  <sheetData>
    <row r="2" spans="2:22" ht="14.4" x14ac:dyDescent="0.3">
      <c r="B2" s="79" t="s">
        <v>13</v>
      </c>
      <c r="C2" s="79"/>
      <c r="E2" s="79" t="s">
        <v>14</v>
      </c>
      <c r="F2" s="79"/>
    </row>
    <row r="3" spans="2:22" ht="14.4" x14ac:dyDescent="0.3">
      <c r="B3" s="80" t="s">
        <v>15</v>
      </c>
      <c r="C3" s="80"/>
      <c r="E3" s="80" t="s">
        <v>15</v>
      </c>
      <c r="F3" s="80"/>
    </row>
    <row r="4" spans="2:22" x14ac:dyDescent="0.25">
      <c r="B4" s="15">
        <v>43374</v>
      </c>
      <c r="C4" s="16">
        <v>173136.99915076001</v>
      </c>
      <c r="D4" s="17"/>
      <c r="E4" s="15">
        <v>43862</v>
      </c>
      <c r="F4" s="18">
        <v>193814.95418400501</v>
      </c>
      <c r="G4" s="17"/>
      <c r="H4" s="17"/>
      <c r="I4" s="17"/>
      <c r="J4" s="17"/>
      <c r="P4" s="17"/>
      <c r="Q4" s="17"/>
      <c r="R4" s="17"/>
      <c r="S4" s="17"/>
      <c r="T4" s="17"/>
      <c r="U4" s="17"/>
      <c r="V4" s="17"/>
    </row>
    <row r="5" spans="2:22" ht="14.4" x14ac:dyDescent="0.3">
      <c r="B5" s="15">
        <v>43375</v>
      </c>
      <c r="C5" s="16">
        <v>146455.28907250601</v>
      </c>
      <c r="D5" s="17"/>
      <c r="E5" s="15">
        <v>43863</v>
      </c>
      <c r="F5" s="18">
        <v>64804.958997157199</v>
      </c>
      <c r="G5" s="19"/>
      <c r="H5" s="19"/>
      <c r="I5" s="19"/>
      <c r="J5" s="19"/>
      <c r="P5" s="17"/>
      <c r="Q5" s="19"/>
      <c r="R5" s="19"/>
      <c r="S5" s="19"/>
      <c r="T5" s="19"/>
      <c r="U5" s="19"/>
      <c r="V5" s="19"/>
    </row>
    <row r="6" spans="2:22" ht="14.4" x14ac:dyDescent="0.3">
      <c r="B6" s="15">
        <v>43376</v>
      </c>
      <c r="C6" s="16">
        <v>69294.703750805696</v>
      </c>
      <c r="D6" s="17"/>
      <c r="E6" s="15">
        <v>43864</v>
      </c>
      <c r="F6" s="18">
        <v>206820.72304817801</v>
      </c>
      <c r="G6" s="19"/>
      <c r="H6" s="19"/>
      <c r="I6" s="19"/>
      <c r="J6" s="19"/>
      <c r="P6" s="17"/>
      <c r="Q6" s="19"/>
      <c r="R6" s="19"/>
      <c r="S6" s="19"/>
      <c r="T6" s="19"/>
      <c r="U6" s="19"/>
      <c r="V6" s="19"/>
    </row>
    <row r="7" spans="2:22" ht="14.4" x14ac:dyDescent="0.3">
      <c r="B7" s="15">
        <v>43377</v>
      </c>
      <c r="C7" s="16">
        <v>431.22722480531002</v>
      </c>
      <c r="D7" s="17"/>
      <c r="E7" s="15">
        <v>43865</v>
      </c>
      <c r="F7" s="18">
        <v>107249.912777408</v>
      </c>
      <c r="G7" s="19"/>
      <c r="H7" s="19"/>
      <c r="I7" s="19"/>
      <c r="J7" s="19"/>
      <c r="P7" s="17"/>
      <c r="Q7" s="19"/>
      <c r="R7" s="19"/>
      <c r="S7" s="19"/>
      <c r="T7" s="19"/>
      <c r="U7" s="19"/>
      <c r="V7" s="19"/>
    </row>
    <row r="8" spans="2:22" ht="14.4" x14ac:dyDescent="0.3">
      <c r="B8" s="15">
        <v>43378</v>
      </c>
      <c r="C8" s="16">
        <v>147517.89284982</v>
      </c>
      <c r="D8" s="17"/>
      <c r="E8" s="15">
        <v>43866</v>
      </c>
      <c r="F8" s="18">
        <v>81074.839017823906</v>
      </c>
      <c r="G8" s="19"/>
      <c r="H8" s="78" t="s">
        <v>16</v>
      </c>
      <c r="I8" s="78"/>
      <c r="J8" s="78"/>
      <c r="K8" s="78"/>
      <c r="L8" s="78"/>
      <c r="M8" s="78"/>
      <c r="N8" s="20">
        <v>3247488</v>
      </c>
      <c r="P8" s="17"/>
      <c r="Q8" s="19"/>
      <c r="R8" s="19"/>
      <c r="S8" s="19"/>
      <c r="T8" s="19"/>
      <c r="U8" s="19"/>
      <c r="V8" s="19"/>
    </row>
    <row r="9" spans="2:22" ht="14.4" x14ac:dyDescent="0.3">
      <c r="B9" s="15">
        <v>43379</v>
      </c>
      <c r="C9" s="16">
        <v>135175.922425923</v>
      </c>
      <c r="D9" s="17"/>
      <c r="E9" s="15">
        <v>43867</v>
      </c>
      <c r="F9" s="18">
        <v>211505.905847388</v>
      </c>
      <c r="G9" s="19"/>
      <c r="H9" s="78" t="s">
        <v>17</v>
      </c>
      <c r="I9" s="78"/>
      <c r="J9" s="78"/>
      <c r="K9" s="78"/>
      <c r="L9" s="78"/>
      <c r="M9" s="78"/>
      <c r="N9" s="21">
        <f>SUM(C24:C34)</f>
        <v>1327195.2016143978</v>
      </c>
      <c r="P9" s="17"/>
      <c r="Q9" s="19"/>
      <c r="R9" s="19"/>
      <c r="S9" s="19"/>
      <c r="T9" s="19"/>
      <c r="U9" s="19"/>
      <c r="V9" s="19"/>
    </row>
    <row r="10" spans="2:22" ht="14.4" x14ac:dyDescent="0.3">
      <c r="B10" s="15">
        <v>43380</v>
      </c>
      <c r="C10" s="16">
        <v>55456.332136475103</v>
      </c>
      <c r="D10" s="17"/>
      <c r="E10" s="15">
        <v>43868</v>
      </c>
      <c r="F10" s="18">
        <v>161702.772546641</v>
      </c>
      <c r="G10" s="19"/>
      <c r="H10" s="22"/>
      <c r="I10" s="22"/>
      <c r="J10" s="22"/>
      <c r="K10" s="22"/>
      <c r="L10" s="22"/>
      <c r="M10" s="22"/>
      <c r="N10" s="22"/>
      <c r="P10" s="17"/>
      <c r="Q10" s="19"/>
      <c r="R10" s="19"/>
      <c r="S10" s="19"/>
      <c r="T10" s="19"/>
      <c r="U10" s="19"/>
      <c r="V10" s="19"/>
    </row>
    <row r="11" spans="2:22" ht="14.4" x14ac:dyDescent="0.3">
      <c r="B11" s="15">
        <v>43381</v>
      </c>
      <c r="C11" s="16">
        <v>94064.717625287507</v>
      </c>
      <c r="D11" s="17"/>
      <c r="E11" s="15">
        <v>43869</v>
      </c>
      <c r="F11" s="18">
        <v>2081.9091623668201</v>
      </c>
      <c r="G11" s="19"/>
      <c r="H11" s="78" t="s">
        <v>18</v>
      </c>
      <c r="I11" s="78"/>
      <c r="J11" s="78"/>
      <c r="K11" s="78"/>
      <c r="L11" s="78"/>
      <c r="M11" s="78"/>
      <c r="N11" s="23">
        <v>3253435.2</v>
      </c>
      <c r="P11" s="17"/>
      <c r="Q11" s="19"/>
      <c r="R11" s="19"/>
      <c r="S11" s="19"/>
      <c r="T11" s="19"/>
      <c r="U11" s="19"/>
      <c r="V11" s="19"/>
    </row>
    <row r="12" spans="2:22" ht="14.4" x14ac:dyDescent="0.3">
      <c r="B12" s="15">
        <v>43382</v>
      </c>
      <c r="C12" s="16">
        <v>125471.834213731</v>
      </c>
      <c r="D12" s="17"/>
      <c r="E12" s="15">
        <v>43870</v>
      </c>
      <c r="F12" s="18">
        <v>108066.07035981301</v>
      </c>
      <c r="G12" s="19"/>
      <c r="H12" s="78" t="s">
        <v>19</v>
      </c>
      <c r="I12" s="78"/>
      <c r="J12" s="78"/>
      <c r="K12" s="78"/>
      <c r="L12" s="78"/>
      <c r="M12" s="78"/>
      <c r="N12" s="23">
        <f>SUM(F4:F23)</f>
        <v>2368385.5270309937</v>
      </c>
      <c r="P12" s="17"/>
      <c r="Q12" s="19"/>
      <c r="R12" s="19"/>
      <c r="S12" s="19"/>
      <c r="T12" s="19"/>
      <c r="U12" s="19"/>
      <c r="V12" s="19"/>
    </row>
    <row r="13" spans="2:22" ht="14.4" x14ac:dyDescent="0.3">
      <c r="B13" s="15">
        <v>43383</v>
      </c>
      <c r="C13" s="16">
        <v>177612.62083625799</v>
      </c>
      <c r="D13" s="17"/>
      <c r="E13" s="15">
        <v>43871</v>
      </c>
      <c r="F13" s="18">
        <v>135973.26257688701</v>
      </c>
      <c r="G13" s="19"/>
      <c r="H13" s="19"/>
      <c r="I13" s="19"/>
      <c r="J13" s="19"/>
      <c r="P13" s="17"/>
      <c r="Q13" s="19"/>
      <c r="R13" s="19"/>
      <c r="S13" s="19"/>
      <c r="T13" s="19"/>
      <c r="U13" s="19"/>
      <c r="V13" s="19"/>
    </row>
    <row r="14" spans="2:22" ht="14.4" x14ac:dyDescent="0.3">
      <c r="B14" s="15">
        <v>43384</v>
      </c>
      <c r="C14" s="16">
        <v>81930.068204137599</v>
      </c>
      <c r="D14" s="17"/>
      <c r="E14" s="15">
        <v>43872</v>
      </c>
      <c r="F14" s="18">
        <v>14333.8046098984</v>
      </c>
      <c r="G14" s="19"/>
      <c r="H14" s="19"/>
      <c r="I14" s="19"/>
      <c r="J14" s="19"/>
      <c r="P14" s="17"/>
      <c r="Q14" s="19"/>
      <c r="R14" s="19"/>
      <c r="S14" s="19"/>
      <c r="T14" s="19"/>
      <c r="U14" s="19"/>
      <c r="V14" s="19"/>
    </row>
    <row r="15" spans="2:22" ht="14.4" x14ac:dyDescent="0.3">
      <c r="B15" s="15">
        <v>43385</v>
      </c>
      <c r="C15" s="16">
        <v>7206.8307701457097</v>
      </c>
      <c r="D15" s="17"/>
      <c r="E15" s="15">
        <v>43873</v>
      </c>
      <c r="F15" s="18">
        <v>141016.27122319301</v>
      </c>
      <c r="G15" s="19"/>
      <c r="H15" s="19"/>
      <c r="I15" s="19"/>
      <c r="J15" s="19"/>
      <c r="P15" s="17"/>
      <c r="Q15" s="19"/>
      <c r="R15" s="19"/>
      <c r="S15" s="19"/>
      <c r="T15" s="19"/>
      <c r="U15" s="19"/>
      <c r="V15" s="19"/>
    </row>
    <row r="16" spans="2:22" ht="14.4" x14ac:dyDescent="0.3">
      <c r="B16" s="15">
        <v>43386</v>
      </c>
      <c r="C16" s="16">
        <v>93248.073322001801</v>
      </c>
      <c r="D16" s="17"/>
      <c r="E16" s="15">
        <v>43874</v>
      </c>
      <c r="F16" s="18">
        <v>161061.77720107199</v>
      </c>
      <c r="G16" s="19"/>
      <c r="H16" s="19"/>
      <c r="I16" s="19"/>
      <c r="J16" s="19"/>
      <c r="P16" s="17"/>
      <c r="Q16" s="19"/>
      <c r="R16" s="19"/>
      <c r="S16" s="19"/>
      <c r="T16" s="19"/>
      <c r="U16" s="19"/>
      <c r="V16" s="19"/>
    </row>
    <row r="17" spans="2:22" ht="14.4" x14ac:dyDescent="0.3">
      <c r="B17" s="15">
        <v>43387</v>
      </c>
      <c r="C17" s="16">
        <v>104613.025710059</v>
      </c>
      <c r="D17" s="17"/>
      <c r="E17" s="15">
        <v>43875</v>
      </c>
      <c r="F17" s="18">
        <v>92434.179213722105</v>
      </c>
      <c r="G17" s="19"/>
      <c r="H17" s="19"/>
      <c r="I17" s="19"/>
      <c r="J17" s="19"/>
      <c r="P17" s="17"/>
      <c r="Q17" s="19"/>
      <c r="R17" s="19"/>
      <c r="S17" s="19"/>
      <c r="T17" s="19"/>
      <c r="U17" s="19"/>
      <c r="V17" s="19"/>
    </row>
    <row r="18" spans="2:22" ht="14.4" x14ac:dyDescent="0.3">
      <c r="B18" s="15">
        <v>43388</v>
      </c>
      <c r="C18" s="16">
        <v>17076.004134688901</v>
      </c>
      <c r="D18" s="17"/>
      <c r="E18" s="15">
        <v>43876</v>
      </c>
      <c r="F18" s="18">
        <v>54323.695247299001</v>
      </c>
      <c r="G18" s="19"/>
      <c r="H18" s="19"/>
      <c r="I18" s="19"/>
      <c r="J18" s="19"/>
      <c r="P18" s="17"/>
      <c r="Q18" s="19"/>
      <c r="R18" s="19"/>
      <c r="S18" s="19"/>
      <c r="T18" s="19"/>
      <c r="U18" s="19"/>
      <c r="V18" s="19"/>
    </row>
    <row r="19" spans="2:22" ht="14.4" x14ac:dyDescent="0.3">
      <c r="B19" s="15">
        <v>43389</v>
      </c>
      <c r="C19" s="16">
        <v>74099.093863619506</v>
      </c>
      <c r="D19" s="17"/>
      <c r="E19" s="15">
        <v>43877</v>
      </c>
      <c r="F19" s="18">
        <v>196894.27929408499</v>
      </c>
      <c r="G19" s="19"/>
      <c r="H19" s="19"/>
      <c r="I19" s="19"/>
      <c r="J19" s="19"/>
      <c r="P19" s="17"/>
      <c r="Q19" s="19"/>
      <c r="R19" s="19"/>
      <c r="S19" s="19"/>
      <c r="T19" s="19"/>
      <c r="U19" s="19"/>
      <c r="V19" s="19"/>
    </row>
    <row r="20" spans="2:22" ht="14.4" x14ac:dyDescent="0.3">
      <c r="B20" s="15">
        <v>43390</v>
      </c>
      <c r="C20" s="16">
        <v>127909.249378564</v>
      </c>
      <c r="D20" s="17"/>
      <c r="E20" s="15">
        <v>43878</v>
      </c>
      <c r="F20" s="18">
        <v>195364.84427554</v>
      </c>
      <c r="G20" s="19"/>
      <c r="H20" s="19"/>
      <c r="I20" s="19"/>
      <c r="J20" s="19"/>
      <c r="P20" s="17"/>
      <c r="Q20" s="17"/>
      <c r="R20" s="17"/>
      <c r="S20" s="17"/>
      <c r="T20" s="17"/>
      <c r="U20" s="17"/>
      <c r="V20" s="17"/>
    </row>
    <row r="21" spans="2:22" ht="14.4" x14ac:dyDescent="0.3">
      <c r="B21" s="15">
        <v>43391</v>
      </c>
      <c r="C21" s="16">
        <v>87583.9795652873</v>
      </c>
      <c r="D21" s="17"/>
      <c r="E21" s="15">
        <v>43879</v>
      </c>
      <c r="F21" s="18">
        <v>50089.064846939</v>
      </c>
      <c r="G21" s="19"/>
      <c r="H21" s="19"/>
      <c r="I21" s="19"/>
      <c r="J21" s="19"/>
      <c r="P21" s="17"/>
      <c r="Q21" s="17"/>
      <c r="R21" s="17"/>
      <c r="S21" s="17"/>
      <c r="T21" s="17"/>
      <c r="U21" s="17"/>
      <c r="V21" s="17"/>
    </row>
    <row r="22" spans="2:22" x14ac:dyDescent="0.25">
      <c r="B22" s="15">
        <v>43392</v>
      </c>
      <c r="C22" s="16">
        <v>154191.00188446901</v>
      </c>
      <c r="D22" s="17"/>
      <c r="E22" s="15">
        <v>43880</v>
      </c>
      <c r="F22" s="18">
        <v>73435.809975147204</v>
      </c>
      <c r="G22" s="17"/>
      <c r="H22" s="17"/>
      <c r="I22" s="17"/>
      <c r="J22" s="17"/>
      <c r="P22" s="17"/>
      <c r="Q22" s="17"/>
      <c r="R22" s="17"/>
      <c r="S22" s="17"/>
      <c r="T22" s="17"/>
      <c r="U22" s="17"/>
      <c r="V22" s="17"/>
    </row>
    <row r="23" spans="2:22" x14ac:dyDescent="0.25">
      <c r="B23" s="15">
        <v>43393</v>
      </c>
      <c r="C23" s="16">
        <v>47817.932266258802</v>
      </c>
      <c r="D23" s="17"/>
      <c r="E23" s="15">
        <v>43881</v>
      </c>
      <c r="F23" s="18">
        <v>116336.49262643</v>
      </c>
      <c r="G23" s="17"/>
      <c r="H23" s="17"/>
      <c r="I23" s="17"/>
      <c r="J23" s="17"/>
      <c r="P23" s="17"/>
      <c r="Q23" s="17"/>
      <c r="R23" s="17"/>
      <c r="S23" s="17"/>
      <c r="T23" s="17"/>
      <c r="U23" s="17"/>
      <c r="V23" s="17"/>
    </row>
    <row r="24" spans="2:22" x14ac:dyDescent="0.25">
      <c r="B24" s="15">
        <v>43394</v>
      </c>
      <c r="C24" s="16">
        <v>84162.815692579097</v>
      </c>
      <c r="D24" s="17"/>
      <c r="E24" s="15">
        <v>43882</v>
      </c>
      <c r="F24" s="18">
        <v>97977.932303456706</v>
      </c>
      <c r="G24" s="17"/>
      <c r="H24" s="17"/>
      <c r="I24" s="17"/>
      <c r="J24" s="17"/>
      <c r="P24" s="17"/>
      <c r="Q24" s="17"/>
      <c r="R24" s="17"/>
      <c r="S24" s="17"/>
      <c r="T24" s="17"/>
      <c r="U24" s="17"/>
      <c r="V24" s="17"/>
    </row>
    <row r="25" spans="2:22" x14ac:dyDescent="0.25">
      <c r="B25" s="15">
        <v>43395</v>
      </c>
      <c r="C25" s="16">
        <v>90318.552197824305</v>
      </c>
      <c r="D25" s="17"/>
      <c r="E25" s="15">
        <v>43883</v>
      </c>
      <c r="F25" s="18">
        <v>50588.493165839798</v>
      </c>
      <c r="G25" s="17"/>
      <c r="H25" s="17"/>
      <c r="I25" s="17"/>
      <c r="J25" s="17"/>
      <c r="P25" s="17"/>
      <c r="Q25" s="17"/>
      <c r="R25" s="17"/>
      <c r="S25" s="17"/>
      <c r="T25" s="17"/>
      <c r="U25" s="17"/>
      <c r="V25" s="17"/>
    </row>
    <row r="26" spans="2:22" x14ac:dyDescent="0.25">
      <c r="B26" s="15">
        <v>43396</v>
      </c>
      <c r="C26" s="16">
        <v>165972.39039586199</v>
      </c>
      <c r="D26" s="17"/>
      <c r="E26" s="15">
        <v>43884</v>
      </c>
      <c r="F26" s="18">
        <v>53133.992158393397</v>
      </c>
      <c r="G26" s="17"/>
      <c r="H26" s="17"/>
      <c r="I26" s="17"/>
      <c r="J26" s="17"/>
      <c r="P26" s="17"/>
      <c r="Q26" s="17"/>
      <c r="R26" s="17"/>
      <c r="S26" s="17"/>
      <c r="T26" s="17"/>
      <c r="U26" s="17"/>
      <c r="V26" s="17"/>
    </row>
    <row r="27" spans="2:22" x14ac:dyDescent="0.25">
      <c r="B27" s="15">
        <v>43397</v>
      </c>
      <c r="C27" s="16">
        <v>189326.17542708499</v>
      </c>
      <c r="D27" s="17"/>
      <c r="E27" s="15">
        <v>43885</v>
      </c>
      <c r="F27" s="18">
        <v>3962.09045529576</v>
      </c>
      <c r="G27" s="17"/>
      <c r="H27" s="17"/>
      <c r="I27" s="17"/>
      <c r="J27" s="17"/>
      <c r="P27" s="17"/>
      <c r="Q27" s="17"/>
      <c r="R27" s="17"/>
      <c r="S27" s="17"/>
      <c r="T27" s="17"/>
      <c r="U27" s="17"/>
      <c r="V27" s="17"/>
    </row>
    <row r="28" spans="2:22" x14ac:dyDescent="0.25">
      <c r="B28" s="15">
        <v>43398</v>
      </c>
      <c r="C28" s="16">
        <v>104772.015928958</v>
      </c>
      <c r="D28" s="17"/>
      <c r="E28" s="15">
        <v>43886</v>
      </c>
      <c r="F28" s="18">
        <v>69988.603612540406</v>
      </c>
      <c r="G28" s="17"/>
      <c r="H28" s="17"/>
      <c r="I28" s="17"/>
      <c r="J28" s="17"/>
      <c r="P28" s="17"/>
      <c r="Q28" s="17"/>
      <c r="R28" s="17"/>
      <c r="S28" s="17"/>
      <c r="T28" s="17"/>
      <c r="U28" s="17"/>
      <c r="V28" s="17"/>
    </row>
    <row r="29" spans="2:22" x14ac:dyDescent="0.25">
      <c r="B29" s="15">
        <v>43399</v>
      </c>
      <c r="C29" s="16">
        <v>145482.406229958</v>
      </c>
      <c r="D29" s="17"/>
      <c r="E29" s="15">
        <v>43887</v>
      </c>
      <c r="F29" s="18">
        <v>61409.771886013601</v>
      </c>
      <c r="G29" s="17"/>
      <c r="H29" s="17"/>
      <c r="I29" s="17"/>
      <c r="J29" s="17"/>
      <c r="P29" s="17"/>
      <c r="Q29" s="17"/>
      <c r="R29" s="17"/>
      <c r="S29" s="17"/>
      <c r="T29" s="17"/>
      <c r="U29" s="17"/>
      <c r="V29" s="17"/>
    </row>
    <row r="30" spans="2:22" x14ac:dyDescent="0.25">
      <c r="B30" s="15">
        <v>43400</v>
      </c>
      <c r="C30" s="16">
        <v>27937.219151478701</v>
      </c>
      <c r="D30" s="17"/>
      <c r="E30" s="15">
        <v>43888</v>
      </c>
      <c r="F30" s="18">
        <v>200662.45845954199</v>
      </c>
      <c r="G30" s="17"/>
      <c r="H30" s="17"/>
      <c r="I30" s="17"/>
      <c r="J30" s="17"/>
      <c r="P30" s="17"/>
      <c r="Q30" s="17"/>
      <c r="R30" s="17"/>
      <c r="S30" s="17"/>
      <c r="T30" s="17"/>
      <c r="U30" s="17"/>
      <c r="V30" s="17"/>
    </row>
    <row r="31" spans="2:22" x14ac:dyDescent="0.25">
      <c r="B31" s="15">
        <v>43401</v>
      </c>
      <c r="C31" s="16">
        <v>77917.207518710595</v>
      </c>
      <c r="D31" s="17"/>
      <c r="E31" s="15">
        <v>43889</v>
      </c>
      <c r="F31" s="18">
        <v>139153.42802141799</v>
      </c>
      <c r="G31" s="17"/>
      <c r="H31" s="17"/>
      <c r="I31" s="17"/>
      <c r="J31" s="17"/>
      <c r="P31" s="17"/>
      <c r="Q31" s="17"/>
      <c r="R31" s="17"/>
      <c r="S31" s="17"/>
      <c r="T31" s="17"/>
      <c r="U31" s="17"/>
      <c r="V31" s="17"/>
    </row>
    <row r="32" spans="2:22" x14ac:dyDescent="0.25">
      <c r="B32" s="15">
        <v>43402</v>
      </c>
      <c r="C32" s="16">
        <v>144022.631400265</v>
      </c>
      <c r="D32" s="17"/>
      <c r="E32" s="15">
        <v>43890</v>
      </c>
      <c r="F32" s="18">
        <v>208172.902906506</v>
      </c>
      <c r="G32" s="17"/>
      <c r="H32" s="17"/>
      <c r="I32" s="17"/>
      <c r="J32" s="17"/>
      <c r="P32" s="17"/>
      <c r="Q32" s="17"/>
      <c r="R32" s="17"/>
      <c r="S32" s="17"/>
      <c r="T32" s="17"/>
      <c r="U32" s="17"/>
      <c r="V32" s="17"/>
    </row>
    <row r="33" spans="2:24" ht="14.4" x14ac:dyDescent="0.3">
      <c r="B33" s="15">
        <v>43403</v>
      </c>
      <c r="C33" s="16">
        <v>137203.885067122</v>
      </c>
      <c r="D33" s="17"/>
      <c r="E33" s="24" t="s">
        <v>12</v>
      </c>
      <c r="F33" s="25">
        <f>SUM(F4:F32)</f>
        <v>3253435.1999999993</v>
      </c>
      <c r="G33" s="17"/>
      <c r="H33" s="17"/>
      <c r="I33" s="17"/>
      <c r="J33" s="17"/>
      <c r="P33" s="19"/>
      <c r="Q33" s="19"/>
      <c r="R33" s="19"/>
      <c r="S33" s="19"/>
      <c r="T33" s="19"/>
      <c r="U33" s="19"/>
      <c r="V33" s="19"/>
      <c r="W33" s="19"/>
      <c r="X33" s="26"/>
    </row>
    <row r="34" spans="2:24" x14ac:dyDescent="0.25">
      <c r="B34" s="15">
        <v>43404</v>
      </c>
      <c r="C34" s="16">
        <v>160079.90260455501</v>
      </c>
      <c r="D34" s="17"/>
      <c r="E34" s="17"/>
      <c r="F34" s="17"/>
      <c r="G34" s="17"/>
      <c r="H34" s="17"/>
      <c r="I34" s="17"/>
      <c r="J34" s="17"/>
      <c r="N34" s="27"/>
      <c r="O34" s="28"/>
      <c r="P34" s="17"/>
      <c r="Q34" s="17"/>
      <c r="R34" s="17"/>
      <c r="S34" s="17"/>
      <c r="T34" s="17"/>
      <c r="U34" s="17"/>
      <c r="V34" s="17"/>
    </row>
    <row r="35" spans="2:24" ht="14.4" x14ac:dyDescent="0.3">
      <c r="B35" s="24" t="s">
        <v>12</v>
      </c>
      <c r="C35" s="25">
        <f>SUM(C4:C34)</f>
        <v>3247488.0000000009</v>
      </c>
      <c r="D35" s="19"/>
      <c r="E35" s="19"/>
      <c r="F35" s="19"/>
      <c r="G35" s="19"/>
      <c r="H35" s="19"/>
      <c r="I35" s="19"/>
      <c r="J35" s="19"/>
      <c r="K35" s="19"/>
      <c r="N35" s="19"/>
      <c r="O35" s="29"/>
      <c r="P35" s="19"/>
      <c r="Q35" s="19"/>
      <c r="R35" s="19"/>
      <c r="S35" s="19"/>
      <c r="T35" s="19"/>
      <c r="U35" s="19"/>
      <c r="V35" s="19"/>
      <c r="W35" s="19"/>
    </row>
  </sheetData>
  <mergeCells count="8">
    <mergeCell ref="H9:M9"/>
    <mergeCell ref="H11:M11"/>
    <mergeCell ref="H12:M12"/>
    <mergeCell ref="B2:C2"/>
    <mergeCell ref="E2:F2"/>
    <mergeCell ref="B3:C3"/>
    <mergeCell ref="E3:F3"/>
    <mergeCell ref="H8:M8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W28"/>
  <sheetViews>
    <sheetView topLeftCell="A25" zoomScalePageLayoutView="60" workbookViewId="0">
      <selection activeCell="I36" sqref="I36"/>
    </sheetView>
  </sheetViews>
  <sheetFormatPr defaultRowHeight="13.2" x14ac:dyDescent="0.25"/>
  <cols>
    <col min="1" max="2" width="11.6640625" customWidth="1"/>
    <col min="3" max="3" width="10.6640625" customWidth="1"/>
    <col min="4" max="4" width="11.6640625" customWidth="1"/>
    <col min="5" max="5" width="19.44140625" customWidth="1"/>
    <col min="6" max="6" width="14.6640625" customWidth="1"/>
    <col min="7" max="7" width="18" customWidth="1"/>
    <col min="8" max="256" width="11.6640625" customWidth="1"/>
    <col min="257" max="1025" width="11.5546875"/>
  </cols>
  <sheetData>
    <row r="2" spans="1:257" ht="14.4" x14ac:dyDescent="0.35">
      <c r="B2" s="45" t="s">
        <v>45</v>
      </c>
      <c r="C2" s="46"/>
      <c r="D2" s="46"/>
      <c r="E2" s="47">
        <v>2018</v>
      </c>
      <c r="F2" s="47">
        <v>2019</v>
      </c>
      <c r="G2" s="47">
        <v>2020</v>
      </c>
      <c r="H2" s="48"/>
      <c r="I2" s="48"/>
      <c r="J2" s="48"/>
      <c r="K2" s="48"/>
      <c r="L2" s="48"/>
    </row>
    <row r="3" spans="1:257" ht="15.6" x14ac:dyDescent="0.4">
      <c r="B3" s="45" t="s">
        <v>46</v>
      </c>
      <c r="C3" s="46" t="s">
        <v>47</v>
      </c>
      <c r="D3" s="46"/>
      <c r="E3" s="49">
        <f>'Instance - 1 _Bhadla_'!L4+'Instance - 2 _Achempet_'!L4+'Instance - 3 _Kalwakurthy_'!L4+'Instance - 4 _Salakpur_'!L4+'Instance - 5 _Alladurg_'!L4+'Instance - 6 _Karnataka_'!M6+'Instance - 6 _Karnataka_'!M29+'Instance - 6 _Karnataka_'!M52+'Instance - 6 _Karnataka_'!M75+'Instance - 7 _Bijapur_ 6_8 MW'!M6+'Instance - 8 _Hotgi_'!M4+'Instance - 9 _Gotan_'!M4+'Instance - 10 _Gujarat_'!M4+'Instance - 11 _Pune_'!M4</f>
        <v>49032</v>
      </c>
      <c r="F3" s="72">
        <f>'Instance - 1 _Bhadla_'!L7+'Instance - 2 _Achempet_'!L6+'Instance - 3 _Kalwakurthy_'!L6+'Instance - 4 _Salakpur_'!L7+'Instance - 5 _Alladurg_'!L6+'Instance - 6 _Karnataka_'!M9+'Instance - 6 _Karnataka_'!M32+'Instance - 6 _Karnataka_'!M55+'Instance - 6 _Karnataka_'!M78+'Instance - 7 _Bijapur_ 6_8 MW'!M9+'Instance - 8 _Hotgi_'!M7+'Instance - 9 _Gotan_'!M7+'Instance - 10 _Gujarat_'!M7+'Instance - 11 _Pune_'!M7</f>
        <v>252996</v>
      </c>
      <c r="G3" s="49">
        <f>'Instance - 1 _Bhadla_'!L19+'Instance - 2 _Achempet_'!L19+'Instance - 3 _Kalwakurthy_'!L19+'Instance - 4 _Salakpur_'!L21+'Instance - 5 _Alladurg_'!L18+'Instance - 6 _Karnataka_'!M21+'Instance - 6 _Karnataka_'!M44+'Instance - 6 _Karnataka_'!M67+'Instance - 6 _Karnataka_'!M90+'Instance - 7 _Bijapur_ 6_8 MW'!M21+'Instance - 8 _Hotgi_'!M19+'Instance - 9 _Gotan_'!M19+'Instance - 10 _Gujarat_'!M19+'Instance - 11 _Pune_'!M19</f>
        <v>38914</v>
      </c>
      <c r="H3" s="48"/>
      <c r="I3" s="48"/>
      <c r="J3" s="48"/>
      <c r="K3" s="48"/>
      <c r="L3" s="48"/>
    </row>
    <row r="4" spans="1:257" ht="14.4" x14ac:dyDescent="0.35">
      <c r="B4" s="48"/>
      <c r="C4" s="48"/>
      <c r="D4" s="48"/>
      <c r="E4" s="50"/>
      <c r="F4" s="50"/>
      <c r="G4" s="50"/>
      <c r="H4" s="48"/>
      <c r="I4" s="48"/>
      <c r="J4" s="48"/>
      <c r="K4" s="48"/>
      <c r="L4" s="48"/>
    </row>
    <row r="5" spans="1:257" ht="14.4" x14ac:dyDescent="0.35">
      <c r="B5" s="51" t="s">
        <v>48</v>
      </c>
      <c r="C5" s="48"/>
      <c r="D5" s="48"/>
      <c r="E5" s="50"/>
      <c r="F5" s="50"/>
      <c r="G5" s="50"/>
      <c r="H5" s="48"/>
      <c r="I5" s="48"/>
      <c r="J5" s="48"/>
      <c r="K5" s="48"/>
      <c r="L5" s="48"/>
    </row>
    <row r="6" spans="1:257" ht="14.4" x14ac:dyDescent="0.35">
      <c r="B6" s="48"/>
      <c r="C6" s="48"/>
      <c r="D6" s="48"/>
      <c r="E6" s="50"/>
      <c r="F6" s="50"/>
      <c r="G6" s="50"/>
      <c r="H6" s="48"/>
      <c r="I6" s="48"/>
      <c r="J6" s="48"/>
      <c r="K6" s="48"/>
      <c r="L6" s="48"/>
    </row>
    <row r="7" spans="1:257" ht="14.4" x14ac:dyDescent="0.35">
      <c r="B7" s="52"/>
      <c r="C7" s="52"/>
      <c r="D7" s="53" t="s">
        <v>49</v>
      </c>
      <c r="E7" s="54"/>
      <c r="F7" s="55" t="s">
        <v>50</v>
      </c>
      <c r="G7" s="54"/>
      <c r="H7" s="53" t="s">
        <v>51</v>
      </c>
      <c r="I7" s="52"/>
      <c r="J7" s="53" t="s">
        <v>8</v>
      </c>
      <c r="K7" s="52"/>
      <c r="L7" s="48"/>
    </row>
    <row r="8" spans="1:257" ht="15.6" x14ac:dyDescent="0.4">
      <c r="B8" s="46"/>
      <c r="C8" s="46"/>
      <c r="D8" s="56" t="s">
        <v>52</v>
      </c>
      <c r="E8" s="57"/>
      <c r="F8" s="47" t="s">
        <v>52</v>
      </c>
      <c r="G8" s="57"/>
      <c r="H8" s="56" t="s">
        <v>52</v>
      </c>
      <c r="I8" s="46"/>
      <c r="J8" s="56" t="s">
        <v>52</v>
      </c>
      <c r="K8" s="46"/>
      <c r="L8" s="48"/>
    </row>
    <row r="9" spans="1:257" ht="14.4" x14ac:dyDescent="0.35">
      <c r="B9" s="46" t="s">
        <v>12</v>
      </c>
      <c r="C9" s="46"/>
      <c r="D9" s="58">
        <f>E3+F3+G3</f>
        <v>340942</v>
      </c>
      <c r="E9" s="57"/>
      <c r="F9" s="57">
        <v>0</v>
      </c>
      <c r="G9" s="57"/>
      <c r="H9" s="46">
        <v>0</v>
      </c>
      <c r="I9" s="46"/>
      <c r="J9" s="58">
        <f>D9-F9-H9</f>
        <v>340942</v>
      </c>
      <c r="K9" s="46"/>
      <c r="L9" s="48"/>
    </row>
    <row r="10" spans="1:257" ht="14.4" x14ac:dyDescent="0.35">
      <c r="B10" s="48"/>
      <c r="C10" s="48"/>
      <c r="D10" s="48"/>
      <c r="E10" s="50"/>
      <c r="F10" s="50"/>
      <c r="G10" s="50"/>
      <c r="H10" s="48"/>
      <c r="I10" s="48"/>
      <c r="J10" s="48"/>
      <c r="K10" s="48"/>
      <c r="L10" s="48"/>
    </row>
    <row r="11" spans="1:257" ht="14.4" x14ac:dyDescent="0.3">
      <c r="C11" s="74" t="s">
        <v>53</v>
      </c>
      <c r="D11" s="74"/>
      <c r="E11" s="74"/>
      <c r="F11" s="74"/>
      <c r="G11" s="74"/>
      <c r="H11" s="74"/>
      <c r="I11" s="74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</row>
    <row r="12" spans="1:257" ht="51" customHeight="1" x14ac:dyDescent="0.25">
      <c r="A12" s="59"/>
      <c r="B12" s="59"/>
      <c r="C12" s="60" t="s">
        <v>54</v>
      </c>
      <c r="D12" s="60" t="s">
        <v>55</v>
      </c>
      <c r="E12" s="60" t="s">
        <v>56</v>
      </c>
      <c r="F12" s="60" t="s">
        <v>57</v>
      </c>
      <c r="G12" s="60" t="s">
        <v>58</v>
      </c>
      <c r="H12" s="60" t="s">
        <v>59</v>
      </c>
      <c r="I12" s="60" t="s">
        <v>60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  <c r="IW12" s="59"/>
    </row>
    <row r="13" spans="1:257" ht="60.75" customHeight="1" x14ac:dyDescent="0.25">
      <c r="A13" s="59"/>
      <c r="B13" s="59"/>
      <c r="C13" s="61" t="s">
        <v>61</v>
      </c>
      <c r="D13" s="61" t="s">
        <v>62</v>
      </c>
      <c r="E13" s="62">
        <v>488</v>
      </c>
      <c r="F13" s="62">
        <v>29270</v>
      </c>
      <c r="G13" s="62">
        <f t="shared" ref="G13:G26" si="0">ROUNDDOWN(F13*E13/365,0)</f>
        <v>39133</v>
      </c>
      <c r="H13" s="63">
        <f>'Instance - 1 _Bhadla_'!$L$21</f>
        <v>47458</v>
      </c>
      <c r="I13" s="64">
        <f t="shared" ref="I13:I27" si="1">(H13-G13)/G13</f>
        <v>0.21273605396979531</v>
      </c>
      <c r="J13" s="59"/>
      <c r="K13" s="59"/>
      <c r="L13" s="59"/>
      <c r="M13" s="59"/>
      <c r="N13" s="59"/>
      <c r="O13" s="65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  <c r="IW13" s="59"/>
    </row>
    <row r="14" spans="1:257" ht="66" x14ac:dyDescent="0.25">
      <c r="A14" s="59"/>
      <c r="B14" s="59"/>
      <c r="C14" s="61" t="s">
        <v>63</v>
      </c>
      <c r="D14" s="61" t="s">
        <v>64</v>
      </c>
      <c r="E14" s="62">
        <v>488</v>
      </c>
      <c r="F14" s="62">
        <v>7171</v>
      </c>
      <c r="G14" s="62">
        <f t="shared" si="0"/>
        <v>9587</v>
      </c>
      <c r="H14" s="63">
        <f>'Instance - 2 _Achempet_'!L21</f>
        <v>10786</v>
      </c>
      <c r="I14" s="64">
        <f t="shared" si="1"/>
        <v>0.12506519244810682</v>
      </c>
      <c r="J14" s="59"/>
      <c r="K14" s="59"/>
      <c r="L14" s="59"/>
      <c r="M14" s="59"/>
      <c r="N14" s="59"/>
      <c r="O14" s="65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  <c r="IW14" s="59"/>
    </row>
    <row r="15" spans="1:257" ht="118.8" x14ac:dyDescent="0.25">
      <c r="A15" s="59"/>
      <c r="B15" s="59"/>
      <c r="C15" s="61" t="s">
        <v>65</v>
      </c>
      <c r="D15" s="61" t="s">
        <v>66</v>
      </c>
      <c r="E15" s="62">
        <v>488</v>
      </c>
      <c r="F15" s="62">
        <v>14524</v>
      </c>
      <c r="G15" s="62">
        <f t="shared" si="0"/>
        <v>19418</v>
      </c>
      <c r="H15" s="63">
        <f>'Instance - 3 _Kalwakurthy_'!$L$21</f>
        <v>22307</v>
      </c>
      <c r="I15" s="64">
        <f t="shared" si="1"/>
        <v>0.14877948295396023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  <c r="HI15" s="59"/>
      <c r="HJ15" s="59"/>
      <c r="HK15" s="59"/>
      <c r="HL15" s="59"/>
      <c r="HM15" s="59"/>
      <c r="HN15" s="59"/>
      <c r="HO15" s="59"/>
      <c r="HP15" s="59"/>
      <c r="HQ15" s="59"/>
      <c r="HR15" s="59"/>
      <c r="HS15" s="59"/>
      <c r="HT15" s="59"/>
      <c r="HU15" s="59"/>
      <c r="HV15" s="59"/>
      <c r="HW15" s="59"/>
      <c r="HX15" s="59"/>
      <c r="HY15" s="59"/>
      <c r="HZ15" s="59"/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59"/>
      <c r="IM15" s="59"/>
      <c r="IN15" s="59"/>
      <c r="IO15" s="59"/>
      <c r="IP15" s="59"/>
      <c r="IQ15" s="59"/>
      <c r="IR15" s="59"/>
      <c r="IS15" s="59"/>
      <c r="IT15" s="59"/>
      <c r="IU15" s="59"/>
      <c r="IV15" s="59"/>
      <c r="IW15" s="59"/>
    </row>
    <row r="16" spans="1:257" ht="66" x14ac:dyDescent="0.25">
      <c r="A16" s="59"/>
      <c r="B16" s="59"/>
      <c r="C16" s="61" t="s">
        <v>67</v>
      </c>
      <c r="D16" s="61" t="s">
        <v>68</v>
      </c>
      <c r="E16" s="62">
        <v>488</v>
      </c>
      <c r="F16" s="62">
        <v>14240</v>
      </c>
      <c r="G16" s="62">
        <f t="shared" si="0"/>
        <v>19038</v>
      </c>
      <c r="H16" s="63">
        <f>'Instance - 4 _Salakpur_'!L23</f>
        <v>21330</v>
      </c>
      <c r="I16" s="64">
        <f t="shared" si="1"/>
        <v>0.1203907973526631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</row>
    <row r="17" spans="1:257" ht="66" x14ac:dyDescent="0.25">
      <c r="A17" s="59"/>
      <c r="B17" s="59"/>
      <c r="C17" s="61" t="s">
        <v>69</v>
      </c>
      <c r="D17" s="61" t="s">
        <v>70</v>
      </c>
      <c r="E17" s="62">
        <v>488</v>
      </c>
      <c r="F17" s="62">
        <v>14679</v>
      </c>
      <c r="G17" s="62">
        <f t="shared" si="0"/>
        <v>19625</v>
      </c>
      <c r="H17" s="63">
        <f>'Instance - 5 _Alladurg_'!L20</f>
        <v>20625</v>
      </c>
      <c r="I17" s="64">
        <f t="shared" si="1"/>
        <v>5.0955414012738856E-2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  <c r="IW17" s="59"/>
    </row>
    <row r="18" spans="1:257" ht="13.95" customHeight="1" x14ac:dyDescent="0.25">
      <c r="A18" s="59"/>
      <c r="B18" s="59"/>
      <c r="C18" s="87" t="s">
        <v>71</v>
      </c>
      <c r="D18" s="87" t="s">
        <v>72</v>
      </c>
      <c r="E18" s="62">
        <v>488</v>
      </c>
      <c r="F18" s="62">
        <v>36410</v>
      </c>
      <c r="G18" s="62">
        <f t="shared" si="0"/>
        <v>48679</v>
      </c>
      <c r="H18" s="63">
        <f>'Instance - 6 _Karnataka_'!M23</f>
        <v>45221</v>
      </c>
      <c r="I18" s="64">
        <f t="shared" si="1"/>
        <v>-7.1036792045851394E-2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  <c r="IW18" s="59"/>
    </row>
    <row r="19" spans="1:257" ht="14.4" x14ac:dyDescent="0.25">
      <c r="A19" s="59"/>
      <c r="B19" s="59"/>
      <c r="C19" s="87"/>
      <c r="D19" s="87"/>
      <c r="E19" s="62">
        <v>488</v>
      </c>
      <c r="F19" s="62">
        <v>36513</v>
      </c>
      <c r="G19" s="62">
        <f t="shared" si="0"/>
        <v>48817</v>
      </c>
      <c r="H19" s="63">
        <f>'Instance - 6 _Karnataka_'!M46</f>
        <v>46125</v>
      </c>
      <c r="I19" s="64">
        <f t="shared" si="1"/>
        <v>-5.5144724173955793E-2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  <c r="IW19" s="59"/>
    </row>
    <row r="20" spans="1:257" ht="14.4" x14ac:dyDescent="0.25">
      <c r="A20" s="59"/>
      <c r="B20" s="59"/>
      <c r="C20" s="87"/>
      <c r="D20" s="87"/>
      <c r="E20" s="62">
        <v>488</v>
      </c>
      <c r="F20" s="62">
        <v>36599</v>
      </c>
      <c r="G20" s="62">
        <f t="shared" si="0"/>
        <v>48932</v>
      </c>
      <c r="H20" s="63">
        <f>'Instance - 6 _Karnataka_'!M69</f>
        <v>43542</v>
      </c>
      <c r="I20" s="64">
        <f t="shared" si="1"/>
        <v>-0.11015286520068666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  <c r="IW20" s="59"/>
    </row>
    <row r="21" spans="1:257" ht="14.4" x14ac:dyDescent="0.25">
      <c r="A21" s="59"/>
      <c r="B21" s="59"/>
      <c r="C21" s="87"/>
      <c r="D21" s="87"/>
      <c r="E21" s="62">
        <v>488</v>
      </c>
      <c r="F21" s="62">
        <v>26460</v>
      </c>
      <c r="G21" s="62">
        <f t="shared" si="0"/>
        <v>35376</v>
      </c>
      <c r="H21" s="63">
        <f>'Instance - 6 _Karnataka_'!M92</f>
        <v>41159</v>
      </c>
      <c r="I21" s="64">
        <f t="shared" si="1"/>
        <v>0.16347241067390322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  <c r="IW21" s="59"/>
    </row>
    <row r="22" spans="1:257" ht="52.8" x14ac:dyDescent="0.25">
      <c r="A22" s="59"/>
      <c r="B22" s="59"/>
      <c r="C22" s="61" t="s">
        <v>73</v>
      </c>
      <c r="D22" s="61" t="s">
        <v>74</v>
      </c>
      <c r="E22" s="62">
        <v>488</v>
      </c>
      <c r="F22" s="62">
        <v>10525</v>
      </c>
      <c r="G22" s="62">
        <f t="shared" si="0"/>
        <v>14071</v>
      </c>
      <c r="H22" s="63">
        <f>'Instance - 7 _Bijapur_ 6_8 MW'!$M$23</f>
        <v>16368</v>
      </c>
      <c r="I22" s="64">
        <f t="shared" si="1"/>
        <v>0.16324355056499182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  <c r="IW22" s="59"/>
    </row>
    <row r="23" spans="1:257" ht="66" x14ac:dyDescent="0.25">
      <c r="A23" s="59"/>
      <c r="B23" s="59"/>
      <c r="C23" s="61" t="s">
        <v>75</v>
      </c>
      <c r="D23" s="61" t="s">
        <v>76</v>
      </c>
      <c r="E23" s="62">
        <v>488</v>
      </c>
      <c r="F23" s="62">
        <v>1432</v>
      </c>
      <c r="G23" s="62">
        <f t="shared" si="0"/>
        <v>1914</v>
      </c>
      <c r="H23" s="63">
        <f>'Instance - 8 _Hotgi_'!M21</f>
        <v>1788</v>
      </c>
      <c r="I23" s="64">
        <f t="shared" si="1"/>
        <v>-6.5830721003134793E-2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  <c r="IW23" s="59"/>
    </row>
    <row r="24" spans="1:257" ht="79.2" x14ac:dyDescent="0.25">
      <c r="A24" s="59"/>
      <c r="B24" s="59"/>
      <c r="C24" s="61" t="s">
        <v>77</v>
      </c>
      <c r="D24" s="61" t="s">
        <v>78</v>
      </c>
      <c r="E24" s="62">
        <v>488</v>
      </c>
      <c r="F24" s="62">
        <v>8956</v>
      </c>
      <c r="G24" s="62">
        <f t="shared" si="0"/>
        <v>11974</v>
      </c>
      <c r="H24" s="63">
        <f>'Instance - 9 _Gotan_'!$M$21</f>
        <v>11287</v>
      </c>
      <c r="I24" s="64">
        <f t="shared" si="1"/>
        <v>-5.7374311007182231E-2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  <c r="IW24" s="59"/>
    </row>
    <row r="25" spans="1:257" ht="66" x14ac:dyDescent="0.25">
      <c r="A25" s="59"/>
      <c r="B25" s="59"/>
      <c r="C25" s="61" t="s">
        <v>79</v>
      </c>
      <c r="D25" s="61" t="s">
        <v>80</v>
      </c>
      <c r="E25" s="62">
        <v>488</v>
      </c>
      <c r="F25" s="62">
        <v>8956</v>
      </c>
      <c r="G25" s="62">
        <f t="shared" si="0"/>
        <v>11974</v>
      </c>
      <c r="H25" s="63">
        <f>'Instance - 10 _Gujarat_'!M21</f>
        <v>11027</v>
      </c>
      <c r="I25" s="64">
        <f t="shared" si="1"/>
        <v>-7.9088024052112918E-2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  <c r="IW25" s="59"/>
    </row>
    <row r="26" spans="1:257" ht="66" x14ac:dyDescent="0.25">
      <c r="A26" s="59"/>
      <c r="B26" s="59"/>
      <c r="C26" s="61" t="s">
        <v>81</v>
      </c>
      <c r="D26" s="61" t="s">
        <v>82</v>
      </c>
      <c r="E26" s="62">
        <v>488</v>
      </c>
      <c r="F26" s="66">
        <v>1388</v>
      </c>
      <c r="G26" s="66">
        <f t="shared" si="0"/>
        <v>1855</v>
      </c>
      <c r="H26" s="67">
        <f>'Instance - 11 _Pune_'!$M$21</f>
        <v>1919</v>
      </c>
      <c r="I26" s="68">
        <f t="shared" si="1"/>
        <v>3.4501347708894882E-2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  <c r="IW26" s="59"/>
    </row>
    <row r="27" spans="1:257" ht="14.4" x14ac:dyDescent="0.3">
      <c r="A27" s="59"/>
      <c r="B27" s="59"/>
      <c r="C27" s="59"/>
      <c r="D27" s="59"/>
      <c r="E27" s="19"/>
      <c r="F27" s="24" t="s">
        <v>83</v>
      </c>
      <c r="G27" s="69">
        <f>SUM(G13:G26)</f>
        <v>330393</v>
      </c>
      <c r="H27" s="69">
        <f>SUM(H13:H26)</f>
        <v>340942</v>
      </c>
      <c r="I27" s="70">
        <f t="shared" si="1"/>
        <v>3.1928642555986354E-2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  <c r="IW27" s="59"/>
    </row>
    <row r="28" spans="1:257" ht="14.4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  <c r="IW28" s="59"/>
    </row>
  </sheetData>
  <mergeCells count="3">
    <mergeCell ref="C11:I11"/>
    <mergeCell ref="C18:C21"/>
    <mergeCell ref="D18:D21"/>
  </mergeCells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topLeftCell="C10" zoomScalePageLayoutView="60" workbookViewId="0">
      <selection activeCell="N27" sqref="N27"/>
    </sheetView>
  </sheetViews>
  <sheetFormatPr defaultRowHeight="13.2" x14ac:dyDescent="0.25"/>
  <cols>
    <col min="1" max="2" width="11.6640625" customWidth="1"/>
    <col min="3" max="3" width="16" customWidth="1"/>
    <col min="4" max="4" width="12.5546875" customWidth="1"/>
    <col min="5" max="5" width="12.44140625" customWidth="1"/>
    <col min="6" max="6" width="11.44140625"/>
    <col min="7" max="7" width="15.5546875" customWidth="1"/>
    <col min="8" max="8" width="16.6640625" customWidth="1"/>
    <col min="9" max="9" width="16.5546875" customWidth="1"/>
    <col min="10" max="11" width="11.6640625" customWidth="1"/>
    <col min="12" max="12" width="12.6640625" customWidth="1"/>
    <col min="13" max="256" width="11.6640625" customWidth="1"/>
    <col min="257" max="1025" width="11.5546875"/>
  </cols>
  <sheetData>
    <row r="2" spans="2:12" ht="13.95" customHeight="1" x14ac:dyDescent="0.25">
      <c r="B2" s="77" t="s">
        <v>0</v>
      </c>
      <c r="C2" s="75" t="s">
        <v>1</v>
      </c>
      <c r="D2" s="75"/>
      <c r="E2" s="76" t="s">
        <v>2</v>
      </c>
      <c r="F2" s="76" t="s">
        <v>3</v>
      </c>
      <c r="G2" s="75" t="s">
        <v>4</v>
      </c>
      <c r="H2" s="75" t="s">
        <v>5</v>
      </c>
      <c r="I2" s="76" t="s">
        <v>6</v>
      </c>
      <c r="J2" s="76" t="s">
        <v>7</v>
      </c>
      <c r="K2" s="76" t="s">
        <v>8</v>
      </c>
      <c r="L2" s="75" t="s">
        <v>9</v>
      </c>
    </row>
    <row r="3" spans="2:12" ht="33.75" customHeight="1" x14ac:dyDescent="0.25">
      <c r="B3" s="77"/>
      <c r="C3" s="2" t="s">
        <v>10</v>
      </c>
      <c r="D3" s="1" t="s">
        <v>11</v>
      </c>
      <c r="E3" s="76"/>
      <c r="F3" s="76"/>
      <c r="G3" s="75"/>
      <c r="H3" s="75"/>
      <c r="I3" s="76"/>
      <c r="J3" s="76"/>
      <c r="K3" s="76"/>
      <c r="L3" s="75"/>
    </row>
    <row r="4" spans="2:12" ht="14.4" x14ac:dyDescent="0.3">
      <c r="B4" s="3">
        <v>43405</v>
      </c>
      <c r="C4" s="4">
        <v>43394</v>
      </c>
      <c r="D4" s="5">
        <v>43424</v>
      </c>
      <c r="E4" s="7">
        <v>804810</v>
      </c>
      <c r="F4" s="7">
        <v>6480</v>
      </c>
      <c r="G4" s="7">
        <f t="shared" ref="G4:G20" si="0">E4-F4</f>
        <v>798330</v>
      </c>
      <c r="H4" s="7">
        <v>798330</v>
      </c>
      <c r="I4" s="8">
        <f t="shared" ref="I4:I20" si="1">G4/1000</f>
        <v>798.33</v>
      </c>
      <c r="J4" s="7">
        <v>0.98170000000000002</v>
      </c>
      <c r="K4" s="8">
        <f t="shared" ref="K4:K20" si="2">ROUNDDOWN(I4*J4,0)</f>
        <v>783</v>
      </c>
      <c r="L4" s="73">
        <f>K4+K5</f>
        <v>1361</v>
      </c>
    </row>
    <row r="5" spans="2:12" ht="14.4" x14ac:dyDescent="0.3">
      <c r="B5" s="3">
        <v>43435</v>
      </c>
      <c r="C5" s="4">
        <v>43424</v>
      </c>
      <c r="D5" s="5">
        <v>43454</v>
      </c>
      <c r="E5" s="9">
        <v>596310</v>
      </c>
      <c r="F5" s="9">
        <v>6790</v>
      </c>
      <c r="G5" s="7">
        <f t="shared" si="0"/>
        <v>589520</v>
      </c>
      <c r="H5" s="9">
        <v>589520</v>
      </c>
      <c r="I5" s="8">
        <f t="shared" si="1"/>
        <v>589.52</v>
      </c>
      <c r="J5" s="7">
        <v>0.98170000000000002</v>
      </c>
      <c r="K5" s="8">
        <f t="shared" si="2"/>
        <v>578</v>
      </c>
      <c r="L5" s="73"/>
    </row>
    <row r="6" spans="2:12" ht="14.4" x14ac:dyDescent="0.3">
      <c r="B6" s="3">
        <v>43466</v>
      </c>
      <c r="C6" s="4">
        <v>43454</v>
      </c>
      <c r="D6" s="5">
        <v>43485</v>
      </c>
      <c r="E6" s="9">
        <v>816350</v>
      </c>
      <c r="F6" s="9">
        <v>7050</v>
      </c>
      <c r="G6" s="7">
        <f t="shared" si="0"/>
        <v>809300</v>
      </c>
      <c r="H6" s="9">
        <v>809300</v>
      </c>
      <c r="I6" s="8">
        <f t="shared" si="1"/>
        <v>809.3</v>
      </c>
      <c r="J6" s="7">
        <v>0.98170000000000002</v>
      </c>
      <c r="K6" s="8">
        <f t="shared" si="2"/>
        <v>794</v>
      </c>
      <c r="L6" s="73">
        <f>SUM(K6:K18)</f>
        <v>8021</v>
      </c>
    </row>
    <row r="7" spans="2:12" ht="14.4" x14ac:dyDescent="0.3">
      <c r="B7" s="3">
        <v>43497</v>
      </c>
      <c r="C7" s="4">
        <v>43485</v>
      </c>
      <c r="D7" s="5">
        <v>43516</v>
      </c>
      <c r="E7" s="9">
        <v>792190</v>
      </c>
      <c r="F7" s="9">
        <v>6640</v>
      </c>
      <c r="G7" s="7">
        <f t="shared" si="0"/>
        <v>785550</v>
      </c>
      <c r="H7" s="9">
        <v>785550</v>
      </c>
      <c r="I7" s="8">
        <f t="shared" si="1"/>
        <v>785.55</v>
      </c>
      <c r="J7" s="7">
        <v>0.98170000000000002</v>
      </c>
      <c r="K7" s="8">
        <f t="shared" si="2"/>
        <v>771</v>
      </c>
      <c r="L7" s="73"/>
    </row>
    <row r="8" spans="2:12" ht="14.4" x14ac:dyDescent="0.3">
      <c r="B8" s="3">
        <v>43525</v>
      </c>
      <c r="C8" s="4">
        <v>43516</v>
      </c>
      <c r="D8" s="5">
        <v>43544</v>
      </c>
      <c r="E8" s="9">
        <v>793620</v>
      </c>
      <c r="F8" s="9">
        <v>5510</v>
      </c>
      <c r="G8" s="7">
        <f t="shared" si="0"/>
        <v>788110</v>
      </c>
      <c r="H8" s="9">
        <v>788110</v>
      </c>
      <c r="I8" s="8">
        <f t="shared" si="1"/>
        <v>788.11</v>
      </c>
      <c r="J8" s="7">
        <v>0.98170000000000002</v>
      </c>
      <c r="K8" s="8">
        <f t="shared" si="2"/>
        <v>773</v>
      </c>
      <c r="L8" s="73"/>
    </row>
    <row r="9" spans="2:12" ht="14.4" x14ac:dyDescent="0.3">
      <c r="B9" s="3">
        <v>43556</v>
      </c>
      <c r="C9" s="4">
        <v>43544</v>
      </c>
      <c r="D9" s="5">
        <v>43575</v>
      </c>
      <c r="E9" s="9">
        <v>859490</v>
      </c>
      <c r="F9" s="9">
        <v>5940</v>
      </c>
      <c r="G9" s="7">
        <f t="shared" si="0"/>
        <v>853550</v>
      </c>
      <c r="H9" s="9">
        <v>853550</v>
      </c>
      <c r="I9" s="8">
        <f t="shared" si="1"/>
        <v>853.55</v>
      </c>
      <c r="J9" s="7">
        <v>0.98170000000000002</v>
      </c>
      <c r="K9" s="8">
        <f t="shared" si="2"/>
        <v>837</v>
      </c>
      <c r="L9" s="73"/>
    </row>
    <row r="10" spans="2:12" ht="14.4" x14ac:dyDescent="0.3">
      <c r="B10" s="3">
        <v>43586</v>
      </c>
      <c r="C10" s="4">
        <v>43575</v>
      </c>
      <c r="D10" s="5">
        <v>43599</v>
      </c>
      <c r="E10" s="9">
        <v>613640</v>
      </c>
      <c r="F10" s="9">
        <v>4480</v>
      </c>
      <c r="G10" s="7">
        <f t="shared" si="0"/>
        <v>609160</v>
      </c>
      <c r="H10" s="9">
        <v>609160</v>
      </c>
      <c r="I10" s="8">
        <f t="shared" si="1"/>
        <v>609.16</v>
      </c>
      <c r="J10" s="7">
        <v>0.98170000000000002</v>
      </c>
      <c r="K10" s="8">
        <f t="shared" si="2"/>
        <v>598</v>
      </c>
      <c r="L10" s="73"/>
    </row>
    <row r="11" spans="2:12" ht="14.4" x14ac:dyDescent="0.3">
      <c r="B11" s="3"/>
      <c r="C11" s="4">
        <v>43599</v>
      </c>
      <c r="D11" s="5">
        <v>43971</v>
      </c>
      <c r="E11" s="9">
        <v>100770</v>
      </c>
      <c r="F11" s="9">
        <v>960</v>
      </c>
      <c r="G11" s="7">
        <f t="shared" si="0"/>
        <v>99810</v>
      </c>
      <c r="H11" s="9">
        <v>99810</v>
      </c>
      <c r="I11" s="8">
        <f t="shared" si="1"/>
        <v>99.81</v>
      </c>
      <c r="J11" s="7">
        <v>0.98170000000000002</v>
      </c>
      <c r="K11" s="8">
        <f t="shared" si="2"/>
        <v>97</v>
      </c>
      <c r="L11" s="73"/>
    </row>
    <row r="12" spans="2:12" ht="14.4" x14ac:dyDescent="0.3">
      <c r="B12" s="3">
        <v>43617</v>
      </c>
      <c r="C12" s="4">
        <v>43605</v>
      </c>
      <c r="D12" s="5">
        <v>43636</v>
      </c>
      <c r="E12" s="9">
        <v>783730</v>
      </c>
      <c r="F12" s="9">
        <v>5620</v>
      </c>
      <c r="G12" s="7">
        <f t="shared" si="0"/>
        <v>778110</v>
      </c>
      <c r="H12" s="9">
        <v>778110</v>
      </c>
      <c r="I12" s="8">
        <f t="shared" si="1"/>
        <v>778.11</v>
      </c>
      <c r="J12" s="7">
        <v>0.98170000000000002</v>
      </c>
      <c r="K12" s="8">
        <f t="shared" si="2"/>
        <v>763</v>
      </c>
      <c r="L12" s="73"/>
    </row>
    <row r="13" spans="2:12" ht="14.4" x14ac:dyDescent="0.3">
      <c r="B13" s="3">
        <v>43647</v>
      </c>
      <c r="C13" s="4">
        <v>43636</v>
      </c>
      <c r="D13" s="5">
        <v>43666</v>
      </c>
      <c r="E13" s="9">
        <v>607740</v>
      </c>
      <c r="F13" s="9">
        <v>5690</v>
      </c>
      <c r="G13" s="7">
        <f t="shared" si="0"/>
        <v>602050</v>
      </c>
      <c r="H13" s="9">
        <v>602050</v>
      </c>
      <c r="I13" s="8">
        <f t="shared" si="1"/>
        <v>602.04999999999995</v>
      </c>
      <c r="J13" s="7">
        <v>0.98170000000000002</v>
      </c>
      <c r="K13" s="8">
        <f t="shared" si="2"/>
        <v>591</v>
      </c>
      <c r="L13" s="73"/>
    </row>
    <row r="14" spans="2:12" ht="14.4" x14ac:dyDescent="0.3">
      <c r="B14" s="3">
        <v>43678</v>
      </c>
      <c r="C14" s="4">
        <v>43666</v>
      </c>
      <c r="D14" s="5">
        <v>43697</v>
      </c>
      <c r="E14" s="9">
        <v>563240</v>
      </c>
      <c r="F14" s="9">
        <v>6070</v>
      </c>
      <c r="G14" s="7">
        <f t="shared" si="0"/>
        <v>557170</v>
      </c>
      <c r="H14" s="9">
        <v>557170</v>
      </c>
      <c r="I14" s="8">
        <f t="shared" si="1"/>
        <v>557.16999999999996</v>
      </c>
      <c r="J14" s="7">
        <v>0.98170000000000002</v>
      </c>
      <c r="K14" s="8">
        <f t="shared" si="2"/>
        <v>546</v>
      </c>
      <c r="L14" s="73"/>
    </row>
    <row r="15" spans="2:12" ht="14.4" x14ac:dyDescent="0.3">
      <c r="B15" s="3">
        <v>43709</v>
      </c>
      <c r="C15" s="4">
        <v>43697</v>
      </c>
      <c r="D15" s="5">
        <v>43728</v>
      </c>
      <c r="E15" s="9">
        <v>565080</v>
      </c>
      <c r="F15" s="9">
        <v>6170</v>
      </c>
      <c r="G15" s="7">
        <f t="shared" si="0"/>
        <v>558910</v>
      </c>
      <c r="H15" s="9">
        <v>558910</v>
      </c>
      <c r="I15" s="8">
        <f t="shared" si="1"/>
        <v>558.91</v>
      </c>
      <c r="J15" s="7">
        <v>0.98170000000000002</v>
      </c>
      <c r="K15" s="8">
        <f t="shared" si="2"/>
        <v>548</v>
      </c>
      <c r="L15" s="73"/>
    </row>
    <row r="16" spans="2:12" ht="14.4" x14ac:dyDescent="0.3">
      <c r="B16" s="3">
        <v>43739</v>
      </c>
      <c r="C16" s="4">
        <v>43728</v>
      </c>
      <c r="D16" s="5">
        <v>43758</v>
      </c>
      <c r="E16" s="9">
        <v>555400</v>
      </c>
      <c r="F16" s="9">
        <v>6150</v>
      </c>
      <c r="G16" s="7">
        <f t="shared" si="0"/>
        <v>549250</v>
      </c>
      <c r="H16" s="9">
        <v>549250</v>
      </c>
      <c r="I16" s="8">
        <f t="shared" si="1"/>
        <v>549.25</v>
      </c>
      <c r="J16" s="7">
        <v>0.98170000000000002</v>
      </c>
      <c r="K16" s="8">
        <f t="shared" si="2"/>
        <v>539</v>
      </c>
      <c r="L16" s="73"/>
    </row>
    <row r="17" spans="2:12" ht="14.4" x14ac:dyDescent="0.3">
      <c r="B17" s="3">
        <v>43770</v>
      </c>
      <c r="C17" s="4">
        <v>43758</v>
      </c>
      <c r="D17" s="5">
        <v>43789</v>
      </c>
      <c r="E17" s="9">
        <v>552840</v>
      </c>
      <c r="F17" s="9">
        <v>8290</v>
      </c>
      <c r="G17" s="7">
        <f t="shared" si="0"/>
        <v>544550</v>
      </c>
      <c r="H17" s="9">
        <v>544550</v>
      </c>
      <c r="I17" s="8">
        <f t="shared" si="1"/>
        <v>544.54999999999995</v>
      </c>
      <c r="J17" s="7">
        <v>0.98170000000000002</v>
      </c>
      <c r="K17" s="8">
        <f t="shared" si="2"/>
        <v>534</v>
      </c>
      <c r="L17" s="73"/>
    </row>
    <row r="18" spans="2:12" ht="14.4" x14ac:dyDescent="0.3">
      <c r="B18" s="3">
        <v>43800</v>
      </c>
      <c r="C18" s="4">
        <v>43789</v>
      </c>
      <c r="D18" s="5">
        <v>43819</v>
      </c>
      <c r="E18" s="9">
        <v>650610</v>
      </c>
      <c r="F18" s="9">
        <v>8270</v>
      </c>
      <c r="G18" s="7">
        <f t="shared" si="0"/>
        <v>642340</v>
      </c>
      <c r="H18" s="9">
        <v>642340</v>
      </c>
      <c r="I18" s="8">
        <f t="shared" si="1"/>
        <v>642.34</v>
      </c>
      <c r="J18" s="7">
        <v>0.98170000000000002</v>
      </c>
      <c r="K18" s="8">
        <f t="shared" si="2"/>
        <v>630</v>
      </c>
      <c r="L18" s="73"/>
    </row>
    <row r="19" spans="2:12" ht="14.4" x14ac:dyDescent="0.3">
      <c r="B19" s="3">
        <v>43831</v>
      </c>
      <c r="C19" s="4">
        <v>43819</v>
      </c>
      <c r="D19" s="5">
        <v>43850</v>
      </c>
      <c r="E19" s="9">
        <v>649180</v>
      </c>
      <c r="F19" s="9">
        <v>8210</v>
      </c>
      <c r="G19" s="7">
        <f t="shared" si="0"/>
        <v>640970</v>
      </c>
      <c r="H19" s="9">
        <v>640970</v>
      </c>
      <c r="I19" s="8">
        <f t="shared" si="1"/>
        <v>640.97</v>
      </c>
      <c r="J19" s="7">
        <v>0.98170000000000002</v>
      </c>
      <c r="K19" s="8">
        <f t="shared" si="2"/>
        <v>629</v>
      </c>
      <c r="L19" s="73">
        <f>K19+K20</f>
        <v>1404</v>
      </c>
    </row>
    <row r="20" spans="2:12" ht="14.4" x14ac:dyDescent="0.3">
      <c r="B20" s="3">
        <v>43862</v>
      </c>
      <c r="C20" s="4">
        <v>43850</v>
      </c>
      <c r="D20" s="5">
        <v>43881</v>
      </c>
      <c r="E20" s="9">
        <v>797640</v>
      </c>
      <c r="F20" s="9">
        <v>7980</v>
      </c>
      <c r="G20" s="7">
        <f t="shared" si="0"/>
        <v>789660</v>
      </c>
      <c r="H20" s="9">
        <v>789660</v>
      </c>
      <c r="I20" s="8">
        <f t="shared" si="1"/>
        <v>789.66</v>
      </c>
      <c r="J20" s="7">
        <v>0.98170000000000002</v>
      </c>
      <c r="K20" s="8">
        <f t="shared" si="2"/>
        <v>775</v>
      </c>
      <c r="L20" s="73"/>
    </row>
    <row r="21" spans="2:12" ht="14.4" x14ac:dyDescent="0.3">
      <c r="B21" s="74" t="s">
        <v>12</v>
      </c>
      <c r="C21" s="74"/>
      <c r="D21" s="74"/>
      <c r="E21" s="11"/>
      <c r="F21" s="11"/>
      <c r="G21" s="11">
        <f>SUM(G4:G20)</f>
        <v>10996340</v>
      </c>
      <c r="H21" s="12">
        <f>SUM(H4:H20)</f>
        <v>10996340</v>
      </c>
      <c r="I21" s="13">
        <f>SUM(I4:I20)</f>
        <v>10996.339999999998</v>
      </c>
      <c r="J21" s="11"/>
      <c r="K21" s="11">
        <f>ROUNDDOWN(SUM(K4:K20),0)</f>
        <v>10786</v>
      </c>
      <c r="L21" s="14">
        <f>L4+L6+L19</f>
        <v>10786</v>
      </c>
    </row>
  </sheetData>
  <mergeCells count="14">
    <mergeCell ref="L4:L5"/>
    <mergeCell ref="L6:L18"/>
    <mergeCell ref="L19:L20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topLeftCell="A4" zoomScalePageLayoutView="60" workbookViewId="0">
      <selection activeCell="I24" sqref="I24"/>
    </sheetView>
  </sheetViews>
  <sheetFormatPr defaultRowHeight="13.2" x14ac:dyDescent="0.25"/>
  <cols>
    <col min="1" max="2" width="11.6640625" customWidth="1"/>
    <col min="3" max="3" width="12.33203125" customWidth="1"/>
    <col min="4" max="4" width="12.5546875" customWidth="1"/>
    <col min="5" max="6" width="11.6640625" customWidth="1"/>
    <col min="7" max="8" width="17.6640625" customWidth="1"/>
    <col min="9" max="9" width="16.109375" customWidth="1"/>
    <col min="10" max="11" width="11.6640625" customWidth="1"/>
    <col min="12" max="12" width="14.33203125" customWidth="1"/>
    <col min="13" max="256" width="11.6640625" customWidth="1"/>
    <col min="257" max="1025" width="11.5546875"/>
  </cols>
  <sheetData>
    <row r="2" spans="2:12" ht="13.95" customHeight="1" x14ac:dyDescent="0.25">
      <c r="B2" s="77" t="s">
        <v>0</v>
      </c>
      <c r="C2" s="75" t="s">
        <v>1</v>
      </c>
      <c r="D2" s="75"/>
      <c r="E2" s="76" t="s">
        <v>2</v>
      </c>
      <c r="F2" s="76" t="s">
        <v>3</v>
      </c>
      <c r="G2" s="75" t="s">
        <v>4</v>
      </c>
      <c r="H2" s="75" t="s">
        <v>5</v>
      </c>
      <c r="I2" s="76" t="s">
        <v>6</v>
      </c>
      <c r="J2" s="76" t="s">
        <v>7</v>
      </c>
      <c r="K2" s="76" t="s">
        <v>8</v>
      </c>
      <c r="L2" s="75" t="s">
        <v>9</v>
      </c>
    </row>
    <row r="3" spans="2:12" ht="51" customHeight="1" x14ac:dyDescent="0.25">
      <c r="B3" s="77"/>
      <c r="C3" s="2" t="s">
        <v>10</v>
      </c>
      <c r="D3" s="1" t="s">
        <v>11</v>
      </c>
      <c r="E3" s="76"/>
      <c r="F3" s="76"/>
      <c r="G3" s="75"/>
      <c r="H3" s="75"/>
      <c r="I3" s="76"/>
      <c r="J3" s="76"/>
      <c r="K3" s="76"/>
      <c r="L3" s="75"/>
    </row>
    <row r="4" spans="2:12" ht="14.4" x14ac:dyDescent="0.3">
      <c r="B4" s="3">
        <v>43405</v>
      </c>
      <c r="C4" s="4">
        <v>43394</v>
      </c>
      <c r="D4" s="5">
        <v>43424</v>
      </c>
      <c r="E4" s="7">
        <v>1630070</v>
      </c>
      <c r="F4" s="7">
        <v>10300</v>
      </c>
      <c r="G4" s="7">
        <f t="shared" ref="G4:G20" si="0">E4-F4</f>
        <v>1619770</v>
      </c>
      <c r="H4" s="7">
        <v>1619770</v>
      </c>
      <c r="I4" s="8">
        <f t="shared" ref="I4:I20" si="1">G4/1000</f>
        <v>1619.77</v>
      </c>
      <c r="J4" s="7">
        <v>0.98170000000000002</v>
      </c>
      <c r="K4" s="8">
        <f t="shared" ref="K4:K20" si="2">ROUNDDOWN(I4*J4,0)</f>
        <v>1590</v>
      </c>
      <c r="L4" s="73">
        <f>K4+K5</f>
        <v>2819</v>
      </c>
    </row>
    <row r="5" spans="2:12" ht="14.4" x14ac:dyDescent="0.3">
      <c r="B5" s="3">
        <v>43435</v>
      </c>
      <c r="C5" s="4">
        <v>43424</v>
      </c>
      <c r="D5" s="5">
        <v>43454</v>
      </c>
      <c r="E5" s="9">
        <v>1262000</v>
      </c>
      <c r="F5" s="9">
        <v>10030</v>
      </c>
      <c r="G5" s="7">
        <f t="shared" si="0"/>
        <v>1251970</v>
      </c>
      <c r="H5" s="9">
        <v>1251970</v>
      </c>
      <c r="I5" s="8">
        <f t="shared" si="1"/>
        <v>1251.97</v>
      </c>
      <c r="J5" s="7">
        <v>0.98170000000000002</v>
      </c>
      <c r="K5" s="8">
        <f t="shared" si="2"/>
        <v>1229</v>
      </c>
      <c r="L5" s="73"/>
    </row>
    <row r="6" spans="2:12" ht="14.4" x14ac:dyDescent="0.3">
      <c r="B6" s="3">
        <v>43466</v>
      </c>
      <c r="C6" s="4">
        <v>43454</v>
      </c>
      <c r="D6" s="5">
        <v>43485</v>
      </c>
      <c r="E6" s="9">
        <v>1616810</v>
      </c>
      <c r="F6" s="9">
        <v>9890</v>
      </c>
      <c r="G6" s="7">
        <f t="shared" si="0"/>
        <v>1606920</v>
      </c>
      <c r="H6" s="9">
        <v>1606920</v>
      </c>
      <c r="I6" s="8">
        <f t="shared" si="1"/>
        <v>1606.92</v>
      </c>
      <c r="J6" s="7">
        <v>0.98170000000000002</v>
      </c>
      <c r="K6" s="8">
        <f t="shared" si="2"/>
        <v>1577</v>
      </c>
      <c r="L6" s="73">
        <f>SUM(K6:K18)</f>
        <v>16518</v>
      </c>
    </row>
    <row r="7" spans="2:12" ht="14.4" x14ac:dyDescent="0.3">
      <c r="B7" s="3">
        <v>43497</v>
      </c>
      <c r="C7" s="4">
        <v>43485</v>
      </c>
      <c r="D7" s="5">
        <v>43516</v>
      </c>
      <c r="E7" s="9">
        <v>1590840</v>
      </c>
      <c r="F7" s="9">
        <v>9980</v>
      </c>
      <c r="G7" s="7">
        <f t="shared" si="0"/>
        <v>1580860</v>
      </c>
      <c r="H7" s="9">
        <v>1580860</v>
      </c>
      <c r="I7" s="8">
        <f t="shared" si="1"/>
        <v>1580.86</v>
      </c>
      <c r="J7" s="7">
        <v>0.98170000000000002</v>
      </c>
      <c r="K7" s="8">
        <f t="shared" si="2"/>
        <v>1551</v>
      </c>
      <c r="L7" s="73"/>
    </row>
    <row r="8" spans="2:12" ht="14.4" x14ac:dyDescent="0.3">
      <c r="B8" s="3">
        <v>43525</v>
      </c>
      <c r="C8" s="4">
        <v>43516</v>
      </c>
      <c r="D8" s="5">
        <v>43544</v>
      </c>
      <c r="E8" s="9">
        <v>1599750</v>
      </c>
      <c r="F8" s="9">
        <v>8660</v>
      </c>
      <c r="G8" s="7">
        <f t="shared" si="0"/>
        <v>1591090</v>
      </c>
      <c r="H8" s="9">
        <v>1591090</v>
      </c>
      <c r="I8" s="8">
        <f t="shared" si="1"/>
        <v>1591.09</v>
      </c>
      <c r="J8" s="7">
        <v>0.98170000000000002</v>
      </c>
      <c r="K8" s="8">
        <f t="shared" si="2"/>
        <v>1561</v>
      </c>
      <c r="L8" s="73"/>
    </row>
    <row r="9" spans="2:12" ht="14.4" x14ac:dyDescent="0.3">
      <c r="B9" s="3">
        <v>43556</v>
      </c>
      <c r="C9" s="4">
        <v>43544</v>
      </c>
      <c r="D9" s="5">
        <v>43575</v>
      </c>
      <c r="E9" s="9">
        <v>1683480</v>
      </c>
      <c r="F9" s="9">
        <v>8190</v>
      </c>
      <c r="G9" s="7">
        <f t="shared" si="0"/>
        <v>1675290</v>
      </c>
      <c r="H9" s="9">
        <v>1675290</v>
      </c>
      <c r="I9" s="8">
        <f t="shared" si="1"/>
        <v>1675.29</v>
      </c>
      <c r="J9" s="7">
        <v>0.98170000000000002</v>
      </c>
      <c r="K9" s="8">
        <f t="shared" si="2"/>
        <v>1644</v>
      </c>
      <c r="L9" s="73"/>
    </row>
    <row r="10" spans="2:12" ht="14.4" x14ac:dyDescent="0.3">
      <c r="B10" s="81">
        <v>43586</v>
      </c>
      <c r="C10" s="4">
        <v>43575</v>
      </c>
      <c r="D10" s="5">
        <v>43600</v>
      </c>
      <c r="E10" s="9">
        <v>1335220</v>
      </c>
      <c r="F10" s="9">
        <v>6450</v>
      </c>
      <c r="G10" s="7">
        <f t="shared" si="0"/>
        <v>1328770</v>
      </c>
      <c r="H10" s="9">
        <v>1328770</v>
      </c>
      <c r="I10" s="8">
        <f t="shared" si="1"/>
        <v>1328.77</v>
      </c>
      <c r="J10" s="7">
        <v>0.98170000000000002</v>
      </c>
      <c r="K10" s="8">
        <f t="shared" si="2"/>
        <v>1304</v>
      </c>
      <c r="L10" s="73"/>
    </row>
    <row r="11" spans="2:12" ht="14.4" x14ac:dyDescent="0.3">
      <c r="B11" s="81"/>
      <c r="C11" s="4">
        <v>43600</v>
      </c>
      <c r="D11" s="5">
        <v>43605</v>
      </c>
      <c r="E11" s="9">
        <v>217460</v>
      </c>
      <c r="F11" s="9">
        <v>1220</v>
      </c>
      <c r="G11" s="7">
        <f t="shared" si="0"/>
        <v>216240</v>
      </c>
      <c r="H11" s="9">
        <v>216240</v>
      </c>
      <c r="I11" s="8">
        <f t="shared" si="1"/>
        <v>216.24</v>
      </c>
      <c r="J11" s="7">
        <v>0.98170000000000002</v>
      </c>
      <c r="K11" s="8">
        <f t="shared" si="2"/>
        <v>212</v>
      </c>
      <c r="L11" s="73"/>
    </row>
    <row r="12" spans="2:12" ht="14.4" x14ac:dyDescent="0.3">
      <c r="B12" s="3">
        <v>43617</v>
      </c>
      <c r="C12" s="4">
        <v>43605</v>
      </c>
      <c r="D12" s="5">
        <v>43636</v>
      </c>
      <c r="E12" s="9">
        <v>1581470</v>
      </c>
      <c r="F12" s="9">
        <v>7850</v>
      </c>
      <c r="G12" s="7">
        <f t="shared" si="0"/>
        <v>1573620</v>
      </c>
      <c r="H12" s="9">
        <v>1573620</v>
      </c>
      <c r="I12" s="8">
        <f t="shared" si="1"/>
        <v>1573.62</v>
      </c>
      <c r="J12" s="7">
        <v>0.98170000000000002</v>
      </c>
      <c r="K12" s="8">
        <f t="shared" si="2"/>
        <v>1544</v>
      </c>
      <c r="L12" s="73"/>
    </row>
    <row r="13" spans="2:12" ht="14.4" x14ac:dyDescent="0.3">
      <c r="B13" s="3">
        <v>43647</v>
      </c>
      <c r="C13" s="4">
        <v>43636</v>
      </c>
      <c r="D13" s="5">
        <v>43666</v>
      </c>
      <c r="E13" s="9">
        <v>1248310</v>
      </c>
      <c r="F13" s="9">
        <v>8770</v>
      </c>
      <c r="G13" s="7">
        <f t="shared" si="0"/>
        <v>1239540</v>
      </c>
      <c r="H13" s="9">
        <v>1239540</v>
      </c>
      <c r="I13" s="8">
        <f t="shared" si="1"/>
        <v>1239.54</v>
      </c>
      <c r="J13" s="7">
        <v>0.98170000000000002</v>
      </c>
      <c r="K13" s="8">
        <f t="shared" si="2"/>
        <v>1216</v>
      </c>
      <c r="L13" s="73"/>
    </row>
    <row r="14" spans="2:12" ht="14.4" x14ac:dyDescent="0.3">
      <c r="B14" s="3">
        <v>43678</v>
      </c>
      <c r="C14" s="4">
        <v>43666</v>
      </c>
      <c r="D14" s="5">
        <v>43697</v>
      </c>
      <c r="E14" s="9">
        <v>1114110</v>
      </c>
      <c r="F14" s="9">
        <v>9120</v>
      </c>
      <c r="G14" s="7">
        <f t="shared" si="0"/>
        <v>1104990</v>
      </c>
      <c r="H14" s="9">
        <v>1104990</v>
      </c>
      <c r="I14" s="8">
        <f t="shared" si="1"/>
        <v>1104.99</v>
      </c>
      <c r="J14" s="7">
        <v>0.98170000000000002</v>
      </c>
      <c r="K14" s="8">
        <f t="shared" si="2"/>
        <v>1084</v>
      </c>
      <c r="L14" s="73"/>
    </row>
    <row r="15" spans="2:12" ht="14.4" x14ac:dyDescent="0.3">
      <c r="B15" s="3">
        <v>43709</v>
      </c>
      <c r="C15" s="4">
        <v>43697</v>
      </c>
      <c r="D15" s="5">
        <v>43728</v>
      </c>
      <c r="E15" s="9">
        <v>1228610</v>
      </c>
      <c r="F15" s="9">
        <v>9830</v>
      </c>
      <c r="G15" s="7">
        <f t="shared" si="0"/>
        <v>1218780</v>
      </c>
      <c r="H15" s="9">
        <v>1218780</v>
      </c>
      <c r="I15" s="8">
        <f t="shared" si="1"/>
        <v>1218.78</v>
      </c>
      <c r="J15" s="7">
        <v>0.98170000000000002</v>
      </c>
      <c r="K15" s="8">
        <f t="shared" si="2"/>
        <v>1196</v>
      </c>
      <c r="L15" s="73"/>
    </row>
    <row r="16" spans="2:12" ht="14.4" x14ac:dyDescent="0.3">
      <c r="B16" s="3">
        <v>43739</v>
      </c>
      <c r="C16" s="4">
        <v>43728</v>
      </c>
      <c r="D16" s="5">
        <v>43758</v>
      </c>
      <c r="E16" s="9">
        <v>1230130</v>
      </c>
      <c r="F16" s="9">
        <v>9570</v>
      </c>
      <c r="G16" s="7">
        <f t="shared" si="0"/>
        <v>1220560</v>
      </c>
      <c r="H16" s="9">
        <v>1220560</v>
      </c>
      <c r="I16" s="8">
        <f t="shared" si="1"/>
        <v>1220.56</v>
      </c>
      <c r="J16" s="7">
        <v>0.98170000000000002</v>
      </c>
      <c r="K16" s="8">
        <f t="shared" si="2"/>
        <v>1198</v>
      </c>
      <c r="L16" s="73"/>
    </row>
    <row r="17" spans="2:12" ht="14.4" x14ac:dyDescent="0.3">
      <c r="B17" s="3">
        <v>43770</v>
      </c>
      <c r="C17" s="4">
        <v>43758</v>
      </c>
      <c r="D17" s="5">
        <v>43789</v>
      </c>
      <c r="E17" s="9">
        <v>1118480</v>
      </c>
      <c r="F17" s="9">
        <v>9890</v>
      </c>
      <c r="G17" s="7">
        <f t="shared" si="0"/>
        <v>1108590</v>
      </c>
      <c r="H17" s="9">
        <v>1108590</v>
      </c>
      <c r="I17" s="8">
        <f t="shared" si="1"/>
        <v>1108.5899999999999</v>
      </c>
      <c r="J17" s="7">
        <v>0.98170000000000002</v>
      </c>
      <c r="K17" s="8">
        <f t="shared" si="2"/>
        <v>1088</v>
      </c>
      <c r="L17" s="73"/>
    </row>
    <row r="18" spans="2:12" ht="14.4" x14ac:dyDescent="0.3">
      <c r="B18" s="3">
        <v>43800</v>
      </c>
      <c r="C18" s="4">
        <v>43789</v>
      </c>
      <c r="D18" s="5">
        <v>43819</v>
      </c>
      <c r="E18" s="9">
        <v>1379250</v>
      </c>
      <c r="F18" s="9">
        <v>10510</v>
      </c>
      <c r="G18" s="7">
        <f t="shared" si="0"/>
        <v>1368740</v>
      </c>
      <c r="H18" s="9">
        <v>1368740</v>
      </c>
      <c r="I18" s="8">
        <f t="shared" si="1"/>
        <v>1368.74</v>
      </c>
      <c r="J18" s="7">
        <v>0.98170000000000002</v>
      </c>
      <c r="K18" s="8">
        <f t="shared" si="2"/>
        <v>1343</v>
      </c>
      <c r="L18" s="73"/>
    </row>
    <row r="19" spans="2:12" ht="14.4" x14ac:dyDescent="0.3">
      <c r="B19" s="3">
        <v>43831</v>
      </c>
      <c r="C19" s="4">
        <v>43819</v>
      </c>
      <c r="D19" s="5">
        <v>43850</v>
      </c>
      <c r="E19" s="9">
        <v>1396410</v>
      </c>
      <c r="F19" s="9">
        <v>10960</v>
      </c>
      <c r="G19" s="7">
        <f t="shared" si="0"/>
        <v>1385450</v>
      </c>
      <c r="H19" s="9">
        <v>1606920</v>
      </c>
      <c r="I19" s="8">
        <f t="shared" si="1"/>
        <v>1385.45</v>
      </c>
      <c r="J19" s="7">
        <v>0.98170000000000002</v>
      </c>
      <c r="K19" s="8">
        <f t="shared" si="2"/>
        <v>1360</v>
      </c>
      <c r="L19" s="73">
        <f>K19+K20</f>
        <v>2970</v>
      </c>
    </row>
    <row r="20" spans="2:12" ht="14.4" x14ac:dyDescent="0.3">
      <c r="B20" s="3">
        <v>43862</v>
      </c>
      <c r="C20" s="4">
        <v>43850</v>
      </c>
      <c r="D20" s="5">
        <v>43881</v>
      </c>
      <c r="E20" s="9">
        <v>1650490</v>
      </c>
      <c r="F20" s="9">
        <v>9940</v>
      </c>
      <c r="G20" s="7">
        <f t="shared" si="0"/>
        <v>1640550</v>
      </c>
      <c r="H20" s="9">
        <v>1580860</v>
      </c>
      <c r="I20" s="8">
        <f t="shared" si="1"/>
        <v>1640.55</v>
      </c>
      <c r="J20" s="7">
        <v>0.98170000000000002</v>
      </c>
      <c r="K20" s="8">
        <f t="shared" si="2"/>
        <v>1610</v>
      </c>
      <c r="L20" s="73"/>
    </row>
    <row r="21" spans="2:12" ht="14.4" x14ac:dyDescent="0.3">
      <c r="B21" s="74" t="s">
        <v>12</v>
      </c>
      <c r="C21" s="74"/>
      <c r="D21" s="74"/>
      <c r="E21" s="11"/>
      <c r="F21" s="11"/>
      <c r="G21" s="11">
        <f>SUM(G4:G20)</f>
        <v>22731730</v>
      </c>
      <c r="H21" s="12">
        <f>SUM(H4:H20)</f>
        <v>22893510</v>
      </c>
      <c r="I21" s="13">
        <f>SUM(I4:I20)</f>
        <v>22731.730000000003</v>
      </c>
      <c r="J21" s="11"/>
      <c r="K21" s="11">
        <f>ROUNDDOWN(SUM(K4:K20),0)</f>
        <v>22307</v>
      </c>
      <c r="L21" s="14">
        <f>L4+L6+L19</f>
        <v>22307</v>
      </c>
    </row>
  </sheetData>
  <mergeCells count="15">
    <mergeCell ref="L4:L5"/>
    <mergeCell ref="L6:L18"/>
    <mergeCell ref="B10:B11"/>
    <mergeCell ref="L19:L20"/>
    <mergeCell ref="B21:D21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opLeftCell="A10" zoomScalePageLayoutView="60" workbookViewId="0">
      <selection activeCell="I28" sqref="I28"/>
    </sheetView>
  </sheetViews>
  <sheetFormatPr defaultRowHeight="13.2" x14ac:dyDescent="0.25"/>
  <cols>
    <col min="1" max="2" width="11.6640625" customWidth="1"/>
    <col min="3" max="3" width="12.88671875" customWidth="1"/>
    <col min="4" max="4" width="13" customWidth="1"/>
    <col min="5" max="5" width="15.88671875" customWidth="1"/>
    <col min="6" max="6" width="15.6640625" customWidth="1"/>
    <col min="7" max="7" width="21.109375" customWidth="1"/>
    <col min="8" max="8" width="18.44140625" customWidth="1"/>
    <col min="9" max="9" width="19.88671875" customWidth="1"/>
    <col min="10" max="10" width="13.88671875" customWidth="1"/>
    <col min="11" max="11" width="15" customWidth="1"/>
    <col min="12" max="12" width="14.6640625" customWidth="1"/>
    <col min="13" max="256" width="11.6640625" customWidth="1"/>
    <col min="257" max="1025" width="11.5546875"/>
  </cols>
  <sheetData>
    <row r="2" spans="2:12" ht="15" customHeight="1" x14ac:dyDescent="0.25">
      <c r="B2" s="77" t="s">
        <v>0</v>
      </c>
      <c r="C2" s="75" t="s">
        <v>1</v>
      </c>
      <c r="D2" s="75"/>
      <c r="E2" s="76" t="s">
        <v>2</v>
      </c>
      <c r="F2" s="76" t="s">
        <v>3</v>
      </c>
      <c r="G2" s="75" t="s">
        <v>4</v>
      </c>
      <c r="H2" s="75" t="s">
        <v>5</v>
      </c>
      <c r="I2" s="76" t="s">
        <v>6</v>
      </c>
      <c r="J2" s="76" t="s">
        <v>7</v>
      </c>
      <c r="K2" s="76" t="s">
        <v>8</v>
      </c>
      <c r="L2" s="75" t="s">
        <v>9</v>
      </c>
    </row>
    <row r="3" spans="2:12" ht="27.75" customHeight="1" x14ac:dyDescent="0.25">
      <c r="B3" s="77"/>
      <c r="C3" s="2" t="s">
        <v>10</v>
      </c>
      <c r="D3" s="1" t="s">
        <v>11</v>
      </c>
      <c r="E3" s="76"/>
      <c r="F3" s="76"/>
      <c r="G3" s="75"/>
      <c r="H3" s="75"/>
      <c r="I3" s="76"/>
      <c r="J3" s="76"/>
      <c r="K3" s="76"/>
      <c r="L3" s="75"/>
    </row>
    <row r="4" spans="2:12" ht="14.4" x14ac:dyDescent="0.3">
      <c r="B4" s="3">
        <v>43374</v>
      </c>
      <c r="C4" s="4">
        <v>43394</v>
      </c>
      <c r="D4" s="5">
        <v>43398</v>
      </c>
      <c r="E4" s="6">
        <f>'Apportioning Salakpur'!N9</f>
        <v>260829.20517287499</v>
      </c>
      <c r="F4" s="7">
        <v>9400</v>
      </c>
      <c r="G4" s="6">
        <f t="shared" ref="G4:G22" si="0">E4-F4</f>
        <v>251429.20517287499</v>
      </c>
      <c r="H4" s="7">
        <v>1355700</v>
      </c>
      <c r="I4" s="8">
        <f t="shared" ref="I4:I22" si="1">G4/1000</f>
        <v>251.42920517287499</v>
      </c>
      <c r="J4" s="7">
        <v>0.98170000000000002</v>
      </c>
      <c r="K4" s="8">
        <f t="shared" ref="K4:K22" si="2">ROUNDDOWN(I4*J4,0)</f>
        <v>246</v>
      </c>
      <c r="L4" s="73">
        <f>K4+K5+K6</f>
        <v>2874</v>
      </c>
    </row>
    <row r="5" spans="2:12" ht="14.4" x14ac:dyDescent="0.3">
      <c r="B5" s="3">
        <v>43405</v>
      </c>
      <c r="C5" s="4">
        <v>43398</v>
      </c>
      <c r="D5" s="5">
        <v>43429</v>
      </c>
      <c r="E5" s="9">
        <v>1557200</v>
      </c>
      <c r="F5" s="9">
        <v>9500</v>
      </c>
      <c r="G5" s="6">
        <f t="shared" si="0"/>
        <v>1547700</v>
      </c>
      <c r="H5" s="9">
        <v>1547700</v>
      </c>
      <c r="I5" s="8">
        <f t="shared" si="1"/>
        <v>1547.7</v>
      </c>
      <c r="J5" s="7">
        <v>0.98170000000000002</v>
      </c>
      <c r="K5" s="8">
        <f t="shared" si="2"/>
        <v>1519</v>
      </c>
      <c r="L5" s="73"/>
    </row>
    <row r="6" spans="2:12" ht="14.4" x14ac:dyDescent="0.3">
      <c r="B6" s="3">
        <v>43435</v>
      </c>
      <c r="C6" s="4">
        <v>43429</v>
      </c>
      <c r="D6" s="5">
        <v>43459</v>
      </c>
      <c r="E6" s="9">
        <v>1140300</v>
      </c>
      <c r="F6" s="9">
        <v>10500</v>
      </c>
      <c r="G6" s="6">
        <f t="shared" si="0"/>
        <v>1129800</v>
      </c>
      <c r="H6" s="9">
        <v>1129800</v>
      </c>
      <c r="I6" s="8">
        <f t="shared" si="1"/>
        <v>1129.8</v>
      </c>
      <c r="J6" s="7">
        <v>0.98170000000000002</v>
      </c>
      <c r="K6" s="8">
        <f t="shared" si="2"/>
        <v>1109</v>
      </c>
      <c r="L6" s="73"/>
    </row>
    <row r="7" spans="2:12" ht="14.4" x14ac:dyDescent="0.3">
      <c r="B7" s="3">
        <v>43466</v>
      </c>
      <c r="C7" s="4">
        <v>43459</v>
      </c>
      <c r="D7" s="5">
        <v>43490</v>
      </c>
      <c r="E7" s="9">
        <v>1596400</v>
      </c>
      <c r="F7" s="9">
        <v>11100</v>
      </c>
      <c r="G7" s="6">
        <f t="shared" si="0"/>
        <v>1585300</v>
      </c>
      <c r="H7" s="9">
        <v>1585300</v>
      </c>
      <c r="I7" s="8">
        <f t="shared" si="1"/>
        <v>1585.3</v>
      </c>
      <c r="J7" s="7">
        <v>0.98170000000000002</v>
      </c>
      <c r="K7" s="8">
        <f t="shared" si="2"/>
        <v>1556</v>
      </c>
      <c r="L7" s="73">
        <f>SUM(K7:K20)</f>
        <v>15823</v>
      </c>
    </row>
    <row r="8" spans="2:12" ht="14.4" x14ac:dyDescent="0.3">
      <c r="B8" s="3">
        <v>43497</v>
      </c>
      <c r="C8" s="4">
        <v>43490</v>
      </c>
      <c r="D8" s="5">
        <v>43521</v>
      </c>
      <c r="E8" s="9">
        <v>1543400</v>
      </c>
      <c r="F8" s="9">
        <v>10200</v>
      </c>
      <c r="G8" s="6">
        <f t="shared" si="0"/>
        <v>1533200</v>
      </c>
      <c r="H8" s="9">
        <v>1533200</v>
      </c>
      <c r="I8" s="8">
        <f t="shared" si="1"/>
        <v>1533.2</v>
      </c>
      <c r="J8" s="7">
        <v>0.98170000000000002</v>
      </c>
      <c r="K8" s="8">
        <f t="shared" si="2"/>
        <v>1505</v>
      </c>
      <c r="L8" s="73"/>
    </row>
    <row r="9" spans="2:12" ht="14.4" x14ac:dyDescent="0.3">
      <c r="B9" s="3">
        <v>43525</v>
      </c>
      <c r="C9" s="4">
        <v>43521</v>
      </c>
      <c r="D9" s="5">
        <v>43549</v>
      </c>
      <c r="E9" s="9">
        <v>1466000</v>
      </c>
      <c r="F9" s="9">
        <v>8400</v>
      </c>
      <c r="G9" s="6">
        <f t="shared" si="0"/>
        <v>1457600</v>
      </c>
      <c r="H9" s="9">
        <v>1457600</v>
      </c>
      <c r="I9" s="8">
        <f t="shared" si="1"/>
        <v>1457.6</v>
      </c>
      <c r="J9" s="7">
        <v>0.98170000000000002</v>
      </c>
      <c r="K9" s="8">
        <f t="shared" si="2"/>
        <v>1430</v>
      </c>
      <c r="L9" s="73"/>
    </row>
    <row r="10" spans="2:12" ht="14.4" x14ac:dyDescent="0.3">
      <c r="B10" s="3">
        <v>43556</v>
      </c>
      <c r="C10" s="4">
        <v>43549</v>
      </c>
      <c r="D10" s="5">
        <v>43555</v>
      </c>
      <c r="E10" s="9">
        <v>338700</v>
      </c>
      <c r="F10" s="9">
        <v>1800</v>
      </c>
      <c r="G10" s="6">
        <f t="shared" si="0"/>
        <v>336900</v>
      </c>
      <c r="H10" s="9">
        <v>336900</v>
      </c>
      <c r="I10" s="8">
        <f t="shared" si="1"/>
        <v>336.9</v>
      </c>
      <c r="J10" s="7">
        <v>0.98170000000000002</v>
      </c>
      <c r="K10" s="8">
        <f t="shared" si="2"/>
        <v>330</v>
      </c>
      <c r="L10" s="73"/>
    </row>
    <row r="11" spans="2:12" ht="14.4" x14ac:dyDescent="0.3">
      <c r="B11" s="3"/>
      <c r="C11" s="4">
        <v>43556</v>
      </c>
      <c r="D11" s="5">
        <v>43580</v>
      </c>
      <c r="E11" s="9">
        <v>1262600</v>
      </c>
      <c r="F11" s="9">
        <v>6900</v>
      </c>
      <c r="G11" s="6">
        <f t="shared" si="0"/>
        <v>1255700</v>
      </c>
      <c r="H11" s="9">
        <v>1255700</v>
      </c>
      <c r="I11" s="8">
        <f t="shared" si="1"/>
        <v>1255.7</v>
      </c>
      <c r="J11" s="7">
        <v>0.98170000000000002</v>
      </c>
      <c r="K11" s="8">
        <f t="shared" si="2"/>
        <v>1232</v>
      </c>
      <c r="L11" s="73"/>
    </row>
    <row r="12" spans="2:12" ht="14.4" x14ac:dyDescent="0.3">
      <c r="B12" s="3">
        <v>43586</v>
      </c>
      <c r="C12" s="4">
        <v>43580</v>
      </c>
      <c r="D12" s="5">
        <v>43610</v>
      </c>
      <c r="E12" s="9">
        <v>1466800</v>
      </c>
      <c r="F12" s="9">
        <v>7400</v>
      </c>
      <c r="G12" s="6">
        <f t="shared" si="0"/>
        <v>1459400</v>
      </c>
      <c r="H12" s="9">
        <v>1459400</v>
      </c>
      <c r="I12" s="8">
        <f t="shared" si="1"/>
        <v>1459.4</v>
      </c>
      <c r="J12" s="7">
        <v>0.98170000000000002</v>
      </c>
      <c r="K12" s="8">
        <f t="shared" si="2"/>
        <v>1432</v>
      </c>
      <c r="L12" s="73"/>
    </row>
    <row r="13" spans="2:12" ht="14.4" x14ac:dyDescent="0.3">
      <c r="B13" s="3">
        <v>43617</v>
      </c>
      <c r="C13" s="4">
        <v>43610</v>
      </c>
      <c r="D13" s="5">
        <v>43641</v>
      </c>
      <c r="E13" s="9">
        <v>1372600</v>
      </c>
      <c r="F13" s="9">
        <v>7900</v>
      </c>
      <c r="G13" s="6">
        <f t="shared" si="0"/>
        <v>1364700</v>
      </c>
      <c r="H13" s="9">
        <v>1364700</v>
      </c>
      <c r="I13" s="8">
        <f t="shared" si="1"/>
        <v>1364.7</v>
      </c>
      <c r="J13" s="7">
        <v>0.98170000000000002</v>
      </c>
      <c r="K13" s="8">
        <f t="shared" si="2"/>
        <v>1339</v>
      </c>
      <c r="L13" s="73"/>
    </row>
    <row r="14" spans="2:12" ht="14.4" x14ac:dyDescent="0.3">
      <c r="B14" s="3">
        <v>43647</v>
      </c>
      <c r="C14" s="4">
        <v>43641</v>
      </c>
      <c r="D14" s="5">
        <v>43650</v>
      </c>
      <c r="E14" s="9">
        <v>330000</v>
      </c>
      <c r="F14" s="9">
        <v>2400</v>
      </c>
      <c r="G14" s="6">
        <f t="shared" si="0"/>
        <v>327600</v>
      </c>
      <c r="H14" s="9">
        <v>327600</v>
      </c>
      <c r="I14" s="8">
        <f t="shared" si="1"/>
        <v>327.60000000000002</v>
      </c>
      <c r="J14" s="7">
        <v>0.98170000000000002</v>
      </c>
      <c r="K14" s="8">
        <f t="shared" si="2"/>
        <v>321</v>
      </c>
      <c r="L14" s="73"/>
    </row>
    <row r="15" spans="2:12" ht="14.4" x14ac:dyDescent="0.3">
      <c r="B15" s="3"/>
      <c r="C15" s="4">
        <v>43650</v>
      </c>
      <c r="D15" s="5">
        <v>43671</v>
      </c>
      <c r="E15" s="9">
        <v>922600</v>
      </c>
      <c r="F15" s="9">
        <v>5700</v>
      </c>
      <c r="G15" s="6">
        <f t="shared" si="0"/>
        <v>916900</v>
      </c>
      <c r="H15" s="9">
        <v>916900</v>
      </c>
      <c r="I15" s="8">
        <f t="shared" si="1"/>
        <v>916.9</v>
      </c>
      <c r="J15" s="7">
        <v>0.98170000000000002</v>
      </c>
      <c r="K15" s="8">
        <f t="shared" si="2"/>
        <v>900</v>
      </c>
      <c r="L15" s="73"/>
    </row>
    <row r="16" spans="2:12" ht="14.4" x14ac:dyDescent="0.3">
      <c r="B16" s="3">
        <v>43678</v>
      </c>
      <c r="C16" s="4">
        <v>43671</v>
      </c>
      <c r="D16" s="5">
        <v>43702</v>
      </c>
      <c r="E16" s="9">
        <v>1070600</v>
      </c>
      <c r="F16" s="9">
        <v>8800</v>
      </c>
      <c r="G16" s="6">
        <f t="shared" si="0"/>
        <v>1061800</v>
      </c>
      <c r="H16" s="9">
        <v>1061800</v>
      </c>
      <c r="I16" s="8">
        <f t="shared" si="1"/>
        <v>1061.8</v>
      </c>
      <c r="J16" s="7">
        <v>0.98170000000000002</v>
      </c>
      <c r="K16" s="8">
        <f t="shared" si="2"/>
        <v>1042</v>
      </c>
      <c r="L16" s="73"/>
    </row>
    <row r="17" spans="2:12" ht="14.4" x14ac:dyDescent="0.3">
      <c r="B17" s="3">
        <v>43709</v>
      </c>
      <c r="C17" s="4">
        <v>43702</v>
      </c>
      <c r="D17" s="5">
        <v>43733</v>
      </c>
      <c r="E17" s="9">
        <v>1219100</v>
      </c>
      <c r="F17" s="9">
        <v>9000</v>
      </c>
      <c r="G17" s="6">
        <f t="shared" si="0"/>
        <v>1210100</v>
      </c>
      <c r="H17" s="9">
        <v>1210100</v>
      </c>
      <c r="I17" s="8">
        <f t="shared" si="1"/>
        <v>1210.0999999999999</v>
      </c>
      <c r="J17" s="7">
        <v>0.98170000000000002</v>
      </c>
      <c r="K17" s="8">
        <f t="shared" si="2"/>
        <v>1187</v>
      </c>
      <c r="L17" s="73"/>
    </row>
    <row r="18" spans="2:12" ht="14.4" x14ac:dyDescent="0.3">
      <c r="B18" s="3">
        <v>43739</v>
      </c>
      <c r="C18" s="4">
        <v>43733</v>
      </c>
      <c r="D18" s="5">
        <v>43763</v>
      </c>
      <c r="E18" s="9">
        <v>1105000</v>
      </c>
      <c r="F18" s="9">
        <v>8800</v>
      </c>
      <c r="G18" s="6">
        <f t="shared" si="0"/>
        <v>1096200</v>
      </c>
      <c r="H18" s="9">
        <v>1096200</v>
      </c>
      <c r="I18" s="8">
        <f t="shared" si="1"/>
        <v>1096.2</v>
      </c>
      <c r="J18" s="7">
        <v>0.98170000000000002</v>
      </c>
      <c r="K18" s="8">
        <f t="shared" si="2"/>
        <v>1076</v>
      </c>
      <c r="L18" s="73"/>
    </row>
    <row r="19" spans="2:12" ht="14.4" x14ac:dyDescent="0.3">
      <c r="B19" s="3">
        <v>43770</v>
      </c>
      <c r="C19" s="4">
        <v>43763</v>
      </c>
      <c r="D19" s="5">
        <v>43794</v>
      </c>
      <c r="E19" s="9">
        <v>1250300</v>
      </c>
      <c r="F19" s="9">
        <v>9500</v>
      </c>
      <c r="G19" s="6">
        <f t="shared" si="0"/>
        <v>1240800</v>
      </c>
      <c r="H19" s="9">
        <v>1240800</v>
      </c>
      <c r="I19" s="8">
        <f t="shared" si="1"/>
        <v>1240.8</v>
      </c>
      <c r="J19" s="7">
        <v>0.98170000000000002</v>
      </c>
      <c r="K19" s="8">
        <f t="shared" si="2"/>
        <v>1218</v>
      </c>
      <c r="L19" s="73"/>
    </row>
    <row r="20" spans="2:12" ht="14.4" x14ac:dyDescent="0.3">
      <c r="B20" s="3">
        <v>43800</v>
      </c>
      <c r="C20" s="4">
        <v>43794</v>
      </c>
      <c r="D20" s="5">
        <v>43824</v>
      </c>
      <c r="E20" s="9">
        <v>1287800</v>
      </c>
      <c r="F20" s="9">
        <v>9200</v>
      </c>
      <c r="G20" s="6">
        <f t="shared" si="0"/>
        <v>1278600</v>
      </c>
      <c r="H20" s="9">
        <v>1278600</v>
      </c>
      <c r="I20" s="8">
        <f t="shared" si="1"/>
        <v>1278.5999999999999</v>
      </c>
      <c r="J20" s="7">
        <v>0.98170000000000002</v>
      </c>
      <c r="K20" s="8">
        <f t="shared" si="2"/>
        <v>1255</v>
      </c>
      <c r="L20" s="73"/>
    </row>
    <row r="21" spans="2:12" ht="14.4" x14ac:dyDescent="0.3">
      <c r="B21" s="3">
        <v>43831</v>
      </c>
      <c r="C21" s="4">
        <v>43824</v>
      </c>
      <c r="D21" s="5">
        <v>43855</v>
      </c>
      <c r="E21" s="9">
        <v>1379100</v>
      </c>
      <c r="F21" s="9">
        <v>9900</v>
      </c>
      <c r="G21" s="6">
        <f t="shared" si="0"/>
        <v>1369200</v>
      </c>
      <c r="H21" s="9">
        <v>1369200</v>
      </c>
      <c r="I21" s="8">
        <f t="shared" si="1"/>
        <v>1369.2</v>
      </c>
      <c r="J21" s="7">
        <v>0.98170000000000002</v>
      </c>
      <c r="K21" s="8">
        <f t="shared" si="2"/>
        <v>1344</v>
      </c>
      <c r="L21" s="73">
        <f>K21+K22</f>
        <v>2633</v>
      </c>
    </row>
    <row r="22" spans="2:12" ht="14.4" x14ac:dyDescent="0.3">
      <c r="B22" s="3">
        <v>43862</v>
      </c>
      <c r="C22" s="4">
        <v>43855</v>
      </c>
      <c r="D22" s="5">
        <v>43881</v>
      </c>
      <c r="E22" s="30">
        <f>'Apportioning Salakpur'!N12</f>
        <v>1323387.2041614773</v>
      </c>
      <c r="F22" s="9">
        <v>9400</v>
      </c>
      <c r="G22" s="6">
        <f t="shared" si="0"/>
        <v>1313987.2041614773</v>
      </c>
      <c r="H22" s="9">
        <v>1558900</v>
      </c>
      <c r="I22" s="8">
        <f t="shared" si="1"/>
        <v>1313.9872041614772</v>
      </c>
      <c r="J22" s="7">
        <v>0.98170000000000002</v>
      </c>
      <c r="K22" s="8">
        <f t="shared" si="2"/>
        <v>1289</v>
      </c>
      <c r="L22" s="73"/>
    </row>
    <row r="23" spans="2:12" ht="14.4" x14ac:dyDescent="0.3">
      <c r="B23" s="74" t="s">
        <v>12</v>
      </c>
      <c r="C23" s="74"/>
      <c r="D23" s="74"/>
      <c r="E23" s="11"/>
      <c r="F23" s="11"/>
      <c r="G23" s="11">
        <f>SUM(G4:G22)</f>
        <v>21736916.40933435</v>
      </c>
      <c r="H23" s="12">
        <f>SUM(H4:H22)</f>
        <v>23086100</v>
      </c>
      <c r="I23" s="13">
        <f>SUM(I4:I22)</f>
        <v>21736.91640933435</v>
      </c>
      <c r="J23" s="11"/>
      <c r="K23" s="11">
        <f>ROUNDDOWN(SUM(K4:K22),0)</f>
        <v>21330</v>
      </c>
      <c r="L23" s="14">
        <f>L4+L7+L21</f>
        <v>21330</v>
      </c>
    </row>
  </sheetData>
  <mergeCells count="14">
    <mergeCell ref="L4:L6"/>
    <mergeCell ref="L7:L20"/>
    <mergeCell ref="L21:L22"/>
    <mergeCell ref="B23:D23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6"/>
  <sheetViews>
    <sheetView topLeftCell="A4" zoomScalePageLayoutView="60" workbookViewId="0">
      <selection activeCell="L25" sqref="L25"/>
    </sheetView>
  </sheetViews>
  <sheetFormatPr defaultRowHeight="13.2" x14ac:dyDescent="0.25"/>
  <cols>
    <col min="1" max="1" width="11.6640625" customWidth="1"/>
    <col min="2" max="2" width="11.44140625"/>
    <col min="3" max="3" width="11.5546875" customWidth="1"/>
    <col min="4" max="4" width="11.6640625" customWidth="1"/>
    <col min="5" max="5" width="11" customWidth="1"/>
    <col min="6" max="6" width="13.6640625" customWidth="1"/>
    <col min="7" max="13" width="11.6640625" customWidth="1"/>
    <col min="14" max="14" width="14" customWidth="1"/>
    <col min="15" max="15" width="12.33203125" customWidth="1"/>
    <col min="16" max="256" width="11.6640625" customWidth="1"/>
    <col min="257" max="1025" width="11.5546875"/>
  </cols>
  <sheetData>
    <row r="2" spans="2:22" ht="14.4" x14ac:dyDescent="0.3">
      <c r="B2" s="82" t="s">
        <v>13</v>
      </c>
      <c r="C2" s="82"/>
      <c r="E2" s="82" t="s">
        <v>14</v>
      </c>
      <c r="F2" s="82"/>
    </row>
    <row r="3" spans="2:22" ht="14.4" x14ac:dyDescent="0.3">
      <c r="B3" s="82" t="s">
        <v>15</v>
      </c>
      <c r="C3" s="82"/>
      <c r="E3" s="82" t="s">
        <v>15</v>
      </c>
      <c r="F3" s="82"/>
    </row>
    <row r="4" spans="2:22" x14ac:dyDescent="0.25">
      <c r="B4" s="31">
        <v>43368</v>
      </c>
      <c r="C4" s="32">
        <v>73452.7272304004</v>
      </c>
      <c r="D4" s="17"/>
      <c r="E4" s="31">
        <v>43855</v>
      </c>
      <c r="F4" s="32">
        <v>33385.847478857198</v>
      </c>
      <c r="G4" s="17"/>
      <c r="H4" s="17"/>
      <c r="I4" s="17"/>
      <c r="J4" s="17"/>
      <c r="P4" s="17"/>
      <c r="Q4" s="17"/>
      <c r="R4" s="17"/>
      <c r="S4" s="17"/>
      <c r="T4" s="17"/>
      <c r="U4" s="17"/>
      <c r="V4" s="17"/>
    </row>
    <row r="5" spans="2:22" ht="14.4" x14ac:dyDescent="0.3">
      <c r="B5" s="15">
        <v>43369</v>
      </c>
      <c r="C5" s="33">
        <v>35304.2077255146</v>
      </c>
      <c r="D5" s="17"/>
      <c r="E5" s="15">
        <v>43856</v>
      </c>
      <c r="F5" s="33">
        <v>8785.3951746970797</v>
      </c>
      <c r="G5" s="19"/>
      <c r="H5" s="19"/>
      <c r="I5" s="19"/>
      <c r="J5" s="19"/>
      <c r="P5" s="17"/>
      <c r="Q5" s="19"/>
      <c r="R5" s="19"/>
      <c r="S5" s="19"/>
      <c r="T5" s="19"/>
      <c r="U5" s="19"/>
      <c r="V5" s="19"/>
    </row>
    <row r="6" spans="2:22" ht="14.4" x14ac:dyDescent="0.3">
      <c r="B6" s="15">
        <v>43370</v>
      </c>
      <c r="C6" s="33">
        <v>64381.427299593801</v>
      </c>
      <c r="D6" s="17"/>
      <c r="E6" s="15">
        <v>43857</v>
      </c>
      <c r="F6" s="33">
        <v>17408.880734732698</v>
      </c>
      <c r="G6" s="17"/>
      <c r="H6" s="17"/>
      <c r="I6" s="17"/>
      <c r="J6" s="17"/>
      <c r="P6" s="17"/>
      <c r="Q6" s="19"/>
      <c r="R6" s="19"/>
      <c r="S6" s="19"/>
      <c r="T6" s="19"/>
      <c r="U6" s="19"/>
      <c r="V6" s="19"/>
    </row>
    <row r="7" spans="2:22" x14ac:dyDescent="0.25">
      <c r="B7" s="15">
        <v>43371</v>
      </c>
      <c r="C7" s="33">
        <v>42910.376491270697</v>
      </c>
      <c r="D7" s="17"/>
      <c r="E7" s="15">
        <v>43858</v>
      </c>
      <c r="F7" s="33">
        <v>95484.503917963797</v>
      </c>
      <c r="G7" s="17"/>
      <c r="H7" s="17"/>
      <c r="I7" s="17"/>
      <c r="J7" s="17"/>
    </row>
    <row r="8" spans="2:22" ht="14.4" x14ac:dyDescent="0.3">
      <c r="B8" s="15">
        <v>43372</v>
      </c>
      <c r="C8" s="33">
        <v>14277.460797818299</v>
      </c>
      <c r="D8" s="17"/>
      <c r="E8" s="15">
        <v>43859</v>
      </c>
      <c r="F8" s="33">
        <v>87971.482707842704</v>
      </c>
      <c r="G8" s="17"/>
      <c r="H8" s="78" t="s">
        <v>16</v>
      </c>
      <c r="I8" s="78"/>
      <c r="J8" s="78"/>
      <c r="K8" s="78"/>
      <c r="L8" s="78"/>
      <c r="M8" s="78"/>
      <c r="N8" s="20">
        <v>1365100</v>
      </c>
      <c r="P8" s="17"/>
      <c r="Q8" s="17"/>
      <c r="R8" s="17"/>
      <c r="S8" s="17"/>
      <c r="V8" s="17"/>
    </row>
    <row r="9" spans="2:22" ht="14.4" x14ac:dyDescent="0.3">
      <c r="B9" s="15">
        <v>43373</v>
      </c>
      <c r="C9" s="33">
        <v>47033.481553386096</v>
      </c>
      <c r="D9" s="17"/>
      <c r="E9" s="15">
        <v>43860</v>
      </c>
      <c r="F9" s="33">
        <v>29929.315324414802</v>
      </c>
      <c r="G9" s="17"/>
      <c r="H9" s="78" t="s">
        <v>20</v>
      </c>
      <c r="I9" s="78"/>
      <c r="J9" s="78"/>
      <c r="K9" s="78"/>
      <c r="L9" s="78"/>
      <c r="M9" s="78"/>
      <c r="N9" s="21">
        <f>SUM(C30:C34)</f>
        <v>260829.20517287499</v>
      </c>
    </row>
    <row r="10" spans="2:22" ht="14.4" x14ac:dyDescent="0.3">
      <c r="B10" s="15">
        <v>43374</v>
      </c>
      <c r="C10" s="33">
        <v>59053.612272710401</v>
      </c>
      <c r="D10" s="17"/>
      <c r="E10" s="15">
        <v>43861</v>
      </c>
      <c r="F10" s="33">
        <v>38985.618198680299</v>
      </c>
      <c r="G10" s="17"/>
      <c r="H10" s="22"/>
      <c r="I10" s="22"/>
      <c r="J10" s="22"/>
      <c r="K10" s="22"/>
      <c r="L10" s="22"/>
      <c r="M10" s="22"/>
      <c r="N10" s="22"/>
      <c r="P10" s="17"/>
      <c r="Q10" s="17"/>
      <c r="R10" s="17"/>
      <c r="S10" s="17"/>
      <c r="V10" s="17"/>
    </row>
    <row r="11" spans="2:22" ht="14.4" x14ac:dyDescent="0.3">
      <c r="B11" s="15">
        <v>43375</v>
      </c>
      <c r="C11" s="33">
        <v>38403.095448677901</v>
      </c>
      <c r="D11" s="17"/>
      <c r="E11" s="15">
        <v>43862</v>
      </c>
      <c r="F11" s="33">
        <v>6553.7683896059398</v>
      </c>
      <c r="G11" s="17"/>
      <c r="H11" s="78" t="s">
        <v>21</v>
      </c>
      <c r="I11" s="78"/>
      <c r="J11" s="78"/>
      <c r="K11" s="78"/>
      <c r="L11" s="78"/>
      <c r="M11" s="78"/>
      <c r="N11" s="23">
        <v>1568300</v>
      </c>
    </row>
    <row r="12" spans="2:22" ht="14.4" x14ac:dyDescent="0.3">
      <c r="B12" s="15">
        <v>43376</v>
      </c>
      <c r="C12" s="33">
        <v>71688.764156349498</v>
      </c>
      <c r="D12" s="17"/>
      <c r="E12" s="15">
        <v>43863</v>
      </c>
      <c r="F12" s="33">
        <v>91612.447998355099</v>
      </c>
      <c r="G12" s="17"/>
      <c r="H12" s="78" t="s">
        <v>22</v>
      </c>
      <c r="I12" s="78"/>
      <c r="J12" s="78"/>
      <c r="K12" s="78"/>
      <c r="L12" s="78"/>
      <c r="M12" s="78"/>
      <c r="N12" s="23">
        <f>SUM(F4:F30)</f>
        <v>1323387.2041614773</v>
      </c>
      <c r="P12" s="17"/>
      <c r="Q12" s="17"/>
      <c r="R12" s="17"/>
      <c r="S12" s="17"/>
      <c r="V12" s="17"/>
    </row>
    <row r="13" spans="2:22" x14ac:dyDescent="0.25">
      <c r="B13" s="15">
        <v>43377</v>
      </c>
      <c r="C13" s="33">
        <v>53334.259611343397</v>
      </c>
      <c r="D13" s="17"/>
      <c r="E13" s="15">
        <v>43864</v>
      </c>
      <c r="F13" s="33">
        <v>78250.509802824599</v>
      </c>
      <c r="G13" s="17"/>
      <c r="H13" s="17"/>
      <c r="I13" s="17"/>
      <c r="J13" s="17"/>
    </row>
    <row r="14" spans="2:22" x14ac:dyDescent="0.25">
      <c r="B14" s="15">
        <v>43378</v>
      </c>
      <c r="C14" s="33">
        <v>53001.186446061402</v>
      </c>
      <c r="D14" s="17"/>
      <c r="E14" s="15">
        <v>43865</v>
      </c>
      <c r="F14" s="33">
        <v>42191.592898012597</v>
      </c>
      <c r="G14" s="17"/>
      <c r="H14" s="17"/>
      <c r="I14" s="17"/>
      <c r="J14" s="17"/>
      <c r="P14" s="17"/>
      <c r="Q14" s="17"/>
      <c r="R14" s="17"/>
      <c r="S14" s="17"/>
      <c r="V14" s="17"/>
    </row>
    <row r="15" spans="2:22" x14ac:dyDescent="0.25">
      <c r="B15" s="15">
        <v>43379</v>
      </c>
      <c r="C15" s="33">
        <v>49808.2270829029</v>
      </c>
      <c r="D15" s="17"/>
      <c r="E15" s="15">
        <v>43866</v>
      </c>
      <c r="F15" s="33">
        <v>64998.734138259599</v>
      </c>
      <c r="G15" s="17"/>
      <c r="H15" s="17"/>
      <c r="I15" s="17"/>
      <c r="J15" s="17"/>
    </row>
    <row r="16" spans="2:22" x14ac:dyDescent="0.25">
      <c r="B16" s="15">
        <v>43380</v>
      </c>
      <c r="C16" s="33">
        <v>12100.917070186901</v>
      </c>
      <c r="D16" s="17"/>
      <c r="E16" s="15">
        <v>43867</v>
      </c>
      <c r="F16" s="33">
        <v>53423.768917535803</v>
      </c>
      <c r="G16" s="17"/>
      <c r="H16" s="17"/>
      <c r="I16" s="17"/>
      <c r="J16" s="17"/>
      <c r="P16" s="17"/>
      <c r="Q16" s="17"/>
      <c r="R16" s="17"/>
      <c r="S16" s="17"/>
      <c r="V16" s="17"/>
    </row>
    <row r="17" spans="2:22" x14ac:dyDescent="0.25">
      <c r="B17" s="15">
        <v>43381</v>
      </c>
      <c r="C17" s="33">
        <v>66005.383229590196</v>
      </c>
      <c r="D17" s="17"/>
      <c r="E17" s="15">
        <v>43868</v>
      </c>
      <c r="F17" s="33">
        <v>83588.590586060702</v>
      </c>
      <c r="G17" s="17"/>
      <c r="H17" s="17"/>
      <c r="I17" s="17"/>
      <c r="J17" s="17"/>
    </row>
    <row r="18" spans="2:22" x14ac:dyDescent="0.25">
      <c r="B18" s="15">
        <v>43382</v>
      </c>
      <c r="C18" s="33">
        <v>4505.9207113085604</v>
      </c>
      <c r="D18" s="17"/>
      <c r="E18" s="15">
        <v>43869</v>
      </c>
      <c r="F18" s="33">
        <v>17841.155379815398</v>
      </c>
      <c r="G18" s="17"/>
      <c r="H18" s="17"/>
      <c r="I18" s="17"/>
      <c r="J18" s="17"/>
      <c r="P18" s="17"/>
      <c r="Q18" s="17"/>
      <c r="R18" s="17"/>
      <c r="S18" s="17"/>
      <c r="V18" s="17"/>
    </row>
    <row r="19" spans="2:22" x14ac:dyDescent="0.25">
      <c r="B19" s="15">
        <v>43383</v>
      </c>
      <c r="C19" s="33">
        <v>16663.816947044099</v>
      </c>
      <c r="D19" s="17"/>
      <c r="E19" s="15">
        <v>43870</v>
      </c>
      <c r="F19" s="33">
        <v>6505.6189795825603</v>
      </c>
      <c r="G19" s="17"/>
      <c r="H19" s="17"/>
      <c r="I19" s="17"/>
      <c r="J19" s="17"/>
    </row>
    <row r="20" spans="2:22" x14ac:dyDescent="0.25">
      <c r="B20" s="15">
        <v>43384</v>
      </c>
      <c r="C20" s="33">
        <v>71076.511990519197</v>
      </c>
      <c r="D20" s="17"/>
      <c r="E20" s="15">
        <v>43871</v>
      </c>
      <c r="F20" s="33">
        <v>83624.929041591095</v>
      </c>
      <c r="G20" s="17"/>
      <c r="H20" s="17"/>
      <c r="I20" s="17"/>
      <c r="J20" s="17"/>
      <c r="P20" s="17"/>
      <c r="Q20" s="17"/>
      <c r="R20" s="17"/>
      <c r="S20" s="17"/>
      <c r="V20" s="17"/>
    </row>
    <row r="21" spans="2:22" x14ac:dyDescent="0.25">
      <c r="B21" s="15">
        <v>43385</v>
      </c>
      <c r="C21" s="33">
        <v>54153.790540335998</v>
      </c>
      <c r="D21" s="17"/>
      <c r="E21" s="15">
        <v>43872</v>
      </c>
      <c r="F21" s="33">
        <v>60092.1083271276</v>
      </c>
      <c r="G21" s="17"/>
      <c r="H21" s="17"/>
      <c r="I21" s="17"/>
      <c r="J21" s="17"/>
      <c r="P21" s="17"/>
      <c r="Q21" s="17"/>
      <c r="R21" s="17"/>
      <c r="S21" s="17"/>
      <c r="T21" s="17"/>
      <c r="U21" s="17"/>
      <c r="V21" s="17"/>
    </row>
    <row r="22" spans="2:22" x14ac:dyDescent="0.25">
      <c r="B22" s="15">
        <v>43386</v>
      </c>
      <c r="C22" s="33">
        <v>15674.002030715301</v>
      </c>
      <c r="D22" s="17"/>
      <c r="E22" s="15">
        <v>43873</v>
      </c>
      <c r="F22" s="33">
        <v>77137.000248058204</v>
      </c>
      <c r="G22" s="17"/>
      <c r="H22" s="17"/>
      <c r="I22" s="17"/>
      <c r="J22" s="17"/>
      <c r="P22" s="17"/>
      <c r="Q22" s="17"/>
      <c r="R22" s="17"/>
      <c r="S22" s="17"/>
      <c r="T22" s="17"/>
      <c r="U22" s="17"/>
      <c r="V22" s="17"/>
    </row>
    <row r="23" spans="2:22" x14ac:dyDescent="0.25">
      <c r="B23" s="15">
        <v>43387</v>
      </c>
      <c r="C23" s="33">
        <v>23444.409028824401</v>
      </c>
      <c r="D23" s="17"/>
      <c r="E23" s="15">
        <v>43874</v>
      </c>
      <c r="F23" s="33">
        <v>22487.742632512502</v>
      </c>
      <c r="G23" s="17"/>
      <c r="H23" s="17"/>
      <c r="I23" s="17"/>
      <c r="J23" s="17"/>
      <c r="P23" s="17"/>
      <c r="Q23" s="17"/>
      <c r="R23" s="17"/>
      <c r="S23" s="17"/>
      <c r="T23" s="17"/>
      <c r="U23" s="17"/>
      <c r="V23" s="17"/>
    </row>
    <row r="24" spans="2:22" x14ac:dyDescent="0.25">
      <c r="B24" s="15">
        <v>43388</v>
      </c>
      <c r="C24" s="33">
        <v>25875.3717584021</v>
      </c>
      <c r="D24" s="17"/>
      <c r="E24" s="15">
        <v>43875</v>
      </c>
      <c r="F24" s="33">
        <v>40160.0667053219</v>
      </c>
      <c r="G24" s="17"/>
      <c r="H24" s="17"/>
      <c r="I24" s="17"/>
      <c r="J24" s="17"/>
      <c r="P24" s="17"/>
      <c r="Q24" s="17"/>
      <c r="R24" s="17"/>
      <c r="S24" s="17"/>
      <c r="T24" s="17"/>
      <c r="U24" s="17"/>
      <c r="V24" s="17"/>
    </row>
    <row r="25" spans="2:22" x14ac:dyDescent="0.25">
      <c r="B25" s="15">
        <v>43389</v>
      </c>
      <c r="C25" s="33">
        <v>42059.010550280298</v>
      </c>
      <c r="D25" s="17"/>
      <c r="E25" s="15">
        <v>43876</v>
      </c>
      <c r="F25" s="33">
        <v>30286.1583369857</v>
      </c>
      <c r="G25" s="17"/>
      <c r="H25" s="17"/>
      <c r="I25" s="17"/>
      <c r="J25" s="17"/>
      <c r="P25" s="17"/>
      <c r="Q25" s="17"/>
      <c r="R25" s="17"/>
      <c r="S25" s="17"/>
      <c r="T25" s="17"/>
      <c r="U25" s="17"/>
      <c r="V25" s="17"/>
    </row>
    <row r="26" spans="2:22" x14ac:dyDescent="0.25">
      <c r="B26" s="15">
        <v>43390</v>
      </c>
      <c r="C26" s="33">
        <v>45566.981667553198</v>
      </c>
      <c r="D26" s="17"/>
      <c r="E26" s="15">
        <v>43877</v>
      </c>
      <c r="F26" s="33">
        <v>12276.4087294316</v>
      </c>
      <c r="G26" s="17"/>
      <c r="H26" s="17"/>
      <c r="I26" s="17"/>
      <c r="J26" s="17"/>
      <c r="P26" s="17"/>
      <c r="Q26" s="17"/>
      <c r="R26" s="17"/>
      <c r="S26" s="17"/>
      <c r="T26" s="17"/>
      <c r="U26" s="17"/>
      <c r="V26" s="17"/>
    </row>
    <row r="27" spans="2:22" x14ac:dyDescent="0.25">
      <c r="B27" s="15">
        <v>43391</v>
      </c>
      <c r="C27" s="33">
        <v>52784.006399527498</v>
      </c>
      <c r="D27" s="17"/>
      <c r="E27" s="15">
        <v>43878</v>
      </c>
      <c r="F27" s="33">
        <v>94644.360086871995</v>
      </c>
      <c r="G27" s="17"/>
      <c r="H27" s="17"/>
      <c r="I27" s="17"/>
      <c r="J27" s="17"/>
      <c r="P27" s="17"/>
      <c r="Q27" s="17"/>
      <c r="R27" s="17"/>
      <c r="S27" s="17"/>
      <c r="T27" s="17"/>
      <c r="U27" s="17"/>
      <c r="V27" s="17"/>
    </row>
    <row r="28" spans="2:22" x14ac:dyDescent="0.25">
      <c r="B28" s="15">
        <v>43392</v>
      </c>
      <c r="C28" s="33">
        <v>67768.896448885003</v>
      </c>
      <c r="D28" s="17"/>
      <c r="E28" s="15">
        <v>43879</v>
      </c>
      <c r="F28" s="33">
        <v>12647.463990273</v>
      </c>
      <c r="G28" s="17"/>
      <c r="H28" s="17"/>
      <c r="I28" s="17"/>
      <c r="J28" s="17"/>
      <c r="P28" s="17"/>
      <c r="Q28" s="17"/>
      <c r="R28" s="17"/>
      <c r="S28" s="17"/>
      <c r="T28" s="17"/>
      <c r="U28" s="17"/>
      <c r="V28" s="17"/>
    </row>
    <row r="29" spans="2:22" x14ac:dyDescent="0.25">
      <c r="B29" s="15">
        <v>43393</v>
      </c>
      <c r="C29" s="33">
        <v>3942.9503379228099</v>
      </c>
      <c r="D29" s="17"/>
      <c r="E29" s="15">
        <v>43880</v>
      </c>
      <c r="F29" s="33">
        <v>92199.244566351394</v>
      </c>
      <c r="G29" s="17"/>
      <c r="H29" s="17"/>
      <c r="I29" s="17"/>
      <c r="J29" s="17"/>
      <c r="P29" s="17"/>
      <c r="Q29" s="17"/>
      <c r="R29" s="17"/>
      <c r="S29" s="17"/>
      <c r="T29" s="17"/>
      <c r="U29" s="17"/>
      <c r="V29" s="17"/>
    </row>
    <row r="30" spans="2:22" x14ac:dyDescent="0.25">
      <c r="B30" s="15">
        <v>43394</v>
      </c>
      <c r="C30" s="33">
        <v>22344.443531916499</v>
      </c>
      <c r="D30" s="17"/>
      <c r="E30" s="15">
        <v>43881</v>
      </c>
      <c r="F30" s="33">
        <v>40914.490869711699</v>
      </c>
      <c r="G30" s="17"/>
      <c r="H30" s="17"/>
      <c r="I30" s="17"/>
      <c r="J30" s="17"/>
      <c r="P30" s="17"/>
      <c r="Q30" s="17"/>
      <c r="R30" s="17"/>
      <c r="S30" s="17"/>
      <c r="T30" s="17"/>
      <c r="U30" s="17"/>
      <c r="V30" s="17"/>
    </row>
    <row r="31" spans="2:22" x14ac:dyDescent="0.25">
      <c r="B31" s="15">
        <v>43395</v>
      </c>
      <c r="C31" s="33">
        <v>68914.796433995303</v>
      </c>
      <c r="D31" s="17"/>
      <c r="E31" s="15">
        <v>43882</v>
      </c>
      <c r="F31" s="33">
        <v>54432.394933373602</v>
      </c>
      <c r="G31" s="17"/>
      <c r="H31" s="17"/>
      <c r="I31" s="17"/>
      <c r="J31" s="17"/>
      <c r="P31" s="17"/>
      <c r="Q31" s="17"/>
      <c r="R31" s="17"/>
      <c r="S31" s="17"/>
      <c r="T31" s="17"/>
      <c r="U31" s="17"/>
      <c r="V31" s="17"/>
    </row>
    <row r="32" spans="2:22" x14ac:dyDescent="0.25">
      <c r="B32" s="15">
        <v>43396</v>
      </c>
      <c r="C32" s="33">
        <v>72462.058250200993</v>
      </c>
      <c r="D32" s="17"/>
      <c r="E32" s="15">
        <v>43883</v>
      </c>
      <c r="F32" s="33">
        <v>25753.357581640801</v>
      </c>
      <c r="G32" s="17"/>
      <c r="H32" s="17"/>
      <c r="I32" s="17"/>
      <c r="J32" s="17"/>
      <c r="P32" s="17"/>
      <c r="Q32" s="17"/>
      <c r="R32" s="17"/>
      <c r="S32" s="17"/>
      <c r="T32" s="17"/>
      <c r="U32" s="17"/>
      <c r="V32" s="17"/>
    </row>
    <row r="33" spans="2:23" x14ac:dyDescent="0.25">
      <c r="B33" s="15">
        <v>43397</v>
      </c>
      <c r="C33" s="33">
        <v>37042.281349987999</v>
      </c>
      <c r="D33" s="17"/>
      <c r="E33" s="15">
        <v>43884</v>
      </c>
      <c r="F33" s="33">
        <v>99248.326081089093</v>
      </c>
      <c r="G33" s="17"/>
      <c r="H33" s="17"/>
      <c r="I33" s="17"/>
      <c r="J33" s="17"/>
      <c r="P33" s="17"/>
      <c r="Q33" s="17"/>
      <c r="R33" s="17"/>
      <c r="S33" s="17"/>
      <c r="T33" s="17"/>
      <c r="U33" s="17"/>
      <c r="V33" s="17"/>
    </row>
    <row r="34" spans="2:23" x14ac:dyDescent="0.25">
      <c r="B34" s="15">
        <v>43398</v>
      </c>
      <c r="C34" s="33">
        <v>60065.6256067742</v>
      </c>
      <c r="D34" s="17"/>
      <c r="E34" s="15">
        <v>43885</v>
      </c>
      <c r="F34" s="33">
        <v>48378.155964961799</v>
      </c>
      <c r="G34" s="17"/>
      <c r="H34" s="17"/>
      <c r="I34" s="17"/>
      <c r="J34" s="17"/>
      <c r="P34" s="17"/>
      <c r="Q34" s="17"/>
      <c r="R34" s="17"/>
      <c r="S34" s="17"/>
      <c r="T34" s="17"/>
      <c r="U34" s="17"/>
      <c r="V34" s="17"/>
    </row>
    <row r="35" spans="2:23" ht="14.4" x14ac:dyDescent="0.3">
      <c r="B35" s="24" t="s">
        <v>12</v>
      </c>
      <c r="C35" s="25">
        <f>SUM(C4:C34)</f>
        <v>1365100.0000000002</v>
      </c>
      <c r="D35" s="17"/>
      <c r="E35" s="15">
        <v>43886</v>
      </c>
      <c r="F35" s="33">
        <v>17100.561277457</v>
      </c>
      <c r="G35" s="17"/>
      <c r="H35" s="17"/>
      <c r="I35" s="17"/>
      <c r="J35" s="17"/>
      <c r="P35" s="17"/>
      <c r="Q35" s="17"/>
      <c r="R35" s="17"/>
      <c r="S35" s="17"/>
      <c r="T35" s="17"/>
      <c r="U35" s="17"/>
      <c r="V35" s="17"/>
    </row>
    <row r="36" spans="2:23" ht="14.4" x14ac:dyDescent="0.3">
      <c r="D36" s="19"/>
      <c r="E36" s="24" t="s">
        <v>12</v>
      </c>
      <c r="F36" s="25">
        <f>SUM(F4:F35)</f>
        <v>1568299.9999999995</v>
      </c>
      <c r="G36" s="19"/>
      <c r="H36" s="19"/>
      <c r="I36" s="19"/>
      <c r="J36" s="19"/>
      <c r="K36" s="19"/>
      <c r="P36" s="19"/>
      <c r="Q36" s="19"/>
      <c r="R36" s="19"/>
      <c r="S36" s="19"/>
      <c r="T36" s="19"/>
      <c r="U36" s="19"/>
      <c r="V36" s="19"/>
      <c r="W36" s="19"/>
    </row>
  </sheetData>
  <mergeCells count="8">
    <mergeCell ref="H9:M9"/>
    <mergeCell ref="H11:M11"/>
    <mergeCell ref="H12:M12"/>
    <mergeCell ref="B2:C2"/>
    <mergeCell ref="E2:F2"/>
    <mergeCell ref="B3:C3"/>
    <mergeCell ref="E3:F3"/>
    <mergeCell ref="H8:M8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opLeftCell="A4" zoomScalePageLayoutView="60" workbookViewId="0">
      <selection activeCell="H23" sqref="H23"/>
    </sheetView>
  </sheetViews>
  <sheetFormatPr defaultRowHeight="13.2" x14ac:dyDescent="0.25"/>
  <cols>
    <col min="1" max="2" width="11.6640625" customWidth="1"/>
    <col min="3" max="3" width="12.109375" customWidth="1"/>
    <col min="4" max="4" width="12.33203125" customWidth="1"/>
    <col min="5" max="6" width="11.6640625" customWidth="1"/>
    <col min="7" max="7" width="15.5546875" customWidth="1"/>
    <col min="8" max="8" width="17.6640625" customWidth="1"/>
    <col min="9" max="9" width="15" customWidth="1"/>
    <col min="10" max="10" width="11.6640625" customWidth="1"/>
    <col min="11" max="11" width="17.6640625" customWidth="1"/>
    <col min="12" max="12" width="14" customWidth="1"/>
    <col min="13" max="256" width="11.6640625" customWidth="1"/>
    <col min="257" max="1025" width="11.5546875"/>
  </cols>
  <sheetData>
    <row r="2" spans="2:12" ht="13.95" customHeight="1" x14ac:dyDescent="0.25">
      <c r="B2" s="77" t="s">
        <v>0</v>
      </c>
      <c r="C2" s="75" t="s">
        <v>1</v>
      </c>
      <c r="D2" s="75"/>
      <c r="E2" s="76" t="s">
        <v>2</v>
      </c>
      <c r="F2" s="76" t="s">
        <v>3</v>
      </c>
      <c r="G2" s="75" t="s">
        <v>4</v>
      </c>
      <c r="H2" s="75" t="s">
        <v>5</v>
      </c>
      <c r="I2" s="76" t="s">
        <v>6</v>
      </c>
      <c r="J2" s="76" t="s">
        <v>7</v>
      </c>
      <c r="K2" s="76" t="s">
        <v>8</v>
      </c>
      <c r="L2" s="75" t="s">
        <v>9</v>
      </c>
    </row>
    <row r="3" spans="2:12" ht="66" customHeight="1" x14ac:dyDescent="0.25">
      <c r="B3" s="77"/>
      <c r="C3" s="2" t="s">
        <v>10</v>
      </c>
      <c r="D3" s="1" t="s">
        <v>11</v>
      </c>
      <c r="E3" s="76"/>
      <c r="F3" s="76"/>
      <c r="G3" s="75"/>
      <c r="H3" s="75"/>
      <c r="I3" s="76"/>
      <c r="J3" s="76"/>
      <c r="K3" s="76"/>
      <c r="L3" s="75"/>
    </row>
    <row r="4" spans="2:12" ht="14.4" x14ac:dyDescent="0.3">
      <c r="B4" s="3">
        <v>43405</v>
      </c>
      <c r="C4" s="4">
        <v>43394</v>
      </c>
      <c r="D4" s="5">
        <v>43424</v>
      </c>
      <c r="E4" s="7">
        <v>1542620</v>
      </c>
      <c r="F4" s="7">
        <v>12630</v>
      </c>
      <c r="G4" s="7">
        <f t="shared" ref="G4:G19" si="0">E4-F4</f>
        <v>1529990</v>
      </c>
      <c r="H4" s="7">
        <v>1529990</v>
      </c>
      <c r="I4" s="8">
        <f t="shared" ref="I4:I19" si="1">G4/1000</f>
        <v>1529.99</v>
      </c>
      <c r="J4" s="7">
        <v>0.98170000000000002</v>
      </c>
      <c r="K4" s="8">
        <f t="shared" ref="K4:K19" si="2">ROUNDDOWN(I4*J4,0)</f>
        <v>1501</v>
      </c>
      <c r="L4" s="73">
        <f>K4+K5</f>
        <v>2653</v>
      </c>
    </row>
    <row r="5" spans="2:12" ht="14.4" x14ac:dyDescent="0.3">
      <c r="B5" s="3">
        <v>43435</v>
      </c>
      <c r="C5" s="4">
        <v>43424</v>
      </c>
      <c r="D5" s="5">
        <v>43454</v>
      </c>
      <c r="E5" s="9">
        <v>1186630</v>
      </c>
      <c r="F5" s="9">
        <v>13030</v>
      </c>
      <c r="G5" s="7">
        <f t="shared" si="0"/>
        <v>1173600</v>
      </c>
      <c r="H5" s="9">
        <v>1173600</v>
      </c>
      <c r="I5" s="8">
        <f t="shared" si="1"/>
        <v>1173.5999999999999</v>
      </c>
      <c r="J5" s="7">
        <v>0.98170000000000002</v>
      </c>
      <c r="K5" s="8">
        <f t="shared" si="2"/>
        <v>1152</v>
      </c>
      <c r="L5" s="73"/>
    </row>
    <row r="6" spans="2:12" ht="14.4" x14ac:dyDescent="0.3">
      <c r="B6" s="3">
        <v>43466</v>
      </c>
      <c r="C6" s="4">
        <v>43454</v>
      </c>
      <c r="D6" s="5">
        <v>43485</v>
      </c>
      <c r="E6" s="9">
        <v>1457920</v>
      </c>
      <c r="F6" s="9">
        <v>12930</v>
      </c>
      <c r="G6" s="7">
        <f t="shared" si="0"/>
        <v>1444990</v>
      </c>
      <c r="H6" s="9">
        <v>1444990</v>
      </c>
      <c r="I6" s="8">
        <f t="shared" si="1"/>
        <v>1444.99</v>
      </c>
      <c r="J6" s="7">
        <v>0.98170000000000002</v>
      </c>
      <c r="K6" s="8">
        <f t="shared" si="2"/>
        <v>1418</v>
      </c>
      <c r="L6" s="73">
        <f>SUM(K6:K17)</f>
        <v>15490</v>
      </c>
    </row>
    <row r="7" spans="2:12" ht="14.4" x14ac:dyDescent="0.3">
      <c r="B7" s="3">
        <v>43497</v>
      </c>
      <c r="C7" s="4">
        <v>43485</v>
      </c>
      <c r="D7" s="5">
        <v>43516</v>
      </c>
      <c r="E7" s="9">
        <v>1470930</v>
      </c>
      <c r="F7" s="9">
        <v>13120</v>
      </c>
      <c r="G7" s="7">
        <f t="shared" si="0"/>
        <v>1457810</v>
      </c>
      <c r="H7" s="9">
        <v>1457810</v>
      </c>
      <c r="I7" s="8">
        <f t="shared" si="1"/>
        <v>1457.81</v>
      </c>
      <c r="J7" s="7">
        <v>0.98170000000000002</v>
      </c>
      <c r="K7" s="8">
        <f t="shared" si="2"/>
        <v>1431</v>
      </c>
      <c r="L7" s="73"/>
    </row>
    <row r="8" spans="2:12" ht="14.4" x14ac:dyDescent="0.3">
      <c r="B8" s="3">
        <v>43525</v>
      </c>
      <c r="C8" s="4">
        <v>43516</v>
      </c>
      <c r="D8" s="5">
        <v>43544</v>
      </c>
      <c r="E8" s="9">
        <v>1441510</v>
      </c>
      <c r="F8" s="9">
        <v>10110</v>
      </c>
      <c r="G8" s="7">
        <f t="shared" si="0"/>
        <v>1431400</v>
      </c>
      <c r="H8" s="9">
        <v>1431400</v>
      </c>
      <c r="I8" s="8">
        <f t="shared" si="1"/>
        <v>1431.4</v>
      </c>
      <c r="J8" s="7">
        <v>0.98170000000000002</v>
      </c>
      <c r="K8" s="8">
        <f t="shared" si="2"/>
        <v>1405</v>
      </c>
      <c r="L8" s="73"/>
    </row>
    <row r="9" spans="2:12" ht="14.4" x14ac:dyDescent="0.3">
      <c r="B9" s="3">
        <v>43556</v>
      </c>
      <c r="C9" s="4">
        <v>43544</v>
      </c>
      <c r="D9" s="5">
        <v>43575</v>
      </c>
      <c r="E9" s="9">
        <v>1591920</v>
      </c>
      <c r="F9" s="9">
        <v>51370</v>
      </c>
      <c r="G9" s="7">
        <f t="shared" si="0"/>
        <v>1540550</v>
      </c>
      <c r="H9" s="9">
        <v>1540550</v>
      </c>
      <c r="I9" s="8">
        <f t="shared" si="1"/>
        <v>1540.55</v>
      </c>
      <c r="J9" s="7">
        <v>0.98170000000000002</v>
      </c>
      <c r="K9" s="8">
        <f t="shared" si="2"/>
        <v>1512</v>
      </c>
      <c r="L9" s="73"/>
    </row>
    <row r="10" spans="2:12" ht="14.4" x14ac:dyDescent="0.3">
      <c r="B10" s="3">
        <v>43586</v>
      </c>
      <c r="C10" s="4">
        <v>43575</v>
      </c>
      <c r="D10" s="5">
        <v>43605</v>
      </c>
      <c r="E10" s="9">
        <v>1563180</v>
      </c>
      <c r="F10" s="9">
        <v>10350</v>
      </c>
      <c r="G10" s="7">
        <f t="shared" si="0"/>
        <v>1552830</v>
      </c>
      <c r="H10" s="9">
        <v>1552830</v>
      </c>
      <c r="I10" s="8">
        <f t="shared" si="1"/>
        <v>1552.83</v>
      </c>
      <c r="J10" s="7">
        <v>0.98170000000000002</v>
      </c>
      <c r="K10" s="8">
        <f t="shared" si="2"/>
        <v>1524</v>
      </c>
      <c r="L10" s="73"/>
    </row>
    <row r="11" spans="2:12" ht="14.4" x14ac:dyDescent="0.3">
      <c r="B11" s="3">
        <v>43617</v>
      </c>
      <c r="C11" s="4">
        <v>43605</v>
      </c>
      <c r="D11" s="5">
        <v>43636</v>
      </c>
      <c r="E11" s="9">
        <v>1410010</v>
      </c>
      <c r="F11" s="9">
        <v>9880</v>
      </c>
      <c r="G11" s="7">
        <f t="shared" si="0"/>
        <v>1400130</v>
      </c>
      <c r="H11" s="9">
        <v>1400130</v>
      </c>
      <c r="I11" s="8">
        <f t="shared" si="1"/>
        <v>1400.13</v>
      </c>
      <c r="J11" s="7">
        <v>0.98170000000000002</v>
      </c>
      <c r="K11" s="8">
        <f t="shared" si="2"/>
        <v>1374</v>
      </c>
      <c r="L11" s="73"/>
    </row>
    <row r="12" spans="2:12" ht="14.4" x14ac:dyDescent="0.3">
      <c r="B12" s="3">
        <v>43647</v>
      </c>
      <c r="C12" s="4">
        <v>43636</v>
      </c>
      <c r="D12" s="5">
        <v>43666</v>
      </c>
      <c r="E12" s="9">
        <v>1210660</v>
      </c>
      <c r="F12" s="9">
        <v>11510</v>
      </c>
      <c r="G12" s="7">
        <f t="shared" si="0"/>
        <v>1199150</v>
      </c>
      <c r="H12" s="9">
        <v>1199150</v>
      </c>
      <c r="I12" s="8">
        <f t="shared" si="1"/>
        <v>1199.1500000000001</v>
      </c>
      <c r="J12" s="7">
        <v>0.98170000000000002</v>
      </c>
      <c r="K12" s="8">
        <f t="shared" si="2"/>
        <v>1177</v>
      </c>
      <c r="L12" s="73"/>
    </row>
    <row r="13" spans="2:12" ht="14.4" x14ac:dyDescent="0.3">
      <c r="B13" s="3">
        <v>43678</v>
      </c>
      <c r="C13" s="4">
        <v>43666</v>
      </c>
      <c r="D13" s="5">
        <v>43697</v>
      </c>
      <c r="E13" s="9">
        <v>965990</v>
      </c>
      <c r="F13" s="9">
        <v>12560</v>
      </c>
      <c r="G13" s="7">
        <f t="shared" si="0"/>
        <v>953430</v>
      </c>
      <c r="H13" s="9">
        <v>953430</v>
      </c>
      <c r="I13" s="8">
        <f t="shared" si="1"/>
        <v>953.43</v>
      </c>
      <c r="J13" s="7">
        <v>0.98170000000000002</v>
      </c>
      <c r="K13" s="8">
        <f t="shared" si="2"/>
        <v>935</v>
      </c>
      <c r="L13" s="73"/>
    </row>
    <row r="14" spans="2:12" ht="14.4" x14ac:dyDescent="0.3">
      <c r="B14" s="3">
        <v>43709</v>
      </c>
      <c r="C14" s="4">
        <v>43697</v>
      </c>
      <c r="D14" s="5">
        <v>43728</v>
      </c>
      <c r="E14" s="9">
        <v>1232440</v>
      </c>
      <c r="F14" s="9">
        <v>14260</v>
      </c>
      <c r="G14" s="7">
        <f t="shared" si="0"/>
        <v>1218180</v>
      </c>
      <c r="H14" s="9">
        <v>1218180</v>
      </c>
      <c r="I14" s="8">
        <f t="shared" si="1"/>
        <v>1218.18</v>
      </c>
      <c r="J14" s="7">
        <v>0.98170000000000002</v>
      </c>
      <c r="K14" s="8">
        <f t="shared" si="2"/>
        <v>1195</v>
      </c>
      <c r="L14" s="73"/>
    </row>
    <row r="15" spans="2:12" ht="14.4" x14ac:dyDescent="0.3">
      <c r="B15" s="3">
        <v>43739</v>
      </c>
      <c r="C15" s="4">
        <v>43728</v>
      </c>
      <c r="D15" s="5">
        <v>43758</v>
      </c>
      <c r="E15" s="9">
        <v>1248560</v>
      </c>
      <c r="F15" s="9">
        <v>13260</v>
      </c>
      <c r="G15" s="7">
        <f t="shared" si="0"/>
        <v>1235300</v>
      </c>
      <c r="H15" s="9">
        <v>1235300</v>
      </c>
      <c r="I15" s="8">
        <f t="shared" si="1"/>
        <v>1235.3</v>
      </c>
      <c r="J15" s="7">
        <v>0.98170000000000002</v>
      </c>
      <c r="K15" s="8">
        <f t="shared" si="2"/>
        <v>1212</v>
      </c>
      <c r="L15" s="73"/>
    </row>
    <row r="16" spans="2:12" ht="14.4" x14ac:dyDescent="0.3">
      <c r="B16" s="3">
        <v>43770</v>
      </c>
      <c r="C16" s="4">
        <v>43758</v>
      </c>
      <c r="D16" s="5">
        <v>43789</v>
      </c>
      <c r="E16" s="9">
        <v>1095340</v>
      </c>
      <c r="F16" s="9">
        <v>14440</v>
      </c>
      <c r="G16" s="7">
        <f t="shared" si="0"/>
        <v>1080900</v>
      </c>
      <c r="H16" s="9">
        <v>1080900</v>
      </c>
      <c r="I16" s="8">
        <f t="shared" si="1"/>
        <v>1080.9000000000001</v>
      </c>
      <c r="J16" s="7">
        <v>0.98170000000000002</v>
      </c>
      <c r="K16" s="8">
        <f t="shared" si="2"/>
        <v>1061</v>
      </c>
      <c r="L16" s="73"/>
    </row>
    <row r="17" spans="2:12" ht="14.4" x14ac:dyDescent="0.3">
      <c r="B17" s="3">
        <v>43800</v>
      </c>
      <c r="C17" s="4">
        <v>43789</v>
      </c>
      <c r="D17" s="5">
        <v>43819</v>
      </c>
      <c r="E17" s="9">
        <v>1284130</v>
      </c>
      <c r="F17" s="9">
        <v>13910</v>
      </c>
      <c r="G17" s="7">
        <f t="shared" si="0"/>
        <v>1270220</v>
      </c>
      <c r="H17" s="9">
        <v>1173600</v>
      </c>
      <c r="I17" s="8">
        <f t="shared" si="1"/>
        <v>1270.22</v>
      </c>
      <c r="J17" s="7">
        <v>0.98170000000000002</v>
      </c>
      <c r="K17" s="8">
        <f t="shared" si="2"/>
        <v>1246</v>
      </c>
      <c r="L17" s="73"/>
    </row>
    <row r="18" spans="2:12" ht="14.4" x14ac:dyDescent="0.3">
      <c r="B18" s="3">
        <v>43831</v>
      </c>
      <c r="C18" s="4">
        <v>43819</v>
      </c>
      <c r="D18" s="5">
        <v>43850</v>
      </c>
      <c r="E18" s="9">
        <v>1168420</v>
      </c>
      <c r="F18" s="9">
        <v>15450</v>
      </c>
      <c r="G18" s="7">
        <f t="shared" si="0"/>
        <v>1152970</v>
      </c>
      <c r="H18" s="9">
        <v>1222970</v>
      </c>
      <c r="I18" s="8">
        <f t="shared" si="1"/>
        <v>1152.97</v>
      </c>
      <c r="J18" s="7">
        <v>0.98170000000000002</v>
      </c>
      <c r="K18" s="8">
        <f t="shared" si="2"/>
        <v>1131</v>
      </c>
      <c r="L18" s="83">
        <f>K18+K19</f>
        <v>2482</v>
      </c>
    </row>
    <row r="19" spans="2:12" ht="14.4" x14ac:dyDescent="0.3">
      <c r="B19" s="3">
        <v>43862</v>
      </c>
      <c r="C19" s="4">
        <v>43850</v>
      </c>
      <c r="D19" s="5">
        <v>43881</v>
      </c>
      <c r="E19" s="9">
        <v>1389900</v>
      </c>
      <c r="F19" s="9">
        <v>13340</v>
      </c>
      <c r="G19" s="7">
        <f t="shared" si="0"/>
        <v>1376560</v>
      </c>
      <c r="H19" s="9">
        <v>1376560</v>
      </c>
      <c r="I19" s="8">
        <f t="shared" si="1"/>
        <v>1376.56</v>
      </c>
      <c r="J19" s="7">
        <v>0.98170000000000002</v>
      </c>
      <c r="K19" s="8">
        <f t="shared" si="2"/>
        <v>1351</v>
      </c>
      <c r="L19" s="83"/>
    </row>
    <row r="20" spans="2:12" ht="14.4" x14ac:dyDescent="0.3">
      <c r="B20" s="74" t="s">
        <v>12</v>
      </c>
      <c r="C20" s="74"/>
      <c r="D20" s="74"/>
      <c r="E20" s="11"/>
      <c r="F20" s="11"/>
      <c r="G20" s="11">
        <f>SUM(G4:G19)</f>
        <v>21018010</v>
      </c>
      <c r="H20" s="12">
        <f>SUM(H4:H19)</f>
        <v>20991390</v>
      </c>
      <c r="I20" s="13">
        <f>SUM(I4:I19)</f>
        <v>21018.010000000002</v>
      </c>
      <c r="J20" s="11"/>
      <c r="K20" s="11">
        <f>ROUNDDOWN(SUM(K4:K19),0)</f>
        <v>20625</v>
      </c>
      <c r="L20" s="14">
        <f>L4+L6+L18</f>
        <v>20625</v>
      </c>
    </row>
  </sheetData>
  <mergeCells count="14">
    <mergeCell ref="L4:L5"/>
    <mergeCell ref="L6:L17"/>
    <mergeCell ref="L18:L19"/>
    <mergeCell ref="B20:D20"/>
    <mergeCell ref="H2:H3"/>
    <mergeCell ref="I2:I3"/>
    <mergeCell ref="J2:J3"/>
    <mergeCell ref="K2:K3"/>
    <mergeCell ref="L2:L3"/>
    <mergeCell ref="B2:B3"/>
    <mergeCell ref="C2:D2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2"/>
  <sheetViews>
    <sheetView topLeftCell="B47" zoomScalePageLayoutView="60" workbookViewId="0">
      <selection activeCell="K88" sqref="K88"/>
    </sheetView>
  </sheetViews>
  <sheetFormatPr defaultRowHeight="13.2" x14ac:dyDescent="0.25"/>
  <cols>
    <col min="1" max="2" width="11.6640625" customWidth="1"/>
    <col min="3" max="3" width="11" customWidth="1"/>
    <col min="4" max="4" width="11.44140625"/>
    <col min="5" max="5" width="14.88671875" customWidth="1"/>
    <col min="6" max="6" width="15.44140625" customWidth="1"/>
    <col min="7" max="7" width="15.33203125" customWidth="1"/>
    <col min="8" max="8" width="15.5546875" customWidth="1"/>
    <col min="9" max="9" width="16.109375" customWidth="1"/>
    <col min="10" max="10" width="17.5546875" customWidth="1"/>
    <col min="11" max="11" width="17.88671875" customWidth="1"/>
    <col min="12" max="12" width="19" customWidth="1"/>
    <col min="13" max="13" width="17.5546875" customWidth="1"/>
    <col min="14" max="256" width="11.6640625" customWidth="1"/>
    <col min="257" max="1025" width="11.5546875"/>
  </cols>
  <sheetData>
    <row r="2" spans="2:13" ht="14.4" x14ac:dyDescent="0.3">
      <c r="F2" s="74" t="s">
        <v>23</v>
      </c>
      <c r="G2" s="74"/>
      <c r="H2" s="74"/>
      <c r="I2" s="74"/>
      <c r="J2" s="74"/>
    </row>
    <row r="4" spans="2:13" ht="15" customHeight="1" x14ac:dyDescent="0.25">
      <c r="B4" s="77" t="s">
        <v>0</v>
      </c>
      <c r="C4" s="75" t="s">
        <v>1</v>
      </c>
      <c r="D4" s="75"/>
      <c r="E4" s="76" t="s">
        <v>2</v>
      </c>
      <c r="F4" s="76" t="s">
        <v>3</v>
      </c>
      <c r="G4" s="84" t="s">
        <v>24</v>
      </c>
      <c r="H4" s="75" t="s">
        <v>4</v>
      </c>
      <c r="I4" s="75" t="s">
        <v>5</v>
      </c>
      <c r="J4" s="76" t="s">
        <v>6</v>
      </c>
      <c r="K4" s="76" t="s">
        <v>7</v>
      </c>
      <c r="L4" s="76" t="s">
        <v>8</v>
      </c>
      <c r="M4" s="75" t="s">
        <v>9</v>
      </c>
    </row>
    <row r="5" spans="2:13" ht="33" customHeight="1" x14ac:dyDescent="0.25">
      <c r="B5" s="77"/>
      <c r="C5" s="2" t="s">
        <v>10</v>
      </c>
      <c r="D5" s="1" t="s">
        <v>11</v>
      </c>
      <c r="E5" s="76"/>
      <c r="F5" s="76"/>
      <c r="G5" s="84"/>
      <c r="H5" s="75"/>
      <c r="I5" s="75"/>
      <c r="J5" s="76"/>
      <c r="K5" s="76"/>
      <c r="L5" s="76"/>
      <c r="M5" s="75"/>
    </row>
    <row r="6" spans="2:13" ht="14.4" x14ac:dyDescent="0.3">
      <c r="B6" s="3">
        <v>43374</v>
      </c>
      <c r="C6" s="4">
        <v>43394</v>
      </c>
      <c r="D6" s="5">
        <v>43405</v>
      </c>
      <c r="E6" s="6">
        <f>'Apportioning Karnataka'!N10</f>
        <v>598684.54376772954</v>
      </c>
      <c r="F6" s="34">
        <v>25500</v>
      </c>
      <c r="G6" s="7">
        <f t="shared" ref="G6:G22" si="0">F6*1.15</f>
        <v>29324.999999999996</v>
      </c>
      <c r="H6" s="7">
        <f t="shared" ref="H6:H22" si="1">E6-G6</f>
        <v>569359.54376772954</v>
      </c>
      <c r="I6" s="7">
        <v>3227175</v>
      </c>
      <c r="J6" s="8">
        <f t="shared" ref="J6:J22" si="2">H6/1000</f>
        <v>569.35954376772952</v>
      </c>
      <c r="K6" s="7">
        <v>0.98170000000000002</v>
      </c>
      <c r="L6" s="8">
        <f t="shared" ref="L6:L22" si="3">ROUNDDOWN(J6*K6,0)</f>
        <v>558</v>
      </c>
      <c r="M6" s="73">
        <f>L6+L7+L8</f>
        <v>6502</v>
      </c>
    </row>
    <row r="7" spans="2:13" ht="14.4" x14ac:dyDescent="0.3">
      <c r="B7" s="3">
        <v>43405</v>
      </c>
      <c r="C7" s="4">
        <v>43405</v>
      </c>
      <c r="D7" s="5">
        <v>43435</v>
      </c>
      <c r="E7" s="9">
        <v>3189000</v>
      </c>
      <c r="F7" s="35">
        <v>22500</v>
      </c>
      <c r="G7" s="7">
        <f t="shared" si="0"/>
        <v>25874.999999999996</v>
      </c>
      <c r="H7" s="7">
        <f t="shared" si="1"/>
        <v>3163125</v>
      </c>
      <c r="I7" s="9">
        <v>3163125</v>
      </c>
      <c r="J7" s="8">
        <f t="shared" si="2"/>
        <v>3163.125</v>
      </c>
      <c r="K7" s="7">
        <v>0.98170000000000002</v>
      </c>
      <c r="L7" s="8">
        <f t="shared" si="3"/>
        <v>3105</v>
      </c>
      <c r="M7" s="73"/>
    </row>
    <row r="8" spans="2:13" ht="14.4" x14ac:dyDescent="0.3">
      <c r="B8" s="3">
        <v>43435</v>
      </c>
      <c r="C8" s="4">
        <v>43435</v>
      </c>
      <c r="D8" s="5">
        <v>43466</v>
      </c>
      <c r="E8" s="9">
        <v>2920500</v>
      </c>
      <c r="F8" s="35">
        <v>24000</v>
      </c>
      <c r="G8" s="7">
        <f t="shared" si="0"/>
        <v>27599.999999999996</v>
      </c>
      <c r="H8" s="7">
        <f t="shared" si="1"/>
        <v>2892900</v>
      </c>
      <c r="I8" s="9">
        <v>2892900</v>
      </c>
      <c r="J8" s="8">
        <f t="shared" si="2"/>
        <v>2892.9</v>
      </c>
      <c r="K8" s="7">
        <v>0.98170000000000002</v>
      </c>
      <c r="L8" s="8">
        <f t="shared" si="3"/>
        <v>2839</v>
      </c>
      <c r="M8" s="73"/>
    </row>
    <row r="9" spans="2:13" ht="14.4" x14ac:dyDescent="0.3">
      <c r="B9" s="3">
        <v>43466</v>
      </c>
      <c r="C9" s="4">
        <v>43466</v>
      </c>
      <c r="D9" s="5">
        <v>43497</v>
      </c>
      <c r="E9" s="9">
        <v>3388500</v>
      </c>
      <c r="F9" s="35">
        <v>22500</v>
      </c>
      <c r="G9" s="7">
        <f t="shared" si="0"/>
        <v>25874.999999999996</v>
      </c>
      <c r="H9" s="7">
        <f t="shared" si="1"/>
        <v>3362625</v>
      </c>
      <c r="I9" s="9">
        <v>3362625</v>
      </c>
      <c r="J9" s="8">
        <f t="shared" si="2"/>
        <v>3362.625</v>
      </c>
      <c r="K9" s="7">
        <v>0.98170000000000002</v>
      </c>
      <c r="L9" s="8">
        <f t="shared" si="3"/>
        <v>3301</v>
      </c>
      <c r="M9" s="73">
        <f>SUM(L9:L20)</f>
        <v>33304</v>
      </c>
    </row>
    <row r="10" spans="2:13" ht="14.4" x14ac:dyDescent="0.3">
      <c r="B10" s="3">
        <v>43497</v>
      </c>
      <c r="C10" s="4">
        <v>43497</v>
      </c>
      <c r="D10" s="5">
        <v>43525</v>
      </c>
      <c r="E10" s="9">
        <v>3205500</v>
      </c>
      <c r="F10" s="35">
        <v>21000</v>
      </c>
      <c r="G10" s="7">
        <f t="shared" si="0"/>
        <v>24149.999999999996</v>
      </c>
      <c r="H10" s="7">
        <f t="shared" si="1"/>
        <v>3181350</v>
      </c>
      <c r="I10" s="9">
        <v>3181350</v>
      </c>
      <c r="J10" s="8">
        <f t="shared" si="2"/>
        <v>3181.35</v>
      </c>
      <c r="K10" s="7">
        <v>0.98170000000000002</v>
      </c>
      <c r="L10" s="8">
        <f t="shared" si="3"/>
        <v>3123</v>
      </c>
      <c r="M10" s="73"/>
    </row>
    <row r="11" spans="2:13" ht="14.4" x14ac:dyDescent="0.3">
      <c r="B11" s="3">
        <v>43525</v>
      </c>
      <c r="C11" s="4">
        <v>43525</v>
      </c>
      <c r="D11" s="5">
        <v>43556</v>
      </c>
      <c r="E11" s="9">
        <v>3438000</v>
      </c>
      <c r="F11" s="35">
        <v>22500</v>
      </c>
      <c r="G11" s="7">
        <f t="shared" si="0"/>
        <v>25874.999999999996</v>
      </c>
      <c r="H11" s="7">
        <f t="shared" si="1"/>
        <v>3412125</v>
      </c>
      <c r="I11" s="9">
        <v>3412125</v>
      </c>
      <c r="J11" s="8">
        <f t="shared" si="2"/>
        <v>3412.125</v>
      </c>
      <c r="K11" s="7">
        <v>0.98170000000000002</v>
      </c>
      <c r="L11" s="8">
        <f t="shared" si="3"/>
        <v>3349</v>
      </c>
      <c r="M11" s="73"/>
    </row>
    <row r="12" spans="2:13" ht="14.4" x14ac:dyDescent="0.3">
      <c r="B12" s="3">
        <v>43556</v>
      </c>
      <c r="C12" s="4">
        <v>43556</v>
      </c>
      <c r="D12" s="5">
        <v>43586</v>
      </c>
      <c r="E12" s="9">
        <v>3190500</v>
      </c>
      <c r="F12" s="35">
        <v>19500</v>
      </c>
      <c r="G12" s="7">
        <f t="shared" si="0"/>
        <v>22425</v>
      </c>
      <c r="H12" s="7">
        <f t="shared" si="1"/>
        <v>3168075</v>
      </c>
      <c r="I12" s="9">
        <v>3168075</v>
      </c>
      <c r="J12" s="8">
        <f t="shared" si="2"/>
        <v>3168.0749999999998</v>
      </c>
      <c r="K12" s="7">
        <v>0.98170000000000002</v>
      </c>
      <c r="L12" s="8">
        <f t="shared" si="3"/>
        <v>3110</v>
      </c>
      <c r="M12" s="73"/>
    </row>
    <row r="13" spans="2:13" ht="14.4" x14ac:dyDescent="0.3">
      <c r="B13" s="3">
        <v>43586</v>
      </c>
      <c r="C13" s="4">
        <v>43586</v>
      </c>
      <c r="D13" s="5">
        <v>43617</v>
      </c>
      <c r="E13" s="9">
        <v>3331500</v>
      </c>
      <c r="F13" s="35">
        <v>21000</v>
      </c>
      <c r="G13" s="7">
        <f t="shared" si="0"/>
        <v>24149.999999999996</v>
      </c>
      <c r="H13" s="7">
        <f t="shared" si="1"/>
        <v>3307350</v>
      </c>
      <c r="I13" s="9">
        <v>3307350</v>
      </c>
      <c r="J13" s="8">
        <f t="shared" si="2"/>
        <v>3307.35</v>
      </c>
      <c r="K13" s="7">
        <v>0.98170000000000002</v>
      </c>
      <c r="L13" s="8">
        <f t="shared" si="3"/>
        <v>3246</v>
      </c>
      <c r="M13" s="73"/>
    </row>
    <row r="14" spans="2:13" ht="14.4" x14ac:dyDescent="0.3">
      <c r="B14" s="3">
        <v>43617</v>
      </c>
      <c r="C14" s="4">
        <v>43617</v>
      </c>
      <c r="D14" s="5">
        <v>43647</v>
      </c>
      <c r="E14" s="9">
        <v>2619000</v>
      </c>
      <c r="F14" s="35">
        <v>21000</v>
      </c>
      <c r="G14" s="7">
        <f t="shared" si="0"/>
        <v>24149.999999999996</v>
      </c>
      <c r="H14" s="7">
        <f t="shared" si="1"/>
        <v>2594850</v>
      </c>
      <c r="I14" s="9">
        <v>2594850</v>
      </c>
      <c r="J14" s="8">
        <f t="shared" si="2"/>
        <v>2594.85</v>
      </c>
      <c r="K14" s="7">
        <v>0.98170000000000002</v>
      </c>
      <c r="L14" s="8">
        <f t="shared" si="3"/>
        <v>2547</v>
      </c>
      <c r="M14" s="73"/>
    </row>
    <row r="15" spans="2:13" ht="14.4" x14ac:dyDescent="0.3">
      <c r="B15" s="3">
        <v>43647</v>
      </c>
      <c r="C15" s="4">
        <v>43647</v>
      </c>
      <c r="D15" s="5">
        <v>43678</v>
      </c>
      <c r="E15" s="9">
        <v>2305500</v>
      </c>
      <c r="F15" s="35">
        <v>19500</v>
      </c>
      <c r="G15" s="7">
        <f t="shared" si="0"/>
        <v>22425</v>
      </c>
      <c r="H15" s="7">
        <f t="shared" si="1"/>
        <v>2283075</v>
      </c>
      <c r="I15" s="9">
        <v>2283075</v>
      </c>
      <c r="J15" s="8">
        <f t="shared" si="2"/>
        <v>2283.0749999999998</v>
      </c>
      <c r="K15" s="7">
        <v>0.98170000000000002</v>
      </c>
      <c r="L15" s="8">
        <f t="shared" si="3"/>
        <v>2241</v>
      </c>
      <c r="M15" s="73"/>
    </row>
    <row r="16" spans="2:13" ht="14.4" x14ac:dyDescent="0.3">
      <c r="B16" s="3">
        <v>43678</v>
      </c>
      <c r="C16" s="4">
        <v>43678</v>
      </c>
      <c r="D16" s="5">
        <v>43709</v>
      </c>
      <c r="E16" s="9">
        <v>2121000</v>
      </c>
      <c r="F16" s="35">
        <v>22500</v>
      </c>
      <c r="G16" s="7">
        <f t="shared" si="0"/>
        <v>25874.999999999996</v>
      </c>
      <c r="H16" s="7">
        <f t="shared" si="1"/>
        <v>2095125</v>
      </c>
      <c r="I16" s="9">
        <v>2095125</v>
      </c>
      <c r="J16" s="8">
        <f t="shared" si="2"/>
        <v>2095.125</v>
      </c>
      <c r="K16" s="7">
        <v>0.98170000000000002</v>
      </c>
      <c r="L16" s="8">
        <f t="shared" si="3"/>
        <v>2056</v>
      </c>
      <c r="M16" s="73"/>
    </row>
    <row r="17" spans="2:13" ht="14.4" x14ac:dyDescent="0.3">
      <c r="B17" s="3">
        <v>43709</v>
      </c>
      <c r="C17" s="4">
        <v>43709</v>
      </c>
      <c r="D17" s="5">
        <v>43739</v>
      </c>
      <c r="E17" s="9">
        <v>2353500</v>
      </c>
      <c r="F17" s="35">
        <v>21000</v>
      </c>
      <c r="G17" s="7">
        <f t="shared" si="0"/>
        <v>24149.999999999996</v>
      </c>
      <c r="H17" s="7">
        <f t="shared" si="1"/>
        <v>2329350</v>
      </c>
      <c r="I17" s="9">
        <v>2329350</v>
      </c>
      <c r="J17" s="8">
        <f t="shared" si="2"/>
        <v>2329.35</v>
      </c>
      <c r="K17" s="7">
        <v>0.98170000000000002</v>
      </c>
      <c r="L17" s="8">
        <f t="shared" si="3"/>
        <v>2286</v>
      </c>
      <c r="M17" s="73"/>
    </row>
    <row r="18" spans="2:13" ht="14.4" x14ac:dyDescent="0.3">
      <c r="B18" s="3">
        <v>43739</v>
      </c>
      <c r="C18" s="4">
        <v>43739</v>
      </c>
      <c r="D18" s="5">
        <v>43770</v>
      </c>
      <c r="E18" s="9">
        <v>2598000</v>
      </c>
      <c r="F18" s="35">
        <v>22500</v>
      </c>
      <c r="G18" s="7">
        <f t="shared" si="0"/>
        <v>25874.999999999996</v>
      </c>
      <c r="H18" s="7">
        <f t="shared" si="1"/>
        <v>2572125</v>
      </c>
      <c r="I18" s="9">
        <v>2572125</v>
      </c>
      <c r="J18" s="8">
        <f t="shared" si="2"/>
        <v>2572.125</v>
      </c>
      <c r="K18" s="7">
        <v>0.98170000000000002</v>
      </c>
      <c r="L18" s="8">
        <f t="shared" si="3"/>
        <v>2525</v>
      </c>
      <c r="M18" s="73"/>
    </row>
    <row r="19" spans="2:13" ht="14.4" x14ac:dyDescent="0.3">
      <c r="B19" s="3">
        <v>43770</v>
      </c>
      <c r="C19" s="4">
        <v>43770</v>
      </c>
      <c r="D19" s="5">
        <v>43800</v>
      </c>
      <c r="E19" s="9">
        <v>2928000</v>
      </c>
      <c r="F19" s="35">
        <v>21000</v>
      </c>
      <c r="G19" s="7">
        <f t="shared" si="0"/>
        <v>24149.999999999996</v>
      </c>
      <c r="H19" s="7">
        <f t="shared" si="1"/>
        <v>2903850</v>
      </c>
      <c r="I19" s="9">
        <v>2903850</v>
      </c>
      <c r="J19" s="8">
        <f t="shared" si="2"/>
        <v>2903.85</v>
      </c>
      <c r="K19" s="7">
        <v>0.98170000000000002</v>
      </c>
      <c r="L19" s="8">
        <f t="shared" si="3"/>
        <v>2850</v>
      </c>
      <c r="M19" s="73"/>
    </row>
    <row r="20" spans="2:13" ht="14.4" x14ac:dyDescent="0.3">
      <c r="B20" s="3">
        <v>43800</v>
      </c>
      <c r="C20" s="4">
        <v>43800</v>
      </c>
      <c r="D20" s="5">
        <v>43831</v>
      </c>
      <c r="E20" s="9">
        <v>2746500</v>
      </c>
      <c r="F20" s="35">
        <v>22500</v>
      </c>
      <c r="G20" s="7">
        <f t="shared" si="0"/>
        <v>25874.999999999996</v>
      </c>
      <c r="H20" s="7">
        <f t="shared" si="1"/>
        <v>2720625</v>
      </c>
      <c r="I20" s="9">
        <v>2720625</v>
      </c>
      <c r="J20" s="8">
        <f t="shared" si="2"/>
        <v>2720.625</v>
      </c>
      <c r="K20" s="7">
        <v>0.98170000000000002</v>
      </c>
      <c r="L20" s="8">
        <f t="shared" si="3"/>
        <v>2670</v>
      </c>
      <c r="M20" s="73"/>
    </row>
    <row r="21" spans="2:13" ht="14.4" x14ac:dyDescent="0.3">
      <c r="B21" s="3">
        <v>43831</v>
      </c>
      <c r="C21" s="4">
        <v>43831</v>
      </c>
      <c r="D21" s="5">
        <v>43862</v>
      </c>
      <c r="E21" s="9">
        <v>3199500</v>
      </c>
      <c r="F21" s="35">
        <v>22500</v>
      </c>
      <c r="G21" s="7">
        <f t="shared" si="0"/>
        <v>25874.999999999996</v>
      </c>
      <c r="H21" s="7">
        <f t="shared" si="1"/>
        <v>3173625</v>
      </c>
      <c r="I21" s="9">
        <v>3173625</v>
      </c>
      <c r="J21" s="8">
        <f t="shared" si="2"/>
        <v>3173.625</v>
      </c>
      <c r="K21" s="7">
        <v>0.98170000000000002</v>
      </c>
      <c r="L21" s="8">
        <f t="shared" si="3"/>
        <v>3115</v>
      </c>
      <c r="M21" s="83">
        <f>L21+L22</f>
        <v>5415</v>
      </c>
    </row>
    <row r="22" spans="2:13" ht="14.4" x14ac:dyDescent="0.3">
      <c r="B22" s="3">
        <v>43862</v>
      </c>
      <c r="C22" s="4">
        <v>43862</v>
      </c>
      <c r="D22" s="5">
        <v>43881</v>
      </c>
      <c r="E22" s="30">
        <f>'Apportioning Karnataka'!N13</f>
        <v>2367345.8544042394</v>
      </c>
      <c r="F22" s="35">
        <v>21000</v>
      </c>
      <c r="G22" s="7">
        <f t="shared" si="0"/>
        <v>24149.999999999996</v>
      </c>
      <c r="H22" s="7">
        <f t="shared" si="1"/>
        <v>2343195.8544042394</v>
      </c>
      <c r="I22" s="9">
        <v>3151350</v>
      </c>
      <c r="J22" s="8">
        <f t="shared" si="2"/>
        <v>2343.1958544042395</v>
      </c>
      <c r="K22" s="7">
        <v>0.98170000000000002</v>
      </c>
      <c r="L22" s="8">
        <f t="shared" si="3"/>
        <v>2300</v>
      </c>
      <c r="M22" s="83"/>
    </row>
    <row r="23" spans="2:13" ht="14.4" x14ac:dyDescent="0.3">
      <c r="B23" s="74" t="s">
        <v>12</v>
      </c>
      <c r="C23" s="74"/>
      <c r="D23" s="74"/>
      <c r="E23" s="11"/>
      <c r="F23" s="12"/>
      <c r="G23" s="11"/>
      <c r="H23" s="11">
        <f>SUM(H6:H22)</f>
        <v>46072730.398171969</v>
      </c>
      <c r="I23" s="12">
        <f>SUM(I6:I22)</f>
        <v>49538700</v>
      </c>
      <c r="J23" s="13">
        <f>SUM(J6:J22)</f>
        <v>46072.730398171967</v>
      </c>
      <c r="K23" s="11"/>
      <c r="L23" s="11">
        <f>ROUNDDOWN(SUM(L6:L22),0)</f>
        <v>45221</v>
      </c>
      <c r="M23" s="14">
        <f>M6+M9+M21</f>
        <v>45221</v>
      </c>
    </row>
    <row r="25" spans="2:13" ht="14.4" x14ac:dyDescent="0.3">
      <c r="F25" s="74" t="s">
        <v>25</v>
      </c>
      <c r="G25" s="74"/>
      <c r="H25" s="74"/>
      <c r="I25" s="74"/>
      <c r="J25" s="74"/>
    </row>
    <row r="27" spans="2:13" ht="13.95" customHeight="1" x14ac:dyDescent="0.25">
      <c r="B27" s="77" t="s">
        <v>0</v>
      </c>
      <c r="C27" s="75" t="s">
        <v>1</v>
      </c>
      <c r="D27" s="75"/>
      <c r="E27" s="76" t="s">
        <v>2</v>
      </c>
      <c r="F27" s="76" t="s">
        <v>3</v>
      </c>
      <c r="G27" s="84" t="s">
        <v>24</v>
      </c>
      <c r="H27" s="75" t="s">
        <v>4</v>
      </c>
      <c r="I27" s="75" t="s">
        <v>5</v>
      </c>
      <c r="J27" s="76" t="s">
        <v>6</v>
      </c>
      <c r="K27" s="76" t="s">
        <v>7</v>
      </c>
      <c r="L27" s="76" t="s">
        <v>8</v>
      </c>
      <c r="M27" s="75" t="s">
        <v>9</v>
      </c>
    </row>
    <row r="28" spans="2:13" ht="14.4" x14ac:dyDescent="0.25">
      <c r="B28" s="77"/>
      <c r="C28" s="2" t="s">
        <v>10</v>
      </c>
      <c r="D28" s="1" t="s">
        <v>11</v>
      </c>
      <c r="E28" s="76"/>
      <c r="F28" s="76"/>
      <c r="G28" s="84"/>
      <c r="H28" s="75"/>
      <c r="I28" s="75"/>
      <c r="J28" s="76"/>
      <c r="K28" s="76"/>
      <c r="L28" s="76"/>
      <c r="M28" s="75"/>
    </row>
    <row r="29" spans="2:13" ht="14.4" x14ac:dyDescent="0.3">
      <c r="B29" s="3">
        <v>43374</v>
      </c>
      <c r="C29" s="4">
        <v>43394</v>
      </c>
      <c r="D29" s="5">
        <v>43405</v>
      </c>
      <c r="E29" s="6">
        <f>'Apportioning Karnataka'!AB10</f>
        <v>1210949.0508969463</v>
      </c>
      <c r="F29" s="34">
        <v>22500</v>
      </c>
      <c r="G29" s="7">
        <f t="shared" ref="G29:G45" si="4">F29*1.15</f>
        <v>25874.999999999996</v>
      </c>
      <c r="H29" s="7">
        <f t="shared" ref="H29:H45" si="5">E29-G29</f>
        <v>1185074.0508969463</v>
      </c>
      <c r="I29" s="7">
        <v>3271125</v>
      </c>
      <c r="J29" s="8">
        <f t="shared" ref="J29:J45" si="6">H29/1000</f>
        <v>1185.0740508969463</v>
      </c>
      <c r="K29" s="7">
        <v>0.98170000000000002</v>
      </c>
      <c r="L29" s="8">
        <f t="shared" ref="L29:L45" si="7">ROUNDDOWN(J29*K29,0)</f>
        <v>1163</v>
      </c>
      <c r="M29" s="73">
        <f>L29+L30+L31</f>
        <v>7215</v>
      </c>
    </row>
    <row r="30" spans="2:13" ht="14.4" x14ac:dyDescent="0.3">
      <c r="B30" s="3">
        <v>43405</v>
      </c>
      <c r="C30" s="4">
        <v>43405</v>
      </c>
      <c r="D30" s="5">
        <v>43435</v>
      </c>
      <c r="E30" s="9">
        <v>3127500</v>
      </c>
      <c r="F30" s="35">
        <v>22500</v>
      </c>
      <c r="G30" s="7">
        <f t="shared" si="4"/>
        <v>25874.999999999996</v>
      </c>
      <c r="H30" s="7">
        <f t="shared" si="5"/>
        <v>3101625</v>
      </c>
      <c r="I30" s="9">
        <v>3101625</v>
      </c>
      <c r="J30" s="8">
        <f t="shared" si="6"/>
        <v>3101.625</v>
      </c>
      <c r="K30" s="7">
        <v>0.98170000000000002</v>
      </c>
      <c r="L30" s="8">
        <f t="shared" si="7"/>
        <v>3044</v>
      </c>
      <c r="M30" s="73"/>
    </row>
    <row r="31" spans="2:13" ht="14.4" x14ac:dyDescent="0.3">
      <c r="B31" s="3">
        <v>43435</v>
      </c>
      <c r="C31" s="4">
        <v>43435</v>
      </c>
      <c r="D31" s="5">
        <v>43466</v>
      </c>
      <c r="E31" s="9">
        <v>3090000</v>
      </c>
      <c r="F31" s="35">
        <v>22500</v>
      </c>
      <c r="G31" s="7">
        <f t="shared" si="4"/>
        <v>25874.999999999996</v>
      </c>
      <c r="H31" s="7">
        <f t="shared" si="5"/>
        <v>3064125</v>
      </c>
      <c r="I31" s="9">
        <v>3064125</v>
      </c>
      <c r="J31" s="8">
        <f t="shared" si="6"/>
        <v>3064.125</v>
      </c>
      <c r="K31" s="7">
        <v>0.98170000000000002</v>
      </c>
      <c r="L31" s="8">
        <f t="shared" si="7"/>
        <v>3008</v>
      </c>
      <c r="M31" s="73"/>
    </row>
    <row r="32" spans="2:13" ht="14.4" x14ac:dyDescent="0.3">
      <c r="B32" s="3">
        <v>43466</v>
      </c>
      <c r="C32" s="4">
        <v>43466</v>
      </c>
      <c r="D32" s="5">
        <v>43497</v>
      </c>
      <c r="E32" s="9">
        <v>3397500</v>
      </c>
      <c r="F32" s="35">
        <v>22500</v>
      </c>
      <c r="G32" s="7">
        <f t="shared" si="4"/>
        <v>25874.999999999996</v>
      </c>
      <c r="H32" s="7">
        <f t="shared" si="5"/>
        <v>3371625</v>
      </c>
      <c r="I32" s="9">
        <v>3371625</v>
      </c>
      <c r="J32" s="8">
        <f t="shared" si="6"/>
        <v>3371.625</v>
      </c>
      <c r="K32" s="7">
        <v>0.98170000000000002</v>
      </c>
      <c r="L32" s="8">
        <f t="shared" si="7"/>
        <v>3309</v>
      </c>
      <c r="M32" s="73">
        <f>SUM(L32:L43)</f>
        <v>33623</v>
      </c>
    </row>
    <row r="33" spans="2:13" ht="14.4" x14ac:dyDescent="0.3">
      <c r="B33" s="3">
        <v>43497</v>
      </c>
      <c r="C33" s="4">
        <v>43497</v>
      </c>
      <c r="D33" s="5">
        <v>43525</v>
      </c>
      <c r="E33" s="9">
        <v>3207000</v>
      </c>
      <c r="F33" s="35">
        <v>19500</v>
      </c>
      <c r="G33" s="7">
        <f t="shared" si="4"/>
        <v>22425</v>
      </c>
      <c r="H33" s="7">
        <f t="shared" si="5"/>
        <v>3184575</v>
      </c>
      <c r="I33" s="9">
        <v>3184575</v>
      </c>
      <c r="J33" s="8">
        <f t="shared" si="6"/>
        <v>3184.5749999999998</v>
      </c>
      <c r="K33" s="7">
        <v>0.98170000000000002</v>
      </c>
      <c r="L33" s="8">
        <f t="shared" si="7"/>
        <v>3126</v>
      </c>
      <c r="M33" s="73"/>
    </row>
    <row r="34" spans="2:13" ht="14.4" x14ac:dyDescent="0.3">
      <c r="B34" s="3">
        <v>43525</v>
      </c>
      <c r="C34" s="4">
        <v>43525</v>
      </c>
      <c r="D34" s="5">
        <v>43556</v>
      </c>
      <c r="E34" s="9">
        <v>3439500</v>
      </c>
      <c r="F34" s="35">
        <v>21000</v>
      </c>
      <c r="G34" s="7">
        <f t="shared" si="4"/>
        <v>24149.999999999996</v>
      </c>
      <c r="H34" s="7">
        <f t="shared" si="5"/>
        <v>3415350</v>
      </c>
      <c r="I34" s="9">
        <v>3415350</v>
      </c>
      <c r="J34" s="8">
        <f t="shared" si="6"/>
        <v>3415.35</v>
      </c>
      <c r="K34" s="7">
        <v>0.98170000000000002</v>
      </c>
      <c r="L34" s="8">
        <f t="shared" si="7"/>
        <v>3352</v>
      </c>
      <c r="M34" s="73"/>
    </row>
    <row r="35" spans="2:13" ht="14.4" x14ac:dyDescent="0.3">
      <c r="B35" s="3">
        <v>43556</v>
      </c>
      <c r="C35" s="4">
        <v>43556</v>
      </c>
      <c r="D35" s="5">
        <v>43586</v>
      </c>
      <c r="E35" s="9">
        <v>3171000</v>
      </c>
      <c r="F35" s="35">
        <v>19500</v>
      </c>
      <c r="G35" s="7">
        <f t="shared" si="4"/>
        <v>22425</v>
      </c>
      <c r="H35" s="7">
        <f t="shared" si="5"/>
        <v>3148575</v>
      </c>
      <c r="I35" s="9">
        <v>3148575</v>
      </c>
      <c r="J35" s="8">
        <f t="shared" si="6"/>
        <v>3148.5749999999998</v>
      </c>
      <c r="K35" s="7">
        <v>0.98170000000000002</v>
      </c>
      <c r="L35" s="8">
        <f t="shared" si="7"/>
        <v>3090</v>
      </c>
      <c r="M35" s="73"/>
    </row>
    <row r="36" spans="2:13" ht="14.4" x14ac:dyDescent="0.3">
      <c r="B36" s="3">
        <v>43586</v>
      </c>
      <c r="C36" s="4">
        <v>43586</v>
      </c>
      <c r="D36" s="5">
        <v>43617</v>
      </c>
      <c r="E36" s="9">
        <v>3570000</v>
      </c>
      <c r="F36" s="35">
        <v>18000</v>
      </c>
      <c r="G36" s="7">
        <f t="shared" si="4"/>
        <v>20700</v>
      </c>
      <c r="H36" s="7">
        <f t="shared" si="5"/>
        <v>3549300</v>
      </c>
      <c r="I36" s="9">
        <v>3549300</v>
      </c>
      <c r="J36" s="8">
        <f t="shared" si="6"/>
        <v>3549.3</v>
      </c>
      <c r="K36" s="7">
        <v>0.98170000000000002</v>
      </c>
      <c r="L36" s="8">
        <f t="shared" si="7"/>
        <v>3484</v>
      </c>
      <c r="M36" s="73"/>
    </row>
    <row r="37" spans="2:13" ht="14.4" x14ac:dyDescent="0.3">
      <c r="B37" s="3">
        <v>43617</v>
      </c>
      <c r="C37" s="4">
        <v>43617</v>
      </c>
      <c r="D37" s="5">
        <v>43647</v>
      </c>
      <c r="E37" s="9">
        <v>2470500</v>
      </c>
      <c r="F37" s="35">
        <v>18000</v>
      </c>
      <c r="G37" s="7">
        <f t="shared" si="4"/>
        <v>20700</v>
      </c>
      <c r="H37" s="7">
        <f t="shared" si="5"/>
        <v>2449800</v>
      </c>
      <c r="I37" s="9">
        <v>2449800</v>
      </c>
      <c r="J37" s="8">
        <f t="shared" si="6"/>
        <v>2449.8000000000002</v>
      </c>
      <c r="K37" s="7">
        <v>0.98170000000000002</v>
      </c>
      <c r="L37" s="8">
        <f t="shared" si="7"/>
        <v>2404</v>
      </c>
      <c r="M37" s="73"/>
    </row>
    <row r="38" spans="2:13" ht="14.4" x14ac:dyDescent="0.3">
      <c r="B38" s="3">
        <v>43647</v>
      </c>
      <c r="C38" s="4">
        <v>43647</v>
      </c>
      <c r="D38" s="5">
        <v>43678</v>
      </c>
      <c r="E38" s="9">
        <v>2392500</v>
      </c>
      <c r="F38" s="35">
        <v>18000</v>
      </c>
      <c r="G38" s="7">
        <f t="shared" si="4"/>
        <v>20700</v>
      </c>
      <c r="H38" s="7">
        <f t="shared" si="5"/>
        <v>2371800</v>
      </c>
      <c r="I38" s="9">
        <v>2371800</v>
      </c>
      <c r="J38" s="8">
        <f t="shared" si="6"/>
        <v>2371.8000000000002</v>
      </c>
      <c r="K38" s="7">
        <v>0.98170000000000002</v>
      </c>
      <c r="L38" s="8">
        <f t="shared" si="7"/>
        <v>2328</v>
      </c>
      <c r="M38" s="73"/>
    </row>
    <row r="39" spans="2:13" ht="14.4" x14ac:dyDescent="0.3">
      <c r="B39" s="3">
        <v>43678</v>
      </c>
      <c r="C39" s="4">
        <v>43678</v>
      </c>
      <c r="D39" s="5">
        <v>43709</v>
      </c>
      <c r="E39" s="9">
        <v>2367000</v>
      </c>
      <c r="F39" s="35">
        <v>19500</v>
      </c>
      <c r="G39" s="7">
        <f t="shared" si="4"/>
        <v>22425</v>
      </c>
      <c r="H39" s="7">
        <f t="shared" si="5"/>
        <v>2344575</v>
      </c>
      <c r="I39" s="9">
        <v>2344575</v>
      </c>
      <c r="J39" s="8">
        <f t="shared" si="6"/>
        <v>2344.5749999999998</v>
      </c>
      <c r="K39" s="7">
        <v>0.98170000000000002</v>
      </c>
      <c r="L39" s="8">
        <f t="shared" si="7"/>
        <v>2301</v>
      </c>
      <c r="M39" s="73"/>
    </row>
    <row r="40" spans="2:13" ht="14.4" x14ac:dyDescent="0.3">
      <c r="B40" s="3">
        <v>43709</v>
      </c>
      <c r="C40" s="4">
        <v>43709</v>
      </c>
      <c r="D40" s="5">
        <v>43739</v>
      </c>
      <c r="E40" s="9">
        <v>2215500</v>
      </c>
      <c r="F40" s="35">
        <v>18000</v>
      </c>
      <c r="G40" s="7">
        <f t="shared" si="4"/>
        <v>20700</v>
      </c>
      <c r="H40" s="7">
        <f t="shared" si="5"/>
        <v>2194800</v>
      </c>
      <c r="I40" s="9">
        <v>2194800</v>
      </c>
      <c r="J40" s="8">
        <f t="shared" si="6"/>
        <v>2194.8000000000002</v>
      </c>
      <c r="K40" s="7">
        <v>0.98170000000000002</v>
      </c>
      <c r="L40" s="8">
        <f t="shared" si="7"/>
        <v>2154</v>
      </c>
      <c r="M40" s="73"/>
    </row>
    <row r="41" spans="2:13" ht="14.4" x14ac:dyDescent="0.3">
      <c r="B41" s="3">
        <v>43739</v>
      </c>
      <c r="C41" s="4">
        <v>43739</v>
      </c>
      <c r="D41" s="5">
        <v>43770</v>
      </c>
      <c r="E41" s="9">
        <v>2559000</v>
      </c>
      <c r="F41" s="35">
        <v>21000</v>
      </c>
      <c r="G41" s="7">
        <f t="shared" si="4"/>
        <v>24149.999999999996</v>
      </c>
      <c r="H41" s="7">
        <f t="shared" si="5"/>
        <v>2534850</v>
      </c>
      <c r="I41" s="9">
        <v>2534850</v>
      </c>
      <c r="J41" s="8">
        <f t="shared" si="6"/>
        <v>2534.85</v>
      </c>
      <c r="K41" s="7">
        <v>0.98170000000000002</v>
      </c>
      <c r="L41" s="8">
        <f t="shared" si="7"/>
        <v>2488</v>
      </c>
      <c r="M41" s="73"/>
    </row>
    <row r="42" spans="2:13" ht="14.4" x14ac:dyDescent="0.3">
      <c r="B42" s="3">
        <v>43770</v>
      </c>
      <c r="C42" s="4">
        <v>43770</v>
      </c>
      <c r="D42" s="5">
        <v>43800</v>
      </c>
      <c r="E42" s="9">
        <v>2956500</v>
      </c>
      <c r="F42" s="35">
        <v>21000</v>
      </c>
      <c r="G42" s="7">
        <f t="shared" si="4"/>
        <v>24149.999999999996</v>
      </c>
      <c r="H42" s="7">
        <f t="shared" si="5"/>
        <v>2932350</v>
      </c>
      <c r="I42" s="9">
        <v>2932350</v>
      </c>
      <c r="J42" s="8">
        <f t="shared" si="6"/>
        <v>2932.35</v>
      </c>
      <c r="K42" s="7">
        <v>0.98170000000000002</v>
      </c>
      <c r="L42" s="8">
        <f t="shared" si="7"/>
        <v>2878</v>
      </c>
      <c r="M42" s="73"/>
    </row>
    <row r="43" spans="2:13" ht="14.4" x14ac:dyDescent="0.3">
      <c r="B43" s="3">
        <v>43800</v>
      </c>
      <c r="C43" s="4">
        <v>43800</v>
      </c>
      <c r="D43" s="5">
        <v>43831</v>
      </c>
      <c r="E43" s="9">
        <v>2784000</v>
      </c>
      <c r="F43" s="35">
        <v>21000</v>
      </c>
      <c r="G43" s="7">
        <f t="shared" si="4"/>
        <v>24149.999999999996</v>
      </c>
      <c r="H43" s="7">
        <f t="shared" si="5"/>
        <v>2759850</v>
      </c>
      <c r="I43" s="9">
        <v>2759850</v>
      </c>
      <c r="J43" s="8">
        <f t="shared" si="6"/>
        <v>2759.85</v>
      </c>
      <c r="K43" s="7">
        <v>0.98170000000000002</v>
      </c>
      <c r="L43" s="8">
        <f t="shared" si="7"/>
        <v>2709</v>
      </c>
      <c r="M43" s="73"/>
    </row>
    <row r="44" spans="2:13" ht="14.4" x14ac:dyDescent="0.3">
      <c r="B44" s="3">
        <v>43831</v>
      </c>
      <c r="C44" s="4">
        <v>43831</v>
      </c>
      <c r="D44" s="5">
        <v>43862</v>
      </c>
      <c r="E44" s="9">
        <v>3204000</v>
      </c>
      <c r="F44" s="35">
        <v>21000</v>
      </c>
      <c r="G44" s="7">
        <f t="shared" si="4"/>
        <v>24149.999999999996</v>
      </c>
      <c r="H44" s="7">
        <f t="shared" si="5"/>
        <v>3179850</v>
      </c>
      <c r="I44" s="9">
        <v>3179850</v>
      </c>
      <c r="J44" s="8">
        <f t="shared" si="6"/>
        <v>3179.85</v>
      </c>
      <c r="K44" s="7">
        <v>0.98170000000000002</v>
      </c>
      <c r="L44" s="8">
        <f t="shared" si="7"/>
        <v>3121</v>
      </c>
      <c r="M44" s="83">
        <f>L44+L45</f>
        <v>5287</v>
      </c>
    </row>
    <row r="45" spans="2:13" ht="14.4" x14ac:dyDescent="0.3">
      <c r="B45" s="3">
        <v>43862</v>
      </c>
      <c r="C45" s="4">
        <v>43862</v>
      </c>
      <c r="D45" s="5">
        <v>43881</v>
      </c>
      <c r="E45" s="30">
        <f>'Apportioning Karnataka'!AB13</f>
        <v>2227095.9427903607</v>
      </c>
      <c r="F45" s="35">
        <v>18000</v>
      </c>
      <c r="G45" s="7">
        <f t="shared" si="4"/>
        <v>20700</v>
      </c>
      <c r="H45" s="7">
        <f t="shared" si="5"/>
        <v>2206395.9427903607</v>
      </c>
      <c r="I45" s="9">
        <v>3178800</v>
      </c>
      <c r="J45" s="8">
        <f t="shared" si="6"/>
        <v>2206.3959427903606</v>
      </c>
      <c r="K45" s="7">
        <v>0.98170000000000002</v>
      </c>
      <c r="L45" s="8">
        <f t="shared" si="7"/>
        <v>2166</v>
      </c>
      <c r="M45" s="83"/>
    </row>
    <row r="46" spans="2:13" ht="14.4" x14ac:dyDescent="0.3">
      <c r="B46" s="74" t="s">
        <v>12</v>
      </c>
      <c r="C46" s="74"/>
      <c r="D46" s="74"/>
      <c r="E46" s="11"/>
      <c r="F46" s="12"/>
      <c r="G46" s="11"/>
      <c r="H46" s="11">
        <f>SUM(H29:H45)</f>
        <v>46994519.993687302</v>
      </c>
      <c r="I46" s="12">
        <f>SUM(I29:I45)</f>
        <v>50052975</v>
      </c>
      <c r="J46" s="13">
        <f>SUM(J29:J45)</f>
        <v>46994.519993687303</v>
      </c>
      <c r="K46" s="11"/>
      <c r="L46" s="11">
        <f>ROUNDDOWN(SUM(L29:L45),0)</f>
        <v>46125</v>
      </c>
      <c r="M46" s="14">
        <f>M29+M32+M44</f>
        <v>46125</v>
      </c>
    </row>
    <row r="48" spans="2:13" ht="13.95" customHeight="1" x14ac:dyDescent="0.3">
      <c r="F48" s="85" t="s">
        <v>26</v>
      </c>
      <c r="G48" s="85"/>
      <c r="H48" s="85"/>
      <c r="I48" s="85"/>
      <c r="J48" s="85"/>
    </row>
    <row r="50" spans="2:13" ht="13.95" customHeight="1" x14ac:dyDescent="0.25">
      <c r="B50" s="77" t="s">
        <v>0</v>
      </c>
      <c r="C50" s="75" t="s">
        <v>1</v>
      </c>
      <c r="D50" s="75"/>
      <c r="E50" s="76" t="s">
        <v>2</v>
      </c>
      <c r="F50" s="76" t="s">
        <v>3</v>
      </c>
      <c r="G50" s="84" t="s">
        <v>24</v>
      </c>
      <c r="H50" s="75" t="s">
        <v>4</v>
      </c>
      <c r="I50" s="75" t="s">
        <v>5</v>
      </c>
      <c r="J50" s="76" t="s">
        <v>6</v>
      </c>
      <c r="K50" s="76" t="s">
        <v>7</v>
      </c>
      <c r="L50" s="76" t="s">
        <v>8</v>
      </c>
      <c r="M50" s="75" t="s">
        <v>9</v>
      </c>
    </row>
    <row r="51" spans="2:13" ht="14.4" x14ac:dyDescent="0.25">
      <c r="B51" s="77"/>
      <c r="C51" s="2" t="s">
        <v>10</v>
      </c>
      <c r="D51" s="1" t="s">
        <v>11</v>
      </c>
      <c r="E51" s="76"/>
      <c r="F51" s="76"/>
      <c r="G51" s="84"/>
      <c r="H51" s="75"/>
      <c r="I51" s="75"/>
      <c r="J51" s="76"/>
      <c r="K51" s="76"/>
      <c r="L51" s="76"/>
      <c r="M51" s="75"/>
    </row>
    <row r="52" spans="2:13" ht="14.4" x14ac:dyDescent="0.3">
      <c r="B52" s="3">
        <v>43374</v>
      </c>
      <c r="C52" s="4">
        <v>43394</v>
      </c>
      <c r="D52" s="5">
        <v>43405</v>
      </c>
      <c r="E52" s="6">
        <f>'Apportioning Karnataka'!AP10</f>
        <v>1240781.7739440987</v>
      </c>
      <c r="F52" s="34">
        <v>21600</v>
      </c>
      <c r="G52" s="7">
        <f t="shared" ref="G52:G68" si="8">F52*1.15</f>
        <v>24839.999999999996</v>
      </c>
      <c r="H52" s="7">
        <f t="shared" ref="H52:H68" si="9">E52-G52</f>
        <v>1215941.7739440987</v>
      </c>
      <c r="I52" s="7">
        <v>3081960</v>
      </c>
      <c r="J52" s="8">
        <f t="shared" ref="J52:J68" si="10">H52/1000</f>
        <v>1215.9417739440987</v>
      </c>
      <c r="K52" s="7">
        <v>0.98170000000000002</v>
      </c>
      <c r="L52" s="8">
        <f t="shared" ref="L52:L68" si="11">ROUNDDOWN(J52*K52,0)</f>
        <v>1193</v>
      </c>
      <c r="M52" s="73">
        <f>L52+L53+L54</f>
        <v>6162</v>
      </c>
    </row>
    <row r="53" spans="2:13" ht="14.4" x14ac:dyDescent="0.3">
      <c r="B53" s="3">
        <v>43405</v>
      </c>
      <c r="C53" s="4">
        <v>43405</v>
      </c>
      <c r="D53" s="5">
        <v>43435</v>
      </c>
      <c r="E53" s="9">
        <v>2420400</v>
      </c>
      <c r="F53" s="35">
        <v>20400</v>
      </c>
      <c r="G53" s="7">
        <f t="shared" si="8"/>
        <v>23460</v>
      </c>
      <c r="H53" s="7">
        <f t="shared" si="9"/>
        <v>2396940</v>
      </c>
      <c r="I53" s="9">
        <v>2396940</v>
      </c>
      <c r="J53" s="8">
        <f t="shared" si="10"/>
        <v>2396.94</v>
      </c>
      <c r="K53" s="7">
        <v>0.98170000000000002</v>
      </c>
      <c r="L53" s="8">
        <f t="shared" si="11"/>
        <v>2353</v>
      </c>
      <c r="M53" s="73"/>
    </row>
    <row r="54" spans="2:13" ht="14.4" x14ac:dyDescent="0.3">
      <c r="B54" s="3">
        <v>43435</v>
      </c>
      <c r="C54" s="4">
        <v>43435</v>
      </c>
      <c r="D54" s="5">
        <v>43466</v>
      </c>
      <c r="E54" s="9">
        <v>2690400</v>
      </c>
      <c r="F54" s="35">
        <v>21600</v>
      </c>
      <c r="G54" s="7">
        <f t="shared" si="8"/>
        <v>24839.999999999996</v>
      </c>
      <c r="H54" s="7">
        <f t="shared" si="9"/>
        <v>2665560</v>
      </c>
      <c r="I54" s="9">
        <v>2665560</v>
      </c>
      <c r="J54" s="8">
        <f t="shared" si="10"/>
        <v>2665.56</v>
      </c>
      <c r="K54" s="7">
        <v>0.98170000000000002</v>
      </c>
      <c r="L54" s="8">
        <f t="shared" si="11"/>
        <v>2616</v>
      </c>
      <c r="M54" s="73"/>
    </row>
    <row r="55" spans="2:13" ht="14.4" x14ac:dyDescent="0.3">
      <c r="B55" s="3">
        <v>43466</v>
      </c>
      <c r="C55" s="4">
        <v>43466</v>
      </c>
      <c r="D55" s="5">
        <v>43497</v>
      </c>
      <c r="E55" s="9">
        <v>3270000</v>
      </c>
      <c r="F55" s="35">
        <v>21600</v>
      </c>
      <c r="G55" s="7">
        <f t="shared" si="8"/>
        <v>24839.999999999996</v>
      </c>
      <c r="H55" s="7">
        <f t="shared" si="9"/>
        <v>3245160</v>
      </c>
      <c r="I55" s="9">
        <v>3245160</v>
      </c>
      <c r="J55" s="8">
        <f t="shared" si="10"/>
        <v>3245.16</v>
      </c>
      <c r="K55" s="7">
        <v>0.98170000000000002</v>
      </c>
      <c r="L55" s="8">
        <f t="shared" si="11"/>
        <v>3185</v>
      </c>
      <c r="M55" s="73">
        <f>SUM(L55:L66)</f>
        <v>32816</v>
      </c>
    </row>
    <row r="56" spans="2:13" ht="14.4" x14ac:dyDescent="0.3">
      <c r="B56" s="3">
        <v>43497</v>
      </c>
      <c r="C56" s="4">
        <v>43497</v>
      </c>
      <c r="D56" s="5">
        <v>43525</v>
      </c>
      <c r="E56" s="9">
        <v>2779200</v>
      </c>
      <c r="F56" s="35">
        <v>18000</v>
      </c>
      <c r="G56" s="7">
        <f t="shared" si="8"/>
        <v>20700</v>
      </c>
      <c r="H56" s="7">
        <f t="shared" si="9"/>
        <v>2758500</v>
      </c>
      <c r="I56" s="9">
        <v>2758500</v>
      </c>
      <c r="J56" s="8">
        <f t="shared" si="10"/>
        <v>2758.5</v>
      </c>
      <c r="K56" s="7">
        <v>0.98170000000000002</v>
      </c>
      <c r="L56" s="8">
        <f t="shared" si="11"/>
        <v>2708</v>
      </c>
      <c r="M56" s="73"/>
    </row>
    <row r="57" spans="2:13" ht="14.4" x14ac:dyDescent="0.3">
      <c r="B57" s="3">
        <v>43525</v>
      </c>
      <c r="C57" s="4">
        <v>43525</v>
      </c>
      <c r="D57" s="5">
        <v>43556</v>
      </c>
      <c r="E57" s="9">
        <v>3452400</v>
      </c>
      <c r="F57" s="35">
        <v>20400</v>
      </c>
      <c r="G57" s="7">
        <f t="shared" si="8"/>
        <v>23460</v>
      </c>
      <c r="H57" s="7">
        <f t="shared" si="9"/>
        <v>3428940</v>
      </c>
      <c r="I57" s="9">
        <v>3428940</v>
      </c>
      <c r="J57" s="8">
        <f t="shared" si="10"/>
        <v>3428.94</v>
      </c>
      <c r="K57" s="7">
        <v>0.98170000000000002</v>
      </c>
      <c r="L57" s="8">
        <f t="shared" si="11"/>
        <v>3366</v>
      </c>
      <c r="M57" s="73"/>
    </row>
    <row r="58" spans="2:13" ht="14.4" x14ac:dyDescent="0.3">
      <c r="B58" s="3">
        <v>43556</v>
      </c>
      <c r="C58" s="4">
        <v>43556</v>
      </c>
      <c r="D58" s="5">
        <v>43586</v>
      </c>
      <c r="E58" s="9">
        <v>3284400</v>
      </c>
      <c r="F58" s="35">
        <v>20400</v>
      </c>
      <c r="G58" s="7">
        <f t="shared" si="8"/>
        <v>23460</v>
      </c>
      <c r="H58" s="7">
        <f t="shared" si="9"/>
        <v>3260940</v>
      </c>
      <c r="I58" s="9">
        <v>3260940</v>
      </c>
      <c r="J58" s="8">
        <f t="shared" si="10"/>
        <v>3260.94</v>
      </c>
      <c r="K58" s="7">
        <v>0.98170000000000002</v>
      </c>
      <c r="L58" s="8">
        <f t="shared" si="11"/>
        <v>3201</v>
      </c>
      <c r="M58" s="73"/>
    </row>
    <row r="59" spans="2:13" ht="14.4" x14ac:dyDescent="0.3">
      <c r="B59" s="3">
        <v>43586</v>
      </c>
      <c r="C59" s="4">
        <v>43586</v>
      </c>
      <c r="D59" s="5">
        <v>43617</v>
      </c>
      <c r="E59" s="9">
        <v>3142800</v>
      </c>
      <c r="F59" s="35">
        <v>19200</v>
      </c>
      <c r="G59" s="7">
        <f t="shared" si="8"/>
        <v>22080</v>
      </c>
      <c r="H59" s="7">
        <f t="shared" si="9"/>
        <v>3120720</v>
      </c>
      <c r="I59" s="9">
        <v>3120720</v>
      </c>
      <c r="J59" s="8">
        <f t="shared" si="10"/>
        <v>3120.72</v>
      </c>
      <c r="K59" s="7">
        <v>0.98170000000000002</v>
      </c>
      <c r="L59" s="8">
        <f t="shared" si="11"/>
        <v>3063</v>
      </c>
      <c r="M59" s="73"/>
    </row>
    <row r="60" spans="2:13" ht="14.4" x14ac:dyDescent="0.3">
      <c r="B60" s="3">
        <v>43617</v>
      </c>
      <c r="C60" s="4">
        <v>43617</v>
      </c>
      <c r="D60" s="5">
        <v>43647</v>
      </c>
      <c r="E60" s="9">
        <v>2919600</v>
      </c>
      <c r="F60" s="35">
        <v>19200</v>
      </c>
      <c r="G60" s="7">
        <f t="shared" si="8"/>
        <v>22080</v>
      </c>
      <c r="H60" s="7">
        <f t="shared" si="9"/>
        <v>2897520</v>
      </c>
      <c r="I60" s="9">
        <v>2897520</v>
      </c>
      <c r="J60" s="8">
        <f t="shared" si="10"/>
        <v>2897.52</v>
      </c>
      <c r="K60" s="7">
        <v>0.98170000000000002</v>
      </c>
      <c r="L60" s="8">
        <f t="shared" si="11"/>
        <v>2844</v>
      </c>
      <c r="M60" s="73"/>
    </row>
    <row r="61" spans="2:13" ht="14.4" x14ac:dyDescent="0.3">
      <c r="B61" s="3">
        <v>43647</v>
      </c>
      <c r="C61" s="4">
        <v>43647</v>
      </c>
      <c r="D61" s="5">
        <v>43678</v>
      </c>
      <c r="E61" s="9">
        <v>2642400</v>
      </c>
      <c r="F61" s="35">
        <v>19200</v>
      </c>
      <c r="G61" s="7">
        <f t="shared" si="8"/>
        <v>22080</v>
      </c>
      <c r="H61" s="7">
        <f t="shared" si="9"/>
        <v>2620320</v>
      </c>
      <c r="I61" s="9">
        <v>2620320</v>
      </c>
      <c r="J61" s="8">
        <f t="shared" si="10"/>
        <v>2620.3200000000002</v>
      </c>
      <c r="K61" s="7">
        <v>0.98170000000000002</v>
      </c>
      <c r="L61" s="8">
        <f t="shared" si="11"/>
        <v>2572</v>
      </c>
      <c r="M61" s="73"/>
    </row>
    <row r="62" spans="2:13" ht="14.4" x14ac:dyDescent="0.3">
      <c r="B62" s="3">
        <v>43678</v>
      </c>
      <c r="C62" s="4">
        <v>43678</v>
      </c>
      <c r="D62" s="5">
        <v>43709</v>
      </c>
      <c r="E62" s="9">
        <v>2436000</v>
      </c>
      <c r="F62" s="35">
        <v>21600</v>
      </c>
      <c r="G62" s="7">
        <f t="shared" si="8"/>
        <v>24839.999999999996</v>
      </c>
      <c r="H62" s="7">
        <f t="shared" si="9"/>
        <v>2411160</v>
      </c>
      <c r="I62" s="9">
        <v>2411160</v>
      </c>
      <c r="J62" s="8">
        <f t="shared" si="10"/>
        <v>2411.16</v>
      </c>
      <c r="K62" s="7">
        <v>0.98170000000000002</v>
      </c>
      <c r="L62" s="8">
        <f t="shared" si="11"/>
        <v>2367</v>
      </c>
      <c r="M62" s="73"/>
    </row>
    <row r="63" spans="2:13" ht="14.4" x14ac:dyDescent="0.3">
      <c r="B63" s="3">
        <v>43709</v>
      </c>
      <c r="C63" s="4">
        <v>43709</v>
      </c>
      <c r="D63" s="5">
        <v>43739</v>
      </c>
      <c r="E63" s="9">
        <v>2563200</v>
      </c>
      <c r="F63" s="35">
        <v>21600</v>
      </c>
      <c r="G63" s="7">
        <f t="shared" si="8"/>
        <v>24839.999999999996</v>
      </c>
      <c r="H63" s="7">
        <f t="shared" si="9"/>
        <v>2538360</v>
      </c>
      <c r="I63" s="9">
        <v>2538360</v>
      </c>
      <c r="J63" s="8">
        <f t="shared" si="10"/>
        <v>2538.36</v>
      </c>
      <c r="K63" s="7">
        <v>0.98170000000000002</v>
      </c>
      <c r="L63" s="8">
        <f t="shared" si="11"/>
        <v>2491</v>
      </c>
      <c r="M63" s="73"/>
    </row>
    <row r="64" spans="2:13" ht="14.4" x14ac:dyDescent="0.3">
      <c r="B64" s="3">
        <v>43739</v>
      </c>
      <c r="C64" s="4">
        <v>43739</v>
      </c>
      <c r="D64" s="5">
        <v>43770</v>
      </c>
      <c r="E64" s="9">
        <v>2635200</v>
      </c>
      <c r="F64" s="35">
        <v>21600</v>
      </c>
      <c r="G64" s="7">
        <f t="shared" si="8"/>
        <v>24839.999999999996</v>
      </c>
      <c r="H64" s="7">
        <f t="shared" si="9"/>
        <v>2610360</v>
      </c>
      <c r="I64" s="9">
        <v>3081960</v>
      </c>
      <c r="J64" s="8">
        <f t="shared" si="10"/>
        <v>2610.36</v>
      </c>
      <c r="K64" s="7">
        <v>0.98170000000000002</v>
      </c>
      <c r="L64" s="8">
        <f t="shared" si="11"/>
        <v>2562</v>
      </c>
      <c r="M64" s="73"/>
    </row>
    <row r="65" spans="2:13" ht="14.4" x14ac:dyDescent="0.3">
      <c r="B65" s="3">
        <v>43770</v>
      </c>
      <c r="C65" s="4">
        <v>43770</v>
      </c>
      <c r="D65" s="5">
        <v>43800</v>
      </c>
      <c r="E65" s="9">
        <v>2538000</v>
      </c>
      <c r="F65" s="35">
        <v>22800</v>
      </c>
      <c r="G65" s="7">
        <f t="shared" si="8"/>
        <v>26219.999999999996</v>
      </c>
      <c r="H65" s="7">
        <f t="shared" si="9"/>
        <v>2511780</v>
      </c>
      <c r="I65" s="9">
        <v>2511780</v>
      </c>
      <c r="J65" s="8">
        <f t="shared" si="10"/>
        <v>2511.7800000000002</v>
      </c>
      <c r="K65" s="7">
        <v>0.98170000000000002</v>
      </c>
      <c r="L65" s="8">
        <f t="shared" si="11"/>
        <v>2465</v>
      </c>
      <c r="M65" s="73"/>
    </row>
    <row r="66" spans="2:13" ht="14.4" x14ac:dyDescent="0.3">
      <c r="B66" s="3">
        <v>43800</v>
      </c>
      <c r="C66" s="4">
        <v>43800</v>
      </c>
      <c r="D66" s="5">
        <v>43831</v>
      </c>
      <c r="E66" s="9">
        <v>2054400</v>
      </c>
      <c r="F66" s="35">
        <v>21600</v>
      </c>
      <c r="G66" s="7">
        <f t="shared" si="8"/>
        <v>24839.999999999996</v>
      </c>
      <c r="H66" s="7">
        <f t="shared" si="9"/>
        <v>2029560</v>
      </c>
      <c r="I66" s="9">
        <v>2029560</v>
      </c>
      <c r="J66" s="8">
        <f t="shared" si="10"/>
        <v>2029.56</v>
      </c>
      <c r="K66" s="7">
        <v>0.98170000000000002</v>
      </c>
      <c r="L66" s="8">
        <f t="shared" si="11"/>
        <v>1992</v>
      </c>
      <c r="M66" s="73"/>
    </row>
    <row r="67" spans="2:13" ht="14.4" x14ac:dyDescent="0.3">
      <c r="B67" s="3">
        <v>43831</v>
      </c>
      <c r="C67" s="4">
        <v>43831</v>
      </c>
      <c r="D67" s="5">
        <v>43862</v>
      </c>
      <c r="E67" s="9">
        <v>2882400</v>
      </c>
      <c r="F67" s="35">
        <v>20400</v>
      </c>
      <c r="G67" s="7">
        <f t="shared" si="8"/>
        <v>23460</v>
      </c>
      <c r="H67" s="7">
        <f t="shared" si="9"/>
        <v>2858940</v>
      </c>
      <c r="I67" s="9">
        <v>2858940</v>
      </c>
      <c r="J67" s="8">
        <f t="shared" si="10"/>
        <v>2858.94</v>
      </c>
      <c r="K67" s="7">
        <v>0.98170000000000002</v>
      </c>
      <c r="L67" s="8">
        <f t="shared" si="11"/>
        <v>2806</v>
      </c>
      <c r="M67" s="83">
        <f>L67+L68</f>
        <v>4564</v>
      </c>
    </row>
    <row r="68" spans="2:13" ht="14.4" x14ac:dyDescent="0.3">
      <c r="B68" s="3">
        <v>43862</v>
      </c>
      <c r="C68" s="4">
        <v>43862</v>
      </c>
      <c r="D68" s="5">
        <v>43881</v>
      </c>
      <c r="E68" s="30">
        <f>'Apportioning Karnataka'!AP13</f>
        <v>1813122.7618333574</v>
      </c>
      <c r="F68" s="35">
        <v>19200</v>
      </c>
      <c r="G68" s="7">
        <f t="shared" si="8"/>
        <v>22080</v>
      </c>
      <c r="H68" s="7">
        <f t="shared" si="9"/>
        <v>1791042.7618333574</v>
      </c>
      <c r="I68" s="9">
        <v>3088320</v>
      </c>
      <c r="J68" s="8">
        <f t="shared" si="10"/>
        <v>1791.0427618333574</v>
      </c>
      <c r="K68" s="7">
        <v>0.98170000000000002</v>
      </c>
      <c r="L68" s="8">
        <f t="shared" si="11"/>
        <v>1758</v>
      </c>
      <c r="M68" s="83"/>
    </row>
    <row r="69" spans="2:13" ht="14.4" x14ac:dyDescent="0.3">
      <c r="B69" s="74" t="s">
        <v>12</v>
      </c>
      <c r="C69" s="74"/>
      <c r="D69" s="74"/>
      <c r="E69" s="11"/>
      <c r="F69" s="12"/>
      <c r="G69" s="11"/>
      <c r="H69" s="11">
        <f>SUM(H52:H68)</f>
        <v>44361744.53577745</v>
      </c>
      <c r="I69" s="12">
        <f>SUM(I52:I68)</f>
        <v>47996640</v>
      </c>
      <c r="J69" s="13">
        <f>SUM(J52:J68)</f>
        <v>44361.744535777456</v>
      </c>
      <c r="K69" s="11"/>
      <c r="L69" s="11">
        <f>ROUNDDOWN(SUM(L52:L68),0)</f>
        <v>43542</v>
      </c>
      <c r="M69" s="14">
        <f>M52+M55+M67</f>
        <v>43542</v>
      </c>
    </row>
    <row r="71" spans="2:13" ht="14.4" x14ac:dyDescent="0.3">
      <c r="F71" s="74" t="s">
        <v>27</v>
      </c>
      <c r="G71" s="74"/>
      <c r="H71" s="74"/>
      <c r="I71" s="74"/>
      <c r="J71" s="74"/>
    </row>
    <row r="73" spans="2:13" ht="13.95" customHeight="1" x14ac:dyDescent="0.25">
      <c r="B73" s="77" t="s">
        <v>0</v>
      </c>
      <c r="C73" s="75" t="s">
        <v>1</v>
      </c>
      <c r="D73" s="75"/>
      <c r="E73" s="76" t="s">
        <v>2</v>
      </c>
      <c r="F73" s="76" t="s">
        <v>3</v>
      </c>
      <c r="G73" s="84" t="s">
        <v>24</v>
      </c>
      <c r="H73" s="75" t="s">
        <v>4</v>
      </c>
      <c r="I73" s="75" t="s">
        <v>5</v>
      </c>
      <c r="J73" s="76" t="s">
        <v>6</v>
      </c>
      <c r="K73" s="76" t="s">
        <v>7</v>
      </c>
      <c r="L73" s="76" t="s">
        <v>8</v>
      </c>
      <c r="M73" s="75" t="s">
        <v>9</v>
      </c>
    </row>
    <row r="74" spans="2:13" ht="14.4" x14ac:dyDescent="0.25">
      <c r="B74" s="77"/>
      <c r="C74" s="2" t="s">
        <v>10</v>
      </c>
      <c r="D74" s="1" t="s">
        <v>11</v>
      </c>
      <c r="E74" s="76"/>
      <c r="F74" s="76"/>
      <c r="G74" s="84"/>
      <c r="H74" s="75"/>
      <c r="I74" s="75"/>
      <c r="J74" s="76"/>
      <c r="K74" s="76"/>
      <c r="L74" s="76"/>
      <c r="M74" s="75"/>
    </row>
    <row r="75" spans="2:13" ht="14.4" x14ac:dyDescent="0.3">
      <c r="B75" s="3">
        <v>43374</v>
      </c>
      <c r="C75" s="4">
        <v>43394</v>
      </c>
      <c r="D75" s="5">
        <v>43405</v>
      </c>
      <c r="E75" s="6">
        <f>'Apportioning Karnataka'!BD10</f>
        <v>1147040.3209316987</v>
      </c>
      <c r="F75" s="34">
        <v>8750</v>
      </c>
      <c r="G75" s="7">
        <f t="shared" ref="G75:G91" si="12">F75*1.15</f>
        <v>10062.5</v>
      </c>
      <c r="H75" s="7">
        <f t="shared" ref="H75:H91" si="13">E75-G75</f>
        <v>1136977.8209316987</v>
      </c>
      <c r="I75" s="7">
        <v>2973946.7</v>
      </c>
      <c r="J75" s="8">
        <f t="shared" ref="J75:J91" si="14">H75/1000</f>
        <v>1136.9778209316987</v>
      </c>
      <c r="K75" s="7">
        <v>0.98170000000000002</v>
      </c>
      <c r="L75" s="8">
        <f t="shared" ref="L75:L91" si="15">ROUNDDOWN(J75*K75,0)</f>
        <v>1116</v>
      </c>
      <c r="M75" s="73">
        <f>L75+L76+L77</f>
        <v>6458</v>
      </c>
    </row>
    <row r="76" spans="2:13" ht="14.4" x14ac:dyDescent="0.3">
      <c r="B76" s="3">
        <v>43405</v>
      </c>
      <c r="C76" s="4">
        <v>43405</v>
      </c>
      <c r="D76" s="5">
        <v>43435</v>
      </c>
      <c r="E76" s="9">
        <v>2832500</v>
      </c>
      <c r="F76" s="35">
        <v>10000</v>
      </c>
      <c r="G76" s="7">
        <f t="shared" si="12"/>
        <v>11500</v>
      </c>
      <c r="H76" s="7">
        <f t="shared" si="13"/>
        <v>2821000</v>
      </c>
      <c r="I76" s="9">
        <v>2801825.83</v>
      </c>
      <c r="J76" s="8">
        <f t="shared" si="14"/>
        <v>2821</v>
      </c>
      <c r="K76" s="7">
        <v>0.98170000000000002</v>
      </c>
      <c r="L76" s="8">
        <f t="shared" si="15"/>
        <v>2769</v>
      </c>
      <c r="M76" s="73"/>
    </row>
    <row r="77" spans="2:13" ht="14.4" x14ac:dyDescent="0.3">
      <c r="B77" s="3">
        <v>43435</v>
      </c>
      <c r="C77" s="4">
        <v>43435</v>
      </c>
      <c r="D77" s="5">
        <v>43466</v>
      </c>
      <c r="E77" s="9">
        <v>2632500</v>
      </c>
      <c r="F77" s="35">
        <v>10000</v>
      </c>
      <c r="G77" s="7">
        <f t="shared" si="12"/>
        <v>11500</v>
      </c>
      <c r="H77" s="7">
        <f t="shared" si="13"/>
        <v>2621000</v>
      </c>
      <c r="I77" s="9">
        <v>2600631.0499999998</v>
      </c>
      <c r="J77" s="8">
        <f t="shared" si="14"/>
        <v>2621</v>
      </c>
      <c r="K77" s="7">
        <v>0.98170000000000002</v>
      </c>
      <c r="L77" s="8">
        <f t="shared" si="15"/>
        <v>2573</v>
      </c>
      <c r="M77" s="73"/>
    </row>
    <row r="78" spans="2:13" ht="14.4" x14ac:dyDescent="0.3">
      <c r="B78" s="3">
        <v>43466</v>
      </c>
      <c r="C78" s="4">
        <v>43466</v>
      </c>
      <c r="D78" s="5">
        <v>43497</v>
      </c>
      <c r="E78" s="9">
        <v>2828750</v>
      </c>
      <c r="F78" s="35">
        <v>10000</v>
      </c>
      <c r="G78" s="7">
        <f t="shared" si="12"/>
        <v>11500</v>
      </c>
      <c r="H78" s="7">
        <f t="shared" si="13"/>
        <v>2817250</v>
      </c>
      <c r="I78" s="9">
        <v>2798226.22</v>
      </c>
      <c r="J78" s="8">
        <f t="shared" si="14"/>
        <v>2817.25</v>
      </c>
      <c r="K78" s="7">
        <v>0.98170000000000002</v>
      </c>
      <c r="L78" s="8">
        <f t="shared" si="15"/>
        <v>2765</v>
      </c>
      <c r="M78" s="73">
        <f>SUM(L78:L89)</f>
        <v>29971</v>
      </c>
    </row>
    <row r="79" spans="2:13" ht="14.4" x14ac:dyDescent="0.3">
      <c r="B79" s="3">
        <v>43497</v>
      </c>
      <c r="C79" s="4">
        <v>43497</v>
      </c>
      <c r="D79" s="5">
        <v>43525</v>
      </c>
      <c r="E79" s="9">
        <v>2817500</v>
      </c>
      <c r="F79" s="35">
        <v>8750</v>
      </c>
      <c r="G79" s="7">
        <f t="shared" si="12"/>
        <v>10062.5</v>
      </c>
      <c r="H79" s="7">
        <f t="shared" si="13"/>
        <v>2807437.5</v>
      </c>
      <c r="I79" s="9">
        <v>2787876.84</v>
      </c>
      <c r="J79" s="8">
        <f t="shared" si="14"/>
        <v>2807.4375</v>
      </c>
      <c r="K79" s="7">
        <v>0.98170000000000002</v>
      </c>
      <c r="L79" s="8">
        <f t="shared" si="15"/>
        <v>2756</v>
      </c>
      <c r="M79" s="73"/>
    </row>
    <row r="80" spans="2:13" ht="14.4" x14ac:dyDescent="0.3">
      <c r="B80" s="3">
        <v>43525</v>
      </c>
      <c r="C80" s="4">
        <v>43525</v>
      </c>
      <c r="D80" s="5">
        <v>43556</v>
      </c>
      <c r="E80" s="9">
        <v>3230000</v>
      </c>
      <c r="F80" s="35">
        <v>8750</v>
      </c>
      <c r="G80" s="7">
        <f t="shared" si="12"/>
        <v>10062.5</v>
      </c>
      <c r="H80" s="7">
        <f t="shared" si="13"/>
        <v>3219937.5</v>
      </c>
      <c r="I80" s="9">
        <v>3195925.56</v>
      </c>
      <c r="J80" s="8">
        <f t="shared" si="14"/>
        <v>3219.9375</v>
      </c>
      <c r="K80" s="7">
        <v>0.98170000000000002</v>
      </c>
      <c r="L80" s="8">
        <f t="shared" si="15"/>
        <v>3161</v>
      </c>
      <c r="M80" s="73"/>
    </row>
    <row r="81" spans="2:13" ht="14.4" x14ac:dyDescent="0.3">
      <c r="B81" s="3">
        <v>43556</v>
      </c>
      <c r="C81" s="4">
        <v>43556</v>
      </c>
      <c r="D81" s="5">
        <v>43586</v>
      </c>
      <c r="E81" s="9">
        <v>3050000</v>
      </c>
      <c r="F81" s="35">
        <v>8750</v>
      </c>
      <c r="G81" s="7">
        <f t="shared" si="12"/>
        <v>10062.5</v>
      </c>
      <c r="H81" s="7">
        <f t="shared" si="13"/>
        <v>3039937.5</v>
      </c>
      <c r="I81" s="9">
        <v>3017563.83</v>
      </c>
      <c r="J81" s="8">
        <f t="shared" si="14"/>
        <v>3039.9375</v>
      </c>
      <c r="K81" s="7">
        <v>0.98170000000000002</v>
      </c>
      <c r="L81" s="8">
        <f t="shared" si="15"/>
        <v>2984</v>
      </c>
      <c r="M81" s="73"/>
    </row>
    <row r="82" spans="2:13" ht="14.4" x14ac:dyDescent="0.3">
      <c r="B82" s="3">
        <v>43586</v>
      </c>
      <c r="C82" s="4">
        <v>43586</v>
      </c>
      <c r="D82" s="5">
        <v>43617</v>
      </c>
      <c r="E82" s="9">
        <v>2917207</v>
      </c>
      <c r="F82" s="35">
        <v>0</v>
      </c>
      <c r="G82" s="7">
        <f t="shared" si="12"/>
        <v>0</v>
      </c>
      <c r="H82" s="7">
        <f t="shared" si="13"/>
        <v>2917207</v>
      </c>
      <c r="I82" s="9">
        <v>2894127.43</v>
      </c>
      <c r="J82" s="8">
        <f t="shared" si="14"/>
        <v>2917.2069999999999</v>
      </c>
      <c r="K82" s="7">
        <v>0.98170000000000002</v>
      </c>
      <c r="L82" s="8">
        <f t="shared" si="15"/>
        <v>2863</v>
      </c>
      <c r="M82" s="73"/>
    </row>
    <row r="83" spans="2:13" ht="14.4" x14ac:dyDescent="0.3">
      <c r="B83" s="3">
        <v>43617</v>
      </c>
      <c r="C83" s="4">
        <v>43617</v>
      </c>
      <c r="D83" s="5">
        <v>43647</v>
      </c>
      <c r="E83" s="9">
        <v>2381504</v>
      </c>
      <c r="F83" s="35">
        <v>0</v>
      </c>
      <c r="G83" s="7">
        <f t="shared" si="12"/>
        <v>0</v>
      </c>
      <c r="H83" s="7">
        <f t="shared" si="13"/>
        <v>2381504</v>
      </c>
      <c r="I83" s="9">
        <v>2353270.5</v>
      </c>
      <c r="J83" s="8">
        <f t="shared" si="14"/>
        <v>2381.5039999999999</v>
      </c>
      <c r="K83" s="7">
        <v>0.98170000000000002</v>
      </c>
      <c r="L83" s="8">
        <f t="shared" si="15"/>
        <v>2337</v>
      </c>
      <c r="M83" s="73"/>
    </row>
    <row r="84" spans="2:13" ht="14.4" x14ac:dyDescent="0.3">
      <c r="B84" s="3">
        <v>43647</v>
      </c>
      <c r="C84" s="4">
        <v>43647</v>
      </c>
      <c r="D84" s="5">
        <v>43678</v>
      </c>
      <c r="E84" s="9">
        <v>2142912</v>
      </c>
      <c r="F84" s="35">
        <v>0</v>
      </c>
      <c r="G84" s="7">
        <f t="shared" si="12"/>
        <v>0</v>
      </c>
      <c r="H84" s="7">
        <f t="shared" si="13"/>
        <v>2142912</v>
      </c>
      <c r="I84" s="9">
        <v>2126407.52</v>
      </c>
      <c r="J84" s="8">
        <f t="shared" si="14"/>
        <v>2142.9119999999998</v>
      </c>
      <c r="K84" s="7">
        <v>0.98170000000000002</v>
      </c>
      <c r="L84" s="8">
        <f t="shared" si="15"/>
        <v>2103</v>
      </c>
      <c r="M84" s="73"/>
    </row>
    <row r="85" spans="2:13" ht="14.4" x14ac:dyDescent="0.3">
      <c r="B85" s="3">
        <v>43678</v>
      </c>
      <c r="C85" s="4">
        <v>43678</v>
      </c>
      <c r="D85" s="5">
        <v>43709</v>
      </c>
      <c r="E85" s="9">
        <v>2051278</v>
      </c>
      <c r="F85" s="35">
        <v>0</v>
      </c>
      <c r="G85" s="7">
        <f t="shared" si="12"/>
        <v>0</v>
      </c>
      <c r="H85" s="7">
        <f t="shared" si="13"/>
        <v>2051278</v>
      </c>
      <c r="I85" s="9">
        <v>2034623.33</v>
      </c>
      <c r="J85" s="8">
        <f t="shared" si="14"/>
        <v>2051.2779999999998</v>
      </c>
      <c r="K85" s="7">
        <v>0.98170000000000002</v>
      </c>
      <c r="L85" s="8">
        <f t="shared" si="15"/>
        <v>2013</v>
      </c>
      <c r="M85" s="73"/>
    </row>
    <row r="86" spans="2:13" ht="14.4" x14ac:dyDescent="0.3">
      <c r="B86" s="3">
        <v>43709</v>
      </c>
      <c r="C86" s="4">
        <v>43709</v>
      </c>
      <c r="D86" s="5">
        <v>43739</v>
      </c>
      <c r="E86" s="9">
        <v>2055028</v>
      </c>
      <c r="F86" s="35">
        <v>0</v>
      </c>
      <c r="G86" s="7">
        <f t="shared" si="12"/>
        <v>0</v>
      </c>
      <c r="H86" s="7">
        <f t="shared" si="13"/>
        <v>2055028</v>
      </c>
      <c r="I86" s="9">
        <v>2038907.5</v>
      </c>
      <c r="J86" s="8">
        <f t="shared" si="14"/>
        <v>2055.0279999999998</v>
      </c>
      <c r="K86" s="7">
        <v>0.98170000000000002</v>
      </c>
      <c r="L86" s="8">
        <f t="shared" si="15"/>
        <v>2017</v>
      </c>
      <c r="M86" s="73"/>
    </row>
    <row r="87" spans="2:13" ht="14.4" x14ac:dyDescent="0.3">
      <c r="B87" s="3">
        <v>43739</v>
      </c>
      <c r="C87" s="4">
        <v>43739</v>
      </c>
      <c r="D87" s="5">
        <v>43770</v>
      </c>
      <c r="E87" s="9">
        <v>2534298.7999999998</v>
      </c>
      <c r="F87" s="35">
        <v>0</v>
      </c>
      <c r="G87" s="7">
        <f t="shared" si="12"/>
        <v>0</v>
      </c>
      <c r="H87" s="7">
        <f t="shared" si="13"/>
        <v>2534298.7999999998</v>
      </c>
      <c r="I87" s="9">
        <v>2513706.75</v>
      </c>
      <c r="J87" s="8">
        <f t="shared" si="14"/>
        <v>2534.2988</v>
      </c>
      <c r="K87" s="7">
        <v>0.98170000000000002</v>
      </c>
      <c r="L87" s="8">
        <f t="shared" si="15"/>
        <v>2487</v>
      </c>
      <c r="M87" s="73"/>
    </row>
    <row r="88" spans="2:13" ht="14.4" x14ac:dyDescent="0.3">
      <c r="B88" s="3">
        <v>43770</v>
      </c>
      <c r="C88" s="4">
        <v>43770</v>
      </c>
      <c r="D88" s="5">
        <v>43800</v>
      </c>
      <c r="E88" s="9">
        <v>2375000</v>
      </c>
      <c r="F88" s="35">
        <v>8750</v>
      </c>
      <c r="G88" s="7">
        <f t="shared" si="12"/>
        <v>10062.5</v>
      </c>
      <c r="H88" s="7">
        <f t="shared" si="13"/>
        <v>2364937.5</v>
      </c>
      <c r="I88" s="9">
        <v>2630675.56</v>
      </c>
      <c r="J88" s="8">
        <f t="shared" si="14"/>
        <v>2364.9375</v>
      </c>
      <c r="K88" s="7">
        <v>0.98170000000000002</v>
      </c>
      <c r="L88" s="8">
        <f t="shared" si="15"/>
        <v>2321</v>
      </c>
      <c r="M88" s="73"/>
    </row>
    <row r="89" spans="2:13" ht="14.4" x14ac:dyDescent="0.3">
      <c r="B89" s="3">
        <v>43800</v>
      </c>
      <c r="C89" s="4">
        <v>43800</v>
      </c>
      <c r="D89" s="5">
        <v>43831</v>
      </c>
      <c r="E89" s="9">
        <v>2215000</v>
      </c>
      <c r="F89" s="35">
        <v>8750</v>
      </c>
      <c r="G89" s="7">
        <f t="shared" si="12"/>
        <v>10062.5</v>
      </c>
      <c r="H89" s="7">
        <f t="shared" si="13"/>
        <v>2204937.5</v>
      </c>
      <c r="I89" s="9">
        <v>2183192.5099999998</v>
      </c>
      <c r="J89" s="8">
        <f t="shared" si="14"/>
        <v>2204.9375</v>
      </c>
      <c r="K89" s="7">
        <v>0.98170000000000002</v>
      </c>
      <c r="L89" s="8">
        <f t="shared" si="15"/>
        <v>2164</v>
      </c>
      <c r="M89" s="73"/>
    </row>
    <row r="90" spans="2:13" ht="14.4" x14ac:dyDescent="0.3">
      <c r="B90" s="3">
        <v>43831</v>
      </c>
      <c r="C90" s="4">
        <v>43831</v>
      </c>
      <c r="D90" s="5">
        <v>43862</v>
      </c>
      <c r="E90" s="9">
        <v>2712500</v>
      </c>
      <c r="F90" s="35">
        <v>10000</v>
      </c>
      <c r="G90" s="7">
        <f t="shared" si="12"/>
        <v>11500</v>
      </c>
      <c r="H90" s="7">
        <f t="shared" si="13"/>
        <v>2701000</v>
      </c>
      <c r="I90" s="9">
        <v>2677998.4</v>
      </c>
      <c r="J90" s="8">
        <f t="shared" si="14"/>
        <v>2701</v>
      </c>
      <c r="K90" s="7">
        <v>0.98170000000000002</v>
      </c>
      <c r="L90" s="8">
        <f t="shared" si="15"/>
        <v>2651</v>
      </c>
      <c r="M90" s="83">
        <f>L90+L91</f>
        <v>4730</v>
      </c>
    </row>
    <row r="91" spans="2:13" ht="14.4" x14ac:dyDescent="0.3">
      <c r="B91" s="3">
        <v>43862</v>
      </c>
      <c r="C91" s="4">
        <v>43862</v>
      </c>
      <c r="D91" s="5">
        <v>43881</v>
      </c>
      <c r="E91" s="30">
        <f>'Apportioning Karnataka'!BD13</f>
        <v>2127956.7189962366</v>
      </c>
      <c r="F91" s="35">
        <v>8750</v>
      </c>
      <c r="G91" s="7">
        <f t="shared" si="12"/>
        <v>10062.5</v>
      </c>
      <c r="H91" s="7">
        <f t="shared" si="13"/>
        <v>2117894.2189962366</v>
      </c>
      <c r="I91" s="9">
        <v>2785038.74</v>
      </c>
      <c r="J91" s="8">
        <f t="shared" si="14"/>
        <v>2117.8942189962368</v>
      </c>
      <c r="K91" s="7">
        <v>0.98170000000000002</v>
      </c>
      <c r="L91" s="8">
        <f t="shared" si="15"/>
        <v>2079</v>
      </c>
      <c r="M91" s="83"/>
    </row>
    <row r="92" spans="2:13" ht="14.4" x14ac:dyDescent="0.3">
      <c r="B92" s="74" t="s">
        <v>12</v>
      </c>
      <c r="C92" s="74"/>
      <c r="D92" s="74"/>
      <c r="E92" s="11"/>
      <c r="F92" s="12"/>
      <c r="G92" s="11"/>
      <c r="H92" s="11">
        <f>SUM(H75:H91)</f>
        <v>41934537.339927934</v>
      </c>
      <c r="I92" s="12">
        <f>SUM(I75:I91)</f>
        <v>44413944.270000003</v>
      </c>
      <c r="J92" s="13">
        <f>SUM(J75:J91)</f>
        <v>41934.537339927934</v>
      </c>
      <c r="K92" s="11"/>
      <c r="L92" s="11">
        <f>ROUNDDOWN(SUM(L75:L91),0)</f>
        <v>41159</v>
      </c>
      <c r="M92" s="14">
        <f>M75+M78+M90</f>
        <v>41159</v>
      </c>
    </row>
  </sheetData>
  <mergeCells count="64">
    <mergeCell ref="M90:M91"/>
    <mergeCell ref="B92:D92"/>
    <mergeCell ref="K73:K74"/>
    <mergeCell ref="L73:L74"/>
    <mergeCell ref="M73:M74"/>
    <mergeCell ref="M75:M77"/>
    <mergeCell ref="M78:M89"/>
    <mergeCell ref="F71:J71"/>
    <mergeCell ref="B73:B74"/>
    <mergeCell ref="C73:D73"/>
    <mergeCell ref="E73:E74"/>
    <mergeCell ref="F73:F74"/>
    <mergeCell ref="G73:G74"/>
    <mergeCell ref="H73:H74"/>
    <mergeCell ref="I73:I74"/>
    <mergeCell ref="J73:J74"/>
    <mergeCell ref="M50:M51"/>
    <mergeCell ref="M52:M54"/>
    <mergeCell ref="M55:M66"/>
    <mergeCell ref="M67:M68"/>
    <mergeCell ref="B69:D69"/>
    <mergeCell ref="H50:H51"/>
    <mergeCell ref="I50:I51"/>
    <mergeCell ref="J50:J51"/>
    <mergeCell ref="K50:K51"/>
    <mergeCell ref="L50:L51"/>
    <mergeCell ref="B50:B51"/>
    <mergeCell ref="C50:D50"/>
    <mergeCell ref="E50:E51"/>
    <mergeCell ref="F50:F51"/>
    <mergeCell ref="G50:G51"/>
    <mergeCell ref="M29:M31"/>
    <mergeCell ref="M32:M43"/>
    <mergeCell ref="M44:M45"/>
    <mergeCell ref="B46:D46"/>
    <mergeCell ref="F48:J48"/>
    <mergeCell ref="M21:M22"/>
    <mergeCell ref="B23:D23"/>
    <mergeCell ref="F25:J25"/>
    <mergeCell ref="B27:B28"/>
    <mergeCell ref="C27:D27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K4:K5"/>
    <mergeCell ref="L4:L5"/>
    <mergeCell ref="M4:M5"/>
    <mergeCell ref="M6:M8"/>
    <mergeCell ref="M9:M20"/>
    <mergeCell ref="F2:J2"/>
    <mergeCell ref="B4:B5"/>
    <mergeCell ref="C4:D4"/>
    <mergeCell ref="E4:E5"/>
    <mergeCell ref="F4:F5"/>
    <mergeCell ref="G4:G5"/>
    <mergeCell ref="H4:H5"/>
    <mergeCell ref="I4:I5"/>
    <mergeCell ref="J4:J5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N35"/>
  <sheetViews>
    <sheetView topLeftCell="AM1" zoomScalePageLayoutView="60" workbookViewId="0"/>
  </sheetViews>
  <sheetFormatPr defaultRowHeight="13.2" x14ac:dyDescent="0.25"/>
  <cols>
    <col min="1" max="2" width="11.6640625" customWidth="1"/>
    <col min="3" max="3" width="12.5546875" customWidth="1"/>
    <col min="4" max="5" width="11.6640625" customWidth="1"/>
    <col min="6" max="6" width="14.5546875" customWidth="1"/>
    <col min="7" max="14" width="11.6640625" customWidth="1"/>
    <col min="15" max="15" width="12" customWidth="1"/>
    <col min="16" max="16" width="12.109375" customWidth="1"/>
    <col min="17" max="17" width="10.6640625" customWidth="1"/>
    <col min="18" max="18" width="11.6640625" customWidth="1"/>
    <col min="19" max="19" width="11.33203125" customWidth="1"/>
    <col min="20" max="20" width="11" customWidth="1"/>
    <col min="21" max="23" width="11.6640625" customWidth="1"/>
    <col min="24" max="24" width="12.33203125" customWidth="1"/>
    <col min="25" max="25" width="10.44140625" customWidth="1"/>
    <col min="26" max="26" width="12.6640625" customWidth="1"/>
    <col min="27" max="30" width="11.6640625" customWidth="1"/>
    <col min="31" max="31" width="13.6640625" customWidth="1"/>
    <col min="32" max="33" width="11.6640625" customWidth="1"/>
    <col min="34" max="34" width="13.109375" customWidth="1"/>
    <col min="35" max="43" width="11.6640625" customWidth="1"/>
    <col min="44" max="44" width="10.88671875" customWidth="1"/>
    <col min="45" max="45" width="12" customWidth="1"/>
    <col min="46" max="47" width="11.6640625" customWidth="1"/>
    <col min="48" max="48" width="12.88671875" customWidth="1"/>
    <col min="49" max="55" width="11.6640625" customWidth="1"/>
    <col min="56" max="56" width="14" customWidth="1"/>
    <col min="57" max="57" width="12.33203125" customWidth="1"/>
    <col min="58" max="256" width="11.6640625" customWidth="1"/>
    <col min="257" max="1025" width="11.5546875"/>
  </cols>
  <sheetData>
    <row r="2" spans="2:64" ht="14.4" x14ac:dyDescent="0.3">
      <c r="B2" s="78" t="s">
        <v>13</v>
      </c>
      <c r="C2" s="78"/>
      <c r="D2" s="22"/>
      <c r="E2" s="78" t="s">
        <v>14</v>
      </c>
      <c r="F2" s="78"/>
      <c r="P2" s="78" t="s">
        <v>13</v>
      </c>
      <c r="Q2" s="78"/>
      <c r="R2" s="22"/>
      <c r="S2" s="78" t="s">
        <v>14</v>
      </c>
      <c r="T2" s="78"/>
      <c r="AD2" s="78" t="s">
        <v>13</v>
      </c>
      <c r="AE2" s="78"/>
      <c r="AF2" s="22"/>
      <c r="AG2" s="78" t="s">
        <v>14</v>
      </c>
      <c r="AH2" s="78"/>
      <c r="AR2" s="82" t="s">
        <v>13</v>
      </c>
      <c r="AS2" s="82"/>
      <c r="AU2" s="79" t="s">
        <v>14</v>
      </c>
      <c r="AV2" s="79"/>
    </row>
    <row r="3" spans="2:64" ht="14.4" x14ac:dyDescent="0.3">
      <c r="B3" s="82" t="s">
        <v>15</v>
      </c>
      <c r="C3" s="82"/>
      <c r="D3" s="22"/>
      <c r="E3" s="82" t="s">
        <v>15</v>
      </c>
      <c r="F3" s="82"/>
      <c r="P3" s="82" t="s">
        <v>15</v>
      </c>
      <c r="Q3" s="82"/>
      <c r="R3" s="22"/>
      <c r="S3" s="82" t="s">
        <v>15</v>
      </c>
      <c r="T3" s="82"/>
      <c r="AD3" s="82" t="s">
        <v>15</v>
      </c>
      <c r="AE3" s="82"/>
      <c r="AF3" s="22"/>
      <c r="AG3" s="82" t="s">
        <v>15</v>
      </c>
      <c r="AH3" s="82"/>
      <c r="AR3" s="82" t="s">
        <v>15</v>
      </c>
      <c r="AS3" s="82"/>
      <c r="AU3" s="79" t="s">
        <v>15</v>
      </c>
      <c r="AV3" s="79"/>
    </row>
    <row r="4" spans="2:64" x14ac:dyDescent="0.25">
      <c r="B4" s="31">
        <v>43374</v>
      </c>
      <c r="C4" s="36">
        <v>195113.77573959899</v>
      </c>
      <c r="D4" s="17"/>
      <c r="E4" s="31">
        <v>43862</v>
      </c>
      <c r="F4" s="36">
        <v>67594.009889595996</v>
      </c>
      <c r="G4" s="17"/>
      <c r="H4" s="17"/>
      <c r="I4" s="17"/>
      <c r="J4" s="17"/>
      <c r="P4" s="31">
        <v>43374</v>
      </c>
      <c r="Q4" s="36">
        <v>20680.055004366899</v>
      </c>
      <c r="R4" s="17"/>
      <c r="S4" s="31">
        <v>43862</v>
      </c>
      <c r="T4" s="36">
        <v>71174.354736165493</v>
      </c>
      <c r="U4" s="17"/>
      <c r="V4" s="17"/>
      <c r="W4" s="17"/>
      <c r="X4" s="17"/>
      <c r="AB4" s="27"/>
      <c r="AC4" s="28"/>
      <c r="AD4" s="31">
        <v>43374</v>
      </c>
      <c r="AE4" s="36">
        <v>58830.1886076472</v>
      </c>
      <c r="AF4" s="17"/>
      <c r="AG4" s="31">
        <v>43862</v>
      </c>
      <c r="AH4" s="36">
        <v>129149.782412587</v>
      </c>
      <c r="AI4" s="17"/>
      <c r="AJ4" s="17"/>
      <c r="AN4" s="27"/>
      <c r="AO4" s="28"/>
      <c r="AP4" s="17"/>
      <c r="AQ4" s="27"/>
      <c r="AR4" s="31">
        <v>43374</v>
      </c>
      <c r="AS4" s="32">
        <v>165545.284601933</v>
      </c>
      <c r="AT4" s="17"/>
      <c r="AU4" s="31">
        <v>43862</v>
      </c>
      <c r="AV4" s="32">
        <v>138898.67276795799</v>
      </c>
      <c r="AW4" s="17"/>
      <c r="AX4" s="17"/>
      <c r="AY4" s="17"/>
      <c r="AZ4" s="17"/>
      <c r="BC4" s="17"/>
      <c r="BF4" s="17"/>
      <c r="BG4" s="17"/>
      <c r="BH4" s="17"/>
      <c r="BI4" s="17"/>
      <c r="BJ4" s="17"/>
      <c r="BK4" s="17"/>
      <c r="BL4" s="17"/>
    </row>
    <row r="5" spans="2:64" ht="14.4" x14ac:dyDescent="0.3">
      <c r="B5" s="31">
        <v>43375</v>
      </c>
      <c r="C5" s="16">
        <v>189095.838851484</v>
      </c>
      <c r="D5" s="17"/>
      <c r="E5" s="15">
        <v>43863</v>
      </c>
      <c r="F5" s="16">
        <v>183761.55531536299</v>
      </c>
      <c r="G5" s="19"/>
      <c r="H5" s="19"/>
      <c r="I5" s="19"/>
      <c r="J5" s="19"/>
      <c r="P5" s="31">
        <v>43375</v>
      </c>
      <c r="Q5" s="16">
        <v>58850.864987041401</v>
      </c>
      <c r="R5" s="17"/>
      <c r="S5" s="15">
        <v>43863</v>
      </c>
      <c r="T5" s="16">
        <v>26829.427400646098</v>
      </c>
      <c r="U5" s="19"/>
      <c r="V5" s="19"/>
      <c r="W5" s="19"/>
      <c r="X5" s="19"/>
      <c r="AB5" s="27"/>
      <c r="AC5" s="28"/>
      <c r="AD5" s="31">
        <v>43375</v>
      </c>
      <c r="AE5" s="16">
        <v>141181.93877425301</v>
      </c>
      <c r="AF5" s="17"/>
      <c r="AG5" s="15">
        <v>43863</v>
      </c>
      <c r="AH5" s="16">
        <v>61817.535213000599</v>
      </c>
      <c r="AI5" s="19"/>
      <c r="AJ5" s="19"/>
      <c r="AN5" s="27"/>
      <c r="AO5" s="28"/>
      <c r="AP5" s="17"/>
      <c r="AQ5" s="27"/>
      <c r="AR5" s="15">
        <v>43375</v>
      </c>
      <c r="AS5" s="33">
        <v>74037.407514019505</v>
      </c>
      <c r="AT5" s="17"/>
      <c r="AU5" s="15">
        <v>43863</v>
      </c>
      <c r="AV5" s="33">
        <v>171977.505103806</v>
      </c>
      <c r="AW5" s="19"/>
      <c r="AX5" s="19"/>
      <c r="AY5" s="19"/>
      <c r="AZ5" s="19"/>
      <c r="BC5" s="19"/>
      <c r="BF5" s="17"/>
      <c r="BG5" s="19"/>
      <c r="BH5" s="19"/>
      <c r="BI5" s="19"/>
      <c r="BJ5" s="19"/>
      <c r="BK5" s="19"/>
      <c r="BL5" s="19"/>
    </row>
    <row r="6" spans="2:64" ht="14.4" x14ac:dyDescent="0.3">
      <c r="B6" s="31">
        <v>43376</v>
      </c>
      <c r="C6" s="16">
        <v>81773.625565796901</v>
      </c>
      <c r="D6" s="17"/>
      <c r="E6" s="15">
        <v>43864</v>
      </c>
      <c r="F6" s="16">
        <v>141038.837428942</v>
      </c>
      <c r="G6" s="19"/>
      <c r="H6" s="19"/>
      <c r="I6" s="19"/>
      <c r="J6" s="19"/>
      <c r="P6" s="31">
        <v>43376</v>
      </c>
      <c r="Q6" s="16">
        <v>72114.327135689498</v>
      </c>
      <c r="R6" s="17"/>
      <c r="S6" s="15">
        <v>43864</v>
      </c>
      <c r="T6" s="16">
        <v>167112.14418493299</v>
      </c>
      <c r="U6" s="19"/>
      <c r="V6" s="19"/>
      <c r="W6" s="19"/>
      <c r="X6" s="19"/>
      <c r="AB6" s="27"/>
      <c r="AC6" s="28"/>
      <c r="AD6" s="31">
        <v>43376</v>
      </c>
      <c r="AE6" s="16">
        <v>126791.0352061</v>
      </c>
      <c r="AF6" s="17"/>
      <c r="AG6" s="15">
        <v>43864</v>
      </c>
      <c r="AH6" s="16">
        <v>117136.847218467</v>
      </c>
      <c r="AI6" s="19"/>
      <c r="AJ6" s="19"/>
      <c r="AN6" s="27"/>
      <c r="AO6" s="28"/>
      <c r="AP6" s="17"/>
      <c r="AQ6" s="27"/>
      <c r="AR6" s="15">
        <v>43376</v>
      </c>
      <c r="AS6" s="33">
        <v>197589.886164278</v>
      </c>
      <c r="AT6" s="17"/>
      <c r="AU6" s="15">
        <v>43864</v>
      </c>
      <c r="AV6" s="33">
        <v>156942.499708168</v>
      </c>
      <c r="AW6" s="19"/>
      <c r="AX6" s="19"/>
      <c r="AY6" s="19"/>
      <c r="AZ6" s="19"/>
      <c r="BC6" s="19"/>
      <c r="BF6" s="17"/>
      <c r="BG6" s="19"/>
      <c r="BH6" s="19"/>
      <c r="BI6" s="19"/>
      <c r="BJ6" s="19"/>
      <c r="BK6" s="19"/>
      <c r="BL6" s="19"/>
    </row>
    <row r="7" spans="2:64" ht="14.4" x14ac:dyDescent="0.3">
      <c r="B7" s="31">
        <v>43377</v>
      </c>
      <c r="C7" s="16">
        <v>236526.71396295301</v>
      </c>
      <c r="D7" s="17"/>
      <c r="E7" s="15">
        <v>43865</v>
      </c>
      <c r="F7" s="16">
        <v>13133.0225052278</v>
      </c>
      <c r="G7" s="19"/>
      <c r="H7" s="74" t="s">
        <v>23</v>
      </c>
      <c r="I7" s="74"/>
      <c r="J7" s="74"/>
      <c r="K7" s="74"/>
      <c r="L7" s="74"/>
      <c r="M7" s="74"/>
      <c r="N7" s="74"/>
      <c r="P7" s="31">
        <v>43377</v>
      </c>
      <c r="Q7" s="16">
        <v>169161.46751463099</v>
      </c>
      <c r="R7" s="17"/>
      <c r="S7" s="15">
        <v>43865</v>
      </c>
      <c r="T7" s="16">
        <v>119464.747654222</v>
      </c>
      <c r="U7" s="19"/>
      <c r="V7" s="74" t="s">
        <v>25</v>
      </c>
      <c r="W7" s="74"/>
      <c r="X7" s="74"/>
      <c r="Y7" s="74"/>
      <c r="Z7" s="74"/>
      <c r="AA7" s="74"/>
      <c r="AB7" s="74"/>
      <c r="AC7" s="28"/>
      <c r="AD7" s="31">
        <v>43377</v>
      </c>
      <c r="AE7" s="16">
        <v>114449.298132136</v>
      </c>
      <c r="AF7" s="17"/>
      <c r="AG7" s="15">
        <v>43865</v>
      </c>
      <c r="AH7" s="16">
        <v>156071.603525983</v>
      </c>
      <c r="AI7" s="19"/>
      <c r="AJ7" s="74" t="s">
        <v>26</v>
      </c>
      <c r="AK7" s="74"/>
      <c r="AL7" s="74"/>
      <c r="AM7" s="74"/>
      <c r="AN7" s="74"/>
      <c r="AO7" s="74"/>
      <c r="AP7" s="74"/>
      <c r="AQ7" s="27"/>
      <c r="AR7" s="15">
        <v>43377</v>
      </c>
      <c r="AS7" s="33">
        <v>36251.218147437801</v>
      </c>
      <c r="AT7" s="17"/>
      <c r="AU7" s="15">
        <v>43865</v>
      </c>
      <c r="AV7" s="33">
        <v>183180.796975131</v>
      </c>
      <c r="AW7" s="19"/>
      <c r="AX7" s="74" t="s">
        <v>27</v>
      </c>
      <c r="AY7" s="74"/>
      <c r="AZ7" s="74"/>
      <c r="BA7" s="74"/>
      <c r="BB7" s="74"/>
      <c r="BC7" s="74"/>
      <c r="BD7" s="74"/>
      <c r="BF7" s="17"/>
      <c r="BG7" s="17"/>
      <c r="BH7" s="17"/>
      <c r="BI7" s="17"/>
      <c r="BJ7" s="17"/>
      <c r="BK7" s="17"/>
      <c r="BL7" s="17"/>
    </row>
    <row r="8" spans="2:64" ht="14.4" x14ac:dyDescent="0.3">
      <c r="B8" s="31">
        <v>43378</v>
      </c>
      <c r="C8" s="16">
        <v>148955.624229248</v>
      </c>
      <c r="D8" s="17"/>
      <c r="E8" s="15">
        <v>43866</v>
      </c>
      <c r="F8" s="16">
        <v>129577.20077548899</v>
      </c>
      <c r="G8" s="19"/>
      <c r="H8" s="19"/>
      <c r="I8" s="19"/>
      <c r="J8" s="19"/>
      <c r="P8" s="31">
        <v>43378</v>
      </c>
      <c r="Q8" s="16">
        <v>172274.399547404</v>
      </c>
      <c r="R8" s="17"/>
      <c r="S8" s="15">
        <v>43866</v>
      </c>
      <c r="T8" s="16">
        <v>139941.42260171301</v>
      </c>
      <c r="U8" s="19"/>
      <c r="V8" s="19"/>
      <c r="W8" s="19"/>
      <c r="X8" s="19"/>
      <c r="AB8" s="27"/>
      <c r="AC8" s="28"/>
      <c r="AD8" s="31">
        <v>43378</v>
      </c>
      <c r="AE8" s="16">
        <v>160733.51851844601</v>
      </c>
      <c r="AF8" s="17"/>
      <c r="AG8" s="15">
        <v>43866</v>
      </c>
      <c r="AH8" s="16">
        <v>196004.59992201801</v>
      </c>
      <c r="AI8" s="19"/>
      <c r="AJ8" s="19"/>
      <c r="AN8" s="27"/>
      <c r="AO8" s="28"/>
      <c r="AP8" s="17"/>
      <c r="AQ8" s="27"/>
      <c r="AR8" s="15">
        <v>43378</v>
      </c>
      <c r="AS8" s="33">
        <v>127750.22033336</v>
      </c>
      <c r="AT8" s="17"/>
      <c r="AU8" s="15">
        <v>43866</v>
      </c>
      <c r="AV8" s="33">
        <v>2254.9317359342199</v>
      </c>
      <c r="AW8" s="19"/>
      <c r="AX8" s="19"/>
      <c r="AY8" s="19"/>
      <c r="AZ8" s="17"/>
      <c r="BC8" s="19"/>
      <c r="BF8" s="19"/>
      <c r="BG8" s="19"/>
      <c r="BH8" s="19"/>
      <c r="BI8" s="19"/>
      <c r="BJ8" s="19"/>
      <c r="BK8" s="19"/>
      <c r="BL8" s="19"/>
    </row>
    <row r="9" spans="2:64" ht="14.4" x14ac:dyDescent="0.3">
      <c r="B9" s="31">
        <v>43379</v>
      </c>
      <c r="C9" s="16">
        <v>183409.45911654201</v>
      </c>
      <c r="D9" s="17"/>
      <c r="E9" s="15">
        <v>43867</v>
      </c>
      <c r="F9" s="16">
        <v>47050.4045126622</v>
      </c>
      <c r="G9" s="19"/>
      <c r="H9" s="78" t="s">
        <v>16</v>
      </c>
      <c r="I9" s="78"/>
      <c r="J9" s="78"/>
      <c r="K9" s="78"/>
      <c r="L9" s="78"/>
      <c r="M9" s="78"/>
      <c r="N9" s="20">
        <v>3256500</v>
      </c>
      <c r="O9" s="19"/>
      <c r="P9" s="31">
        <v>43379</v>
      </c>
      <c r="Q9" s="16">
        <v>169333.15768034101</v>
      </c>
      <c r="R9" s="17"/>
      <c r="S9" s="15">
        <v>43867</v>
      </c>
      <c r="T9" s="16">
        <v>110602.292802536</v>
      </c>
      <c r="U9" s="19"/>
      <c r="V9" s="78" t="s">
        <v>16</v>
      </c>
      <c r="W9" s="78"/>
      <c r="X9" s="78"/>
      <c r="Y9" s="78"/>
      <c r="Z9" s="78"/>
      <c r="AA9" s="78"/>
      <c r="AB9" s="20">
        <v>3297000</v>
      </c>
      <c r="AC9" s="28"/>
      <c r="AD9" s="31">
        <v>43379</v>
      </c>
      <c r="AE9" s="16">
        <v>41751.872431491298</v>
      </c>
      <c r="AF9" s="17"/>
      <c r="AG9" s="15">
        <v>43867</v>
      </c>
      <c r="AH9" s="16">
        <v>192190.73878116501</v>
      </c>
      <c r="AI9" s="19"/>
      <c r="AJ9" s="78" t="s">
        <v>16</v>
      </c>
      <c r="AK9" s="78"/>
      <c r="AL9" s="78"/>
      <c r="AM9" s="78"/>
      <c r="AN9" s="78"/>
      <c r="AO9" s="78"/>
      <c r="AP9" s="20">
        <v>3106800</v>
      </c>
      <c r="AQ9" s="27"/>
      <c r="AR9" s="15">
        <v>43379</v>
      </c>
      <c r="AS9" s="33">
        <v>27018.615929160602</v>
      </c>
      <c r="AT9" s="17"/>
      <c r="AU9" s="15">
        <v>43867</v>
      </c>
      <c r="AV9" s="33">
        <v>33746.333660105003</v>
      </c>
      <c r="AW9" s="19"/>
      <c r="AX9" s="78" t="s">
        <v>16</v>
      </c>
      <c r="AY9" s="78"/>
      <c r="AZ9" s="78"/>
      <c r="BA9" s="78"/>
      <c r="BB9" s="78"/>
      <c r="BC9" s="78"/>
      <c r="BD9" s="24">
        <v>3006250</v>
      </c>
      <c r="BF9" s="17"/>
      <c r="BG9" s="17"/>
      <c r="BH9" s="17"/>
      <c r="BI9" s="17"/>
      <c r="BJ9" s="17"/>
      <c r="BK9" s="17"/>
      <c r="BL9" s="17"/>
    </row>
    <row r="10" spans="2:64" ht="14.4" x14ac:dyDescent="0.3">
      <c r="B10" s="31">
        <v>43380</v>
      </c>
      <c r="C10" s="16">
        <v>203344.57506283699</v>
      </c>
      <c r="D10" s="17"/>
      <c r="E10" s="15">
        <v>43868</v>
      </c>
      <c r="F10" s="16">
        <v>136922.24669442399</v>
      </c>
      <c r="G10" s="19"/>
      <c r="H10" s="78" t="s">
        <v>17</v>
      </c>
      <c r="I10" s="78"/>
      <c r="J10" s="78"/>
      <c r="K10" s="78"/>
      <c r="L10" s="78"/>
      <c r="M10" s="78"/>
      <c r="N10" s="21">
        <f>SUM(C24:C34)</f>
        <v>598684.54376772954</v>
      </c>
      <c r="O10" s="19"/>
      <c r="P10" s="31">
        <v>43380</v>
      </c>
      <c r="Q10" s="16">
        <v>16181.0917012182</v>
      </c>
      <c r="R10" s="17"/>
      <c r="S10" s="15">
        <v>43868</v>
      </c>
      <c r="T10" s="16">
        <v>171477.615221866</v>
      </c>
      <c r="U10" s="19"/>
      <c r="V10" s="78" t="s">
        <v>28</v>
      </c>
      <c r="W10" s="78"/>
      <c r="X10" s="78"/>
      <c r="Y10" s="78"/>
      <c r="Z10" s="78"/>
      <c r="AA10" s="78"/>
      <c r="AB10" s="21">
        <f>SUM(Q24:Q34)</f>
        <v>1210949.0508969463</v>
      </c>
      <c r="AC10" s="28"/>
      <c r="AD10" s="31">
        <v>43380</v>
      </c>
      <c r="AE10" s="16">
        <v>1764.0270596939499</v>
      </c>
      <c r="AF10" s="17"/>
      <c r="AG10" s="15">
        <v>43868</v>
      </c>
      <c r="AH10" s="16">
        <v>25652.858636137698</v>
      </c>
      <c r="AI10" s="19"/>
      <c r="AJ10" s="78" t="s">
        <v>28</v>
      </c>
      <c r="AK10" s="78"/>
      <c r="AL10" s="78"/>
      <c r="AM10" s="78"/>
      <c r="AN10" s="78"/>
      <c r="AO10" s="78"/>
      <c r="AP10" s="21">
        <f>SUM(AE24:AE34)</f>
        <v>1240781.7739440987</v>
      </c>
      <c r="AQ10" s="27"/>
      <c r="AR10" s="15">
        <v>43380</v>
      </c>
      <c r="AS10" s="33">
        <v>46168.173790268796</v>
      </c>
      <c r="AT10" s="17"/>
      <c r="AU10" s="15">
        <v>43868</v>
      </c>
      <c r="AV10" s="33">
        <v>156826.38294946501</v>
      </c>
      <c r="AW10" s="19"/>
      <c r="AX10" s="78" t="s">
        <v>28</v>
      </c>
      <c r="AY10" s="78"/>
      <c r="AZ10" s="78"/>
      <c r="BA10" s="78"/>
      <c r="BB10" s="78"/>
      <c r="BC10" s="78"/>
      <c r="BD10" s="25">
        <f>SUM(AS24:AS34)</f>
        <v>1147040.3209316987</v>
      </c>
      <c r="BF10" s="19"/>
      <c r="BG10" s="19"/>
      <c r="BH10" s="19"/>
      <c r="BI10" s="19"/>
      <c r="BJ10" s="19"/>
      <c r="BK10" s="19"/>
      <c r="BL10" s="19"/>
    </row>
    <row r="11" spans="2:64" ht="14.4" x14ac:dyDescent="0.3">
      <c r="B11" s="31">
        <v>43381</v>
      </c>
      <c r="C11" s="16">
        <v>121566.446275043</v>
      </c>
      <c r="D11" s="17"/>
      <c r="E11" s="15">
        <v>43869</v>
      </c>
      <c r="F11" s="16">
        <v>183440.68971646199</v>
      </c>
      <c r="G11" s="19"/>
      <c r="H11" s="22"/>
      <c r="I11" s="22"/>
      <c r="J11" s="22"/>
      <c r="K11" s="22"/>
      <c r="L11" s="22"/>
      <c r="M11" s="22"/>
      <c r="N11" s="22"/>
      <c r="O11" s="19"/>
      <c r="P11" s="31">
        <v>43381</v>
      </c>
      <c r="Q11" s="16">
        <v>85792.058213754004</v>
      </c>
      <c r="R11" s="17"/>
      <c r="S11" s="15">
        <v>43869</v>
      </c>
      <c r="T11" s="16">
        <v>244656.33262143101</v>
      </c>
      <c r="U11" s="19"/>
      <c r="V11" s="22"/>
      <c r="W11" s="22"/>
      <c r="X11" s="22"/>
      <c r="Y11" s="22"/>
      <c r="Z11" s="22"/>
      <c r="AA11" s="22"/>
      <c r="AB11" s="22"/>
      <c r="AC11" s="28"/>
      <c r="AD11" s="31">
        <v>43381</v>
      </c>
      <c r="AE11" s="16">
        <v>35709.7064314499</v>
      </c>
      <c r="AF11" s="17"/>
      <c r="AG11" s="15">
        <v>43869</v>
      </c>
      <c r="AH11" s="16">
        <v>18873.043004916199</v>
      </c>
      <c r="AI11" s="19"/>
      <c r="AJ11" s="22"/>
      <c r="AK11" s="22"/>
      <c r="AL11" s="22"/>
      <c r="AM11" s="22"/>
      <c r="AN11" s="22"/>
      <c r="AO11" s="22"/>
      <c r="AP11" s="22"/>
      <c r="AQ11" s="27"/>
      <c r="AR11" s="15">
        <v>43381</v>
      </c>
      <c r="AS11" s="33">
        <v>191813.75112845199</v>
      </c>
      <c r="AT11" s="17"/>
      <c r="AU11" s="15">
        <v>43869</v>
      </c>
      <c r="AV11" s="33">
        <v>160252.82352473101</v>
      </c>
      <c r="AW11" s="19"/>
      <c r="AX11" s="22"/>
      <c r="AY11" s="22"/>
      <c r="AZ11" s="37"/>
      <c r="BA11" s="22"/>
      <c r="BB11" s="22"/>
      <c r="BC11" s="22"/>
      <c r="BF11" s="17"/>
      <c r="BG11" s="17"/>
      <c r="BH11" s="17"/>
      <c r="BI11" s="17"/>
      <c r="BJ11" s="17"/>
      <c r="BK11" s="17"/>
      <c r="BL11" s="17"/>
    </row>
    <row r="12" spans="2:64" ht="14.4" x14ac:dyDescent="0.3">
      <c r="B12" s="31">
        <v>43382</v>
      </c>
      <c r="C12" s="16">
        <v>9267.5084338390898</v>
      </c>
      <c r="D12" s="17"/>
      <c r="E12" s="15">
        <v>43870</v>
      </c>
      <c r="F12" s="16">
        <v>215144.46658529999</v>
      </c>
      <c r="G12" s="19"/>
      <c r="H12" s="78" t="s">
        <v>18</v>
      </c>
      <c r="I12" s="78"/>
      <c r="J12" s="78"/>
      <c r="K12" s="78"/>
      <c r="L12" s="78"/>
      <c r="M12" s="78"/>
      <c r="N12" s="20">
        <v>3175500</v>
      </c>
      <c r="O12" s="19"/>
      <c r="P12" s="31">
        <v>43382</v>
      </c>
      <c r="Q12" s="16">
        <v>114045.25162425599</v>
      </c>
      <c r="R12" s="17"/>
      <c r="S12" s="15">
        <v>43870</v>
      </c>
      <c r="T12" s="16">
        <v>55306.586140929801</v>
      </c>
      <c r="U12" s="19"/>
      <c r="V12" s="78" t="s">
        <v>18</v>
      </c>
      <c r="W12" s="78"/>
      <c r="X12" s="78"/>
      <c r="Y12" s="78"/>
      <c r="Z12" s="78"/>
      <c r="AA12" s="78"/>
      <c r="AB12" s="20">
        <v>3199500</v>
      </c>
      <c r="AC12" s="28"/>
      <c r="AD12" s="31">
        <v>43382</v>
      </c>
      <c r="AE12" s="16">
        <v>28868.8375311905</v>
      </c>
      <c r="AF12" s="17"/>
      <c r="AG12" s="15">
        <v>43870</v>
      </c>
      <c r="AH12" s="16">
        <v>181639.44772939701</v>
      </c>
      <c r="AI12" s="19"/>
      <c r="AJ12" s="78" t="s">
        <v>18</v>
      </c>
      <c r="AK12" s="78"/>
      <c r="AL12" s="78"/>
      <c r="AM12" s="78"/>
      <c r="AN12" s="78"/>
      <c r="AO12" s="78"/>
      <c r="AP12" s="20">
        <v>3110400</v>
      </c>
      <c r="AQ12" s="27"/>
      <c r="AR12" s="15">
        <v>43382</v>
      </c>
      <c r="AS12" s="33">
        <v>108201.318262142</v>
      </c>
      <c r="AT12" s="17"/>
      <c r="AU12" s="15">
        <v>43870</v>
      </c>
      <c r="AV12" s="33">
        <v>92631.118037433203</v>
      </c>
      <c r="AW12" s="19"/>
      <c r="AX12" s="78" t="s">
        <v>18</v>
      </c>
      <c r="AY12" s="78"/>
      <c r="AZ12" s="78"/>
      <c r="BA12" s="78"/>
      <c r="BB12" s="78"/>
      <c r="BC12" s="78"/>
      <c r="BD12" s="24">
        <v>2820000</v>
      </c>
      <c r="BF12" s="19"/>
      <c r="BG12" s="19"/>
      <c r="BH12" s="19"/>
      <c r="BI12" s="19"/>
      <c r="BJ12" s="19"/>
      <c r="BK12" s="19"/>
      <c r="BL12" s="19"/>
    </row>
    <row r="13" spans="2:64" ht="14.4" x14ac:dyDescent="0.3">
      <c r="B13" s="31">
        <v>43383</v>
      </c>
      <c r="C13" s="16">
        <v>47956.195548318901</v>
      </c>
      <c r="D13" s="17"/>
      <c r="E13" s="15">
        <v>43871</v>
      </c>
      <c r="F13" s="16">
        <v>146221.540783629</v>
      </c>
      <c r="G13" s="19"/>
      <c r="H13" s="78" t="s">
        <v>19</v>
      </c>
      <c r="I13" s="78"/>
      <c r="J13" s="78"/>
      <c r="K13" s="78"/>
      <c r="L13" s="78"/>
      <c r="M13" s="78"/>
      <c r="N13" s="21">
        <f>SUM(F4:F23)</f>
        <v>2367345.8544042394</v>
      </c>
      <c r="O13" s="19"/>
      <c r="P13" s="31">
        <v>43383</v>
      </c>
      <c r="Q13" s="16">
        <v>109247.27541377299</v>
      </c>
      <c r="R13" s="17"/>
      <c r="S13" s="15">
        <v>43871</v>
      </c>
      <c r="T13" s="16">
        <v>47802.226030261903</v>
      </c>
      <c r="U13" s="19"/>
      <c r="V13" s="78" t="s">
        <v>19</v>
      </c>
      <c r="W13" s="78"/>
      <c r="X13" s="78"/>
      <c r="Y13" s="78"/>
      <c r="Z13" s="78"/>
      <c r="AA13" s="78"/>
      <c r="AB13" s="21">
        <f>SUM(T4:T23)</f>
        <v>2227095.9427903607</v>
      </c>
      <c r="AC13" s="28"/>
      <c r="AD13" s="31">
        <v>43383</v>
      </c>
      <c r="AE13" s="16">
        <v>134849.381773006</v>
      </c>
      <c r="AF13" s="17"/>
      <c r="AG13" s="15">
        <v>43871</v>
      </c>
      <c r="AH13" s="16">
        <v>2323.2718547998502</v>
      </c>
      <c r="AI13" s="19"/>
      <c r="AJ13" s="78" t="s">
        <v>19</v>
      </c>
      <c r="AK13" s="78"/>
      <c r="AL13" s="78"/>
      <c r="AM13" s="78"/>
      <c r="AN13" s="78"/>
      <c r="AO13" s="78"/>
      <c r="AP13" s="21">
        <f>SUM(AH4:AH23)</f>
        <v>1813122.7618333574</v>
      </c>
      <c r="AQ13" s="27"/>
      <c r="AR13" s="15">
        <v>43383</v>
      </c>
      <c r="AS13" s="33">
        <v>112837.359937353</v>
      </c>
      <c r="AT13" s="17"/>
      <c r="AU13" s="15">
        <v>43871</v>
      </c>
      <c r="AV13" s="33">
        <v>142914.098119906</v>
      </c>
      <c r="AW13" s="19"/>
      <c r="AX13" s="78" t="s">
        <v>19</v>
      </c>
      <c r="AY13" s="78"/>
      <c r="AZ13" s="78"/>
      <c r="BA13" s="78"/>
      <c r="BB13" s="78"/>
      <c r="BC13" s="78"/>
      <c r="BD13" s="25">
        <f>SUM(AV4:AV23)</f>
        <v>2127956.7189962366</v>
      </c>
      <c r="BF13" s="17"/>
      <c r="BG13" s="17"/>
      <c r="BH13" s="17"/>
      <c r="BI13" s="17"/>
      <c r="BJ13" s="17"/>
      <c r="BK13" s="17"/>
      <c r="BL13" s="17"/>
    </row>
    <row r="14" spans="2:64" ht="14.4" x14ac:dyDescent="0.3">
      <c r="B14" s="31">
        <v>43384</v>
      </c>
      <c r="C14" s="16">
        <v>87364.363445225506</v>
      </c>
      <c r="D14" s="17"/>
      <c r="E14" s="15">
        <v>43872</v>
      </c>
      <c r="F14" s="16">
        <v>19987.720761699598</v>
      </c>
      <c r="G14" s="19"/>
      <c r="H14" s="19"/>
      <c r="I14" s="19"/>
      <c r="N14" s="19"/>
      <c r="O14" s="19"/>
      <c r="P14" s="31">
        <v>43384</v>
      </c>
      <c r="Q14" s="16">
        <v>105515.61893418001</v>
      </c>
      <c r="R14" s="17"/>
      <c r="S14" s="15">
        <v>43872</v>
      </c>
      <c r="T14" s="16">
        <v>26881.741151044698</v>
      </c>
      <c r="U14" s="19"/>
      <c r="V14" s="19"/>
      <c r="W14" s="19"/>
      <c r="X14" s="19"/>
      <c r="AB14" s="27"/>
      <c r="AC14" s="28"/>
      <c r="AD14" s="31">
        <v>43384</v>
      </c>
      <c r="AE14" s="16">
        <v>62242.992594041702</v>
      </c>
      <c r="AF14" s="17"/>
      <c r="AG14" s="15">
        <v>43872</v>
      </c>
      <c r="AH14" s="16">
        <v>108581.95774589801</v>
      </c>
      <c r="AI14" s="19"/>
      <c r="AJ14" s="19"/>
      <c r="AN14" s="27"/>
      <c r="AO14" s="28"/>
      <c r="AP14" s="17"/>
      <c r="AQ14" s="27"/>
      <c r="AR14" s="15">
        <v>43384</v>
      </c>
      <c r="AS14" s="33">
        <v>156969.40009327399</v>
      </c>
      <c r="AT14" s="17"/>
      <c r="AU14" s="15">
        <v>43872</v>
      </c>
      <c r="AV14" s="33">
        <v>151227.39171722101</v>
      </c>
      <c r="AW14" s="19"/>
      <c r="AX14" s="22"/>
      <c r="AY14" s="22"/>
      <c r="AZ14" s="37"/>
      <c r="BA14" s="22"/>
      <c r="BB14" s="22"/>
      <c r="BC14" s="22"/>
      <c r="BF14" s="19"/>
      <c r="BG14" s="19"/>
      <c r="BH14" s="19"/>
      <c r="BI14" s="19"/>
      <c r="BJ14" s="19"/>
      <c r="BK14" s="19"/>
      <c r="BL14" s="19"/>
    </row>
    <row r="15" spans="2:64" ht="14.4" x14ac:dyDescent="0.3">
      <c r="B15" s="31">
        <v>43385</v>
      </c>
      <c r="C15" s="16">
        <v>23954.361442396799</v>
      </c>
      <c r="D15" s="17"/>
      <c r="E15" s="15">
        <v>43873</v>
      </c>
      <c r="F15" s="16">
        <v>66348.240601359197</v>
      </c>
      <c r="G15" s="19"/>
      <c r="H15" s="19"/>
      <c r="I15" s="19"/>
      <c r="N15" s="19"/>
      <c r="O15" s="19"/>
      <c r="P15" s="31">
        <v>43385</v>
      </c>
      <c r="Q15" s="16">
        <v>182114.246738307</v>
      </c>
      <c r="R15" s="17"/>
      <c r="S15" s="15">
        <v>43873</v>
      </c>
      <c r="T15" s="16">
        <v>39770.521168252701</v>
      </c>
      <c r="U15" s="19"/>
      <c r="V15" s="19"/>
      <c r="W15" s="19"/>
      <c r="X15" s="19"/>
      <c r="AB15" s="27"/>
      <c r="AC15" s="28"/>
      <c r="AD15" s="31">
        <v>43385</v>
      </c>
      <c r="AE15" s="16">
        <v>139520.27724917399</v>
      </c>
      <c r="AF15" s="17"/>
      <c r="AG15" s="15">
        <v>43873</v>
      </c>
      <c r="AH15" s="16">
        <v>204593.73352560401</v>
      </c>
      <c r="AI15" s="19"/>
      <c r="AJ15" s="19"/>
      <c r="AN15" s="27"/>
      <c r="AO15" s="28"/>
      <c r="AP15" s="17"/>
      <c r="AQ15" s="27"/>
      <c r="AR15" s="15">
        <v>43385</v>
      </c>
      <c r="AS15" s="33">
        <v>42598.872427655697</v>
      </c>
      <c r="AT15" s="17"/>
      <c r="AU15" s="15">
        <v>43873</v>
      </c>
      <c r="AV15" s="33">
        <v>183140.773955777</v>
      </c>
      <c r="AW15" s="19"/>
      <c r="AX15" s="19"/>
      <c r="AY15" s="19"/>
      <c r="AZ15" s="17"/>
      <c r="BC15" s="19"/>
      <c r="BF15" s="17"/>
      <c r="BG15" s="17"/>
      <c r="BH15" s="17"/>
      <c r="BI15" s="17"/>
      <c r="BJ15" s="17"/>
      <c r="BK15" s="17"/>
      <c r="BL15" s="17"/>
    </row>
    <row r="16" spans="2:64" ht="14.4" x14ac:dyDescent="0.3">
      <c r="B16" s="31">
        <v>43386</v>
      </c>
      <c r="C16" s="16">
        <v>244157.72884035399</v>
      </c>
      <c r="D16" s="17"/>
      <c r="E16" s="15">
        <v>43874</v>
      </c>
      <c r="F16" s="16">
        <v>87390.759164871706</v>
      </c>
      <c r="G16" s="19"/>
      <c r="H16" s="19"/>
      <c r="I16" s="19"/>
      <c r="N16" s="19"/>
      <c r="O16" s="19"/>
      <c r="P16" s="31">
        <v>43386</v>
      </c>
      <c r="Q16" s="16">
        <v>58657.179158076797</v>
      </c>
      <c r="R16" s="17"/>
      <c r="S16" s="15">
        <v>43874</v>
      </c>
      <c r="T16" s="16">
        <v>16052.4273300778</v>
      </c>
      <c r="U16" s="19"/>
      <c r="V16" s="19"/>
      <c r="W16" s="19"/>
      <c r="X16" s="19"/>
      <c r="AB16" s="27"/>
      <c r="AC16" s="28"/>
      <c r="AD16" s="31">
        <v>43386</v>
      </c>
      <c r="AE16" s="16">
        <v>28582.890663677899</v>
      </c>
      <c r="AF16" s="17"/>
      <c r="AG16" s="15">
        <v>43874</v>
      </c>
      <c r="AH16" s="16">
        <v>26837.429978660399</v>
      </c>
      <c r="AI16" s="19"/>
      <c r="AJ16" s="19"/>
      <c r="AN16" s="27"/>
      <c r="AO16" s="28"/>
      <c r="AP16" s="17"/>
      <c r="AQ16" s="27"/>
      <c r="AR16" s="15">
        <v>43386</v>
      </c>
      <c r="AS16" s="33">
        <v>68172.813949353003</v>
      </c>
      <c r="AT16" s="17"/>
      <c r="AU16" s="15">
        <v>43874</v>
      </c>
      <c r="AV16" s="33">
        <v>41995.527335725397</v>
      </c>
      <c r="AW16" s="19"/>
      <c r="AX16" s="19"/>
      <c r="AY16" s="19"/>
      <c r="AZ16" s="17"/>
      <c r="BC16" s="19"/>
      <c r="BF16" s="19"/>
      <c r="BG16" s="19"/>
      <c r="BH16" s="19"/>
      <c r="BI16" s="19"/>
      <c r="BJ16" s="19"/>
      <c r="BK16" s="19"/>
      <c r="BL16" s="19"/>
    </row>
    <row r="17" spans="2:64" ht="14.4" x14ac:dyDescent="0.3">
      <c r="B17" s="31">
        <v>43387</v>
      </c>
      <c r="C17" s="16">
        <v>171244.08397227401</v>
      </c>
      <c r="D17" s="17"/>
      <c r="E17" s="15">
        <v>43875</v>
      </c>
      <c r="F17" s="16">
        <v>242794.65378916301</v>
      </c>
      <c r="G17" s="19"/>
      <c r="H17" s="19"/>
      <c r="I17" s="19"/>
      <c r="N17" s="19"/>
      <c r="O17" s="19"/>
      <c r="P17" s="31">
        <v>43387</v>
      </c>
      <c r="Q17" s="16">
        <v>14930.5555274783</v>
      </c>
      <c r="R17" s="17"/>
      <c r="S17" s="15">
        <v>43875</v>
      </c>
      <c r="T17" s="16">
        <v>183082.839253371</v>
      </c>
      <c r="U17" s="19"/>
      <c r="V17" s="19"/>
      <c r="W17" s="19"/>
      <c r="X17" s="19"/>
      <c r="AB17" s="27"/>
      <c r="AC17" s="28"/>
      <c r="AD17" s="31">
        <v>43387</v>
      </c>
      <c r="AE17" s="16">
        <v>92616.6681219616</v>
      </c>
      <c r="AF17" s="17"/>
      <c r="AG17" s="15">
        <v>43875</v>
      </c>
      <c r="AH17" s="16">
        <v>41910.989747041502</v>
      </c>
      <c r="AI17" s="19"/>
      <c r="AJ17" s="19"/>
      <c r="AN17" s="27"/>
      <c r="AO17" s="28"/>
      <c r="AP17" s="17"/>
      <c r="AQ17" s="27"/>
      <c r="AR17" s="15">
        <v>43387</v>
      </c>
      <c r="AS17" s="33">
        <v>28250.9728833031</v>
      </c>
      <c r="AT17" s="17"/>
      <c r="AU17" s="15">
        <v>43875</v>
      </c>
      <c r="AV17" s="33">
        <v>184723.92426189801</v>
      </c>
      <c r="AW17" s="19"/>
      <c r="AX17" s="19"/>
      <c r="AY17" s="19"/>
      <c r="AZ17" s="17"/>
      <c r="BC17" s="19"/>
      <c r="BF17" s="17"/>
      <c r="BG17" s="17"/>
      <c r="BH17" s="17"/>
      <c r="BI17" s="17"/>
      <c r="BJ17" s="17"/>
      <c r="BK17" s="17"/>
      <c r="BL17" s="17"/>
    </row>
    <row r="18" spans="2:64" ht="14.4" x14ac:dyDescent="0.3">
      <c r="B18" s="31">
        <v>43388</v>
      </c>
      <c r="C18" s="16">
        <v>53000.972821673997</v>
      </c>
      <c r="D18" s="17"/>
      <c r="E18" s="15">
        <v>43876</v>
      </c>
      <c r="F18" s="16">
        <v>44509.717159938897</v>
      </c>
      <c r="G18" s="19"/>
      <c r="H18" s="19"/>
      <c r="I18" s="19"/>
      <c r="N18" s="19"/>
      <c r="O18" s="19"/>
      <c r="P18" s="31">
        <v>43388</v>
      </c>
      <c r="Q18" s="16">
        <v>187242.86285950601</v>
      </c>
      <c r="R18" s="17"/>
      <c r="S18" s="15">
        <v>43876</v>
      </c>
      <c r="T18" s="16">
        <v>234780.58485005199</v>
      </c>
      <c r="U18" s="19"/>
      <c r="V18" s="19"/>
      <c r="W18" s="19"/>
      <c r="X18" s="19"/>
      <c r="AB18" s="27"/>
      <c r="AC18" s="28"/>
      <c r="AD18" s="31">
        <v>43388</v>
      </c>
      <c r="AE18" s="16">
        <v>106967.266838529</v>
      </c>
      <c r="AF18" s="17"/>
      <c r="AG18" s="15">
        <v>43876</v>
      </c>
      <c r="AH18" s="16">
        <v>21419.331517987201</v>
      </c>
      <c r="AI18" s="19"/>
      <c r="AJ18" s="19"/>
      <c r="AN18" s="27"/>
      <c r="AO18" s="28"/>
      <c r="AP18" s="17"/>
      <c r="AQ18" s="27"/>
      <c r="AR18" s="15">
        <v>43388</v>
      </c>
      <c r="AS18" s="33">
        <v>121314.45196433</v>
      </c>
      <c r="AT18" s="17"/>
      <c r="AU18" s="15">
        <v>43876</v>
      </c>
      <c r="AV18" s="33">
        <v>112759.653784346</v>
      </c>
      <c r="AW18" s="19"/>
      <c r="AX18" s="19"/>
      <c r="AY18" s="19"/>
      <c r="AZ18" s="17"/>
      <c r="BC18" s="19"/>
      <c r="BF18" s="17"/>
      <c r="BG18" s="17"/>
      <c r="BH18" s="17"/>
      <c r="BI18" s="17"/>
      <c r="BJ18" s="17"/>
      <c r="BK18" s="17"/>
      <c r="BL18" s="17"/>
    </row>
    <row r="19" spans="2:64" ht="14.4" x14ac:dyDescent="0.3">
      <c r="B19" s="31">
        <v>43389</v>
      </c>
      <c r="C19" s="16">
        <v>74148.511769330493</v>
      </c>
      <c r="D19" s="17"/>
      <c r="E19" s="15">
        <v>43877</v>
      </c>
      <c r="F19" s="16">
        <v>40691.545416323097</v>
      </c>
      <c r="G19" s="19"/>
      <c r="H19" s="19"/>
      <c r="I19" s="19"/>
      <c r="J19" s="19"/>
      <c r="P19" s="31">
        <v>43389</v>
      </c>
      <c r="Q19" s="16">
        <v>184305.72592470999</v>
      </c>
      <c r="R19" s="17"/>
      <c r="S19" s="15">
        <v>43877</v>
      </c>
      <c r="T19" s="16">
        <v>146634.58642252901</v>
      </c>
      <c r="U19" s="19"/>
      <c r="V19" s="19"/>
      <c r="W19" s="19"/>
      <c r="X19" s="19"/>
      <c r="AB19" s="27"/>
      <c r="AC19" s="28"/>
      <c r="AD19" s="31">
        <v>43389</v>
      </c>
      <c r="AE19" s="16">
        <v>133189.685778618</v>
      </c>
      <c r="AF19" s="17"/>
      <c r="AG19" s="15">
        <v>43877</v>
      </c>
      <c r="AH19" s="16">
        <v>28027.379273977102</v>
      </c>
      <c r="AI19" s="19"/>
      <c r="AJ19" s="19"/>
      <c r="AN19" s="27"/>
      <c r="AO19" s="28"/>
      <c r="AP19" s="17"/>
      <c r="AQ19" s="27"/>
      <c r="AR19" s="15">
        <v>43389</v>
      </c>
      <c r="AS19" s="33">
        <v>5205.3336097553001</v>
      </c>
      <c r="AT19" s="17"/>
      <c r="AU19" s="15">
        <v>43877</v>
      </c>
      <c r="AV19" s="33">
        <v>27975.126355259501</v>
      </c>
      <c r="AW19" s="19"/>
      <c r="AX19" s="19"/>
      <c r="AY19" s="19"/>
      <c r="AZ19" s="17"/>
      <c r="BC19" s="19"/>
      <c r="BF19" s="17"/>
      <c r="BG19" s="17"/>
      <c r="BH19" s="17"/>
      <c r="BI19" s="17"/>
      <c r="BJ19" s="17"/>
      <c r="BK19" s="17"/>
      <c r="BL19" s="17"/>
    </row>
    <row r="20" spans="2:64" ht="14.4" x14ac:dyDescent="0.3">
      <c r="B20" s="31">
        <v>43390</v>
      </c>
      <c r="C20" s="16">
        <v>243889.588802749</v>
      </c>
      <c r="D20" s="17"/>
      <c r="E20" s="15">
        <v>43878</v>
      </c>
      <c r="F20" s="16">
        <v>128072.534679263</v>
      </c>
      <c r="G20" s="19"/>
      <c r="H20" s="19"/>
      <c r="I20" s="19"/>
      <c r="J20" s="19"/>
      <c r="P20" s="31">
        <v>43390</v>
      </c>
      <c r="Q20" s="16">
        <v>106252.510505809</v>
      </c>
      <c r="R20" s="17"/>
      <c r="S20" s="15">
        <v>43878</v>
      </c>
      <c r="T20" s="16">
        <v>123293.85397811601</v>
      </c>
      <c r="U20" s="17"/>
      <c r="V20" s="17"/>
      <c r="W20" s="17"/>
      <c r="X20" s="17"/>
      <c r="AB20" s="27"/>
      <c r="AC20" s="28"/>
      <c r="AD20" s="31">
        <v>43390</v>
      </c>
      <c r="AE20" s="16">
        <v>130950.41259811699</v>
      </c>
      <c r="AF20" s="17"/>
      <c r="AG20" s="15">
        <v>43878</v>
      </c>
      <c r="AH20" s="16">
        <v>195713.94308218299</v>
      </c>
      <c r="AI20" s="17"/>
      <c r="AJ20" s="17"/>
      <c r="AN20" s="27"/>
      <c r="AO20" s="28"/>
      <c r="AP20" s="17"/>
      <c r="AQ20" s="27"/>
      <c r="AR20" s="15">
        <v>43390</v>
      </c>
      <c r="AS20" s="33">
        <v>115134.26416714799</v>
      </c>
      <c r="AT20" s="17"/>
      <c r="AU20" s="15">
        <v>43878</v>
      </c>
      <c r="AV20" s="33">
        <v>22316.984042373399</v>
      </c>
      <c r="AW20" s="19"/>
      <c r="AX20" s="19"/>
      <c r="AY20" s="19"/>
      <c r="AZ20" s="17"/>
      <c r="BC20" s="17"/>
      <c r="BF20" s="17"/>
      <c r="BG20" s="17"/>
      <c r="BH20" s="17"/>
      <c r="BI20" s="17"/>
      <c r="BJ20" s="17"/>
      <c r="BK20" s="17"/>
      <c r="BL20" s="17"/>
    </row>
    <row r="21" spans="2:64" ht="14.4" x14ac:dyDescent="0.3">
      <c r="B21" s="31">
        <v>43391</v>
      </c>
      <c r="C21" s="16">
        <v>53858.828349300602</v>
      </c>
      <c r="D21" s="17"/>
      <c r="E21" s="15">
        <v>43879</v>
      </c>
      <c r="F21" s="16">
        <v>182294.09037465401</v>
      </c>
      <c r="G21" s="19"/>
      <c r="H21" s="19"/>
      <c r="I21" s="19"/>
      <c r="J21" s="19"/>
      <c r="P21" s="31">
        <v>43391</v>
      </c>
      <c r="Q21" s="16">
        <v>189018.45178334799</v>
      </c>
      <c r="R21" s="17"/>
      <c r="S21" s="15">
        <v>43879</v>
      </c>
      <c r="T21" s="16">
        <v>101377.514751303</v>
      </c>
      <c r="U21" s="17"/>
      <c r="V21" s="17"/>
      <c r="W21" s="17"/>
      <c r="X21" s="17"/>
      <c r="AB21" s="27"/>
      <c r="AC21" s="28"/>
      <c r="AD21" s="31">
        <v>43391</v>
      </c>
      <c r="AE21" s="16">
        <v>128022.018785034</v>
      </c>
      <c r="AF21" s="17"/>
      <c r="AG21" s="15">
        <v>43879</v>
      </c>
      <c r="AH21" s="16">
        <v>79710.507951642401</v>
      </c>
      <c r="AI21" s="17"/>
      <c r="AJ21" s="17"/>
      <c r="AN21" s="27"/>
      <c r="AO21" s="28"/>
      <c r="AP21" s="17"/>
      <c r="AQ21" s="27"/>
      <c r="AR21" s="15">
        <v>43391</v>
      </c>
      <c r="AS21" s="33">
        <v>91024.987660626706</v>
      </c>
      <c r="AT21" s="17"/>
      <c r="AU21" s="15">
        <v>43879</v>
      </c>
      <c r="AV21" s="33">
        <v>13089.787346675001</v>
      </c>
      <c r="AW21" s="17"/>
      <c r="AX21" s="17"/>
      <c r="AY21" s="17"/>
      <c r="AZ21" s="17"/>
      <c r="BC21" s="17"/>
      <c r="BF21" s="17"/>
      <c r="BG21" s="17"/>
      <c r="BH21" s="17"/>
      <c r="BI21" s="17"/>
      <c r="BJ21" s="17"/>
      <c r="BK21" s="17"/>
      <c r="BL21" s="17"/>
    </row>
    <row r="22" spans="2:64" x14ac:dyDescent="0.25">
      <c r="B22" s="31">
        <v>43392</v>
      </c>
      <c r="C22" s="16">
        <v>52870.851711178402</v>
      </c>
      <c r="D22" s="17"/>
      <c r="E22" s="15">
        <v>43880</v>
      </c>
      <c r="F22" s="16">
        <v>114482.152993975</v>
      </c>
      <c r="G22" s="17"/>
      <c r="H22" s="17"/>
      <c r="I22" s="17"/>
      <c r="J22" s="17"/>
      <c r="P22" s="31">
        <v>43392</v>
      </c>
      <c r="Q22" s="16">
        <v>63630.430588554802</v>
      </c>
      <c r="R22" s="17"/>
      <c r="S22" s="15">
        <v>43880</v>
      </c>
      <c r="T22" s="16">
        <v>39136.341600862303</v>
      </c>
      <c r="U22" s="17"/>
      <c r="V22" s="17"/>
      <c r="W22" s="17"/>
      <c r="X22" s="17"/>
      <c r="AB22" s="27"/>
      <c r="AC22" s="28"/>
      <c r="AD22" s="31">
        <v>43392</v>
      </c>
      <c r="AE22" s="16">
        <v>49587.168227391703</v>
      </c>
      <c r="AF22" s="17"/>
      <c r="AG22" s="15">
        <v>43880</v>
      </c>
      <c r="AH22" s="16">
        <v>15765.1010264057</v>
      </c>
      <c r="AI22" s="17"/>
      <c r="AJ22" s="17"/>
      <c r="AN22" s="27"/>
      <c r="AO22" s="28"/>
      <c r="AP22" s="17"/>
      <c r="AQ22" s="27"/>
      <c r="AR22" s="15">
        <v>43392</v>
      </c>
      <c r="AS22" s="33">
        <v>31549.0680637023</v>
      </c>
      <c r="AT22" s="17"/>
      <c r="AU22" s="15">
        <v>43880</v>
      </c>
      <c r="AV22" s="33">
        <v>87891.825688569705</v>
      </c>
      <c r="AW22" s="17"/>
      <c r="AX22" s="17"/>
      <c r="AY22" s="17"/>
      <c r="AZ22" s="17"/>
      <c r="BC22" s="17"/>
      <c r="BF22" s="17"/>
      <c r="BG22" s="17"/>
      <c r="BH22" s="17"/>
      <c r="BI22" s="17"/>
      <c r="BJ22" s="17"/>
      <c r="BK22" s="17"/>
      <c r="BL22" s="17"/>
    </row>
    <row r="23" spans="2:64" x14ac:dyDescent="0.25">
      <c r="B23" s="31">
        <v>43393</v>
      </c>
      <c r="C23" s="16">
        <v>236316.40229212801</v>
      </c>
      <c r="D23" s="17"/>
      <c r="E23" s="15">
        <v>43881</v>
      </c>
      <c r="F23" s="16">
        <v>176890.465255897</v>
      </c>
      <c r="G23" s="17"/>
      <c r="H23" s="17"/>
      <c r="I23" s="17"/>
      <c r="J23" s="17"/>
      <c r="P23" s="31">
        <v>43393</v>
      </c>
      <c r="Q23" s="16">
        <v>6703.4182606108798</v>
      </c>
      <c r="R23" s="17"/>
      <c r="S23" s="15">
        <v>43881</v>
      </c>
      <c r="T23" s="16">
        <v>161718.382890048</v>
      </c>
      <c r="U23" s="17"/>
      <c r="V23" s="17"/>
      <c r="W23" s="17"/>
      <c r="X23" s="17"/>
      <c r="AB23" s="27"/>
      <c r="AC23" s="28"/>
      <c r="AD23" s="31">
        <v>43393</v>
      </c>
      <c r="AE23" s="16">
        <v>149409.04073394599</v>
      </c>
      <c r="AF23" s="17"/>
      <c r="AG23" s="15">
        <v>43881</v>
      </c>
      <c r="AH23" s="16">
        <v>9702.6596854865893</v>
      </c>
      <c r="AI23" s="17"/>
      <c r="AJ23" s="17"/>
      <c r="AN23" s="27"/>
      <c r="AO23" s="28"/>
      <c r="AP23" s="17"/>
      <c r="AQ23" s="27"/>
      <c r="AR23" s="15">
        <v>43393</v>
      </c>
      <c r="AS23" s="33">
        <v>111776.278440749</v>
      </c>
      <c r="AT23" s="17"/>
      <c r="AU23" s="15">
        <v>43881</v>
      </c>
      <c r="AV23" s="33">
        <v>63210.5619257539</v>
      </c>
      <c r="AW23" s="17"/>
      <c r="AX23" s="17"/>
      <c r="AY23" s="17"/>
      <c r="AZ23" s="17"/>
      <c r="BC23" s="17"/>
      <c r="BF23" s="17"/>
      <c r="BG23" s="17"/>
      <c r="BH23" s="17"/>
      <c r="BI23" s="17"/>
      <c r="BJ23" s="17"/>
      <c r="BK23" s="17"/>
      <c r="BL23" s="17"/>
    </row>
    <row r="24" spans="2:64" x14ac:dyDescent="0.25">
      <c r="B24" s="31">
        <v>43394</v>
      </c>
      <c r="C24" s="16">
        <v>12122.8382320781</v>
      </c>
      <c r="D24" s="17"/>
      <c r="E24" s="15">
        <v>43882</v>
      </c>
      <c r="F24" s="16">
        <v>122488.040732547</v>
      </c>
      <c r="G24" s="17"/>
      <c r="H24" s="17"/>
      <c r="I24" s="17"/>
      <c r="J24" s="17"/>
      <c r="P24" s="31">
        <v>43394</v>
      </c>
      <c r="Q24" s="16">
        <v>146732.79270803201</v>
      </c>
      <c r="R24" s="17"/>
      <c r="S24" s="15">
        <v>43882</v>
      </c>
      <c r="T24" s="16">
        <v>25197.513755172899</v>
      </c>
      <c r="U24" s="17"/>
      <c r="V24" s="17"/>
      <c r="W24" s="17"/>
      <c r="X24" s="17"/>
      <c r="AB24" s="27"/>
      <c r="AC24" s="28"/>
      <c r="AD24" s="31">
        <v>43394</v>
      </c>
      <c r="AE24" s="16">
        <v>48259.077651744403</v>
      </c>
      <c r="AF24" s="17"/>
      <c r="AG24" s="15">
        <v>43882</v>
      </c>
      <c r="AH24" s="16">
        <v>69123.122039102804</v>
      </c>
      <c r="AI24" s="17"/>
      <c r="AJ24" s="17"/>
      <c r="AN24" s="27"/>
      <c r="AO24" s="28"/>
      <c r="AP24" s="17"/>
      <c r="AQ24" s="27"/>
      <c r="AR24" s="15">
        <v>43394</v>
      </c>
      <c r="AS24" s="33">
        <v>12456.5321450467</v>
      </c>
      <c r="AT24" s="17"/>
      <c r="AU24" s="15">
        <v>43882</v>
      </c>
      <c r="AV24" s="33">
        <v>2794.5924371136698</v>
      </c>
      <c r="AW24" s="17"/>
      <c r="AX24" s="17"/>
      <c r="AY24" s="17"/>
      <c r="AZ24" s="17"/>
      <c r="BC24" s="17"/>
      <c r="BF24" s="17"/>
      <c r="BG24" s="17"/>
      <c r="BH24" s="17"/>
      <c r="BI24" s="17"/>
      <c r="BJ24" s="17"/>
      <c r="BK24" s="17"/>
      <c r="BL24" s="17"/>
    </row>
    <row r="25" spans="2:64" x14ac:dyDescent="0.25">
      <c r="B25" s="31">
        <v>43395</v>
      </c>
      <c r="C25" s="16">
        <v>61029.111181645698</v>
      </c>
      <c r="D25" s="17"/>
      <c r="E25" s="15">
        <v>43883</v>
      </c>
      <c r="F25" s="16">
        <v>159734.448896766</v>
      </c>
      <c r="G25" s="17"/>
      <c r="H25" s="17"/>
      <c r="I25" s="17"/>
      <c r="J25" s="17"/>
      <c r="P25" s="31">
        <v>43395</v>
      </c>
      <c r="Q25" s="16">
        <v>26795.225381001601</v>
      </c>
      <c r="R25" s="17"/>
      <c r="S25" s="15">
        <v>43883</v>
      </c>
      <c r="T25" s="16">
        <v>43257.797352026399</v>
      </c>
      <c r="U25" s="17"/>
      <c r="V25" s="17"/>
      <c r="W25" s="17"/>
      <c r="X25" s="17"/>
      <c r="AB25" s="27"/>
      <c r="AC25" s="28"/>
      <c r="AD25" s="31">
        <v>43395</v>
      </c>
      <c r="AE25" s="16">
        <v>14364.1469338195</v>
      </c>
      <c r="AF25" s="17"/>
      <c r="AG25" s="15">
        <v>43883</v>
      </c>
      <c r="AH25" s="16">
        <v>199310.79776513699</v>
      </c>
      <c r="AI25" s="17"/>
      <c r="AJ25" s="17"/>
      <c r="AN25" s="27"/>
      <c r="AO25" s="28"/>
      <c r="AP25" s="17"/>
      <c r="AQ25" s="27"/>
      <c r="AR25" s="15">
        <v>43395</v>
      </c>
      <c r="AS25" s="33">
        <v>171406.74947873701</v>
      </c>
      <c r="AT25" s="17"/>
      <c r="AU25" s="15">
        <v>43883</v>
      </c>
      <c r="AV25" s="33">
        <v>80194.046563179596</v>
      </c>
      <c r="AW25" s="17"/>
      <c r="AX25" s="17"/>
      <c r="AY25" s="17"/>
      <c r="AZ25" s="17"/>
      <c r="BC25" s="17"/>
      <c r="BF25" s="17"/>
      <c r="BG25" s="17"/>
      <c r="BH25" s="17"/>
      <c r="BI25" s="17"/>
      <c r="BJ25" s="17"/>
      <c r="BK25" s="17"/>
      <c r="BL25" s="17"/>
    </row>
    <row r="26" spans="2:64" x14ac:dyDescent="0.25">
      <c r="B26" s="31">
        <v>43396</v>
      </c>
      <c r="C26" s="16">
        <v>24860.3986315033</v>
      </c>
      <c r="D26" s="17"/>
      <c r="E26" s="15">
        <v>43884</v>
      </c>
      <c r="F26" s="16">
        <v>180166.726670098</v>
      </c>
      <c r="G26" s="17"/>
      <c r="H26" s="17"/>
      <c r="I26" s="17"/>
      <c r="J26" s="17"/>
      <c r="P26" s="31">
        <v>43396</v>
      </c>
      <c r="Q26" s="16">
        <v>788.37455408326002</v>
      </c>
      <c r="R26" s="17"/>
      <c r="S26" s="15">
        <v>43884</v>
      </c>
      <c r="T26" s="16">
        <v>64608.546406943402</v>
      </c>
      <c r="U26" s="17"/>
      <c r="V26" s="17"/>
      <c r="W26" s="17"/>
      <c r="X26" s="17"/>
      <c r="AB26" s="27"/>
      <c r="AC26" s="28"/>
      <c r="AD26" s="31">
        <v>43396</v>
      </c>
      <c r="AE26" s="16">
        <v>156574.94043397601</v>
      </c>
      <c r="AF26" s="17"/>
      <c r="AG26" s="15">
        <v>43884</v>
      </c>
      <c r="AH26" s="16">
        <v>158102.24111177301</v>
      </c>
      <c r="AI26" s="17"/>
      <c r="AJ26" s="17"/>
      <c r="AN26" s="27"/>
      <c r="AO26" s="28"/>
      <c r="AP26" s="17"/>
      <c r="AQ26" s="27"/>
      <c r="AR26" s="15">
        <v>43396</v>
      </c>
      <c r="AS26" s="33">
        <v>22805.3171229869</v>
      </c>
      <c r="AT26" s="17"/>
      <c r="AU26" s="15">
        <v>43884</v>
      </c>
      <c r="AV26" s="33">
        <v>10526.273828185</v>
      </c>
      <c r="AW26" s="17"/>
      <c r="AX26" s="17"/>
      <c r="AY26" s="17"/>
      <c r="AZ26" s="17"/>
      <c r="BC26" s="17"/>
      <c r="BF26" s="17"/>
      <c r="BG26" s="17"/>
      <c r="BH26" s="17"/>
      <c r="BI26" s="17"/>
      <c r="BJ26" s="17"/>
      <c r="BK26" s="17"/>
      <c r="BL26" s="17"/>
    </row>
    <row r="27" spans="2:64" x14ac:dyDescent="0.25">
      <c r="B27" s="31">
        <v>43397</v>
      </c>
      <c r="C27" s="16">
        <v>312.29079878888302</v>
      </c>
      <c r="D27" s="17"/>
      <c r="E27" s="15">
        <v>43885</v>
      </c>
      <c r="F27" s="16">
        <v>50715.830013828498</v>
      </c>
      <c r="G27" s="17"/>
      <c r="H27" s="17"/>
      <c r="I27" s="17"/>
      <c r="J27" s="17"/>
      <c r="P27" s="31">
        <v>43397</v>
      </c>
      <c r="Q27" s="16">
        <v>159132.48483681001</v>
      </c>
      <c r="R27" s="17"/>
      <c r="S27" s="15">
        <v>43885</v>
      </c>
      <c r="T27" s="16">
        <v>75715.888637029595</v>
      </c>
      <c r="U27" s="17"/>
      <c r="V27" s="17"/>
      <c r="W27" s="17"/>
      <c r="X27" s="17"/>
      <c r="AB27" s="27"/>
      <c r="AC27" s="28"/>
      <c r="AD27" s="31">
        <v>43397</v>
      </c>
      <c r="AE27" s="16">
        <v>154621.11099156999</v>
      </c>
      <c r="AF27" s="17"/>
      <c r="AG27" s="15">
        <v>43885</v>
      </c>
      <c r="AH27" s="16">
        <v>139196.71371061701</v>
      </c>
      <c r="AI27" s="17"/>
      <c r="AJ27" s="17"/>
      <c r="AN27" s="27"/>
      <c r="AO27" s="28"/>
      <c r="AP27" s="17"/>
      <c r="AQ27" s="27"/>
      <c r="AR27" s="15">
        <v>43397</v>
      </c>
      <c r="AS27" s="33">
        <v>91995.096083478595</v>
      </c>
      <c r="AT27" s="17"/>
      <c r="AU27" s="15">
        <v>43885</v>
      </c>
      <c r="AV27" s="33">
        <v>1781.85068541898</v>
      </c>
      <c r="AW27" s="17"/>
      <c r="AX27" s="17"/>
      <c r="AY27" s="17"/>
      <c r="AZ27" s="17"/>
      <c r="BC27" s="17"/>
      <c r="BF27" s="17"/>
      <c r="BG27" s="17"/>
      <c r="BH27" s="17"/>
      <c r="BI27" s="17"/>
      <c r="BJ27" s="17"/>
      <c r="BK27" s="17"/>
      <c r="BL27" s="17"/>
    </row>
    <row r="28" spans="2:64" x14ac:dyDescent="0.25">
      <c r="B28" s="31">
        <v>43398</v>
      </c>
      <c r="C28" s="16">
        <v>116012.63626471</v>
      </c>
      <c r="D28" s="17"/>
      <c r="E28" s="15">
        <v>43886</v>
      </c>
      <c r="F28" s="16">
        <v>110309.444977623</v>
      </c>
      <c r="G28" s="17"/>
      <c r="H28" s="17"/>
      <c r="I28" s="17"/>
      <c r="J28" s="17"/>
      <c r="P28" s="31">
        <v>43398</v>
      </c>
      <c r="Q28" s="16">
        <v>92320.708865776396</v>
      </c>
      <c r="R28" s="17"/>
      <c r="S28" s="15">
        <v>43886</v>
      </c>
      <c r="T28" s="16">
        <v>169968.977559391</v>
      </c>
      <c r="U28" s="17"/>
      <c r="V28" s="17"/>
      <c r="W28" s="17"/>
      <c r="X28" s="17"/>
      <c r="AB28" s="27"/>
      <c r="AC28" s="28"/>
      <c r="AD28" s="31">
        <v>43398</v>
      </c>
      <c r="AE28" s="16">
        <v>112066.068569058</v>
      </c>
      <c r="AF28" s="17"/>
      <c r="AG28" s="15">
        <v>43886</v>
      </c>
      <c r="AH28" s="16">
        <v>198343.82341203501</v>
      </c>
      <c r="AI28" s="17"/>
      <c r="AJ28" s="17"/>
      <c r="AN28" s="27"/>
      <c r="AO28" s="28"/>
      <c r="AP28" s="17"/>
      <c r="AQ28" s="27"/>
      <c r="AR28" s="15">
        <v>43398</v>
      </c>
      <c r="AS28" s="33">
        <v>91160.882831274997</v>
      </c>
      <c r="AT28" s="17"/>
      <c r="AU28" s="15">
        <v>43886</v>
      </c>
      <c r="AV28" s="33">
        <v>134166.23476290799</v>
      </c>
      <c r="AW28" s="17"/>
      <c r="AX28" s="17"/>
      <c r="AY28" s="17"/>
      <c r="AZ28" s="17"/>
      <c r="BC28" s="17"/>
      <c r="BF28" s="17"/>
      <c r="BG28" s="17"/>
      <c r="BH28" s="17"/>
      <c r="BI28" s="17"/>
      <c r="BJ28" s="17"/>
      <c r="BK28" s="17"/>
      <c r="BL28" s="17"/>
    </row>
    <row r="29" spans="2:64" x14ac:dyDescent="0.25">
      <c r="B29" s="31">
        <v>43399</v>
      </c>
      <c r="C29" s="16">
        <v>123268.358025536</v>
      </c>
      <c r="D29" s="17"/>
      <c r="E29" s="15">
        <v>43887</v>
      </c>
      <c r="F29" s="16">
        <v>88558.508417381905</v>
      </c>
      <c r="G29" s="17"/>
      <c r="H29" s="17"/>
      <c r="I29" s="17"/>
      <c r="J29" s="17"/>
      <c r="P29" s="31">
        <v>43399</v>
      </c>
      <c r="Q29" s="16">
        <v>37035.334466260203</v>
      </c>
      <c r="R29" s="17"/>
      <c r="S29" s="15">
        <v>43887</v>
      </c>
      <c r="T29" s="16">
        <v>146810.24960545599</v>
      </c>
      <c r="U29" s="17"/>
      <c r="V29" s="17"/>
      <c r="W29" s="17"/>
      <c r="X29" s="17"/>
      <c r="AB29" s="27"/>
      <c r="AC29" s="28"/>
      <c r="AD29" s="31">
        <v>43399</v>
      </c>
      <c r="AE29" s="16">
        <v>136448.935149578</v>
      </c>
      <c r="AF29" s="17"/>
      <c r="AG29" s="15">
        <v>43887</v>
      </c>
      <c r="AH29" s="16">
        <v>197494.13008714799</v>
      </c>
      <c r="AI29" s="17"/>
      <c r="AJ29" s="17"/>
      <c r="AN29" s="27"/>
      <c r="AO29" s="28"/>
      <c r="AP29" s="17"/>
      <c r="AQ29" s="27"/>
      <c r="AR29" s="15">
        <v>43399</v>
      </c>
      <c r="AS29" s="33">
        <v>22557.976463270301</v>
      </c>
      <c r="AT29" s="17"/>
      <c r="AU29" s="15">
        <v>43887</v>
      </c>
      <c r="AV29" s="33">
        <v>30038.909066641401</v>
      </c>
      <c r="AW29" s="17"/>
      <c r="AX29" s="17"/>
      <c r="AY29" s="17"/>
      <c r="AZ29" s="17"/>
      <c r="BC29" s="17"/>
      <c r="BF29" s="17"/>
      <c r="BG29" s="17"/>
      <c r="BH29" s="17"/>
      <c r="BI29" s="17"/>
      <c r="BJ29" s="17"/>
      <c r="BK29" s="17"/>
      <c r="BL29" s="17"/>
    </row>
    <row r="30" spans="2:64" x14ac:dyDescent="0.25">
      <c r="B30" s="31">
        <v>43400</v>
      </c>
      <c r="C30" s="16">
        <v>24856.573685689698</v>
      </c>
      <c r="D30" s="17"/>
      <c r="E30" s="15">
        <v>43888</v>
      </c>
      <c r="F30" s="16">
        <v>387.57211750395197</v>
      </c>
      <c r="G30" s="17"/>
      <c r="H30" s="17"/>
      <c r="I30" s="17"/>
      <c r="J30" s="17"/>
      <c r="P30" s="31">
        <v>43400</v>
      </c>
      <c r="Q30" s="16">
        <v>188497.906949383</v>
      </c>
      <c r="R30" s="17"/>
      <c r="S30" s="15">
        <v>43888</v>
      </c>
      <c r="T30" s="16">
        <v>22281.190227589599</v>
      </c>
      <c r="U30" s="17"/>
      <c r="V30" s="17"/>
      <c r="W30" s="17"/>
      <c r="X30" s="17"/>
      <c r="AB30" s="27"/>
      <c r="AC30" s="28"/>
      <c r="AD30" s="31">
        <v>43400</v>
      </c>
      <c r="AE30" s="16">
        <v>153538.44993193401</v>
      </c>
      <c r="AF30" s="17"/>
      <c r="AG30" s="15">
        <v>43888</v>
      </c>
      <c r="AH30" s="16">
        <v>85878.673283695403</v>
      </c>
      <c r="AI30" s="17"/>
      <c r="AJ30" s="17"/>
      <c r="AN30" s="27"/>
      <c r="AO30" s="28"/>
      <c r="AP30" s="17"/>
      <c r="AQ30" s="27"/>
      <c r="AR30" s="15">
        <v>43400</v>
      </c>
      <c r="AS30" s="33">
        <v>151681.515595765</v>
      </c>
      <c r="AT30" s="17"/>
      <c r="AU30" s="15">
        <v>43888</v>
      </c>
      <c r="AV30" s="33">
        <v>189301.36585566899</v>
      </c>
      <c r="AW30" s="17"/>
      <c r="AX30" s="17"/>
      <c r="AY30" s="17"/>
      <c r="AZ30" s="17"/>
      <c r="BC30" s="17"/>
      <c r="BF30" s="17"/>
      <c r="BG30" s="17"/>
      <c r="BH30" s="17"/>
      <c r="BI30" s="17"/>
      <c r="BJ30" s="17"/>
      <c r="BK30" s="17"/>
      <c r="BL30" s="17"/>
    </row>
    <row r="31" spans="2:64" x14ac:dyDescent="0.25">
      <c r="B31" s="31">
        <v>43401</v>
      </c>
      <c r="C31" s="16">
        <v>64061.630362393502</v>
      </c>
      <c r="D31" s="17"/>
      <c r="E31" s="15">
        <v>43889</v>
      </c>
      <c r="F31" s="16">
        <v>61817.777530195599</v>
      </c>
      <c r="G31" s="17"/>
      <c r="H31" s="17"/>
      <c r="I31" s="17"/>
      <c r="J31" s="17"/>
      <c r="P31" s="31">
        <v>43401</v>
      </c>
      <c r="Q31" s="16">
        <v>176615.69037598299</v>
      </c>
      <c r="R31" s="17"/>
      <c r="S31" s="15">
        <v>43889</v>
      </c>
      <c r="T31" s="16">
        <v>236165.07301924701</v>
      </c>
      <c r="U31" s="17"/>
      <c r="V31" s="17"/>
      <c r="W31" s="17"/>
      <c r="X31" s="17"/>
      <c r="AB31" s="27"/>
      <c r="AC31" s="28"/>
      <c r="AD31" s="31">
        <v>43401</v>
      </c>
      <c r="AE31" s="16">
        <v>155166.34911821401</v>
      </c>
      <c r="AF31" s="17"/>
      <c r="AG31" s="15">
        <v>43889</v>
      </c>
      <c r="AH31" s="16">
        <v>158894.77729366699</v>
      </c>
      <c r="AI31" s="17"/>
      <c r="AJ31" s="17"/>
      <c r="AN31" s="27"/>
      <c r="AO31" s="28"/>
      <c r="AP31" s="17"/>
      <c r="AQ31" s="27"/>
      <c r="AR31" s="15">
        <v>43401</v>
      </c>
      <c r="AS31" s="33">
        <v>160356.93081142101</v>
      </c>
      <c r="AT31" s="17"/>
      <c r="AU31" s="15">
        <v>43889</v>
      </c>
      <c r="AV31" s="33">
        <v>92083.754740015604</v>
      </c>
      <c r="AW31" s="17"/>
      <c r="AX31" s="17"/>
      <c r="AY31" s="17"/>
      <c r="AZ31" s="17"/>
      <c r="BC31" s="17"/>
      <c r="BF31" s="17"/>
      <c r="BG31" s="17"/>
      <c r="BH31" s="17"/>
      <c r="BI31" s="17"/>
      <c r="BJ31" s="17"/>
      <c r="BK31" s="17"/>
      <c r="BL31" s="17"/>
    </row>
    <row r="32" spans="2:64" x14ac:dyDescent="0.25">
      <c r="B32" s="31">
        <v>43402</v>
      </c>
      <c r="C32" s="16">
        <v>27918.8791014618</v>
      </c>
      <c r="D32" s="17"/>
      <c r="E32" s="15">
        <v>43890</v>
      </c>
      <c r="F32" s="16">
        <v>33975.796239817901</v>
      </c>
      <c r="G32" s="17"/>
      <c r="H32" s="17"/>
      <c r="I32" s="17"/>
      <c r="J32" s="17"/>
      <c r="P32" s="31">
        <v>43402</v>
      </c>
      <c r="Q32" s="16">
        <v>80262.462406271705</v>
      </c>
      <c r="R32" s="17"/>
      <c r="S32" s="15">
        <v>43890</v>
      </c>
      <c r="T32" s="16">
        <v>188398.82064678401</v>
      </c>
      <c r="U32" s="17"/>
      <c r="V32" s="17"/>
      <c r="W32" s="17"/>
      <c r="X32" s="17"/>
      <c r="AB32" s="27"/>
      <c r="AC32" s="28"/>
      <c r="AD32" s="31">
        <v>43402</v>
      </c>
      <c r="AE32" s="16">
        <v>147005.12773904699</v>
      </c>
      <c r="AF32" s="17"/>
      <c r="AG32" s="15">
        <v>43890</v>
      </c>
      <c r="AH32" s="16">
        <v>90932.959463469801</v>
      </c>
      <c r="AI32" s="17"/>
      <c r="AJ32" s="17"/>
      <c r="AN32" s="27"/>
      <c r="AO32" s="28"/>
      <c r="AP32" s="17"/>
      <c r="AQ32" s="27"/>
      <c r="AR32" s="15">
        <v>43402</v>
      </c>
      <c r="AS32" s="33">
        <v>145145.932503052</v>
      </c>
      <c r="AT32" s="17"/>
      <c r="AU32" s="15">
        <v>43890</v>
      </c>
      <c r="AV32" s="33">
        <v>151156.253064633</v>
      </c>
      <c r="AW32" s="17"/>
      <c r="AX32" s="17"/>
      <c r="AY32" s="17"/>
      <c r="AZ32" s="17"/>
      <c r="BC32" s="17"/>
      <c r="BF32" s="17"/>
      <c r="BG32" s="17"/>
      <c r="BH32" s="17"/>
      <c r="BI32" s="17"/>
      <c r="BJ32" s="17"/>
      <c r="BK32" s="17"/>
      <c r="BL32" s="17"/>
    </row>
    <row r="33" spans="2:66" ht="14.4" x14ac:dyDescent="0.3">
      <c r="B33" s="31">
        <v>43403</v>
      </c>
      <c r="C33" s="16">
        <v>85776.616123711807</v>
      </c>
      <c r="D33" s="17"/>
      <c r="E33" s="24" t="s">
        <v>12</v>
      </c>
      <c r="F33" s="25">
        <f>SUM(F4:F32)</f>
        <v>3175500.0000000014</v>
      </c>
      <c r="G33" s="17"/>
      <c r="H33" s="17"/>
      <c r="I33" s="17"/>
      <c r="J33" s="17"/>
      <c r="P33" s="31">
        <v>43403</v>
      </c>
      <c r="Q33" s="16">
        <v>106800.886956239</v>
      </c>
      <c r="R33" s="17"/>
      <c r="S33" s="24" t="s">
        <v>12</v>
      </c>
      <c r="T33" s="38">
        <f>SUM(T4:T32)</f>
        <v>3199500</v>
      </c>
      <c r="U33" s="17"/>
      <c r="V33" s="17"/>
      <c r="W33" s="17"/>
      <c r="X33" s="17"/>
      <c r="AB33" s="19"/>
      <c r="AC33" s="39"/>
      <c r="AD33" s="31">
        <v>43403</v>
      </c>
      <c r="AE33" s="16">
        <v>105114.967527195</v>
      </c>
      <c r="AF33" s="17"/>
      <c r="AG33" s="24" t="s">
        <v>12</v>
      </c>
      <c r="AH33" s="38">
        <f>SUM(AH4:AH32)</f>
        <v>3110400.0000000019</v>
      </c>
      <c r="AI33" s="19"/>
      <c r="AN33" s="27"/>
      <c r="AO33" s="28"/>
      <c r="AP33" s="17"/>
      <c r="AQ33" s="19"/>
      <c r="AR33" s="15">
        <v>43403</v>
      </c>
      <c r="AS33" s="33">
        <v>77665.045758833003</v>
      </c>
      <c r="AT33" s="17"/>
      <c r="AU33" s="24" t="s">
        <v>12</v>
      </c>
      <c r="AV33" s="25">
        <f>SUM(AV4:AV32)</f>
        <v>2820000.0000000009</v>
      </c>
      <c r="AW33" s="17"/>
      <c r="AX33" s="17"/>
      <c r="AY33" s="17"/>
      <c r="AZ33" s="17"/>
      <c r="BC33" s="19"/>
      <c r="BF33" s="17"/>
      <c r="BG33" s="17"/>
      <c r="BH33" s="17"/>
      <c r="BI33" s="17"/>
      <c r="BJ33" s="17"/>
      <c r="BK33" s="17"/>
      <c r="BL33" s="17"/>
    </row>
    <row r="34" spans="2:66" ht="14.4" x14ac:dyDescent="0.3">
      <c r="B34" s="31">
        <v>43404</v>
      </c>
      <c r="C34" s="16">
        <v>58465.2113602108</v>
      </c>
      <c r="D34" s="17"/>
      <c r="E34" s="27"/>
      <c r="F34" s="28"/>
      <c r="G34" s="17"/>
      <c r="H34" s="17"/>
      <c r="I34" s="17"/>
      <c r="J34" s="17"/>
      <c r="P34" s="31">
        <v>43404</v>
      </c>
      <c r="Q34" s="16">
        <v>195967.18339710601</v>
      </c>
      <c r="R34" s="19"/>
      <c r="S34" s="19"/>
      <c r="T34" s="19"/>
      <c r="U34" s="19"/>
      <c r="V34" s="19"/>
      <c r="W34" s="19"/>
      <c r="X34" s="19"/>
      <c r="AB34" s="27"/>
      <c r="AC34" s="28"/>
      <c r="AD34" s="31">
        <v>43404</v>
      </c>
      <c r="AE34" s="16">
        <v>57622.599897962798</v>
      </c>
      <c r="AF34" s="19"/>
      <c r="AG34" s="19"/>
      <c r="AH34" s="19"/>
      <c r="AI34" s="19"/>
      <c r="AJ34" s="19"/>
      <c r="AN34" s="27"/>
      <c r="AO34" s="28"/>
      <c r="AP34" s="19"/>
      <c r="AQ34" s="19"/>
      <c r="AR34" s="15">
        <v>43404</v>
      </c>
      <c r="AS34" s="33">
        <v>199808.34213783301</v>
      </c>
      <c r="AT34" s="17"/>
      <c r="AU34" s="17"/>
      <c r="AV34" s="17"/>
      <c r="AW34" s="17"/>
      <c r="AX34" s="17"/>
      <c r="AY34" s="17"/>
      <c r="AZ34" s="17"/>
      <c r="BC34" s="19"/>
      <c r="BD34" s="27"/>
      <c r="BE34" s="40"/>
      <c r="BF34" s="17"/>
      <c r="BG34" s="17"/>
      <c r="BH34" s="17"/>
      <c r="BI34" s="17"/>
      <c r="BJ34" s="17"/>
      <c r="BK34" s="17"/>
      <c r="BL34" s="17"/>
    </row>
    <row r="35" spans="2:66" ht="14.4" x14ac:dyDescent="0.3">
      <c r="B35" s="24" t="s">
        <v>12</v>
      </c>
      <c r="C35" s="25">
        <f>SUM(C4:C34)</f>
        <v>3256500.0000000019</v>
      </c>
      <c r="D35" s="19"/>
      <c r="E35" s="19"/>
      <c r="F35" s="19"/>
      <c r="G35" s="19"/>
      <c r="H35" s="19"/>
      <c r="I35" s="19"/>
      <c r="J35" s="19"/>
      <c r="K35" s="19"/>
      <c r="N35" s="19"/>
      <c r="O35" s="29"/>
      <c r="P35" s="24" t="s">
        <v>12</v>
      </c>
      <c r="Q35" s="38">
        <f>SUM(Q4:Q34)</f>
        <v>3297000.0000000019</v>
      </c>
      <c r="R35" s="19"/>
      <c r="S35" s="19"/>
      <c r="T35" s="19"/>
      <c r="U35" s="19"/>
      <c r="V35" s="19"/>
      <c r="W35" s="19"/>
      <c r="AB35" s="19"/>
      <c r="AC35" s="39"/>
      <c r="AD35" s="24" t="s">
        <v>12</v>
      </c>
      <c r="AE35" s="38">
        <f>SUM(AE4:AE34)</f>
        <v>3106800.0000000042</v>
      </c>
      <c r="AF35" s="19"/>
      <c r="AG35" s="19"/>
      <c r="AH35" s="19"/>
      <c r="AI35" s="19"/>
      <c r="AN35" s="19"/>
      <c r="AO35" s="39"/>
      <c r="AP35" s="19"/>
      <c r="AQ35" s="19"/>
      <c r="AR35" s="24" t="s">
        <v>12</v>
      </c>
      <c r="AS35" s="25">
        <f>SUM(AS4:AS34)</f>
        <v>3006250.0000000005</v>
      </c>
      <c r="AT35" s="19"/>
      <c r="AU35" s="19"/>
      <c r="AZ35" s="19"/>
      <c r="BA35" s="39"/>
      <c r="BB35" s="19"/>
      <c r="BC35" s="19"/>
      <c r="BF35" s="19"/>
      <c r="BG35" s="19"/>
      <c r="BL35" s="19"/>
      <c r="BM35" s="39"/>
      <c r="BN35" s="19"/>
    </row>
  </sheetData>
  <mergeCells count="36">
    <mergeCell ref="H13:M13"/>
    <mergeCell ref="V13:AA13"/>
    <mergeCell ref="AJ13:AO13"/>
    <mergeCell ref="AX13:BC13"/>
    <mergeCell ref="H10:M10"/>
    <mergeCell ref="V10:AA10"/>
    <mergeCell ref="AJ10:AO10"/>
    <mergeCell ref="AX10:BC10"/>
    <mergeCell ref="H12:M12"/>
    <mergeCell ref="V12:AA12"/>
    <mergeCell ref="AJ12:AO12"/>
    <mergeCell ref="AX12:BC12"/>
    <mergeCell ref="H7:N7"/>
    <mergeCell ref="V7:AB7"/>
    <mergeCell ref="AJ7:AP7"/>
    <mergeCell ref="AX7:BD7"/>
    <mergeCell ref="H9:M9"/>
    <mergeCell ref="V9:AA9"/>
    <mergeCell ref="AJ9:AO9"/>
    <mergeCell ref="AX9:BC9"/>
    <mergeCell ref="AG2:AH2"/>
    <mergeCell ref="AR2:AS2"/>
    <mergeCell ref="AU2:AV2"/>
    <mergeCell ref="B3:C3"/>
    <mergeCell ref="E3:F3"/>
    <mergeCell ref="P3:Q3"/>
    <mergeCell ref="S3:T3"/>
    <mergeCell ref="AD3:AE3"/>
    <mergeCell ref="AG3:AH3"/>
    <mergeCell ref="AR3:AS3"/>
    <mergeCell ref="AU3:AV3"/>
    <mergeCell ref="B2:C2"/>
    <mergeCell ref="E2:F2"/>
    <mergeCell ref="P2:Q2"/>
    <mergeCell ref="S2:T2"/>
    <mergeCell ref="AD2:AE2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Instance - 1 _Bhadla_</vt:lpstr>
      <vt:lpstr>Apportioning Bhadla</vt:lpstr>
      <vt:lpstr>Instance - 2 _Achempet_</vt:lpstr>
      <vt:lpstr>Instance - 3 _Kalwakurthy_</vt:lpstr>
      <vt:lpstr>Instance - 4 _Salakpur_</vt:lpstr>
      <vt:lpstr>Apportioning Salakpur</vt:lpstr>
      <vt:lpstr>Instance - 5 _Alladurg_</vt:lpstr>
      <vt:lpstr>Instance - 6 _Karnataka_</vt:lpstr>
      <vt:lpstr>Apportioning Karnataka</vt:lpstr>
      <vt:lpstr>Instance - 7 _Bijapur_ 6_8 MW</vt:lpstr>
      <vt:lpstr>Apportioning Bijapur</vt:lpstr>
      <vt:lpstr>Instance - 8 _Hotgi_</vt:lpstr>
      <vt:lpstr>Apportioning Hotgi</vt:lpstr>
      <vt:lpstr>Instance - 9 _Gotan_</vt:lpstr>
      <vt:lpstr>Apportioning Gotan</vt:lpstr>
      <vt:lpstr>Instance - 10 _Gujarat_</vt:lpstr>
      <vt:lpstr>Apportioning Gujarat</vt:lpstr>
      <vt:lpstr>Instance - 11 _Pune_</vt:lpstr>
      <vt:lpstr>Apportioning Pune</vt:lpstr>
      <vt:lpstr>ER Calculation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Naren</dc:creator>
  <cp:lastModifiedBy>Evan Frazier</cp:lastModifiedBy>
  <cp:revision>1</cp:revision>
  <dcterms:created xsi:type="dcterms:W3CDTF">2008-01-25T18:43:47Z</dcterms:created>
  <dcterms:modified xsi:type="dcterms:W3CDTF">2020-09-17T21:47:52Z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