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shivanichauhan/Desktop/PRR Projects/VCS 1497/TL Response on PRR -VCS 1497/"/>
    </mc:Choice>
  </mc:AlternateContent>
  <xr:revisionPtr revIDLastSave="0" documentId="13_ncr:1_{1D12D726-A269-6142-B43D-E557388D1802}" xr6:coauthVersionLast="47" xr6:coauthVersionMax="47" xr10:uidLastSave="{00000000-0000-0000-0000-000000000000}"/>
  <bookViews>
    <workbookView xWindow="0" yWindow="740" windowWidth="23260" windowHeight="12460" tabRatio="778" xr2:uid="{00000000-000D-0000-FFFF-FFFF00000000}"/>
  </bookViews>
  <sheets>
    <sheet name="ER Summary" sheetId="1" r:id="rId1"/>
    <sheet name="1_Bhadla" sheetId="2" r:id="rId2"/>
    <sheet name="2_Achempet" sheetId="3" r:id="rId3"/>
    <sheet name="3_Kalwakurthy" sheetId="4" r:id="rId4"/>
    <sheet name="4_Salakpur" sheetId="5" r:id="rId5"/>
    <sheet name="5_Alladurg" sheetId="6" r:id="rId6"/>
    <sheet name="6_Karnataka" sheetId="7" r:id="rId7"/>
    <sheet name="7_Vijayapura" sheetId="8" r:id="rId8"/>
    <sheet name="8_Hotgi" sheetId="9" r:id="rId9"/>
    <sheet name="9_Gotan" sheetId="10" r:id="rId10"/>
    <sheet name="10_Sewagram" sheetId="11" r:id="rId11"/>
    <sheet name="11_Pune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8" i="7" l="1"/>
  <c r="G114" i="7"/>
  <c r="F114" i="7"/>
  <c r="E108" i="7" s="1"/>
  <c r="F90" i="7"/>
  <c r="F81" i="7" s="1"/>
  <c r="E90" i="7"/>
  <c r="E81" i="7" s="1"/>
  <c r="F57" i="7"/>
  <c r="F67" i="7"/>
  <c r="E67" i="7"/>
  <c r="E57" i="7" s="1"/>
  <c r="F44" i="7"/>
  <c r="F33" i="7" s="1"/>
  <c r="E44" i="7"/>
  <c r="E33" i="7" s="1"/>
  <c r="F11" i="5"/>
  <c r="E11" i="5"/>
  <c r="F23" i="5"/>
  <c r="E23" i="5"/>
  <c r="F12" i="4"/>
  <c r="F27" i="4"/>
  <c r="F19" i="4" s="1"/>
  <c r="E27" i="4"/>
  <c r="E19" i="4" s="1"/>
  <c r="F24" i="4"/>
  <c r="E24" i="4"/>
  <c r="E12" i="4" s="1"/>
  <c r="F23" i="3"/>
  <c r="F13" i="3" s="1"/>
  <c r="E23" i="3"/>
  <c r="E13" i="3" s="1"/>
  <c r="G11" i="6" l="1"/>
  <c r="J11" i="6"/>
  <c r="K11" i="6" s="1"/>
  <c r="G5" i="4" l="1"/>
  <c r="J5" i="4"/>
  <c r="K5" i="4" s="1"/>
  <c r="G6" i="4"/>
  <c r="J6" i="4"/>
  <c r="L6" i="4"/>
  <c r="L8" i="4" s="1"/>
  <c r="L9" i="4" s="1"/>
  <c r="L10" i="4" s="1"/>
  <c r="L11" i="4" s="1"/>
  <c r="L12" i="4" s="1"/>
  <c r="L13" i="4" s="1"/>
  <c r="L14" i="4" s="1"/>
  <c r="L15" i="4" s="1"/>
  <c r="L16" i="4" s="1"/>
  <c r="G7" i="4"/>
  <c r="J7" i="4"/>
  <c r="G8" i="4"/>
  <c r="K8" i="4" s="1"/>
  <c r="J8" i="4"/>
  <c r="G9" i="4"/>
  <c r="J9" i="4"/>
  <c r="G10" i="4"/>
  <c r="K10" i="4" s="1"/>
  <c r="J10" i="4"/>
  <c r="G11" i="4"/>
  <c r="J11" i="4"/>
  <c r="G12" i="4"/>
  <c r="J12" i="4"/>
  <c r="G13" i="4"/>
  <c r="J13" i="4"/>
  <c r="G14" i="4"/>
  <c r="J14" i="4"/>
  <c r="G15" i="4"/>
  <c r="J15" i="4"/>
  <c r="K15" i="4" s="1"/>
  <c r="G16" i="4"/>
  <c r="J16" i="4"/>
  <c r="J17" i="4"/>
  <c r="K17" i="4" s="1"/>
  <c r="G18" i="4"/>
  <c r="J18" i="4"/>
  <c r="G19" i="4"/>
  <c r="J19" i="4"/>
  <c r="E20" i="4"/>
  <c r="F20" i="4"/>
  <c r="L20" i="4"/>
  <c r="D11" i="6"/>
  <c r="C11" i="6"/>
  <c r="J5" i="2"/>
  <c r="I6" i="7"/>
  <c r="I5" i="7"/>
  <c r="I7" i="7"/>
  <c r="I8" i="7"/>
  <c r="I9" i="7"/>
  <c r="I10" i="7"/>
  <c r="I11" i="7"/>
  <c r="I12" i="7"/>
  <c r="I13" i="7"/>
  <c r="I14" i="7"/>
  <c r="I15" i="7"/>
  <c r="I16" i="7"/>
  <c r="I17" i="7"/>
  <c r="I18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5" i="7"/>
  <c r="G96" i="7"/>
  <c r="G97" i="7"/>
  <c r="J97" i="7"/>
  <c r="L97" i="7"/>
  <c r="L98" i="7" s="1"/>
  <c r="L99" i="7" s="1"/>
  <c r="G98" i="7"/>
  <c r="J98" i="7"/>
  <c r="G99" i="7"/>
  <c r="J99" i="7"/>
  <c r="G100" i="7"/>
  <c r="J100" i="7"/>
  <c r="G101" i="7"/>
  <c r="J101" i="7"/>
  <c r="G102" i="7"/>
  <c r="J102" i="7"/>
  <c r="G103" i="7"/>
  <c r="J103" i="7"/>
  <c r="G104" i="7"/>
  <c r="J104" i="7"/>
  <c r="K104" i="7" s="1"/>
  <c r="G105" i="7"/>
  <c r="J105" i="7"/>
  <c r="G106" i="7"/>
  <c r="J106" i="7"/>
  <c r="G107" i="7"/>
  <c r="J107" i="7"/>
  <c r="G108" i="7"/>
  <c r="J108" i="7"/>
  <c r="G109" i="7"/>
  <c r="J109" i="7"/>
  <c r="E110" i="7"/>
  <c r="F110" i="7"/>
  <c r="H110" i="7"/>
  <c r="L110" i="7"/>
  <c r="G11" i="5"/>
  <c r="G17" i="2"/>
  <c r="J5" i="9"/>
  <c r="G5" i="9"/>
  <c r="G19" i="6"/>
  <c r="J19" i="6"/>
  <c r="J5" i="6"/>
  <c r="G5" i="6"/>
  <c r="F7" i="12"/>
  <c r="K7" i="4" l="1"/>
  <c r="K14" i="4"/>
  <c r="K18" i="4"/>
  <c r="K6" i="4"/>
  <c r="M6" i="4" s="1"/>
  <c r="M5" i="4"/>
  <c r="K13" i="4"/>
  <c r="M13" i="4" s="1"/>
  <c r="K16" i="4"/>
  <c r="M16" i="4" s="1"/>
  <c r="K12" i="4"/>
  <c r="K19" i="4"/>
  <c r="M15" i="4"/>
  <c r="K11" i="4"/>
  <c r="M11" i="4" s="1"/>
  <c r="M14" i="4"/>
  <c r="L7" i="4"/>
  <c r="M7" i="4" s="1"/>
  <c r="M12" i="4"/>
  <c r="K9" i="4"/>
  <c r="M9" i="4" s="1"/>
  <c r="L17" i="4"/>
  <c r="L18" i="4" s="1"/>
  <c r="L19" i="4" s="1"/>
  <c r="M8" i="4"/>
  <c r="J20" i="4"/>
  <c r="G20" i="4"/>
  <c r="M10" i="4"/>
  <c r="K99" i="7"/>
  <c r="M99" i="7" s="1"/>
  <c r="K101" i="7"/>
  <c r="K100" i="7"/>
  <c r="K105" i="7"/>
  <c r="K98" i="7"/>
  <c r="J96" i="7"/>
  <c r="J110" i="7" s="1"/>
  <c r="I110" i="7"/>
  <c r="K107" i="7"/>
  <c r="K106" i="7"/>
  <c r="K109" i="7"/>
  <c r="K102" i="7"/>
  <c r="K108" i="7"/>
  <c r="G110" i="7"/>
  <c r="M98" i="7"/>
  <c r="K103" i="7"/>
  <c r="L100" i="7"/>
  <c r="L101" i="7" s="1"/>
  <c r="L102" i="7" s="1"/>
  <c r="K97" i="7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9" i="8"/>
  <c r="AF21" i="8"/>
  <c r="AG21" i="8" s="1"/>
  <c r="AH23" i="8"/>
  <c r="AE23" i="8"/>
  <c r="AD23" i="8"/>
  <c r="AF22" i="8"/>
  <c r="AG22" i="8" s="1"/>
  <c r="AF20" i="8"/>
  <c r="AG20" i="8" s="1"/>
  <c r="AF19" i="8"/>
  <c r="AG19" i="8" s="1"/>
  <c r="AF18" i="8"/>
  <c r="AG18" i="8" s="1"/>
  <c r="AF17" i="8"/>
  <c r="AG17" i="8" s="1"/>
  <c r="AF16" i="8"/>
  <c r="AG16" i="8" s="1"/>
  <c r="AF15" i="8"/>
  <c r="AG15" i="8" s="1"/>
  <c r="AF14" i="8"/>
  <c r="AG14" i="8" s="1"/>
  <c r="AF13" i="8"/>
  <c r="AG13" i="8" s="1"/>
  <c r="AF12" i="8"/>
  <c r="AG12" i="8" s="1"/>
  <c r="AF11" i="8"/>
  <c r="AG11" i="8" s="1"/>
  <c r="AH10" i="8"/>
  <c r="AH11" i="8" s="1"/>
  <c r="AH12" i="8" s="1"/>
  <c r="AH13" i="8" s="1"/>
  <c r="AH14" i="8" s="1"/>
  <c r="AH15" i="8" s="1"/>
  <c r="AH16" i="8" s="1"/>
  <c r="AH17" i="8" s="1"/>
  <c r="AH18" i="8" s="1"/>
  <c r="AF10" i="8"/>
  <c r="AG10" i="8" s="1"/>
  <c r="AF9" i="8"/>
  <c r="AG9" i="8" s="1"/>
  <c r="W23" i="8"/>
  <c r="T23" i="8"/>
  <c r="S23" i="8"/>
  <c r="U22" i="8"/>
  <c r="V22" i="8" s="1"/>
  <c r="U21" i="8"/>
  <c r="V21" i="8" s="1"/>
  <c r="U20" i="8"/>
  <c r="V20" i="8" s="1"/>
  <c r="U19" i="8"/>
  <c r="V19" i="8" s="1"/>
  <c r="U18" i="8"/>
  <c r="V18" i="8" s="1"/>
  <c r="U17" i="8"/>
  <c r="V17" i="8" s="1"/>
  <c r="U16" i="8"/>
  <c r="V16" i="8" s="1"/>
  <c r="U15" i="8"/>
  <c r="V15" i="8" s="1"/>
  <c r="U14" i="8"/>
  <c r="V14" i="8" s="1"/>
  <c r="U13" i="8"/>
  <c r="V13" i="8" s="1"/>
  <c r="U12" i="8"/>
  <c r="V12" i="8" s="1"/>
  <c r="U11" i="8"/>
  <c r="V11" i="8" s="1"/>
  <c r="W10" i="8"/>
  <c r="W11" i="8" s="1"/>
  <c r="W12" i="8" s="1"/>
  <c r="W13" i="8" s="1"/>
  <c r="W14" i="8" s="1"/>
  <c r="W15" i="8" s="1"/>
  <c r="W16" i="8" s="1"/>
  <c r="W17" i="8" s="1"/>
  <c r="W18" i="8" s="1"/>
  <c r="W19" i="8" s="1"/>
  <c r="W20" i="8" s="1"/>
  <c r="W21" i="8" s="1"/>
  <c r="W22" i="8" s="1"/>
  <c r="U10" i="8"/>
  <c r="V10" i="8" s="1"/>
  <c r="U9" i="8"/>
  <c r="V9" i="8" s="1"/>
  <c r="L23" i="8"/>
  <c r="F23" i="8"/>
  <c r="E23" i="8"/>
  <c r="G22" i="8"/>
  <c r="G21" i="8"/>
  <c r="G20" i="8"/>
  <c r="G19" i="8"/>
  <c r="G18" i="8"/>
  <c r="G17" i="8"/>
  <c r="G16" i="8"/>
  <c r="G15" i="8"/>
  <c r="G14" i="8"/>
  <c r="G13" i="8"/>
  <c r="G12" i="8"/>
  <c r="G11" i="8"/>
  <c r="L10" i="8"/>
  <c r="L11" i="8" s="1"/>
  <c r="G10" i="8"/>
  <c r="G9" i="8"/>
  <c r="L86" i="7"/>
  <c r="I86" i="7"/>
  <c r="H86" i="7"/>
  <c r="F86" i="7"/>
  <c r="E86" i="7"/>
  <c r="J85" i="7"/>
  <c r="G85" i="7"/>
  <c r="J84" i="7"/>
  <c r="G84" i="7"/>
  <c r="J83" i="7"/>
  <c r="G83" i="7"/>
  <c r="J82" i="7"/>
  <c r="G82" i="7"/>
  <c r="J81" i="7"/>
  <c r="G81" i="7"/>
  <c r="J80" i="7"/>
  <c r="G80" i="7"/>
  <c r="J79" i="7"/>
  <c r="G79" i="7"/>
  <c r="J78" i="7"/>
  <c r="G78" i="7"/>
  <c r="J77" i="7"/>
  <c r="G77" i="7"/>
  <c r="J76" i="7"/>
  <c r="G76" i="7"/>
  <c r="J75" i="7"/>
  <c r="G75" i="7"/>
  <c r="J74" i="7"/>
  <c r="G74" i="7"/>
  <c r="L73" i="7"/>
  <c r="L74" i="7" s="1"/>
  <c r="L75" i="7" s="1"/>
  <c r="L76" i="7" s="1"/>
  <c r="L77" i="7" s="1"/>
  <c r="L78" i="7" s="1"/>
  <c r="L79" i="7" s="1"/>
  <c r="L80" i="7" s="1"/>
  <c r="L81" i="7" s="1"/>
  <c r="L82" i="7" s="1"/>
  <c r="L83" i="7" s="1"/>
  <c r="L84" i="7" s="1"/>
  <c r="L85" i="7" s="1"/>
  <c r="J73" i="7"/>
  <c r="G73" i="7"/>
  <c r="J72" i="7"/>
  <c r="G72" i="7"/>
  <c r="L63" i="7"/>
  <c r="I63" i="7"/>
  <c r="H63" i="7"/>
  <c r="F63" i="7"/>
  <c r="E63" i="7"/>
  <c r="J62" i="7"/>
  <c r="G62" i="7"/>
  <c r="J61" i="7"/>
  <c r="G61" i="7"/>
  <c r="J60" i="7"/>
  <c r="G60" i="7"/>
  <c r="J59" i="7"/>
  <c r="G59" i="7"/>
  <c r="J58" i="7"/>
  <c r="G58" i="7"/>
  <c r="J57" i="7"/>
  <c r="G57" i="7"/>
  <c r="J56" i="7"/>
  <c r="G56" i="7"/>
  <c r="J55" i="7"/>
  <c r="G55" i="7"/>
  <c r="J54" i="7"/>
  <c r="G54" i="7"/>
  <c r="J53" i="7"/>
  <c r="G53" i="7"/>
  <c r="J52" i="7"/>
  <c r="G52" i="7"/>
  <c r="J51" i="7"/>
  <c r="G51" i="7"/>
  <c r="L50" i="7"/>
  <c r="L51" i="7" s="1"/>
  <c r="L52" i="7" s="1"/>
  <c r="L53" i="7" s="1"/>
  <c r="L54" i="7" s="1"/>
  <c r="L55" i="7" s="1"/>
  <c r="L56" i="7" s="1"/>
  <c r="L57" i="7" s="1"/>
  <c r="L58" i="7" s="1"/>
  <c r="J50" i="7"/>
  <c r="G50" i="7"/>
  <c r="J49" i="7"/>
  <c r="G49" i="7"/>
  <c r="L40" i="7"/>
  <c r="I40" i="7"/>
  <c r="H40" i="7"/>
  <c r="F40" i="7"/>
  <c r="E40" i="7"/>
  <c r="J39" i="7"/>
  <c r="G39" i="7"/>
  <c r="J38" i="7"/>
  <c r="G38" i="7"/>
  <c r="J37" i="7"/>
  <c r="G37" i="7"/>
  <c r="J36" i="7"/>
  <c r="G36" i="7"/>
  <c r="J35" i="7"/>
  <c r="G35" i="7"/>
  <c r="J34" i="7"/>
  <c r="G34" i="7"/>
  <c r="J33" i="7"/>
  <c r="G33" i="7"/>
  <c r="J32" i="7"/>
  <c r="G32" i="7"/>
  <c r="J31" i="7"/>
  <c r="G31" i="7"/>
  <c r="J30" i="7"/>
  <c r="G30" i="7"/>
  <c r="J29" i="7"/>
  <c r="G29" i="7"/>
  <c r="J28" i="7"/>
  <c r="G28" i="7"/>
  <c r="L27" i="7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J27" i="7"/>
  <c r="G27" i="7"/>
  <c r="J26" i="7"/>
  <c r="G26" i="7"/>
  <c r="M19" i="4" l="1"/>
  <c r="K27" i="4"/>
  <c r="M17" i="4"/>
  <c r="K26" i="4"/>
  <c r="K28" i="4" s="1"/>
  <c r="L26" i="4"/>
  <c r="K20" i="4"/>
  <c r="C10" i="1" s="1"/>
  <c r="M18" i="4"/>
  <c r="M20" i="4" s="1"/>
  <c r="I11" i="1" s="1"/>
  <c r="K96" i="7"/>
  <c r="M96" i="7" s="1"/>
  <c r="K30" i="7"/>
  <c r="M30" i="7" s="1"/>
  <c r="K34" i="7"/>
  <c r="M34" i="7" s="1"/>
  <c r="K52" i="7"/>
  <c r="K56" i="7"/>
  <c r="M56" i="7" s="1"/>
  <c r="K26" i="7"/>
  <c r="M26" i="7" s="1"/>
  <c r="M101" i="7"/>
  <c r="L103" i="7"/>
  <c r="M102" i="7"/>
  <c r="M97" i="7"/>
  <c r="M100" i="7"/>
  <c r="K50" i="7"/>
  <c r="M50" i="7" s="1"/>
  <c r="K31" i="7"/>
  <c r="M31" i="7" s="1"/>
  <c r="K35" i="7"/>
  <c r="M35" i="7" s="1"/>
  <c r="K39" i="7"/>
  <c r="M39" i="7" s="1"/>
  <c r="K53" i="7"/>
  <c r="M53" i="7" s="1"/>
  <c r="K61" i="7"/>
  <c r="K79" i="7"/>
  <c r="M79" i="7" s="1"/>
  <c r="J17" i="8"/>
  <c r="K17" i="8" s="1"/>
  <c r="J22" i="8"/>
  <c r="K22" i="8" s="1"/>
  <c r="J16" i="8"/>
  <c r="K16" i="8" s="1"/>
  <c r="J21" i="8"/>
  <c r="K21" i="8" s="1"/>
  <c r="J14" i="8"/>
  <c r="K14" i="8" s="1"/>
  <c r="M14" i="8" s="1"/>
  <c r="X11" i="8"/>
  <c r="J9" i="8"/>
  <c r="K9" i="8" s="1"/>
  <c r="M9" i="8" s="1"/>
  <c r="AI14" i="8"/>
  <c r="J18" i="8"/>
  <c r="K18" i="8" s="1"/>
  <c r="J13" i="8"/>
  <c r="K13" i="8" s="1"/>
  <c r="X10" i="8"/>
  <c r="AI12" i="8"/>
  <c r="J10" i="8"/>
  <c r="K10" i="8" s="1"/>
  <c r="M10" i="8" s="1"/>
  <c r="AI13" i="8"/>
  <c r="AI17" i="8"/>
  <c r="J15" i="8"/>
  <c r="K15" i="8" s="1"/>
  <c r="AI11" i="8"/>
  <c r="AI18" i="8"/>
  <c r="I23" i="8"/>
  <c r="AI15" i="8"/>
  <c r="J19" i="8"/>
  <c r="K19" i="8" s="1"/>
  <c r="J11" i="8"/>
  <c r="J20" i="8"/>
  <c r="K20" i="8" s="1"/>
  <c r="J12" i="8"/>
  <c r="K12" i="8" s="1"/>
  <c r="H23" i="8"/>
  <c r="X16" i="8"/>
  <c r="X18" i="8"/>
  <c r="X22" i="8"/>
  <c r="X12" i="8"/>
  <c r="X21" i="8"/>
  <c r="AI16" i="8"/>
  <c r="AF23" i="8"/>
  <c r="AI10" i="8"/>
  <c r="AH19" i="8"/>
  <c r="AH20" i="8" s="1"/>
  <c r="AH21" i="8" s="1"/>
  <c r="AH22" i="8" s="1"/>
  <c r="X14" i="8"/>
  <c r="X15" i="8"/>
  <c r="X13" i="8"/>
  <c r="U23" i="8"/>
  <c r="X19" i="8"/>
  <c r="X20" i="8"/>
  <c r="X17" i="8"/>
  <c r="L12" i="8"/>
  <c r="L13" i="8" s="1"/>
  <c r="L14" i="8" s="1"/>
  <c r="G23" i="8"/>
  <c r="K74" i="7"/>
  <c r="M74" i="7" s="1"/>
  <c r="K82" i="7"/>
  <c r="M82" i="7" s="1"/>
  <c r="K73" i="7"/>
  <c r="M73" i="7" s="1"/>
  <c r="K58" i="7"/>
  <c r="M58" i="7" s="1"/>
  <c r="K75" i="7"/>
  <c r="M75" i="7" s="1"/>
  <c r="K28" i="7"/>
  <c r="M28" i="7" s="1"/>
  <c r="K36" i="7"/>
  <c r="M36" i="7" s="1"/>
  <c r="K54" i="7"/>
  <c r="M54" i="7" s="1"/>
  <c r="K62" i="7"/>
  <c r="J86" i="7"/>
  <c r="K76" i="7"/>
  <c r="M76" i="7" s="1"/>
  <c r="K84" i="7"/>
  <c r="M84" i="7" s="1"/>
  <c r="K78" i="7"/>
  <c r="M78" i="7" s="1"/>
  <c r="K33" i="7"/>
  <c r="M33" i="7" s="1"/>
  <c r="K37" i="7"/>
  <c r="M37" i="7" s="1"/>
  <c r="K51" i="7"/>
  <c r="M51" i="7" s="1"/>
  <c r="K55" i="7"/>
  <c r="M55" i="7" s="1"/>
  <c r="K59" i="7"/>
  <c r="K77" i="7"/>
  <c r="M77" i="7" s="1"/>
  <c r="K85" i="7"/>
  <c r="M85" i="7" s="1"/>
  <c r="M52" i="7"/>
  <c r="J63" i="7"/>
  <c r="K32" i="7"/>
  <c r="M32" i="7" s="1"/>
  <c r="K29" i="7"/>
  <c r="M29" i="7" s="1"/>
  <c r="K60" i="7"/>
  <c r="K83" i="7"/>
  <c r="M83" i="7" s="1"/>
  <c r="G86" i="7"/>
  <c r="G63" i="7"/>
  <c r="J40" i="7"/>
  <c r="K27" i="7"/>
  <c r="M27" i="7" s="1"/>
  <c r="K38" i="7"/>
  <c r="M38" i="7" s="1"/>
  <c r="K81" i="7"/>
  <c r="M81" i="7" s="1"/>
  <c r="K80" i="7"/>
  <c r="M80" i="7" s="1"/>
  <c r="K72" i="7"/>
  <c r="L59" i="7"/>
  <c r="L60" i="7" s="1"/>
  <c r="L61" i="7" s="1"/>
  <c r="L62" i="7" s="1"/>
  <c r="K49" i="7"/>
  <c r="K57" i="7"/>
  <c r="M57" i="7" s="1"/>
  <c r="G40" i="7"/>
  <c r="G6" i="10"/>
  <c r="G7" i="10"/>
  <c r="G8" i="10"/>
  <c r="G12" i="6"/>
  <c r="G10" i="6"/>
  <c r="G9" i="6"/>
  <c r="G14" i="6"/>
  <c r="I19" i="12"/>
  <c r="H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5" i="12"/>
  <c r="I19" i="11"/>
  <c r="H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5" i="11"/>
  <c r="I19" i="10"/>
  <c r="H19" i="10"/>
  <c r="J18" i="10"/>
  <c r="J17" i="10"/>
  <c r="J16" i="10"/>
  <c r="J15" i="10"/>
  <c r="J14" i="10"/>
  <c r="J13" i="10"/>
  <c r="J12" i="10"/>
  <c r="J11" i="10"/>
  <c r="J10" i="10"/>
  <c r="J9" i="10"/>
  <c r="J8" i="10"/>
  <c r="J7" i="10"/>
  <c r="J6" i="10"/>
  <c r="J5" i="10"/>
  <c r="I19" i="9"/>
  <c r="H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I19" i="7"/>
  <c r="H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I20" i="6"/>
  <c r="H20" i="6"/>
  <c r="J18" i="6"/>
  <c r="J17" i="6"/>
  <c r="J16" i="6"/>
  <c r="J15" i="6"/>
  <c r="J14" i="6"/>
  <c r="J13" i="6"/>
  <c r="J12" i="6"/>
  <c r="J10" i="6"/>
  <c r="J9" i="6"/>
  <c r="J8" i="6"/>
  <c r="J7" i="6"/>
  <c r="J6" i="6"/>
  <c r="I19" i="5"/>
  <c r="H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I19" i="3"/>
  <c r="H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G5" i="3"/>
  <c r="G6" i="3"/>
  <c r="L6" i="3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G7" i="3"/>
  <c r="G8" i="3"/>
  <c r="G9" i="3"/>
  <c r="G10" i="3"/>
  <c r="G11" i="3"/>
  <c r="G12" i="3"/>
  <c r="G13" i="3"/>
  <c r="G14" i="3"/>
  <c r="G15" i="3"/>
  <c r="G16" i="3"/>
  <c r="G17" i="3"/>
  <c r="G18" i="3"/>
  <c r="E19" i="3"/>
  <c r="F19" i="3"/>
  <c r="L19" i="3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I19" i="2"/>
  <c r="H19" i="2"/>
  <c r="L19" i="7"/>
  <c r="L6" i="7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20" i="6"/>
  <c r="L6" i="6"/>
  <c r="L7" i="6" s="1"/>
  <c r="L8" i="6" s="1"/>
  <c r="L9" i="6" s="1"/>
  <c r="L19" i="5"/>
  <c r="L6" i="5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12"/>
  <c r="F19" i="12"/>
  <c r="E19" i="12"/>
  <c r="G18" i="12"/>
  <c r="G17" i="12"/>
  <c r="G16" i="12"/>
  <c r="G15" i="12"/>
  <c r="K15" i="12" s="1"/>
  <c r="M15" i="12" s="1"/>
  <c r="G14" i="12"/>
  <c r="G13" i="12"/>
  <c r="G12" i="12"/>
  <c r="G11" i="12"/>
  <c r="G10" i="12"/>
  <c r="G9" i="12"/>
  <c r="G8" i="12"/>
  <c r="G7" i="12"/>
  <c r="K7" i="12" s="1"/>
  <c r="M7" i="12" s="1"/>
  <c r="G6" i="12"/>
  <c r="G5" i="12"/>
  <c r="L19" i="11"/>
  <c r="F19" i="11"/>
  <c r="E19" i="11"/>
  <c r="G18" i="11"/>
  <c r="G17" i="11"/>
  <c r="G16" i="11"/>
  <c r="G15" i="11"/>
  <c r="K15" i="11" s="1"/>
  <c r="M15" i="11" s="1"/>
  <c r="G14" i="11"/>
  <c r="G13" i="11"/>
  <c r="G12" i="11"/>
  <c r="G11" i="11"/>
  <c r="G10" i="11"/>
  <c r="G9" i="11"/>
  <c r="G8" i="11"/>
  <c r="G7" i="11"/>
  <c r="K7" i="11" s="1"/>
  <c r="M7" i="11" s="1"/>
  <c r="G6" i="11"/>
  <c r="G5" i="11"/>
  <c r="L19" i="10"/>
  <c r="F19" i="10"/>
  <c r="E19" i="10"/>
  <c r="G18" i="10"/>
  <c r="G17" i="10"/>
  <c r="K17" i="10" s="1"/>
  <c r="M17" i="10" s="1"/>
  <c r="G16" i="10"/>
  <c r="G15" i="10"/>
  <c r="G14" i="10"/>
  <c r="G13" i="10"/>
  <c r="G12" i="10"/>
  <c r="G11" i="10"/>
  <c r="G10" i="10"/>
  <c r="G9" i="10"/>
  <c r="G5" i="10"/>
  <c r="L19" i="9"/>
  <c r="F19" i="9"/>
  <c r="E19" i="9"/>
  <c r="G18" i="9"/>
  <c r="G17" i="9"/>
  <c r="G16" i="9"/>
  <c r="G15" i="9"/>
  <c r="K15" i="9" s="1"/>
  <c r="M15" i="9" s="1"/>
  <c r="G14" i="9"/>
  <c r="G13" i="9"/>
  <c r="G12" i="9"/>
  <c r="G11" i="9"/>
  <c r="G10" i="9"/>
  <c r="G9" i="9"/>
  <c r="G8" i="9"/>
  <c r="G7" i="9"/>
  <c r="K7" i="9" s="1"/>
  <c r="M7" i="9" s="1"/>
  <c r="G6" i="9"/>
  <c r="F19" i="7"/>
  <c r="E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F20" i="6"/>
  <c r="E20" i="6"/>
  <c r="G18" i="6"/>
  <c r="G17" i="6"/>
  <c r="G16" i="6"/>
  <c r="G15" i="6"/>
  <c r="G13" i="6"/>
  <c r="G8" i="6"/>
  <c r="G7" i="6"/>
  <c r="G6" i="6"/>
  <c r="K5" i="6"/>
  <c r="F19" i="5"/>
  <c r="E19" i="5"/>
  <c r="G18" i="5"/>
  <c r="G17" i="5"/>
  <c r="K17" i="5" s="1"/>
  <c r="G16" i="5"/>
  <c r="G15" i="5"/>
  <c r="G14" i="5"/>
  <c r="G13" i="5"/>
  <c r="G12" i="5"/>
  <c r="G10" i="5"/>
  <c r="G9" i="5"/>
  <c r="G8" i="5"/>
  <c r="K8" i="5" s="1"/>
  <c r="G7" i="5"/>
  <c r="K7" i="5" s="1"/>
  <c r="M7" i="5" s="1"/>
  <c r="G6" i="5"/>
  <c r="G5" i="5"/>
  <c r="L19" i="2"/>
  <c r="G6" i="2"/>
  <c r="G7" i="2"/>
  <c r="G8" i="2"/>
  <c r="G9" i="2"/>
  <c r="G10" i="2"/>
  <c r="G11" i="2"/>
  <c r="G12" i="2"/>
  <c r="G13" i="2"/>
  <c r="G14" i="2"/>
  <c r="G15" i="2"/>
  <c r="G16" i="2"/>
  <c r="G18" i="2"/>
  <c r="G5" i="2"/>
  <c r="F19" i="2"/>
  <c r="E19" i="2"/>
  <c r="F26" i="1"/>
  <c r="H23" i="1"/>
  <c r="E5" i="1"/>
  <c r="H26" i="1" s="1"/>
  <c r="M8" i="5" l="1"/>
  <c r="M17" i="5"/>
  <c r="K11" i="10"/>
  <c r="M11" i="10" s="1"/>
  <c r="M12" i="8"/>
  <c r="K6" i="3"/>
  <c r="M6" i="3" s="1"/>
  <c r="K8" i="11"/>
  <c r="M8" i="11" s="1"/>
  <c r="K16" i="11"/>
  <c r="M16" i="11" s="1"/>
  <c r="K9" i="11"/>
  <c r="M9" i="11" s="1"/>
  <c r="K16" i="12"/>
  <c r="M16" i="12" s="1"/>
  <c r="K9" i="12"/>
  <c r="M9" i="12" s="1"/>
  <c r="K17" i="12"/>
  <c r="M17" i="12" s="1"/>
  <c r="M13" i="8"/>
  <c r="L27" i="4"/>
  <c r="L28" i="4" s="1"/>
  <c r="K15" i="2"/>
  <c r="M15" i="2" s="1"/>
  <c r="K17" i="3"/>
  <c r="M17" i="3" s="1"/>
  <c r="M5" i="6"/>
  <c r="K110" i="7"/>
  <c r="F32" i="8"/>
  <c r="K18" i="9"/>
  <c r="M18" i="9" s="1"/>
  <c r="K18" i="10"/>
  <c r="M18" i="10" s="1"/>
  <c r="K18" i="12"/>
  <c r="M18" i="12" s="1"/>
  <c r="K10" i="12"/>
  <c r="M10" i="12" s="1"/>
  <c r="K18" i="3"/>
  <c r="M18" i="3" s="1"/>
  <c r="K13" i="11"/>
  <c r="M13" i="11" s="1"/>
  <c r="K11" i="12"/>
  <c r="M11" i="12" s="1"/>
  <c r="L104" i="7"/>
  <c r="M103" i="7"/>
  <c r="K5" i="12"/>
  <c r="M5" i="12" s="1"/>
  <c r="K5" i="10"/>
  <c r="M5" i="10" s="1"/>
  <c r="K16" i="2"/>
  <c r="M16" i="2" s="1"/>
  <c r="K5" i="5"/>
  <c r="K16" i="6"/>
  <c r="K7" i="3"/>
  <c r="M7" i="3" s="1"/>
  <c r="K11" i="3"/>
  <c r="M11" i="3" s="1"/>
  <c r="K10" i="10"/>
  <c r="M10" i="10" s="1"/>
  <c r="K17" i="11"/>
  <c r="M17" i="11" s="1"/>
  <c r="K9" i="10"/>
  <c r="M9" i="10" s="1"/>
  <c r="K7" i="2"/>
  <c r="M7" i="2" s="1"/>
  <c r="K13" i="9"/>
  <c r="M13" i="9" s="1"/>
  <c r="K13" i="12"/>
  <c r="M13" i="12" s="1"/>
  <c r="K8" i="3"/>
  <c r="M8" i="3" s="1"/>
  <c r="K11" i="5"/>
  <c r="M11" i="5" s="1"/>
  <c r="K18" i="5"/>
  <c r="M18" i="5" s="1"/>
  <c r="K15" i="5"/>
  <c r="M15" i="5" s="1"/>
  <c r="K13" i="5"/>
  <c r="M13" i="5" s="1"/>
  <c r="K9" i="5"/>
  <c r="K10" i="5"/>
  <c r="M10" i="5" s="1"/>
  <c r="K6" i="5"/>
  <c r="M6" i="5" s="1"/>
  <c r="J19" i="5"/>
  <c r="J23" i="8"/>
  <c r="AI20" i="8"/>
  <c r="K11" i="8"/>
  <c r="M11" i="8" s="1"/>
  <c r="AI22" i="8"/>
  <c r="AI9" i="8"/>
  <c r="AG23" i="8"/>
  <c r="AI19" i="8"/>
  <c r="AI21" i="8"/>
  <c r="Y13" i="8"/>
  <c r="V23" i="8"/>
  <c r="X9" i="8"/>
  <c r="L15" i="8"/>
  <c r="M15" i="8" s="1"/>
  <c r="K7" i="7"/>
  <c r="M7" i="7" s="1"/>
  <c r="K9" i="7"/>
  <c r="M9" i="7" s="1"/>
  <c r="K10" i="7"/>
  <c r="M10" i="7" s="1"/>
  <c r="K17" i="7"/>
  <c r="M17" i="7" s="1"/>
  <c r="K18" i="7"/>
  <c r="M18" i="7" s="1"/>
  <c r="M62" i="7"/>
  <c r="K40" i="7"/>
  <c r="K13" i="7"/>
  <c r="M13" i="7" s="1"/>
  <c r="K15" i="7"/>
  <c r="M15" i="7" s="1"/>
  <c r="K11" i="7"/>
  <c r="M11" i="7" s="1"/>
  <c r="J19" i="7"/>
  <c r="K12" i="7"/>
  <c r="M12" i="7" s="1"/>
  <c r="K6" i="7"/>
  <c r="M6" i="7" s="1"/>
  <c r="K14" i="7"/>
  <c r="M14" i="7" s="1"/>
  <c r="K8" i="7"/>
  <c r="M8" i="7" s="1"/>
  <c r="K16" i="7"/>
  <c r="M16" i="7" s="1"/>
  <c r="M72" i="7"/>
  <c r="K86" i="7"/>
  <c r="M59" i="7"/>
  <c r="M61" i="7"/>
  <c r="K63" i="7"/>
  <c r="M49" i="7"/>
  <c r="M60" i="7"/>
  <c r="M40" i="7"/>
  <c r="J19" i="12"/>
  <c r="K11" i="11"/>
  <c r="M11" i="11" s="1"/>
  <c r="J19" i="11"/>
  <c r="K5" i="11"/>
  <c r="M5" i="11" s="1"/>
  <c r="J19" i="10"/>
  <c r="K13" i="10"/>
  <c r="M13" i="10" s="1"/>
  <c r="K7" i="10"/>
  <c r="M7" i="10" s="1"/>
  <c r="K15" i="10"/>
  <c r="M15" i="10" s="1"/>
  <c r="K17" i="9"/>
  <c r="M17" i="9" s="1"/>
  <c r="K11" i="9"/>
  <c r="M11" i="9" s="1"/>
  <c r="K10" i="9"/>
  <c r="M10" i="9" s="1"/>
  <c r="K9" i="9"/>
  <c r="M9" i="9" s="1"/>
  <c r="J19" i="9"/>
  <c r="K5" i="9"/>
  <c r="M5" i="9" s="1"/>
  <c r="K10" i="6"/>
  <c r="K8" i="6"/>
  <c r="M8" i="6" s="1"/>
  <c r="K19" i="6"/>
  <c r="K17" i="6"/>
  <c r="K14" i="6"/>
  <c r="K7" i="6"/>
  <c r="M7" i="6" s="1"/>
  <c r="J20" i="6"/>
  <c r="K10" i="3"/>
  <c r="M10" i="3" s="1"/>
  <c r="K9" i="3"/>
  <c r="K15" i="3"/>
  <c r="M15" i="3" s="1"/>
  <c r="K12" i="3"/>
  <c r="M12" i="3" s="1"/>
  <c r="K14" i="3"/>
  <c r="M14" i="3" s="1"/>
  <c r="K13" i="3"/>
  <c r="M13" i="3" s="1"/>
  <c r="J19" i="3"/>
  <c r="K5" i="3"/>
  <c r="K17" i="2"/>
  <c r="M17" i="2" s="1"/>
  <c r="K14" i="2"/>
  <c r="M14" i="2" s="1"/>
  <c r="K13" i="2"/>
  <c r="M13" i="2" s="1"/>
  <c r="K12" i="2"/>
  <c r="M12" i="2" s="1"/>
  <c r="K9" i="2"/>
  <c r="K8" i="2"/>
  <c r="M8" i="2" s="1"/>
  <c r="K12" i="12"/>
  <c r="M12" i="12" s="1"/>
  <c r="K6" i="12"/>
  <c r="M6" i="12" s="1"/>
  <c r="K14" i="12"/>
  <c r="M14" i="12" s="1"/>
  <c r="K8" i="12"/>
  <c r="M8" i="12" s="1"/>
  <c r="K10" i="11"/>
  <c r="M10" i="11" s="1"/>
  <c r="K18" i="11"/>
  <c r="M18" i="11" s="1"/>
  <c r="K12" i="11"/>
  <c r="M12" i="11" s="1"/>
  <c r="K6" i="11"/>
  <c r="M6" i="11" s="1"/>
  <c r="K14" i="11"/>
  <c r="M14" i="11" s="1"/>
  <c r="K12" i="10"/>
  <c r="M12" i="10" s="1"/>
  <c r="K6" i="10"/>
  <c r="M6" i="10" s="1"/>
  <c r="K14" i="10"/>
  <c r="M14" i="10" s="1"/>
  <c r="K8" i="10"/>
  <c r="M8" i="10" s="1"/>
  <c r="K16" i="10"/>
  <c r="M16" i="10" s="1"/>
  <c r="K8" i="9"/>
  <c r="M8" i="9" s="1"/>
  <c r="K16" i="9"/>
  <c r="M16" i="9" s="1"/>
  <c r="K12" i="9"/>
  <c r="M12" i="9" s="1"/>
  <c r="K6" i="9"/>
  <c r="M6" i="9" s="1"/>
  <c r="K14" i="9"/>
  <c r="M14" i="9" s="1"/>
  <c r="K12" i="6"/>
  <c r="K13" i="6"/>
  <c r="K6" i="6"/>
  <c r="M6" i="6" s="1"/>
  <c r="K15" i="6"/>
  <c r="K9" i="6"/>
  <c r="K18" i="6"/>
  <c r="K14" i="5"/>
  <c r="M14" i="5" s="1"/>
  <c r="K16" i="5"/>
  <c r="M16" i="5" s="1"/>
  <c r="K12" i="5"/>
  <c r="M12" i="5" s="1"/>
  <c r="K16" i="3"/>
  <c r="M16" i="3" s="1"/>
  <c r="G19" i="3"/>
  <c r="K18" i="2"/>
  <c r="M18" i="2" s="1"/>
  <c r="K10" i="2"/>
  <c r="M10" i="2" s="1"/>
  <c r="K11" i="2"/>
  <c r="M11" i="2" s="1"/>
  <c r="K6" i="2"/>
  <c r="M6" i="2" s="1"/>
  <c r="G19" i="7"/>
  <c r="L10" i="6"/>
  <c r="G19" i="12"/>
  <c r="G19" i="11"/>
  <c r="G19" i="10"/>
  <c r="G19" i="9"/>
  <c r="K5" i="7"/>
  <c r="G20" i="6"/>
  <c r="G19" i="5"/>
  <c r="G19" i="2"/>
  <c r="J26" i="9" l="1"/>
  <c r="I25" i="12"/>
  <c r="M9" i="3"/>
  <c r="M23" i="3" s="1"/>
  <c r="L23" i="3"/>
  <c r="M10" i="6"/>
  <c r="J25" i="9"/>
  <c r="J27" i="9" s="1"/>
  <c r="L12" i="6"/>
  <c r="M12" i="6" s="1"/>
  <c r="L11" i="6"/>
  <c r="M11" i="6" s="1"/>
  <c r="Q9" i="7"/>
  <c r="M5" i="7"/>
  <c r="R9" i="7" s="1"/>
  <c r="I26" i="12"/>
  <c r="L22" i="3"/>
  <c r="L24" i="3" s="1"/>
  <c r="M5" i="3"/>
  <c r="M22" i="3" s="1"/>
  <c r="M24" i="3" s="1"/>
  <c r="L24" i="5"/>
  <c r="L26" i="5" s="1"/>
  <c r="M5" i="5"/>
  <c r="M24" i="5" s="1"/>
  <c r="M26" i="5" s="1"/>
  <c r="M9" i="2"/>
  <c r="J24" i="2" s="1"/>
  <c r="I24" i="2"/>
  <c r="M9" i="5"/>
  <c r="M25" i="5" s="1"/>
  <c r="L25" i="5"/>
  <c r="R10" i="7"/>
  <c r="R11" i="7" s="1"/>
  <c r="J29" i="6"/>
  <c r="M9" i="6"/>
  <c r="K28" i="6"/>
  <c r="J28" i="6"/>
  <c r="Q10" i="7"/>
  <c r="Q11" i="7" s="1"/>
  <c r="F31" i="8"/>
  <c r="F33" i="8" s="1"/>
  <c r="G31" i="8"/>
  <c r="I25" i="9"/>
  <c r="I27" i="9" s="1"/>
  <c r="I26" i="9"/>
  <c r="I26" i="10"/>
  <c r="H26" i="10"/>
  <c r="I25" i="10"/>
  <c r="H25" i="10"/>
  <c r="H27" i="10" s="1"/>
  <c r="J24" i="11"/>
  <c r="I24" i="11"/>
  <c r="I25" i="11"/>
  <c r="J25" i="11"/>
  <c r="H25" i="12"/>
  <c r="H27" i="12" s="1"/>
  <c r="H26" i="12"/>
  <c r="L105" i="7"/>
  <c r="M104" i="7"/>
  <c r="K19" i="5"/>
  <c r="C11" i="1" s="1"/>
  <c r="K23" i="8"/>
  <c r="C14" i="1" s="1"/>
  <c r="AJ13" i="8"/>
  <c r="AI23" i="8"/>
  <c r="AJ9" i="8"/>
  <c r="Y9" i="8"/>
  <c r="Y23" i="8" s="1"/>
  <c r="X23" i="8"/>
  <c r="L16" i="8"/>
  <c r="M16" i="8" s="1"/>
  <c r="M86" i="7"/>
  <c r="M63" i="7"/>
  <c r="M19" i="12"/>
  <c r="I22" i="1" s="1"/>
  <c r="K19" i="12"/>
  <c r="C18" i="1" s="1"/>
  <c r="K19" i="10"/>
  <c r="C16" i="1" s="1"/>
  <c r="M19" i="10"/>
  <c r="I20" i="1" s="1"/>
  <c r="M19" i="9"/>
  <c r="I19" i="1" s="1"/>
  <c r="K20" i="6"/>
  <c r="K19" i="3"/>
  <c r="C9" i="1" s="1"/>
  <c r="K19" i="11"/>
  <c r="C17" i="1" s="1"/>
  <c r="K19" i="9"/>
  <c r="C15" i="1" s="1"/>
  <c r="K19" i="7"/>
  <c r="C13" i="1" s="1"/>
  <c r="L13" i="6"/>
  <c r="M13" i="6" s="1"/>
  <c r="M19" i="3"/>
  <c r="I10" i="1" s="1"/>
  <c r="C22" i="1" l="1"/>
  <c r="J26" i="11"/>
  <c r="I26" i="11"/>
  <c r="I27" i="12"/>
  <c r="I27" i="10"/>
  <c r="J30" i="6"/>
  <c r="M19" i="5"/>
  <c r="I12" i="1" s="1"/>
  <c r="G31" i="1"/>
  <c r="M20" i="6"/>
  <c r="I13" i="1" s="1"/>
  <c r="C12" i="1"/>
  <c r="M19" i="11"/>
  <c r="I21" i="1" s="1"/>
  <c r="L106" i="7"/>
  <c r="M105" i="7"/>
  <c r="AJ23" i="8"/>
  <c r="L17" i="8"/>
  <c r="M17" i="8" s="1"/>
  <c r="M19" i="7"/>
  <c r="I14" i="1" s="1"/>
  <c r="L14" i="6"/>
  <c r="M14" i="6" s="1"/>
  <c r="L107" i="7" l="1"/>
  <c r="M106" i="7"/>
  <c r="L18" i="8"/>
  <c r="M18" i="8" s="1"/>
  <c r="L15" i="6"/>
  <c r="M15" i="6" s="1"/>
  <c r="L108" i="7" l="1"/>
  <c r="M107" i="7"/>
  <c r="L19" i="8"/>
  <c r="M19" i="8" s="1"/>
  <c r="L16" i="6"/>
  <c r="M16" i="6" s="1"/>
  <c r="L109" i="7" l="1"/>
  <c r="M109" i="7" s="1"/>
  <c r="M108" i="7"/>
  <c r="L20" i="8"/>
  <c r="M20" i="8" s="1"/>
  <c r="L17" i="6"/>
  <c r="M17" i="6" s="1"/>
  <c r="M110" i="7" l="1"/>
  <c r="L21" i="8"/>
  <c r="M21" i="8" s="1"/>
  <c r="L18" i="6"/>
  <c r="M18" i="6" s="1"/>
  <c r="L22" i="8" l="1"/>
  <c r="M22" i="8" s="1"/>
  <c r="L19" i="6"/>
  <c r="M19" i="6" s="1"/>
  <c r="K29" i="6" s="1"/>
  <c r="K30" i="6" l="1"/>
  <c r="G32" i="8"/>
  <c r="G33" i="8" s="1"/>
  <c r="M23" i="8"/>
  <c r="I18" i="1" s="1"/>
  <c r="F31" i="1" l="1"/>
  <c r="K5" i="2"/>
  <c r="I23" i="2" s="1"/>
  <c r="J19" i="2"/>
  <c r="G30" i="1" l="1"/>
  <c r="G32" i="1" s="1"/>
  <c r="I25" i="2"/>
  <c r="K19" i="2"/>
  <c r="C8" i="1" s="1"/>
  <c r="M5" i="2"/>
  <c r="J23" i="2" s="1"/>
  <c r="M19" i="2"/>
  <c r="I9" i="1" s="1"/>
  <c r="F30" i="1" l="1"/>
  <c r="F32" i="1" s="1"/>
  <c r="J25" i="2"/>
  <c r="C19" i="1"/>
  <c r="C21" i="1"/>
  <c r="C23" i="1" s="1"/>
  <c r="I23" i="1"/>
  <c r="I26" i="1" s="1"/>
</calcChain>
</file>

<file path=xl/sharedStrings.xml><?xml version="1.0" encoding="utf-8"?>
<sst xmlns="http://schemas.openxmlformats.org/spreadsheetml/2006/main" count="394" uniqueCount="80">
  <si>
    <t>Alladurg</t>
  </si>
  <si>
    <t>Bhadla</t>
  </si>
  <si>
    <t>Gotan</t>
  </si>
  <si>
    <t>Kalwakurthy</t>
  </si>
  <si>
    <t>Pune</t>
  </si>
  <si>
    <t>Salakpur</t>
  </si>
  <si>
    <t>Sewagram</t>
  </si>
  <si>
    <t>Achempet</t>
  </si>
  <si>
    <t>Karnataka</t>
  </si>
  <si>
    <t>Monitoring Period</t>
  </si>
  <si>
    <t>From</t>
  </si>
  <si>
    <t>To</t>
  </si>
  <si>
    <t>Number of days for the current monitoring period</t>
  </si>
  <si>
    <r>
      <t>Net Electricity Supplied EG</t>
    </r>
    <r>
      <rPr>
        <vertAlign val="subscript"/>
        <sz val="11"/>
        <rFont val="Calibri"/>
        <family val="2"/>
        <scheme val="minor"/>
      </rPr>
      <t>PJ,y</t>
    </r>
    <r>
      <rPr>
        <sz val="11"/>
        <rFont val="Calibri"/>
        <family val="2"/>
        <scheme val="minor"/>
      </rPr>
      <t xml:space="preserve"> (MWh)Achempet</t>
    </r>
  </si>
  <si>
    <r>
      <t>Net Electricity Supplied EG</t>
    </r>
    <r>
      <rPr>
        <vertAlign val="subscript"/>
        <sz val="11"/>
        <rFont val="Calibri"/>
        <family val="2"/>
        <scheme val="minor"/>
      </rPr>
      <t>PJ,y</t>
    </r>
    <r>
      <rPr>
        <sz val="11"/>
        <rFont val="Calibri"/>
        <family val="2"/>
        <scheme val="minor"/>
      </rPr>
      <t xml:space="preserve"> (MWh) Kalwakurthy</t>
    </r>
  </si>
  <si>
    <r>
      <t>Net Electricity Supplied EG</t>
    </r>
    <r>
      <rPr>
        <vertAlign val="subscript"/>
        <sz val="11"/>
        <rFont val="Calibri"/>
        <family val="2"/>
        <scheme val="minor"/>
      </rPr>
      <t>PJ,y</t>
    </r>
    <r>
      <rPr>
        <sz val="11"/>
        <rFont val="Calibri"/>
        <family val="2"/>
        <scheme val="minor"/>
      </rPr>
      <t xml:space="preserve"> (MWh) Salakpur</t>
    </r>
  </si>
  <si>
    <r>
      <t>Net Electricity Supplied EG</t>
    </r>
    <r>
      <rPr>
        <vertAlign val="subscript"/>
        <sz val="11"/>
        <rFont val="Calibri"/>
        <family val="2"/>
        <scheme val="minor"/>
      </rPr>
      <t>PJ,y</t>
    </r>
    <r>
      <rPr>
        <sz val="11"/>
        <rFont val="Calibri"/>
        <family val="2"/>
        <scheme val="minor"/>
      </rPr>
      <t xml:space="preserve"> (MWh) Alladurg</t>
    </r>
  </si>
  <si>
    <r>
      <t>Net Electricity Supplied EG</t>
    </r>
    <r>
      <rPr>
        <vertAlign val="subscript"/>
        <sz val="11"/>
        <rFont val="Calibri"/>
        <family val="2"/>
        <scheme val="minor"/>
      </rPr>
      <t>PJ,y</t>
    </r>
    <r>
      <rPr>
        <sz val="11"/>
        <rFont val="Calibri"/>
        <family val="2"/>
        <scheme val="minor"/>
      </rPr>
      <t xml:space="preserve"> (MWh) Karnataka</t>
    </r>
  </si>
  <si>
    <r>
      <t>Net Electricity Supplied EG</t>
    </r>
    <r>
      <rPr>
        <vertAlign val="subscript"/>
        <sz val="11"/>
        <rFont val="Calibri"/>
        <family val="2"/>
        <scheme val="minor"/>
      </rPr>
      <t>PJ,y</t>
    </r>
    <r>
      <rPr>
        <sz val="11"/>
        <rFont val="Calibri"/>
        <family val="2"/>
        <scheme val="minor"/>
      </rPr>
      <t xml:space="preserve"> (MWh) Bijapur</t>
    </r>
  </si>
  <si>
    <t>Telangana</t>
  </si>
  <si>
    <t>Essel Mining &amp; Industries Limited</t>
  </si>
  <si>
    <t>Aditya Birla Solar Limited</t>
  </si>
  <si>
    <t>Aditya Birla Renewables SPV 1
Limited</t>
  </si>
  <si>
    <t>Name of SPVs</t>
  </si>
  <si>
    <t>Project Location</t>
  </si>
  <si>
    <t>Total VCUs</t>
  </si>
  <si>
    <t>Site</t>
  </si>
  <si>
    <t>Capacity
(MW)</t>
  </si>
  <si>
    <t>Total</t>
  </si>
  <si>
    <r>
      <t>Estimated tCO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>e/annum</t>
    </r>
  </si>
  <si>
    <t>Estimated VCUs For the Monitoring Duration</t>
  </si>
  <si>
    <t>% Change</t>
  </si>
  <si>
    <t>Total Project Capacity (MW)</t>
  </si>
  <si>
    <t>Rajasthan</t>
  </si>
  <si>
    <t>Maharashtra</t>
  </si>
  <si>
    <t>Gujarat</t>
  </si>
  <si>
    <t>Month</t>
  </si>
  <si>
    <t>Duration</t>
  </si>
  <si>
    <t>Export
(KWh)</t>
  </si>
  <si>
    <t>Import
(KWh)</t>
  </si>
  <si>
    <t>Net Electricity
(KWh)</t>
  </si>
  <si>
    <t>As per JMR</t>
  </si>
  <si>
    <t>As per Invoice</t>
  </si>
  <si>
    <t>Net Electricity
(MWh)</t>
  </si>
  <si>
    <t>Emission 
Factor</t>
  </si>
  <si>
    <t>Emission 
Reductions</t>
  </si>
  <si>
    <t>Net Electricity
Generated
(MWh)</t>
  </si>
  <si>
    <t>Vintage wise 
VCU Breakup</t>
  </si>
  <si>
    <t>Methedology Used: AMS.I.D Version 18.0; ACM0002 Version 16.0; AMS.I.F Version 03.0</t>
  </si>
  <si>
    <t>Mulbagal</t>
  </si>
  <si>
    <t>Ramadurg</t>
  </si>
  <si>
    <t>Shirahatti</t>
  </si>
  <si>
    <t>6.8 MW</t>
  </si>
  <si>
    <t>17 MW</t>
  </si>
  <si>
    <t>6 MW</t>
  </si>
  <si>
    <t>0.8 MW</t>
  </si>
  <si>
    <t>As per invoice</t>
  </si>
  <si>
    <t>Vintage</t>
  </si>
  <si>
    <t>Shrihatti</t>
  </si>
  <si>
    <t>Net generation (MWH)</t>
  </si>
  <si>
    <t>Date in JMR was breaked up between these two dates</t>
  </si>
  <si>
    <t>Date in invoice was breaked up between these two dates</t>
  </si>
  <si>
    <t>The JMR is issued from 19/08/2022 to 19/09/2022  whereas the monitoring period starts from 01/09/2023, hence value is apportioneated.Also,for Oct 2023 JMR is issues for 03/10/2023 to 02/11/2023 whereas end date of monitoring period is 31/10/2023</t>
  </si>
  <si>
    <t>Net Electricity
(kWh)</t>
  </si>
  <si>
    <t>before calibration</t>
  </si>
  <si>
    <t>after calibration</t>
  </si>
  <si>
    <t>Generation (MWh)</t>
  </si>
  <si>
    <t>Emission Reduction (tCO2e)</t>
  </si>
  <si>
    <t>Vijayapura</t>
  </si>
  <si>
    <t>Hotgi</t>
  </si>
  <si>
    <t>Emission reduction (tCO2e)</t>
  </si>
  <si>
    <t>Net electricity supplied EGPJ,y (MWh) for Instance 1 to Instance 7</t>
  </si>
  <si>
    <t>Net electricity supplied EGBL,y (MWh) for Instance 8 to Instance 11</t>
  </si>
  <si>
    <r>
      <t>Net Electricity Supplied EG</t>
    </r>
    <r>
      <rPr>
        <sz val="8"/>
        <rFont val="Calibri"/>
        <family val="2"/>
        <scheme val="minor"/>
      </rPr>
      <t>BL,y</t>
    </r>
    <r>
      <rPr>
        <sz val="11"/>
        <rFont val="Calibri"/>
        <family val="2"/>
        <scheme val="minor"/>
      </rPr>
      <t xml:space="preserve"> (MWh) Hotagi</t>
    </r>
  </si>
  <si>
    <r>
      <t>Net Electricity Supplied EG</t>
    </r>
    <r>
      <rPr>
        <sz val="8"/>
        <rFont val="Calibri"/>
        <family val="2"/>
        <scheme val="minor"/>
      </rPr>
      <t xml:space="preserve">BL,y </t>
    </r>
    <r>
      <rPr>
        <sz val="11"/>
        <rFont val="Calibri"/>
        <family val="2"/>
        <scheme val="minor"/>
      </rPr>
      <t>(MWh) Gotan</t>
    </r>
  </si>
  <si>
    <r>
      <t>Net Electricity Supplied EG</t>
    </r>
    <r>
      <rPr>
        <sz val="8"/>
        <rFont val="Calibri"/>
        <family val="2"/>
        <scheme val="minor"/>
      </rPr>
      <t>BL,y</t>
    </r>
    <r>
      <rPr>
        <sz val="11"/>
        <rFont val="Calibri"/>
        <family val="2"/>
        <scheme val="minor"/>
      </rPr>
      <t>(MWh) Sevagram</t>
    </r>
  </si>
  <si>
    <r>
      <t>Net Electricity Supplied EG</t>
    </r>
    <r>
      <rPr>
        <sz val="8"/>
        <rFont val="Calibri"/>
        <family val="2"/>
        <scheme val="minor"/>
      </rPr>
      <t>BL,y</t>
    </r>
    <r>
      <rPr>
        <sz val="11"/>
        <rFont val="Calibri"/>
        <family val="2"/>
        <scheme val="minor"/>
      </rPr>
      <t xml:space="preserve"> (MWh) Pune</t>
    </r>
  </si>
  <si>
    <r>
      <t>Total Net Electricity Supplied EG</t>
    </r>
    <r>
      <rPr>
        <b/>
        <sz val="8"/>
        <rFont val="Calibri"/>
        <family val="2"/>
        <scheme val="minor"/>
      </rPr>
      <t>BL,y</t>
    </r>
    <r>
      <rPr>
        <b/>
        <sz val="11"/>
        <rFont val="Calibri"/>
        <family val="2"/>
        <scheme val="minor"/>
      </rPr>
      <t xml:space="preserve"> and  EG</t>
    </r>
    <r>
      <rPr>
        <b/>
        <vertAlign val="subscript"/>
        <sz val="11"/>
        <rFont val="Calibri"/>
        <family val="2"/>
        <scheme val="minor"/>
      </rPr>
      <t>PJ,y</t>
    </r>
    <r>
      <rPr>
        <b/>
        <sz val="11"/>
        <rFont val="Calibri"/>
        <family val="2"/>
        <scheme val="minor"/>
      </rPr>
      <t xml:space="preserve"> (MWh)</t>
    </r>
  </si>
  <si>
    <r>
      <t>Net electricity supplied EG</t>
    </r>
    <r>
      <rPr>
        <sz val="8"/>
        <rFont val="Calibri"/>
        <family val="2"/>
        <scheme val="minor"/>
      </rPr>
      <t>PJ,y (</t>
    </r>
    <r>
      <rPr>
        <sz val="11"/>
        <rFont val="Calibri"/>
        <family val="2"/>
        <scheme val="minor"/>
      </rPr>
      <t>MWh) Bhadla</t>
    </r>
  </si>
  <si>
    <r>
      <t xml:space="preserve">Total Net Electricity Supplied </t>
    </r>
    <r>
      <rPr>
        <b/>
        <sz val="11"/>
        <rFont val="Calibri"/>
        <family val="2"/>
        <scheme val="minor"/>
      </rPr>
      <t xml:space="preserve"> (MWh)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</si>
</sst>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[$-409]mmm\-yy;@"/>
    <numFmt numFmtId="166" formatCode="0.0000"/>
    <numFmt numFmtId="167" formatCode="0.0"/>
    <numFmt numFmtId="168" formatCode="[$-409]dd/m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000000"/>
      </patternFill>
    </fill>
  </fills>
  <borders count="7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5">
    <xf numFmtId="0" fontId="0" fillId="0" borderId="0" xfId="0"/>
    <xf numFmtId="0" fontId="3" fillId="2" borderId="21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14" fontId="0" fillId="2" borderId="13" xfId="0" applyNumberFormat="1" applyFill="1" applyBorder="1" applyAlignment="1">
      <alignment vertical="center"/>
    </xf>
    <xf numFmtId="14" fontId="0" fillId="2" borderId="1" xfId="0" applyNumberForma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/>
    </xf>
    <xf numFmtId="0" fontId="0" fillId="3" borderId="0" xfId="0" applyFill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0" xfId="0" applyFill="1"/>
    <xf numFmtId="0" fontId="2" fillId="3" borderId="0" xfId="0" applyFont="1" applyFill="1"/>
    <xf numFmtId="0" fontId="2" fillId="2" borderId="57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165" fontId="7" fillId="0" borderId="21" xfId="0" applyNumberFormat="1" applyFont="1" applyBorder="1" applyAlignment="1">
      <alignment horizontal="center" vertical="center"/>
    </xf>
    <xf numFmtId="14" fontId="7" fillId="0" borderId="23" xfId="0" applyNumberFormat="1" applyFont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5" fontId="7" fillId="0" borderId="22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65" fontId="7" fillId="0" borderId="37" xfId="0" applyNumberFormat="1" applyFont="1" applyBorder="1" applyAlignment="1">
      <alignment horizontal="center" vertical="center"/>
    </xf>
    <xf numFmtId="165" fontId="7" fillId="0" borderId="38" xfId="0" applyNumberFormat="1" applyFont="1" applyBorder="1" applyAlignment="1">
      <alignment horizontal="center" vertical="center"/>
    </xf>
    <xf numFmtId="14" fontId="7" fillId="0" borderId="28" xfId="0" applyNumberFormat="1" applyFont="1" applyBorder="1" applyAlignment="1">
      <alignment horizont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6" fontId="0" fillId="0" borderId="14" xfId="0" applyNumberFormat="1" applyBorder="1" applyAlignment="1">
      <alignment horizontal="center" vertical="center"/>
    </xf>
    <xf numFmtId="166" fontId="0" fillId="0" borderId="42" xfId="0" applyNumberForma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67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2" fontId="0" fillId="0" borderId="59" xfId="0" applyNumberFormat="1" applyBorder="1" applyAlignment="1">
      <alignment horizontal="center" vertical="center"/>
    </xf>
    <xf numFmtId="2" fontId="2" fillId="0" borderId="35" xfId="0" applyNumberFormat="1" applyFont="1" applyBorder="1" applyAlignment="1">
      <alignment horizontal="center" vertical="center"/>
    </xf>
    <xf numFmtId="2" fontId="2" fillId="0" borderId="34" xfId="0" applyNumberFormat="1" applyFont="1" applyBorder="1" applyAlignment="1">
      <alignment horizontal="center" vertical="center"/>
    </xf>
    <xf numFmtId="2" fontId="2" fillId="0" borderId="36" xfId="0" applyNumberFormat="1" applyFon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52" xfId="0" applyNumberFormat="1" applyBorder="1" applyAlignment="1">
      <alignment horizontal="center" vertical="center"/>
    </xf>
    <xf numFmtId="2" fontId="0" fillId="0" borderId="54" xfId="0" applyNumberFormat="1" applyBorder="1" applyAlignment="1">
      <alignment horizontal="center" vertical="center"/>
    </xf>
    <xf numFmtId="0" fontId="0" fillId="3" borderId="2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7" xfId="0" applyFill="1" applyBorder="1"/>
    <xf numFmtId="14" fontId="0" fillId="3" borderId="23" xfId="0" applyNumberFormat="1" applyFill="1" applyBorder="1"/>
    <xf numFmtId="14" fontId="0" fillId="3" borderId="25" xfId="0" applyNumberFormat="1" applyFill="1" applyBorder="1"/>
    <xf numFmtId="14" fontId="0" fillId="3" borderId="28" xfId="0" applyNumberFormat="1" applyFill="1" applyBorder="1"/>
    <xf numFmtId="14" fontId="0" fillId="3" borderId="30" xfId="0" applyNumberFormat="1" applyFill="1" applyBorder="1"/>
    <xf numFmtId="0" fontId="0" fillId="3" borderId="23" xfId="0" applyFill="1" applyBorder="1"/>
    <xf numFmtId="0" fontId="0" fillId="3" borderId="25" xfId="0" applyFill="1" applyBorder="1"/>
    <xf numFmtId="0" fontId="0" fillId="3" borderId="28" xfId="0" applyFill="1" applyBorder="1"/>
    <xf numFmtId="0" fontId="0" fillId="3" borderId="30" xfId="0" applyFill="1" applyBorder="1"/>
    <xf numFmtId="14" fontId="7" fillId="0" borderId="62" xfId="0" applyNumberFormat="1" applyFont="1" applyBorder="1" applyAlignment="1">
      <alignment horizontal="center"/>
    </xf>
    <xf numFmtId="14" fontId="7" fillId="0" borderId="63" xfId="0" applyNumberFormat="1" applyFont="1" applyBorder="1" applyAlignment="1">
      <alignment horizontal="center"/>
    </xf>
    <xf numFmtId="2" fontId="0" fillId="0" borderId="49" xfId="0" applyNumberFormat="1" applyBorder="1" applyAlignment="1">
      <alignment horizontal="center" vertical="center"/>
    </xf>
    <xf numFmtId="2" fontId="0" fillId="0" borderId="39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2" fontId="0" fillId="0" borderId="42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168" fontId="7" fillId="0" borderId="23" xfId="0" applyNumberFormat="1" applyFont="1" applyBorder="1" applyAlignment="1">
      <alignment horizontal="center"/>
    </xf>
    <xf numFmtId="168" fontId="7" fillId="0" borderId="25" xfId="0" applyNumberFormat="1" applyFont="1" applyBorder="1" applyAlignment="1">
      <alignment horizontal="center"/>
    </xf>
    <xf numFmtId="168" fontId="7" fillId="0" borderId="26" xfId="0" applyNumberFormat="1" applyFont="1" applyBorder="1" applyAlignment="1">
      <alignment horizontal="center"/>
    </xf>
    <xf numFmtId="168" fontId="7" fillId="0" borderId="27" xfId="0" applyNumberFormat="1" applyFont="1" applyBorder="1" applyAlignment="1">
      <alignment horizontal="center"/>
    </xf>
    <xf numFmtId="168" fontId="7" fillId="0" borderId="28" xfId="0" applyNumberFormat="1" applyFont="1" applyBorder="1" applyAlignment="1">
      <alignment horizontal="center"/>
    </xf>
    <xf numFmtId="168" fontId="7" fillId="0" borderId="30" xfId="0" applyNumberFormat="1" applyFont="1" applyBorder="1" applyAlignment="1">
      <alignment horizontal="center"/>
    </xf>
    <xf numFmtId="168" fontId="7" fillId="0" borderId="31" xfId="0" applyNumberFormat="1" applyFont="1" applyBorder="1" applyAlignment="1">
      <alignment horizontal="center"/>
    </xf>
    <xf numFmtId="168" fontId="7" fillId="0" borderId="33" xfId="0" applyNumberFormat="1" applyFont="1" applyBorder="1" applyAlignment="1">
      <alignment horizontal="center"/>
    </xf>
    <xf numFmtId="2" fontId="0" fillId="3" borderId="0" xfId="0" applyNumberFormat="1" applyFill="1"/>
    <xf numFmtId="168" fontId="7" fillId="0" borderId="62" xfId="0" applyNumberFormat="1" applyFont="1" applyBorder="1" applyAlignment="1">
      <alignment horizontal="center"/>
    </xf>
    <xf numFmtId="168" fontId="7" fillId="0" borderId="63" xfId="0" applyNumberFormat="1" applyFont="1" applyBorder="1" applyAlignment="1">
      <alignment horizontal="center"/>
    </xf>
    <xf numFmtId="168" fontId="7" fillId="0" borderId="68" xfId="0" applyNumberFormat="1" applyFont="1" applyBorder="1" applyAlignment="1">
      <alignment horizontal="center"/>
    </xf>
    <xf numFmtId="168" fontId="7" fillId="0" borderId="66" xfId="0" applyNumberFormat="1" applyFont="1" applyBorder="1" applyAlignment="1">
      <alignment horizontal="center"/>
    </xf>
    <xf numFmtId="0" fontId="2" fillId="0" borderId="52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0" fillId="3" borderId="49" xfId="0" applyFill="1" applyBorder="1"/>
    <xf numFmtId="0" fontId="0" fillId="3" borderId="41" xfId="0" applyFill="1" applyBorder="1"/>
    <xf numFmtId="2" fontId="0" fillId="0" borderId="66" xfId="0" applyNumberForma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3" borderId="3" xfId="0" applyFill="1" applyBorder="1"/>
    <xf numFmtId="0" fontId="0" fillId="3" borderId="71" xfId="0" applyFill="1" applyBorder="1"/>
    <xf numFmtId="0" fontId="0" fillId="3" borderId="10" xfId="0" applyFill="1" applyBorder="1"/>
    <xf numFmtId="0" fontId="0" fillId="3" borderId="6" xfId="0" applyFill="1" applyBorder="1"/>
    <xf numFmtId="0" fontId="0" fillId="4" borderId="2" xfId="0" applyFill="1" applyBorder="1"/>
    <xf numFmtId="0" fontId="0" fillId="4" borderId="71" xfId="0" applyFill="1" applyBorder="1"/>
    <xf numFmtId="0" fontId="0" fillId="4" borderId="5" xfId="0" applyFill="1" applyBorder="1"/>
    <xf numFmtId="0" fontId="0" fillId="4" borderId="3" xfId="0" applyFill="1" applyBorder="1"/>
    <xf numFmtId="0" fontId="0" fillId="4" borderId="0" xfId="0" applyFill="1"/>
    <xf numFmtId="0" fontId="0" fillId="4" borderId="4" xfId="0" applyFill="1" applyBorder="1"/>
    <xf numFmtId="0" fontId="0" fillId="4" borderId="10" xfId="0" applyFill="1" applyBorder="1"/>
    <xf numFmtId="0" fontId="0" fillId="4" borderId="7" xfId="0" applyFill="1" applyBorder="1"/>
    <xf numFmtId="0" fontId="0" fillId="4" borderId="6" xfId="0" applyFill="1" applyBorder="1"/>
    <xf numFmtId="2" fontId="0" fillId="0" borderId="68" xfId="0" applyNumberFormat="1" applyBorder="1" applyAlignment="1">
      <alignment horizontal="center" vertical="center"/>
    </xf>
    <xf numFmtId="2" fontId="0" fillId="0" borderId="63" xfId="0" applyNumberForma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3" xfId="0" applyBorder="1"/>
    <xf numFmtId="0" fontId="0" fillId="0" borderId="25" xfId="0" applyBorder="1"/>
    <xf numFmtId="0" fontId="0" fillId="3" borderId="0" xfId="0" applyFill="1" applyAlignment="1">
      <alignment wrapText="1"/>
    </xf>
    <xf numFmtId="165" fontId="7" fillId="3" borderId="37" xfId="0" applyNumberFormat="1" applyFont="1" applyFill="1" applyBorder="1" applyAlignment="1">
      <alignment horizontal="center" vertical="center"/>
    </xf>
    <xf numFmtId="168" fontId="7" fillId="3" borderId="26" xfId="0" applyNumberFormat="1" applyFont="1" applyFill="1" applyBorder="1" applyAlignment="1">
      <alignment horizontal="center"/>
    </xf>
    <xf numFmtId="168" fontId="7" fillId="3" borderId="27" xfId="0" applyNumberFormat="1" applyFont="1" applyFill="1" applyBorder="1" applyAlignment="1">
      <alignment horizontal="center"/>
    </xf>
    <xf numFmtId="2" fontId="0" fillId="3" borderId="39" xfId="0" applyNumberFormat="1" applyFill="1" applyBorder="1" applyAlignment="1">
      <alignment horizontal="center" vertical="center"/>
    </xf>
    <xf numFmtId="2" fontId="0" fillId="3" borderId="32" xfId="0" applyNumberFormat="1" applyFill="1" applyBorder="1" applyAlignment="1">
      <alignment horizontal="center" vertical="center"/>
    </xf>
    <xf numFmtId="0" fontId="0" fillId="5" borderId="68" xfId="0" applyFill="1" applyBorder="1" applyAlignment="1">
      <alignment wrapText="1"/>
    </xf>
    <xf numFmtId="0" fontId="0" fillId="5" borderId="23" xfId="0" applyFill="1" applyBorder="1" applyAlignment="1">
      <alignment vertical="center"/>
    </xf>
    <xf numFmtId="0" fontId="0" fillId="5" borderId="25" xfId="0" applyFill="1" applyBorder="1" applyAlignment="1">
      <alignment vertical="center"/>
    </xf>
    <xf numFmtId="0" fontId="0" fillId="5" borderId="28" xfId="0" applyFill="1" applyBorder="1" applyAlignment="1">
      <alignment vertical="center"/>
    </xf>
    <xf numFmtId="0" fontId="0" fillId="5" borderId="30" xfId="0" applyFill="1" applyBorder="1" applyAlignment="1">
      <alignment vertical="center"/>
    </xf>
    <xf numFmtId="165" fontId="7" fillId="3" borderId="21" xfId="0" applyNumberFormat="1" applyFont="1" applyFill="1" applyBorder="1" applyAlignment="1">
      <alignment horizontal="center" vertical="center"/>
    </xf>
    <xf numFmtId="168" fontId="7" fillId="3" borderId="23" xfId="0" applyNumberFormat="1" applyFont="1" applyFill="1" applyBorder="1" applyAlignment="1">
      <alignment horizontal="center"/>
    </xf>
    <xf numFmtId="168" fontId="7" fillId="3" borderId="25" xfId="0" applyNumberFormat="1" applyFont="1" applyFill="1" applyBorder="1" applyAlignment="1">
      <alignment horizontal="center"/>
    </xf>
    <xf numFmtId="0" fontId="0" fillId="3" borderId="49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2" fontId="0" fillId="3" borderId="49" xfId="0" applyNumberFormat="1" applyFill="1" applyBorder="1" applyAlignment="1">
      <alignment horizontal="center" vertical="center"/>
    </xf>
    <xf numFmtId="2" fontId="0" fillId="3" borderId="24" xfId="0" applyNumberFormat="1" applyFill="1" applyBorder="1" applyAlignment="1">
      <alignment horizontal="center" vertical="center"/>
    </xf>
    <xf numFmtId="2" fontId="0" fillId="3" borderId="25" xfId="0" applyNumberFormat="1" applyFill="1" applyBorder="1" applyAlignment="1">
      <alignment horizontal="center" vertical="center"/>
    </xf>
    <xf numFmtId="168" fontId="7" fillId="3" borderId="30" xfId="0" applyNumberFormat="1" applyFont="1" applyFill="1" applyBorder="1" applyAlignment="1">
      <alignment horizontal="center"/>
    </xf>
    <xf numFmtId="0" fontId="2" fillId="0" borderId="0" xfId="0" applyFont="1"/>
    <xf numFmtId="0" fontId="3" fillId="0" borderId="2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44" xfId="0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40" xfId="0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1" fontId="5" fillId="0" borderId="19" xfId="0" applyNumberFormat="1" applyFont="1" applyBorder="1" applyAlignment="1">
      <alignment horizontal="center" vertical="center"/>
    </xf>
    <xf numFmtId="10" fontId="5" fillId="0" borderId="27" xfId="0" applyNumberFormat="1" applyFont="1" applyBorder="1" applyAlignment="1">
      <alignment horizontal="center" vertical="center"/>
    </xf>
    <xf numFmtId="0" fontId="0" fillId="3" borderId="19" xfId="0" applyFill="1" applyBorder="1"/>
    <xf numFmtId="165" fontId="9" fillId="0" borderId="37" xfId="0" applyNumberFormat="1" applyFont="1" applyBorder="1" applyAlignment="1">
      <alignment horizontal="center" vertical="center"/>
    </xf>
    <xf numFmtId="168" fontId="9" fillId="0" borderId="26" xfId="0" applyNumberFormat="1" applyFont="1" applyBorder="1" applyAlignment="1">
      <alignment horizontal="center"/>
    </xf>
    <xf numFmtId="168" fontId="9" fillId="0" borderId="27" xfId="0" applyNumberFormat="1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3" borderId="0" xfId="0" applyFont="1" applyFill="1"/>
    <xf numFmtId="165" fontId="9" fillId="3" borderId="22" xfId="0" applyNumberFormat="1" applyFont="1" applyFill="1" applyBorder="1" applyAlignment="1">
      <alignment horizontal="center" vertical="center"/>
    </xf>
    <xf numFmtId="168" fontId="9" fillId="3" borderId="26" xfId="0" applyNumberFormat="1" applyFont="1" applyFill="1" applyBorder="1" applyAlignment="1">
      <alignment horizontal="center"/>
    </xf>
    <xf numFmtId="168" fontId="9" fillId="3" borderId="27" xfId="0" applyNumberFormat="1" applyFont="1" applyFill="1" applyBorder="1" applyAlignment="1">
      <alignment horizontal="center"/>
    </xf>
    <xf numFmtId="2" fontId="3" fillId="3" borderId="39" xfId="0" applyNumberFormat="1" applyFont="1" applyFill="1" applyBorder="1" applyAlignment="1">
      <alignment horizontal="center" vertical="center"/>
    </xf>
    <xf numFmtId="2" fontId="3" fillId="3" borderId="32" xfId="0" applyNumberFormat="1" applyFont="1" applyFill="1" applyBorder="1" applyAlignment="1">
      <alignment horizontal="center" vertical="center"/>
    </xf>
    <xf numFmtId="2" fontId="3" fillId="3" borderId="33" xfId="0" applyNumberFormat="1" applyFont="1" applyFill="1" applyBorder="1" applyAlignment="1">
      <alignment horizontal="center" vertical="center"/>
    </xf>
    <xf numFmtId="2" fontId="3" fillId="3" borderId="26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166" fontId="3" fillId="3" borderId="42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3" borderId="33" xfId="0" applyNumberFormat="1" applyFill="1" applyBorder="1" applyAlignment="1">
      <alignment horizontal="center" vertical="center"/>
    </xf>
    <xf numFmtId="2" fontId="0" fillId="3" borderId="26" xfId="0" applyNumberFormat="1" applyFill="1" applyBorder="1" applyAlignment="1">
      <alignment horizontal="center" vertical="center"/>
    </xf>
    <xf numFmtId="2" fontId="0" fillId="3" borderId="19" xfId="0" applyNumberFormat="1" applyFill="1" applyBorder="1" applyAlignment="1">
      <alignment horizontal="center" vertical="center"/>
    </xf>
    <xf numFmtId="2" fontId="0" fillId="3" borderId="27" xfId="0" applyNumberFormat="1" applyFill="1" applyBorder="1" applyAlignment="1">
      <alignment horizontal="center" vertical="center"/>
    </xf>
    <xf numFmtId="2" fontId="0" fillId="3" borderId="42" xfId="0" applyNumberFormat="1" applyFill="1" applyBorder="1" applyAlignment="1">
      <alignment horizontal="center" vertical="center"/>
    </xf>
    <xf numFmtId="166" fontId="0" fillId="3" borderId="42" xfId="0" applyNumberForma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3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2" fontId="0" fillId="3" borderId="19" xfId="0" applyNumberFormat="1" applyFill="1" applyBorder="1"/>
    <xf numFmtId="0" fontId="0" fillId="3" borderId="19" xfId="0" applyFill="1" applyBorder="1" applyAlignment="1">
      <alignment wrapText="1"/>
    </xf>
    <xf numFmtId="3" fontId="5" fillId="3" borderId="66" xfId="0" applyNumberFormat="1" applyFont="1" applyFill="1" applyBorder="1" applyAlignment="1">
      <alignment horizontal="center" vertical="center"/>
    </xf>
    <xf numFmtId="3" fontId="5" fillId="3" borderId="63" xfId="0" applyNumberFormat="1" applyFont="1" applyFill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43" xfId="0" applyNumberFormat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14" fontId="0" fillId="5" borderId="23" xfId="0" applyNumberFormat="1" applyFill="1" applyBorder="1" applyAlignment="1">
      <alignment vertical="center"/>
    </xf>
    <xf numFmtId="14" fontId="0" fillId="5" borderId="25" xfId="0" applyNumberFormat="1" applyFill="1" applyBorder="1" applyAlignment="1">
      <alignment vertical="center"/>
    </xf>
    <xf numFmtId="14" fontId="0" fillId="5" borderId="28" xfId="0" applyNumberFormat="1" applyFill="1" applyBorder="1" applyAlignment="1">
      <alignment vertical="center"/>
    </xf>
    <xf numFmtId="14" fontId="0" fillId="5" borderId="30" xfId="0" applyNumberFormat="1" applyFill="1" applyBorder="1" applyAlignment="1">
      <alignment vertical="center"/>
    </xf>
    <xf numFmtId="10" fontId="0" fillId="3" borderId="0" xfId="2" applyNumberFormat="1" applyFont="1" applyFill="1" applyAlignment="1">
      <alignment vertical="center"/>
    </xf>
    <xf numFmtId="0" fontId="0" fillId="3" borderId="19" xfId="0" applyFill="1" applyBorder="1" applyAlignment="1">
      <alignment horizontal="center" vertical="center"/>
    </xf>
    <xf numFmtId="0" fontId="0" fillId="3" borderId="0" xfId="0" applyFill="1" applyAlignment="1">
      <alignment vertical="top"/>
    </xf>
    <xf numFmtId="0" fontId="10" fillId="7" borderId="19" xfId="0" applyFont="1" applyFill="1" applyBorder="1"/>
    <xf numFmtId="0" fontId="10" fillId="7" borderId="40" xfId="0" applyFont="1" applyFill="1" applyBorder="1" applyAlignment="1">
      <alignment wrapText="1"/>
    </xf>
    <xf numFmtId="0" fontId="2" fillId="3" borderId="19" xfId="0" applyFont="1" applyFill="1" applyBorder="1"/>
    <xf numFmtId="2" fontId="2" fillId="3" borderId="19" xfId="0" applyNumberFormat="1" applyFont="1" applyFill="1" applyBorder="1"/>
    <xf numFmtId="0" fontId="0" fillId="0" borderId="19" xfId="0" applyBorder="1"/>
    <xf numFmtId="0" fontId="0" fillId="3" borderId="56" xfId="0" applyFill="1" applyBorder="1"/>
    <xf numFmtId="0" fontId="0" fillId="3" borderId="55" xfId="0" applyFill="1" applyBorder="1"/>
    <xf numFmtId="2" fontId="2" fillId="0" borderId="15" xfId="0" applyNumberFormat="1" applyFont="1" applyBorder="1" applyAlignment="1">
      <alignment horizontal="center" vertical="center"/>
    </xf>
    <xf numFmtId="0" fontId="5" fillId="6" borderId="19" xfId="0" applyFont="1" applyFill="1" applyBorder="1" applyAlignment="1">
      <alignment vertical="center"/>
    </xf>
    <xf numFmtId="0" fontId="2" fillId="6" borderId="19" xfId="0" applyFont="1" applyFill="1" applyBorder="1" applyAlignment="1">
      <alignment vertical="center"/>
    </xf>
    <xf numFmtId="2" fontId="2" fillId="3" borderId="32" xfId="0" applyNumberFormat="1" applyFont="1" applyFill="1" applyBorder="1" applyAlignment="1">
      <alignment vertical="center"/>
    </xf>
    <xf numFmtId="2" fontId="2" fillId="3" borderId="19" xfId="0" applyNumberFormat="1" applyFont="1" applyFill="1" applyBorder="1" applyAlignment="1">
      <alignment vertical="center"/>
    </xf>
    <xf numFmtId="2" fontId="0" fillId="3" borderId="19" xfId="0" applyNumberFormat="1" applyFill="1" applyBorder="1" applyAlignment="1">
      <alignment vertical="center"/>
    </xf>
    <xf numFmtId="0" fontId="3" fillId="2" borderId="19" xfId="0" applyFont="1" applyFill="1" applyBorder="1" applyAlignment="1">
      <alignment horizontal="left" vertical="center"/>
    </xf>
    <xf numFmtId="2" fontId="3" fillId="0" borderId="14" xfId="1" applyNumberFormat="1" applyFont="1" applyFill="1" applyBorder="1" applyAlignment="1">
      <alignment horizontal="center" vertical="center"/>
    </xf>
    <xf numFmtId="2" fontId="3" fillId="0" borderId="16" xfId="1" applyNumberFormat="1" applyFont="1" applyFill="1" applyBorder="1" applyAlignment="1">
      <alignment horizontal="center" vertical="center"/>
    </xf>
    <xf numFmtId="2" fontId="3" fillId="0" borderId="17" xfId="1" applyNumberFormat="1" applyFont="1" applyFill="1" applyBorder="1" applyAlignment="1">
      <alignment horizontal="center" vertical="center"/>
    </xf>
    <xf numFmtId="2" fontId="3" fillId="0" borderId="18" xfId="1" applyNumberFormat="1" applyFont="1" applyFill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0" fillId="3" borderId="71" xfId="0" applyFill="1" applyBorder="1" applyAlignment="1">
      <alignment horizont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7" fillId="3" borderId="17" xfId="0" applyNumberFormat="1" applyFont="1" applyFill="1" applyBorder="1" applyAlignment="1">
      <alignment horizontal="center" vertical="center"/>
    </xf>
    <xf numFmtId="165" fontId="7" fillId="3" borderId="42" xfId="0" applyNumberFormat="1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horizontal="center" vertical="center" wrapText="1"/>
    </xf>
    <xf numFmtId="0" fontId="0" fillId="3" borderId="72" xfId="0" applyFill="1" applyBorder="1" applyAlignment="1">
      <alignment horizontal="center" wrapText="1"/>
    </xf>
    <xf numFmtId="0" fontId="2" fillId="2" borderId="42" xfId="0" applyFont="1" applyFill="1" applyBorder="1" applyAlignment="1">
      <alignment horizontal="center" vertical="center" wrapText="1"/>
    </xf>
    <xf numFmtId="165" fontId="7" fillId="0" borderId="17" xfId="0" applyNumberFormat="1" applyFont="1" applyBorder="1" applyAlignment="1">
      <alignment horizontal="center" vertical="center"/>
    </xf>
    <xf numFmtId="165" fontId="7" fillId="0" borderId="42" xfId="0" applyNumberFormat="1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35" xfId="0" applyFont="1" applyBorder="1" applyAlignment="1">
      <alignment horizontal="center"/>
    </xf>
    <xf numFmtId="0" fontId="2" fillId="0" borderId="70" xfId="0" applyFont="1" applyBorder="1" applyAlignment="1">
      <alignment horizontal="center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B2:I35"/>
  <sheetViews>
    <sheetView tabSelected="1" topLeftCell="C5" zoomScale="110" zoomScaleNormal="110" workbookViewId="0">
      <selection activeCell="I23" sqref="I23"/>
    </sheetView>
  </sheetViews>
  <sheetFormatPr baseColWidth="10" defaultColWidth="35" defaultRowHeight="15" x14ac:dyDescent="0.2"/>
  <cols>
    <col min="1" max="1" width="3.5" style="19" customWidth="1"/>
    <col min="2" max="2" width="62.1640625" style="19" customWidth="1"/>
    <col min="3" max="4" width="11.83203125" style="19" bestFit="1" customWidth="1"/>
    <col min="5" max="5" width="39.1640625" style="19" bestFit="1" customWidth="1"/>
    <col min="6" max="6" width="35.1640625" style="19" customWidth="1"/>
    <col min="7" max="7" width="21.83203125" style="19" customWidth="1"/>
    <col min="8" max="8" width="22.83203125" style="19" bestFit="1" customWidth="1"/>
    <col min="9" max="9" width="10.83203125" style="19" bestFit="1" customWidth="1"/>
    <col min="10" max="10" width="16" style="19" bestFit="1" customWidth="1"/>
    <col min="11" max="16384" width="35" style="19"/>
  </cols>
  <sheetData>
    <row r="2" spans="2:9" ht="17" thickBot="1" x14ac:dyDescent="0.25">
      <c r="B2" s="259" t="s">
        <v>48</v>
      </c>
      <c r="C2" s="259"/>
      <c r="D2" s="259"/>
      <c r="E2" s="259"/>
      <c r="F2" s="259"/>
      <c r="G2" s="60"/>
      <c r="H2" s="60"/>
    </row>
    <row r="3" spans="2:9" s="20" customFormat="1" x14ac:dyDescent="0.2">
      <c r="B3" s="281" t="s">
        <v>9</v>
      </c>
      <c r="C3" s="277" t="s">
        <v>10</v>
      </c>
      <c r="D3" s="279" t="s">
        <v>11</v>
      </c>
      <c r="E3" s="260" t="s">
        <v>12</v>
      </c>
      <c r="F3" s="261"/>
    </row>
    <row r="4" spans="2:9" s="20" customFormat="1" ht="16" thickBot="1" x14ac:dyDescent="0.25">
      <c r="B4" s="282"/>
      <c r="C4" s="278"/>
      <c r="D4" s="280"/>
      <c r="E4" s="262"/>
      <c r="F4" s="263"/>
    </row>
    <row r="5" spans="2:9" ht="16" thickBot="1" x14ac:dyDescent="0.25">
      <c r="B5" s="283"/>
      <c r="C5" s="4">
        <v>44805</v>
      </c>
      <c r="D5" s="5">
        <v>45230</v>
      </c>
      <c r="E5" s="264">
        <f>D5-C5+1</f>
        <v>426</v>
      </c>
      <c r="F5" s="265"/>
      <c r="G5" s="20"/>
      <c r="H5" s="20"/>
    </row>
    <row r="6" spans="2:9" x14ac:dyDescent="0.2">
      <c r="G6" s="20"/>
    </row>
    <row r="7" spans="2:9" ht="16" thickBot="1" x14ac:dyDescent="0.25"/>
    <row r="8" spans="2:9" ht="33" thickBot="1" x14ac:dyDescent="0.25">
      <c r="B8" s="1" t="s">
        <v>78</v>
      </c>
      <c r="C8" s="252">
        <f>'1_Bhadla'!K19</f>
        <v>43290.451200000003</v>
      </c>
      <c r="E8" s="6" t="s">
        <v>23</v>
      </c>
      <c r="F8" s="7" t="s">
        <v>24</v>
      </c>
      <c r="G8" s="6" t="s">
        <v>26</v>
      </c>
      <c r="H8" s="8" t="s">
        <v>27</v>
      </c>
      <c r="I8" s="6" t="s">
        <v>25</v>
      </c>
    </row>
    <row r="9" spans="2:9" s="179" customFormat="1" ht="17" x14ac:dyDescent="0.2">
      <c r="B9" s="178" t="s">
        <v>13</v>
      </c>
      <c r="C9" s="253">
        <f>'2_Achempet'!K19</f>
        <v>8868.3900000000012</v>
      </c>
      <c r="E9" s="267" t="s">
        <v>20</v>
      </c>
      <c r="F9" s="180" t="s">
        <v>33</v>
      </c>
      <c r="G9" s="13" t="s">
        <v>1</v>
      </c>
      <c r="H9" s="13">
        <v>20</v>
      </c>
      <c r="I9" s="105">
        <f>'1_Bhadla'!M19</f>
        <v>42294.770822400002</v>
      </c>
    </row>
    <row r="10" spans="2:9" s="179" customFormat="1" ht="17" x14ac:dyDescent="0.2">
      <c r="B10" s="178" t="s">
        <v>14</v>
      </c>
      <c r="C10" s="253">
        <f>'3_Kalwakurthy'!K20</f>
        <v>18687.875</v>
      </c>
      <c r="E10" s="268"/>
      <c r="F10" s="14" t="s">
        <v>19</v>
      </c>
      <c r="G10" s="11" t="s">
        <v>7</v>
      </c>
      <c r="H10" s="11">
        <v>5</v>
      </c>
      <c r="I10" s="228">
        <f>'2_Achempet'!M19</f>
        <v>8706.0984630000003</v>
      </c>
    </row>
    <row r="11" spans="2:9" s="179" customFormat="1" ht="17" x14ac:dyDescent="0.2">
      <c r="B11" s="178" t="s">
        <v>15</v>
      </c>
      <c r="C11" s="253">
        <f>'4_Salakpur'!K19</f>
        <v>17378.900000000001</v>
      </c>
      <c r="E11" s="268"/>
      <c r="F11" s="14" t="s">
        <v>19</v>
      </c>
      <c r="G11" s="11" t="s">
        <v>3</v>
      </c>
      <c r="H11" s="11">
        <v>10</v>
      </c>
      <c r="I11" s="105">
        <f>'3_Kalwakurthy'!M20</f>
        <v>18345.886887500001</v>
      </c>
    </row>
    <row r="12" spans="2:9" s="179" customFormat="1" ht="17" x14ac:dyDescent="0.2">
      <c r="B12" s="178" t="s">
        <v>16</v>
      </c>
      <c r="C12" s="253">
        <f>'5_Alladurg'!K20</f>
        <v>17921.870580645165</v>
      </c>
      <c r="E12" s="268"/>
      <c r="F12" s="14" t="s">
        <v>19</v>
      </c>
      <c r="G12" s="11" t="s">
        <v>5</v>
      </c>
      <c r="H12" s="11">
        <v>10</v>
      </c>
      <c r="I12" s="228">
        <f>'4_Salakpur'!M19</f>
        <v>17060.866129999999</v>
      </c>
    </row>
    <row r="13" spans="2:9" ht="18" thickBot="1" x14ac:dyDescent="0.25">
      <c r="B13" s="2" t="s">
        <v>17</v>
      </c>
      <c r="C13" s="253">
        <f>'6_Karnataka'!K19</f>
        <v>147044.27799999999</v>
      </c>
      <c r="E13" s="269"/>
      <c r="F13" s="15" t="s">
        <v>19</v>
      </c>
      <c r="G13" s="16" t="s">
        <v>0</v>
      </c>
      <c r="H13" s="16">
        <v>10</v>
      </c>
      <c r="I13" s="213">
        <f>'5_Alladurg'!M20</f>
        <v>17593.900349019361</v>
      </c>
    </row>
    <row r="14" spans="2:9" ht="17" x14ac:dyDescent="0.2">
      <c r="B14" s="2" t="s">
        <v>18</v>
      </c>
      <c r="C14" s="253">
        <f>'7_Vijayapura'!K23</f>
        <v>14111.143</v>
      </c>
      <c r="E14" s="275" t="s">
        <v>21</v>
      </c>
      <c r="F14" s="55" t="s">
        <v>8</v>
      </c>
      <c r="G14" s="212" t="s">
        <v>49</v>
      </c>
      <c r="H14" s="22">
        <v>20</v>
      </c>
      <c r="I14" s="256">
        <f>'6_Karnataka'!M19</f>
        <v>144353.36771260001</v>
      </c>
    </row>
    <row r="15" spans="2:9" x14ac:dyDescent="0.2">
      <c r="B15" s="2" t="s">
        <v>73</v>
      </c>
      <c r="C15" s="254">
        <f>'8_Hotgi'!K19</f>
        <v>1665.4441935483871</v>
      </c>
      <c r="E15" s="268"/>
      <c r="F15" s="14" t="s">
        <v>8</v>
      </c>
      <c r="G15" s="12" t="s">
        <v>50</v>
      </c>
      <c r="H15" s="11">
        <v>20</v>
      </c>
      <c r="I15" s="257"/>
    </row>
    <row r="16" spans="2:9" x14ac:dyDescent="0.2">
      <c r="B16" s="2" t="s">
        <v>74</v>
      </c>
      <c r="C16" s="254">
        <f>'9_Gotan'!K19</f>
        <v>10684.08</v>
      </c>
      <c r="E16" s="268"/>
      <c r="F16" s="14" t="s">
        <v>8</v>
      </c>
      <c r="G16" s="12" t="s">
        <v>58</v>
      </c>
      <c r="H16" s="11">
        <v>20</v>
      </c>
      <c r="I16" s="257"/>
    </row>
    <row r="17" spans="2:9" s="179" customFormat="1" ht="16" thickBot="1" x14ac:dyDescent="0.25">
      <c r="B17" s="181" t="s">
        <v>75</v>
      </c>
      <c r="C17" s="253">
        <f>'10_Sewagram'!K19</f>
        <v>9645.3371999999999</v>
      </c>
      <c r="E17" s="276"/>
      <c r="F17" s="17" t="s">
        <v>8</v>
      </c>
      <c r="G17" s="23" t="s">
        <v>68</v>
      </c>
      <c r="H17" s="18">
        <v>17</v>
      </c>
      <c r="I17" s="258"/>
    </row>
    <row r="18" spans="2:9" s="179" customFormat="1" ht="16" thickBot="1" x14ac:dyDescent="0.25">
      <c r="B18" s="181" t="s">
        <v>76</v>
      </c>
      <c r="C18" s="255">
        <f>'11_Pune'!K19</f>
        <v>1497.1979999999999</v>
      </c>
      <c r="E18" s="270" t="s">
        <v>22</v>
      </c>
      <c r="F18" s="180" t="s">
        <v>8</v>
      </c>
      <c r="G18" s="23" t="s">
        <v>68</v>
      </c>
      <c r="H18" s="13">
        <v>6.8</v>
      </c>
      <c r="I18" s="105">
        <f>'7_Vijayapura'!M23</f>
        <v>13852.909083099999</v>
      </c>
    </row>
    <row r="19" spans="2:9" ht="18" thickBot="1" x14ac:dyDescent="0.25">
      <c r="B19" s="3" t="s">
        <v>77</v>
      </c>
      <c r="C19" s="230">
        <f>SUM(C8:C18)</f>
        <v>290794.96717419353</v>
      </c>
      <c r="E19" s="271"/>
      <c r="F19" s="14" t="s">
        <v>34</v>
      </c>
      <c r="G19" s="11" t="s">
        <v>69</v>
      </c>
      <c r="H19" s="11">
        <v>0.8</v>
      </c>
      <c r="I19" s="228">
        <f>'8_Hotgi'!M19</f>
        <v>1627.1389770967742</v>
      </c>
    </row>
    <row r="20" spans="2:9" x14ac:dyDescent="0.2">
      <c r="D20" s="179"/>
      <c r="E20" s="271"/>
      <c r="F20" s="14" t="s">
        <v>33</v>
      </c>
      <c r="G20" s="11" t="s">
        <v>2</v>
      </c>
      <c r="H20" s="11">
        <v>5</v>
      </c>
      <c r="I20" s="228">
        <f>'9_Gotan'!M19</f>
        <v>10438.346159999999</v>
      </c>
    </row>
    <row r="21" spans="2:9" x14ac:dyDescent="0.2">
      <c r="B21" s="251" t="s">
        <v>71</v>
      </c>
      <c r="C21" s="250">
        <f>SUM(C8:C14)</f>
        <v>267302.90778064512</v>
      </c>
      <c r="E21" s="271"/>
      <c r="F21" s="14" t="s">
        <v>35</v>
      </c>
      <c r="G21" s="11" t="s">
        <v>6</v>
      </c>
      <c r="H21" s="11">
        <v>5</v>
      </c>
      <c r="I21" s="228">
        <f>'10_Sewagram'!M19</f>
        <v>9423.4944443999993</v>
      </c>
    </row>
    <row r="22" spans="2:9" ht="16" thickBot="1" x14ac:dyDescent="0.25">
      <c r="B22" s="251" t="s">
        <v>72</v>
      </c>
      <c r="C22" s="250">
        <f>SUM(C15:C18)</f>
        <v>23492.059393548388</v>
      </c>
      <c r="E22" s="272"/>
      <c r="F22" s="17" t="s">
        <v>34</v>
      </c>
      <c r="G22" s="18" t="s">
        <v>4</v>
      </c>
      <c r="H22" s="18">
        <v>0.8</v>
      </c>
      <c r="I22" s="229">
        <f>'11_Pune'!M19</f>
        <v>1462.762446</v>
      </c>
    </row>
    <row r="23" spans="2:9" ht="17" thickBot="1" x14ac:dyDescent="0.25">
      <c r="B23" s="3" t="s">
        <v>79</v>
      </c>
      <c r="C23" s="249">
        <f>C21+C22</f>
        <v>290794.96717419353</v>
      </c>
      <c r="E23" s="273" t="s">
        <v>28</v>
      </c>
      <c r="F23" s="274"/>
      <c r="G23" s="274"/>
      <c r="H23" s="69">
        <f>SUM(H9:H22)</f>
        <v>150.40000000000003</v>
      </c>
      <c r="I23" s="70">
        <f>SUM(I9:I22)</f>
        <v>285159.54147511616</v>
      </c>
    </row>
    <row r="24" spans="2:9" ht="16" thickBot="1" x14ac:dyDescent="0.25">
      <c r="B24" s="266"/>
      <c r="C24" s="266"/>
    </row>
    <row r="25" spans="2:9" ht="32" x14ac:dyDescent="0.2">
      <c r="B25" s="220"/>
      <c r="C25" s="221"/>
      <c r="E25" s="59"/>
      <c r="F25" s="58"/>
      <c r="G25" s="9" t="s">
        <v>29</v>
      </c>
      <c r="H25" s="9" t="s">
        <v>30</v>
      </c>
      <c r="I25" s="10" t="s">
        <v>31</v>
      </c>
    </row>
    <row r="26" spans="2:9" s="179" customFormat="1" x14ac:dyDescent="0.2">
      <c r="B26" s="222"/>
      <c r="C26" s="223"/>
      <c r="E26" s="183" t="s">
        <v>32</v>
      </c>
      <c r="F26" s="184">
        <f>150.94</f>
        <v>150.94</v>
      </c>
      <c r="G26" s="185">
        <v>247123</v>
      </c>
      <c r="H26" s="186">
        <f>G26/365*E5</f>
        <v>288423.00821917807</v>
      </c>
      <c r="I26" s="187">
        <f>(I23-H26)/H26</f>
        <v>-1.1314862722678279E-2</v>
      </c>
    </row>
    <row r="27" spans="2:9" s="20" customFormat="1" x14ac:dyDescent="0.2">
      <c r="B27" s="19"/>
      <c r="C27" s="21"/>
    </row>
    <row r="28" spans="2:9" x14ac:dyDescent="0.2">
      <c r="C28" s="21"/>
    </row>
    <row r="29" spans="2:9" x14ac:dyDescent="0.2">
      <c r="C29" s="21"/>
      <c r="E29" s="246" t="s">
        <v>57</v>
      </c>
      <c r="F29" s="246" t="s">
        <v>70</v>
      </c>
      <c r="G29" s="247" t="s">
        <v>59</v>
      </c>
    </row>
    <row r="30" spans="2:9" x14ac:dyDescent="0.2">
      <c r="C30" s="21"/>
      <c r="E30" s="56">
        <v>2022</v>
      </c>
      <c r="F30" s="226">
        <f>ROUNDDOWN('1_Bhadla'!J23+'2_Achempet'!M22+'3_Kalwakurthy'!L26+'4_Salakpur'!M24+'5_Alladurg'!K28+'6_Karnataka'!R9+'7_Vijayapura'!G31+'8_Hotgi'!J25+'9_Gotan'!I25+'10_Sewagram'!J24+'11_Pune'!I25,0)</f>
        <v>77710</v>
      </c>
      <c r="G30" s="248">
        <f>'1_Bhadla'!I23+'2_Achempet'!L22+'3_Kalwakurthy'!K26+'4_Salakpur'!L24+'5_Alladurg'!J28+'6_Karnataka'!Q9+'7_Vijayapura'!F31+'8_Hotgi'!I25+'9_Gotan'!H25+'10_Sewagram'!I24+'11_Pune'!H25</f>
        <v>79249.909174193555</v>
      </c>
    </row>
    <row r="31" spans="2:9" x14ac:dyDescent="0.2">
      <c r="C31" s="21"/>
      <c r="E31" s="182">
        <v>2023</v>
      </c>
      <c r="F31" s="226">
        <f>ROUNDDOWN('1_Bhadla'!J24+'2_Achempet'!M23+'3_Kalwakurthy'!L27+'4_Salakpur'!M25+'5_Alladurg'!K29+'6_Karnataka'!R10+'7_Vijayapura'!G32+'8_Hotgi'!J26+'9_Gotan'!I26+'10_Sewagram'!J25+'11_Pune'!I26,0)</f>
        <v>207448</v>
      </c>
      <c r="G31" s="249">
        <f>'1_Bhadla'!I24+'2_Achempet'!L23+'3_Kalwakurthy'!K27+'4_Salakpur'!L25+'5_Alladurg'!J29+'6_Karnataka'!Q10+'7_Vijayapura'!F32+'8_Hotgi'!I26+'9_Gotan'!H26+'10_Sewagram'!I25+'11_Pune'!H26</f>
        <v>211545.05799999999</v>
      </c>
    </row>
    <row r="32" spans="2:9" ht="16" thickBot="1" x14ac:dyDescent="0.25">
      <c r="C32" s="21"/>
      <c r="E32" s="57" t="s">
        <v>28</v>
      </c>
      <c r="F32" s="227">
        <f>SUM(F30:F31)</f>
        <v>285158</v>
      </c>
      <c r="G32" s="249">
        <f>SUM(G30:G31)</f>
        <v>290794.96717419353</v>
      </c>
    </row>
    <row r="33" spans="3:8" x14ac:dyDescent="0.2">
      <c r="C33" s="21"/>
    </row>
    <row r="34" spans="3:8" x14ac:dyDescent="0.2">
      <c r="C34" s="21"/>
    </row>
    <row r="35" spans="3:8" x14ac:dyDescent="0.2">
      <c r="H35" s="235"/>
    </row>
  </sheetData>
  <mergeCells count="12">
    <mergeCell ref="I14:I17"/>
    <mergeCell ref="B2:F2"/>
    <mergeCell ref="E3:F4"/>
    <mergeCell ref="E5:F5"/>
    <mergeCell ref="B24:C24"/>
    <mergeCell ref="E9:E13"/>
    <mergeCell ref="E18:E22"/>
    <mergeCell ref="E23:G23"/>
    <mergeCell ref="E14:E17"/>
    <mergeCell ref="C3:C4"/>
    <mergeCell ref="D3:D4"/>
    <mergeCell ref="B3:B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F0820-D378-4F08-8AD1-9400093F413B}">
  <sheetPr>
    <tabColor theme="9" tint="0.39997558519241921"/>
  </sheetPr>
  <dimension ref="B1:M28"/>
  <sheetViews>
    <sheetView topLeftCell="A2" zoomScale="87" workbookViewId="0">
      <selection activeCell="O11" sqref="O11"/>
    </sheetView>
  </sheetViews>
  <sheetFormatPr baseColWidth="10" defaultColWidth="9.1640625" defaultRowHeight="15" x14ac:dyDescent="0.2"/>
  <cols>
    <col min="1" max="1" width="9.1640625" style="24"/>
    <col min="2" max="2" width="7.5" style="24" bestFit="1" customWidth="1"/>
    <col min="3" max="4" width="10.5" style="24" bestFit="1" customWidth="1"/>
    <col min="5" max="5" width="14" style="24" bestFit="1" customWidth="1"/>
    <col min="6" max="6" width="8.5" style="24" bestFit="1" customWidth="1"/>
    <col min="7" max="7" width="13.83203125" style="24" bestFit="1" customWidth="1"/>
    <col min="8" max="9" width="13.5" style="24" customWidth="1"/>
    <col min="10" max="10" width="13.5" style="24" bestFit="1" customWidth="1"/>
    <col min="11" max="11" width="26.83203125" style="24" customWidth="1"/>
    <col min="12" max="12" width="8.83203125" style="24" bestFit="1" customWidth="1"/>
    <col min="13" max="13" width="10.83203125" style="24" bestFit="1" customWidth="1"/>
    <col min="14" max="16384" width="9.1640625" style="24"/>
  </cols>
  <sheetData>
    <row r="1" spans="2:13" ht="16" thickBot="1" x14ac:dyDescent="0.25"/>
    <row r="2" spans="2:13" ht="15.75" customHeight="1" thickBot="1" x14ac:dyDescent="0.25">
      <c r="B2" s="295" t="s">
        <v>36</v>
      </c>
      <c r="C2" s="298" t="s">
        <v>37</v>
      </c>
      <c r="D2" s="299"/>
      <c r="E2" s="292" t="s">
        <v>41</v>
      </c>
      <c r="F2" s="293"/>
      <c r="G2" s="294"/>
      <c r="H2" s="309" t="s">
        <v>42</v>
      </c>
      <c r="I2" s="279"/>
      <c r="J2" s="277"/>
      <c r="K2" s="310" t="s">
        <v>46</v>
      </c>
      <c r="L2" s="310" t="s">
        <v>44</v>
      </c>
      <c r="M2" s="261" t="s">
        <v>45</v>
      </c>
    </row>
    <row r="3" spans="2:13" ht="15.75" customHeight="1" thickBot="1" x14ac:dyDescent="0.25">
      <c r="B3" s="296"/>
      <c r="C3" s="300"/>
      <c r="D3" s="301"/>
      <c r="E3" s="302" t="s">
        <v>38</v>
      </c>
      <c r="F3" s="304" t="s">
        <v>39</v>
      </c>
      <c r="G3" s="343" t="s">
        <v>40</v>
      </c>
      <c r="H3" s="307" t="s">
        <v>38</v>
      </c>
      <c r="I3" s="308" t="s">
        <v>39</v>
      </c>
      <c r="J3" s="286" t="s">
        <v>40</v>
      </c>
      <c r="K3" s="291"/>
      <c r="L3" s="311"/>
      <c r="M3" s="287"/>
    </row>
    <row r="4" spans="2:13" ht="16" thickBot="1" x14ac:dyDescent="0.25">
      <c r="B4" s="297"/>
      <c r="C4" s="26" t="s">
        <v>10</v>
      </c>
      <c r="D4" s="27" t="s">
        <v>11</v>
      </c>
      <c r="E4" s="341"/>
      <c r="F4" s="342"/>
      <c r="G4" s="340"/>
      <c r="H4" s="303"/>
      <c r="I4" s="305"/>
      <c r="J4" s="285"/>
      <c r="K4" s="278"/>
      <c r="L4" s="312"/>
      <c r="M4" s="263"/>
    </row>
    <row r="5" spans="2:13" ht="16" thickBot="1" x14ac:dyDescent="0.25">
      <c r="B5" s="28">
        <v>44805</v>
      </c>
      <c r="C5" s="112">
        <v>44805</v>
      </c>
      <c r="D5" s="113">
        <v>44834</v>
      </c>
      <c r="E5" s="77">
        <v>727920</v>
      </c>
      <c r="F5" s="71">
        <v>2880</v>
      </c>
      <c r="G5" s="78">
        <f>E5-F5</f>
        <v>725040</v>
      </c>
      <c r="H5" s="79">
        <v>727920</v>
      </c>
      <c r="I5" s="72">
        <v>2880</v>
      </c>
      <c r="J5" s="80">
        <f t="shared" ref="J5:J18" si="0">H5-I5</f>
        <v>725040</v>
      </c>
      <c r="K5" s="22">
        <f>MIN(G5,J5)/1000</f>
        <v>725.04</v>
      </c>
      <c r="L5" s="51">
        <v>0.97699999999999998</v>
      </c>
      <c r="M5" s="33">
        <f>(K5*L5)</f>
        <v>708.36407999999994</v>
      </c>
    </row>
    <row r="6" spans="2:13" ht="16" thickBot="1" x14ac:dyDescent="0.25">
      <c r="B6" s="34">
        <v>44835</v>
      </c>
      <c r="C6" s="114">
        <v>44835</v>
      </c>
      <c r="D6" s="115">
        <v>44865</v>
      </c>
      <c r="E6" s="79">
        <v>804960</v>
      </c>
      <c r="F6" s="72">
        <v>2880</v>
      </c>
      <c r="G6" s="104">
        <f t="shared" ref="G6:G8" si="1">E6-F6</f>
        <v>802080</v>
      </c>
      <c r="H6" s="79">
        <v>804960</v>
      </c>
      <c r="I6" s="72">
        <v>2880</v>
      </c>
      <c r="J6" s="104">
        <f t="shared" si="0"/>
        <v>802080</v>
      </c>
      <c r="K6" s="13">
        <f t="shared" ref="K6:K18" si="2">MIN(G6,J6)/1000</f>
        <v>802.08</v>
      </c>
      <c r="L6" s="52">
        <v>0.97699999999999998</v>
      </c>
      <c r="M6" s="33">
        <f t="shared" ref="M6:M18" si="3">(K6*L6)</f>
        <v>783.63216</v>
      </c>
    </row>
    <row r="7" spans="2:13" ht="16" thickBot="1" x14ac:dyDescent="0.25">
      <c r="B7" s="39">
        <v>44866</v>
      </c>
      <c r="C7" s="114">
        <v>44866</v>
      </c>
      <c r="D7" s="115">
        <v>44896</v>
      </c>
      <c r="E7" s="79">
        <v>676080</v>
      </c>
      <c r="F7" s="72">
        <v>2880</v>
      </c>
      <c r="G7" s="104">
        <f t="shared" si="1"/>
        <v>673200</v>
      </c>
      <c r="H7" s="79">
        <v>676080</v>
      </c>
      <c r="I7" s="72">
        <v>2880</v>
      </c>
      <c r="J7" s="104">
        <f t="shared" si="0"/>
        <v>673200</v>
      </c>
      <c r="K7" s="13">
        <f t="shared" si="2"/>
        <v>673.2</v>
      </c>
      <c r="L7" s="52">
        <v>0.97699999999999998</v>
      </c>
      <c r="M7" s="33">
        <f t="shared" si="3"/>
        <v>657.71640000000002</v>
      </c>
    </row>
    <row r="8" spans="2:13" ht="16" thickBot="1" x14ac:dyDescent="0.25">
      <c r="B8" s="40">
        <v>44896</v>
      </c>
      <c r="C8" s="116">
        <v>44896</v>
      </c>
      <c r="D8" s="117">
        <v>44927</v>
      </c>
      <c r="E8" s="81">
        <v>670320</v>
      </c>
      <c r="F8" s="73">
        <v>2880</v>
      </c>
      <c r="G8" s="108">
        <f t="shared" si="1"/>
        <v>667440</v>
      </c>
      <c r="H8" s="81">
        <v>670320</v>
      </c>
      <c r="I8" s="73">
        <v>2880</v>
      </c>
      <c r="J8" s="108">
        <f t="shared" si="0"/>
        <v>667440</v>
      </c>
      <c r="K8" s="23">
        <f t="shared" si="2"/>
        <v>667.44</v>
      </c>
      <c r="L8" s="53">
        <v>0.97699999999999998</v>
      </c>
      <c r="M8" s="33">
        <f t="shared" si="3"/>
        <v>652.08888000000002</v>
      </c>
    </row>
    <row r="9" spans="2:13" ht="16" thickBot="1" x14ac:dyDescent="0.25">
      <c r="B9" s="39">
        <v>44927</v>
      </c>
      <c r="C9" s="112">
        <v>44927</v>
      </c>
      <c r="D9" s="113">
        <v>44958</v>
      </c>
      <c r="E9" s="98">
        <v>698400</v>
      </c>
      <c r="F9" s="72">
        <v>2880</v>
      </c>
      <c r="G9" s="80">
        <f t="shared" ref="G9:G18" si="4">E9-F9</f>
        <v>695520</v>
      </c>
      <c r="H9" s="98">
        <v>698400</v>
      </c>
      <c r="I9" s="72">
        <v>2880</v>
      </c>
      <c r="J9" s="80">
        <f t="shared" si="0"/>
        <v>695520</v>
      </c>
      <c r="K9" s="13">
        <f t="shared" si="2"/>
        <v>695.52</v>
      </c>
      <c r="L9" s="52">
        <v>0.97699999999999998</v>
      </c>
      <c r="M9" s="33">
        <f t="shared" si="3"/>
        <v>679.52303999999992</v>
      </c>
    </row>
    <row r="10" spans="2:13" ht="16" thickBot="1" x14ac:dyDescent="0.25">
      <c r="B10" s="34">
        <v>44958</v>
      </c>
      <c r="C10" s="114">
        <v>44958</v>
      </c>
      <c r="D10" s="115">
        <v>44986</v>
      </c>
      <c r="E10" s="98">
        <v>730080</v>
      </c>
      <c r="F10" s="72">
        <v>2880</v>
      </c>
      <c r="G10" s="80">
        <f t="shared" si="4"/>
        <v>727200</v>
      </c>
      <c r="H10" s="98">
        <v>730080</v>
      </c>
      <c r="I10" s="72">
        <v>2880</v>
      </c>
      <c r="J10" s="80">
        <f t="shared" si="0"/>
        <v>727200</v>
      </c>
      <c r="K10" s="13">
        <f t="shared" si="2"/>
        <v>727.2</v>
      </c>
      <c r="L10" s="52">
        <v>0.97699999999999998</v>
      </c>
      <c r="M10" s="33">
        <f t="shared" si="3"/>
        <v>710.47440000000006</v>
      </c>
    </row>
    <row r="11" spans="2:13" s="25" customFormat="1" ht="16" thickBot="1" x14ac:dyDescent="0.25">
      <c r="B11" s="39">
        <v>44986</v>
      </c>
      <c r="C11" s="118">
        <v>44986</v>
      </c>
      <c r="D11" s="119">
        <v>45017</v>
      </c>
      <c r="E11" s="98">
        <v>838800</v>
      </c>
      <c r="F11" s="72">
        <v>2880</v>
      </c>
      <c r="G11" s="80">
        <f t="shared" si="4"/>
        <v>835920</v>
      </c>
      <c r="H11" s="98">
        <v>838800</v>
      </c>
      <c r="I11" s="72">
        <v>2880</v>
      </c>
      <c r="J11" s="80">
        <f t="shared" si="0"/>
        <v>835920</v>
      </c>
      <c r="K11" s="13">
        <f t="shared" si="2"/>
        <v>835.92</v>
      </c>
      <c r="L11" s="52">
        <v>0.97699999999999998</v>
      </c>
      <c r="M11" s="33">
        <f t="shared" si="3"/>
        <v>816.69383999999991</v>
      </c>
    </row>
    <row r="12" spans="2:13" ht="16" thickBot="1" x14ac:dyDescent="0.25">
      <c r="B12" s="34">
        <v>45017</v>
      </c>
      <c r="C12" s="114">
        <v>45017</v>
      </c>
      <c r="D12" s="115">
        <v>45047</v>
      </c>
      <c r="E12" s="98">
        <v>880560</v>
      </c>
      <c r="F12" s="72">
        <v>2160</v>
      </c>
      <c r="G12" s="80">
        <f t="shared" si="4"/>
        <v>878400</v>
      </c>
      <c r="H12" s="98">
        <v>880560</v>
      </c>
      <c r="I12" s="72">
        <v>2160</v>
      </c>
      <c r="J12" s="80">
        <f t="shared" si="0"/>
        <v>878400</v>
      </c>
      <c r="K12" s="13">
        <f t="shared" si="2"/>
        <v>878.4</v>
      </c>
      <c r="L12" s="52">
        <v>0.97699999999999998</v>
      </c>
      <c r="M12" s="33">
        <f t="shared" si="3"/>
        <v>858.19679999999994</v>
      </c>
    </row>
    <row r="13" spans="2:13" ht="16" thickBot="1" x14ac:dyDescent="0.25">
      <c r="B13" s="39">
        <v>45047</v>
      </c>
      <c r="C13" s="118">
        <v>45047</v>
      </c>
      <c r="D13" s="119">
        <v>45078</v>
      </c>
      <c r="E13" s="98">
        <v>931680</v>
      </c>
      <c r="F13" s="72">
        <v>2160</v>
      </c>
      <c r="G13" s="80">
        <f t="shared" si="4"/>
        <v>929520</v>
      </c>
      <c r="H13" s="98">
        <v>931680</v>
      </c>
      <c r="I13" s="72">
        <v>2160</v>
      </c>
      <c r="J13" s="80">
        <f t="shared" si="0"/>
        <v>929520</v>
      </c>
      <c r="K13" s="13">
        <f t="shared" si="2"/>
        <v>929.52</v>
      </c>
      <c r="L13" s="52">
        <v>0.97699999999999998</v>
      </c>
      <c r="M13" s="33">
        <f t="shared" si="3"/>
        <v>908.14103999999998</v>
      </c>
    </row>
    <row r="14" spans="2:13" ht="16" thickBot="1" x14ac:dyDescent="0.25">
      <c r="B14" s="34">
        <v>45078</v>
      </c>
      <c r="C14" s="114">
        <v>45078</v>
      </c>
      <c r="D14" s="115">
        <v>45108</v>
      </c>
      <c r="E14" s="98">
        <v>812160</v>
      </c>
      <c r="F14" s="72">
        <v>2160</v>
      </c>
      <c r="G14" s="80">
        <f t="shared" si="4"/>
        <v>810000</v>
      </c>
      <c r="H14" s="98">
        <v>812160</v>
      </c>
      <c r="I14" s="72">
        <v>2160</v>
      </c>
      <c r="J14" s="80">
        <f t="shared" si="0"/>
        <v>810000</v>
      </c>
      <c r="K14" s="13">
        <f t="shared" si="2"/>
        <v>810</v>
      </c>
      <c r="L14" s="52">
        <v>0.97699999999999998</v>
      </c>
      <c r="M14" s="33">
        <f t="shared" si="3"/>
        <v>791.37</v>
      </c>
    </row>
    <row r="15" spans="2:13" ht="16" thickBot="1" x14ac:dyDescent="0.25">
      <c r="B15" s="39">
        <v>45108</v>
      </c>
      <c r="C15" s="118">
        <v>45108</v>
      </c>
      <c r="D15" s="119">
        <v>45139</v>
      </c>
      <c r="E15" s="98">
        <v>757440</v>
      </c>
      <c r="F15" s="72">
        <v>2880</v>
      </c>
      <c r="G15" s="80">
        <f t="shared" si="4"/>
        <v>754560</v>
      </c>
      <c r="H15" s="98">
        <v>757440</v>
      </c>
      <c r="I15" s="72">
        <v>2880</v>
      </c>
      <c r="J15" s="80">
        <f t="shared" si="0"/>
        <v>754560</v>
      </c>
      <c r="K15" s="13">
        <f t="shared" si="2"/>
        <v>754.56</v>
      </c>
      <c r="L15" s="52">
        <v>0.97699999999999998</v>
      </c>
      <c r="M15" s="33">
        <f t="shared" si="3"/>
        <v>737.20511999999997</v>
      </c>
    </row>
    <row r="16" spans="2:13" ht="16" thickBot="1" x14ac:dyDescent="0.25">
      <c r="B16" s="34">
        <v>45139</v>
      </c>
      <c r="C16" s="114">
        <v>45139</v>
      </c>
      <c r="D16" s="115">
        <v>45170</v>
      </c>
      <c r="E16" s="98">
        <v>675360</v>
      </c>
      <c r="F16" s="72">
        <v>2160</v>
      </c>
      <c r="G16" s="80">
        <f t="shared" si="4"/>
        <v>673200</v>
      </c>
      <c r="H16" s="98">
        <v>675360</v>
      </c>
      <c r="I16" s="72">
        <v>2160</v>
      </c>
      <c r="J16" s="80">
        <f t="shared" si="0"/>
        <v>673200</v>
      </c>
      <c r="K16" s="13">
        <f t="shared" si="2"/>
        <v>673.2</v>
      </c>
      <c r="L16" s="52">
        <v>0.97699999999999998</v>
      </c>
      <c r="M16" s="33">
        <f t="shared" si="3"/>
        <v>657.71640000000002</v>
      </c>
    </row>
    <row r="17" spans="2:13" ht="16" thickBot="1" x14ac:dyDescent="0.25">
      <c r="B17" s="39">
        <v>45170</v>
      </c>
      <c r="C17" s="118">
        <v>45170</v>
      </c>
      <c r="D17" s="119">
        <v>45200</v>
      </c>
      <c r="E17" s="98">
        <v>726480</v>
      </c>
      <c r="F17" s="72">
        <v>2160</v>
      </c>
      <c r="G17" s="80">
        <f t="shared" si="4"/>
        <v>724320</v>
      </c>
      <c r="H17" s="98">
        <v>726480</v>
      </c>
      <c r="I17" s="72">
        <v>2160</v>
      </c>
      <c r="J17" s="80">
        <f t="shared" si="0"/>
        <v>724320</v>
      </c>
      <c r="K17" s="13">
        <f t="shared" si="2"/>
        <v>724.32</v>
      </c>
      <c r="L17" s="52">
        <v>0.97699999999999998</v>
      </c>
      <c r="M17" s="33">
        <f t="shared" si="3"/>
        <v>707.66064000000006</v>
      </c>
    </row>
    <row r="18" spans="2:13" ht="16" thickBot="1" x14ac:dyDescent="0.25">
      <c r="B18" s="40">
        <v>45200</v>
      </c>
      <c r="C18" s="116">
        <v>45200</v>
      </c>
      <c r="D18" s="117">
        <v>45231</v>
      </c>
      <c r="E18" s="98">
        <v>790560</v>
      </c>
      <c r="F18" s="72">
        <v>2880</v>
      </c>
      <c r="G18" s="80">
        <f t="shared" si="4"/>
        <v>787680</v>
      </c>
      <c r="H18" s="98">
        <v>790560</v>
      </c>
      <c r="I18" s="72">
        <v>2880</v>
      </c>
      <c r="J18" s="80">
        <f t="shared" si="0"/>
        <v>787680</v>
      </c>
      <c r="K18" s="13">
        <f t="shared" si="2"/>
        <v>787.68</v>
      </c>
      <c r="L18" s="52">
        <v>0.97699999999999998</v>
      </c>
      <c r="M18" s="33">
        <f t="shared" si="3"/>
        <v>769.56335999999999</v>
      </c>
    </row>
    <row r="19" spans="2:13" ht="16" thickBot="1" x14ac:dyDescent="0.25">
      <c r="B19" s="288" t="s">
        <v>28</v>
      </c>
      <c r="C19" s="289"/>
      <c r="D19" s="290"/>
      <c r="E19" s="75">
        <f t="shared" ref="E19:K19" si="5">SUM(E5:E18)</f>
        <v>10720800</v>
      </c>
      <c r="F19" s="74">
        <f t="shared" si="5"/>
        <v>36720</v>
      </c>
      <c r="G19" s="76">
        <f t="shared" si="5"/>
        <v>10684080</v>
      </c>
      <c r="H19" s="75">
        <f t="shared" si="5"/>
        <v>10720800</v>
      </c>
      <c r="I19" s="74">
        <f t="shared" si="5"/>
        <v>36720</v>
      </c>
      <c r="J19" s="76">
        <f t="shared" si="5"/>
        <v>10684080</v>
      </c>
      <c r="K19" s="49">
        <f t="shared" si="5"/>
        <v>10684.08</v>
      </c>
      <c r="L19" s="54">
        <f>L5</f>
        <v>0.97699999999999998</v>
      </c>
      <c r="M19" s="50">
        <f>SUM(M5:M18)</f>
        <v>10438.346159999999</v>
      </c>
    </row>
    <row r="24" spans="2:13" ht="48" x14ac:dyDescent="0.2">
      <c r="G24" s="238" t="s">
        <v>57</v>
      </c>
      <c r="H24" s="239" t="s">
        <v>66</v>
      </c>
      <c r="I24" s="239" t="s">
        <v>67</v>
      </c>
    </row>
    <row r="25" spans="2:13" x14ac:dyDescent="0.2">
      <c r="G25" s="188">
        <v>2022</v>
      </c>
      <c r="H25" s="224">
        <f>SUM(K5:K8)</f>
        <v>2867.7599999999998</v>
      </c>
      <c r="I25" s="224">
        <f>SUM(M5:M8)</f>
        <v>2801.80152</v>
      </c>
    </row>
    <row r="26" spans="2:13" x14ac:dyDescent="0.2">
      <c r="G26" s="188">
        <v>2023</v>
      </c>
      <c r="H26" s="224">
        <f>SUM(K9:K18)</f>
        <v>7816.3199999999988</v>
      </c>
      <c r="I26" s="224">
        <f>SUM(M9:M18)</f>
        <v>7636.5446400000001</v>
      </c>
    </row>
    <row r="27" spans="2:13" x14ac:dyDescent="0.2">
      <c r="G27" s="188" t="s">
        <v>28</v>
      </c>
      <c r="H27" s="224">
        <f>H25+H26</f>
        <v>10684.079999999998</v>
      </c>
      <c r="I27" s="224">
        <f>I25+I26</f>
        <v>10438.346160000001</v>
      </c>
    </row>
    <row r="28" spans="2:13" x14ac:dyDescent="0.2">
      <c r="H28" s="120"/>
    </row>
  </sheetData>
  <mergeCells count="14">
    <mergeCell ref="F3:F4"/>
    <mergeCell ref="G3:G4"/>
    <mergeCell ref="J3:J4"/>
    <mergeCell ref="B19:D19"/>
    <mergeCell ref="M2:M4"/>
    <mergeCell ref="B2:B4"/>
    <mergeCell ref="C2:D3"/>
    <mergeCell ref="E2:G2"/>
    <mergeCell ref="E3:E4"/>
    <mergeCell ref="H3:H4"/>
    <mergeCell ref="I3:I4"/>
    <mergeCell ref="H2:J2"/>
    <mergeCell ref="K2:K4"/>
    <mergeCell ref="L2:L4"/>
  </mergeCells>
  <pageMargins left="0.7" right="0.7" top="0.75" bottom="0.75" header="0.3" footer="0.3"/>
  <ignoredErrors>
    <ignoredError sqref="L19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7FC0-640F-44C8-B9EC-A0F64F248994}">
  <sheetPr>
    <tabColor theme="9" tint="0.39997558519241921"/>
  </sheetPr>
  <dimension ref="B1:M28"/>
  <sheetViews>
    <sheetView zoomScaleNormal="100" workbookViewId="0">
      <selection activeCell="J3" sqref="J3:J4"/>
    </sheetView>
  </sheetViews>
  <sheetFormatPr baseColWidth="10" defaultColWidth="9.1640625" defaultRowHeight="15" x14ac:dyDescent="0.2"/>
  <cols>
    <col min="1" max="1" width="9.1640625" style="24"/>
    <col min="2" max="2" width="7.5" style="24" bestFit="1" customWidth="1"/>
    <col min="3" max="4" width="10.5" style="24" bestFit="1" customWidth="1"/>
    <col min="5" max="5" width="14" style="24" bestFit="1" customWidth="1"/>
    <col min="6" max="6" width="8.5" style="24" bestFit="1" customWidth="1"/>
    <col min="7" max="7" width="13.83203125" style="24" bestFit="1" customWidth="1"/>
    <col min="8" max="9" width="13.5" style="24" customWidth="1"/>
    <col min="10" max="10" width="13.5" style="24" bestFit="1" customWidth="1"/>
    <col min="11" max="11" width="28.1640625" style="24" customWidth="1"/>
    <col min="12" max="12" width="8.83203125" style="24" bestFit="1" customWidth="1"/>
    <col min="13" max="13" width="10.83203125" style="24" bestFit="1" customWidth="1"/>
    <col min="14" max="16384" width="9.1640625" style="24"/>
  </cols>
  <sheetData>
    <row r="1" spans="2:13" ht="16" thickBot="1" x14ac:dyDescent="0.25"/>
    <row r="2" spans="2:13" ht="15.75" customHeight="1" thickBot="1" x14ac:dyDescent="0.25">
      <c r="B2" s="295" t="s">
        <v>36</v>
      </c>
      <c r="C2" s="298" t="s">
        <v>37</v>
      </c>
      <c r="D2" s="299"/>
      <c r="E2" s="292" t="s">
        <v>41</v>
      </c>
      <c r="F2" s="293"/>
      <c r="G2" s="294"/>
      <c r="H2" s="317" t="s">
        <v>42</v>
      </c>
      <c r="I2" s="318"/>
      <c r="J2" s="319"/>
      <c r="K2" s="310" t="s">
        <v>46</v>
      </c>
      <c r="L2" s="310" t="s">
        <v>44</v>
      </c>
      <c r="M2" s="261" t="s">
        <v>45</v>
      </c>
    </row>
    <row r="3" spans="2:13" ht="15.75" customHeight="1" thickBot="1" x14ac:dyDescent="0.25">
      <c r="B3" s="296"/>
      <c r="C3" s="300"/>
      <c r="D3" s="301"/>
      <c r="E3" s="302" t="s">
        <v>38</v>
      </c>
      <c r="F3" s="304" t="s">
        <v>39</v>
      </c>
      <c r="G3" s="284" t="s">
        <v>40</v>
      </c>
      <c r="H3" s="307" t="s">
        <v>38</v>
      </c>
      <c r="I3" s="308" t="s">
        <v>39</v>
      </c>
      <c r="J3" s="335" t="s">
        <v>40</v>
      </c>
      <c r="K3" s="314"/>
      <c r="L3" s="311"/>
      <c r="M3" s="287"/>
    </row>
    <row r="4" spans="2:13" ht="16" thickBot="1" x14ac:dyDescent="0.25">
      <c r="B4" s="297"/>
      <c r="C4" s="26" t="s">
        <v>10</v>
      </c>
      <c r="D4" s="27" t="s">
        <v>11</v>
      </c>
      <c r="E4" s="303"/>
      <c r="F4" s="305"/>
      <c r="G4" s="285"/>
      <c r="H4" s="303"/>
      <c r="I4" s="305"/>
      <c r="J4" s="297"/>
      <c r="K4" s="315"/>
      <c r="L4" s="312"/>
      <c r="M4" s="263"/>
    </row>
    <row r="5" spans="2:13" ht="16" thickBot="1" x14ac:dyDescent="0.25">
      <c r="B5" s="28">
        <v>44805</v>
      </c>
      <c r="C5" s="112">
        <v>44803</v>
      </c>
      <c r="D5" s="113">
        <v>44834</v>
      </c>
      <c r="E5" s="97">
        <v>654000</v>
      </c>
      <c r="F5" s="71">
        <v>2425</v>
      </c>
      <c r="G5" s="78">
        <f>E5-F5</f>
        <v>651575</v>
      </c>
      <c r="H5" s="77">
        <v>652692</v>
      </c>
      <c r="I5" s="71">
        <v>2429</v>
      </c>
      <c r="J5" s="78">
        <f t="shared" ref="J5:J18" si="0">H5-I5</f>
        <v>650263</v>
      </c>
      <c r="K5" s="102">
        <f>MIN(G5,J5)/1000</f>
        <v>650.26300000000003</v>
      </c>
      <c r="L5" s="51">
        <v>0.97699999999999998</v>
      </c>
      <c r="M5" s="103">
        <f>K5*L5</f>
        <v>635.30695100000003</v>
      </c>
    </row>
    <row r="6" spans="2:13" ht="16" thickBot="1" x14ac:dyDescent="0.25">
      <c r="B6" s="34">
        <v>44835</v>
      </c>
      <c r="C6" s="114">
        <v>44834</v>
      </c>
      <c r="D6" s="115">
        <v>44865</v>
      </c>
      <c r="E6" s="98">
        <v>735350</v>
      </c>
      <c r="F6" s="72">
        <v>2675</v>
      </c>
      <c r="G6" s="80">
        <f t="shared" ref="G6:G18" si="1">E6-F6</f>
        <v>732675</v>
      </c>
      <c r="H6" s="100">
        <v>733879</v>
      </c>
      <c r="I6" s="101">
        <v>2679</v>
      </c>
      <c r="J6" s="104">
        <f t="shared" si="0"/>
        <v>731200</v>
      </c>
      <c r="K6" s="105">
        <f t="shared" ref="K6:K18" si="2">MIN(G6,J6)/1000</f>
        <v>731.2</v>
      </c>
      <c r="L6" s="52">
        <v>0.97699999999999998</v>
      </c>
      <c r="M6" s="103">
        <f t="shared" ref="M6:M18" si="3">K6*L6</f>
        <v>714.38240000000008</v>
      </c>
    </row>
    <row r="7" spans="2:13" ht="16" thickBot="1" x14ac:dyDescent="0.25">
      <c r="B7" s="39">
        <v>44866</v>
      </c>
      <c r="C7" s="114">
        <v>44865</v>
      </c>
      <c r="D7" s="115">
        <v>44895</v>
      </c>
      <c r="E7" s="98">
        <v>683600</v>
      </c>
      <c r="F7" s="72">
        <v>2675</v>
      </c>
      <c r="G7" s="80">
        <f t="shared" si="1"/>
        <v>680925</v>
      </c>
      <c r="H7" s="100">
        <v>682232</v>
      </c>
      <c r="I7" s="101">
        <v>2680</v>
      </c>
      <c r="J7" s="104">
        <f t="shared" si="0"/>
        <v>679552</v>
      </c>
      <c r="K7" s="105">
        <f t="shared" si="2"/>
        <v>679.55200000000002</v>
      </c>
      <c r="L7" s="52">
        <v>0.97699999999999998</v>
      </c>
      <c r="M7" s="103">
        <f t="shared" si="3"/>
        <v>663.92230400000005</v>
      </c>
    </row>
    <row r="8" spans="2:13" ht="16" thickBot="1" x14ac:dyDescent="0.25">
      <c r="B8" s="40">
        <v>44896</v>
      </c>
      <c r="C8" s="116">
        <v>44895</v>
      </c>
      <c r="D8" s="117">
        <v>44926</v>
      </c>
      <c r="E8" s="99">
        <v>704150</v>
      </c>
      <c r="F8" s="73">
        <v>2800</v>
      </c>
      <c r="G8" s="82">
        <f t="shared" si="1"/>
        <v>701350</v>
      </c>
      <c r="H8" s="106">
        <v>702741</v>
      </c>
      <c r="I8" s="107">
        <v>2805</v>
      </c>
      <c r="J8" s="108">
        <f t="shared" si="0"/>
        <v>699936</v>
      </c>
      <c r="K8" s="109">
        <f t="shared" si="2"/>
        <v>699.93600000000004</v>
      </c>
      <c r="L8" s="53">
        <v>0.97699999999999998</v>
      </c>
      <c r="M8" s="103">
        <f t="shared" si="3"/>
        <v>683.83747200000005</v>
      </c>
    </row>
    <row r="9" spans="2:13" ht="16" thickBot="1" x14ac:dyDescent="0.25">
      <c r="B9" s="39">
        <v>44927</v>
      </c>
      <c r="C9" s="112">
        <v>44926</v>
      </c>
      <c r="D9" s="113">
        <v>44957</v>
      </c>
      <c r="E9" s="98">
        <v>772450</v>
      </c>
      <c r="F9" s="72">
        <v>2750</v>
      </c>
      <c r="G9" s="80">
        <f t="shared" si="1"/>
        <v>769700</v>
      </c>
      <c r="H9" s="79">
        <v>770905.1</v>
      </c>
      <c r="I9" s="72">
        <v>2754.4</v>
      </c>
      <c r="J9" s="80">
        <f t="shared" si="0"/>
        <v>768150.7</v>
      </c>
      <c r="K9" s="105">
        <f t="shared" si="2"/>
        <v>768.15069999999992</v>
      </c>
      <c r="L9" s="52">
        <v>0.97699999999999998</v>
      </c>
      <c r="M9" s="103">
        <f t="shared" si="3"/>
        <v>750.48323389999985</v>
      </c>
    </row>
    <row r="10" spans="2:13" ht="16" thickBot="1" x14ac:dyDescent="0.25">
      <c r="B10" s="34">
        <v>44958</v>
      </c>
      <c r="C10" s="114">
        <v>44957</v>
      </c>
      <c r="D10" s="115">
        <v>44985</v>
      </c>
      <c r="E10" s="98">
        <v>764100</v>
      </c>
      <c r="F10" s="72">
        <v>2375</v>
      </c>
      <c r="G10" s="80">
        <f t="shared" si="1"/>
        <v>761725</v>
      </c>
      <c r="H10" s="100">
        <v>762571.8</v>
      </c>
      <c r="I10" s="101">
        <v>2378.1</v>
      </c>
      <c r="J10" s="104">
        <f t="shared" si="0"/>
        <v>760193.70000000007</v>
      </c>
      <c r="K10" s="105">
        <f t="shared" si="2"/>
        <v>760.19370000000004</v>
      </c>
      <c r="L10" s="52">
        <v>0.97699999999999998</v>
      </c>
      <c r="M10" s="103">
        <f t="shared" si="3"/>
        <v>742.70924490000004</v>
      </c>
    </row>
    <row r="11" spans="2:13" s="25" customFormat="1" ht="16" thickBot="1" x14ac:dyDescent="0.25">
      <c r="B11" s="39">
        <v>44986</v>
      </c>
      <c r="C11" s="118">
        <v>44985</v>
      </c>
      <c r="D11" s="119">
        <v>45016</v>
      </c>
      <c r="E11" s="98">
        <v>784900</v>
      </c>
      <c r="F11" s="72">
        <v>2600</v>
      </c>
      <c r="G11" s="80">
        <f t="shared" si="1"/>
        <v>782300</v>
      </c>
      <c r="H11" s="100">
        <v>783330.2</v>
      </c>
      <c r="I11" s="101">
        <v>2604.4</v>
      </c>
      <c r="J11" s="104">
        <f t="shared" si="0"/>
        <v>780725.79999999993</v>
      </c>
      <c r="K11" s="105">
        <f t="shared" si="2"/>
        <v>780.72579999999994</v>
      </c>
      <c r="L11" s="52">
        <v>0.97699999999999998</v>
      </c>
      <c r="M11" s="103">
        <f t="shared" si="3"/>
        <v>762.76910659999987</v>
      </c>
    </row>
    <row r="12" spans="2:13" ht="16" thickBot="1" x14ac:dyDescent="0.25">
      <c r="B12" s="34">
        <v>45017</v>
      </c>
      <c r="C12" s="114">
        <v>45016</v>
      </c>
      <c r="D12" s="115">
        <v>45046</v>
      </c>
      <c r="E12" s="98">
        <v>781050</v>
      </c>
      <c r="F12" s="72">
        <v>2325</v>
      </c>
      <c r="G12" s="80">
        <f t="shared" si="1"/>
        <v>778725</v>
      </c>
      <c r="H12" s="100">
        <v>779487.9</v>
      </c>
      <c r="I12" s="101">
        <v>2329.4</v>
      </c>
      <c r="J12" s="104">
        <f t="shared" si="0"/>
        <v>777158.5</v>
      </c>
      <c r="K12" s="105">
        <f t="shared" si="2"/>
        <v>777.1585</v>
      </c>
      <c r="L12" s="52">
        <v>0.97699999999999998</v>
      </c>
      <c r="M12" s="103">
        <f t="shared" si="3"/>
        <v>759.28385449999996</v>
      </c>
    </row>
    <row r="13" spans="2:13" ht="16" thickBot="1" x14ac:dyDescent="0.25">
      <c r="B13" s="39">
        <v>45047</v>
      </c>
      <c r="C13" s="118">
        <v>45046</v>
      </c>
      <c r="D13" s="119">
        <v>45077</v>
      </c>
      <c r="E13" s="98">
        <v>763475</v>
      </c>
      <c r="F13" s="72">
        <v>2550</v>
      </c>
      <c r="G13" s="80">
        <f t="shared" si="1"/>
        <v>760925</v>
      </c>
      <c r="H13" s="100">
        <v>761948.1</v>
      </c>
      <c r="I13" s="101">
        <v>2554.3000000000002</v>
      </c>
      <c r="J13" s="104">
        <f t="shared" si="0"/>
        <v>759393.79999999993</v>
      </c>
      <c r="K13" s="105">
        <f t="shared" si="2"/>
        <v>759.39379999999994</v>
      </c>
      <c r="L13" s="52">
        <v>0.97699999999999998</v>
      </c>
      <c r="M13" s="103">
        <f t="shared" si="3"/>
        <v>741.92774259999987</v>
      </c>
    </row>
    <row r="14" spans="2:13" ht="16" thickBot="1" x14ac:dyDescent="0.25">
      <c r="B14" s="34">
        <v>45078</v>
      </c>
      <c r="C14" s="114">
        <v>45077</v>
      </c>
      <c r="D14" s="115">
        <v>45107</v>
      </c>
      <c r="E14" s="98">
        <v>589700</v>
      </c>
      <c r="F14" s="72">
        <v>2300</v>
      </c>
      <c r="G14" s="80">
        <f t="shared" si="1"/>
        <v>587400</v>
      </c>
      <c r="H14" s="100">
        <v>588520.6</v>
      </c>
      <c r="I14" s="101">
        <v>2304.4</v>
      </c>
      <c r="J14" s="104">
        <f t="shared" si="0"/>
        <v>586216.19999999995</v>
      </c>
      <c r="K14" s="105">
        <f t="shared" si="2"/>
        <v>586.21619999999996</v>
      </c>
      <c r="L14" s="52">
        <v>0.97699999999999998</v>
      </c>
      <c r="M14" s="103">
        <f t="shared" si="3"/>
        <v>572.73322739999992</v>
      </c>
    </row>
    <row r="15" spans="2:13" ht="16" thickBot="1" x14ac:dyDescent="0.25">
      <c r="B15" s="39">
        <v>45108</v>
      </c>
      <c r="C15" s="118">
        <v>45107</v>
      </c>
      <c r="D15" s="119">
        <v>45138</v>
      </c>
      <c r="E15" s="98">
        <v>576250</v>
      </c>
      <c r="F15" s="72">
        <v>2175</v>
      </c>
      <c r="G15" s="80">
        <f t="shared" si="1"/>
        <v>574075</v>
      </c>
      <c r="H15" s="100">
        <v>575097.5</v>
      </c>
      <c r="I15" s="101">
        <v>2179.1</v>
      </c>
      <c r="J15" s="104">
        <f t="shared" si="0"/>
        <v>572918.4</v>
      </c>
      <c r="K15" s="105">
        <f t="shared" si="2"/>
        <v>572.91840000000002</v>
      </c>
      <c r="L15" s="52">
        <v>0.97699999999999998</v>
      </c>
      <c r="M15" s="103">
        <f t="shared" si="3"/>
        <v>559.74127680000004</v>
      </c>
    </row>
    <row r="16" spans="2:13" ht="16" thickBot="1" x14ac:dyDescent="0.25">
      <c r="B16" s="34">
        <v>45139</v>
      </c>
      <c r="C16" s="114">
        <v>45138</v>
      </c>
      <c r="D16" s="115">
        <v>45169</v>
      </c>
      <c r="E16" s="98">
        <v>511800</v>
      </c>
      <c r="F16" s="72">
        <v>2300</v>
      </c>
      <c r="G16" s="80">
        <f t="shared" si="1"/>
        <v>509500</v>
      </c>
      <c r="H16" s="100">
        <v>510776.4</v>
      </c>
      <c r="I16" s="101">
        <v>2304.4</v>
      </c>
      <c r="J16" s="104">
        <f t="shared" si="0"/>
        <v>508472</v>
      </c>
      <c r="K16" s="105">
        <f t="shared" si="2"/>
        <v>508.47199999999998</v>
      </c>
      <c r="L16" s="52">
        <v>0.97699999999999998</v>
      </c>
      <c r="M16" s="103">
        <f t="shared" si="3"/>
        <v>496.77714399999996</v>
      </c>
    </row>
    <row r="17" spans="2:13" ht="16" thickBot="1" x14ac:dyDescent="0.25">
      <c r="B17" s="39">
        <v>45170</v>
      </c>
      <c r="C17" s="118">
        <v>45169</v>
      </c>
      <c r="D17" s="119">
        <v>45199</v>
      </c>
      <c r="E17" s="98">
        <v>626350</v>
      </c>
      <c r="F17" s="72">
        <v>2375</v>
      </c>
      <c r="G17" s="80">
        <f t="shared" si="1"/>
        <v>623975</v>
      </c>
      <c r="H17" s="100">
        <v>625097.30000000005</v>
      </c>
      <c r="I17" s="101">
        <v>2379.5</v>
      </c>
      <c r="J17" s="104">
        <f t="shared" si="0"/>
        <v>622717.80000000005</v>
      </c>
      <c r="K17" s="105">
        <f t="shared" si="2"/>
        <v>622.71780000000001</v>
      </c>
      <c r="L17" s="52">
        <v>0.97699999999999998</v>
      </c>
      <c r="M17" s="103">
        <f t="shared" si="3"/>
        <v>608.39529059999995</v>
      </c>
    </row>
    <row r="18" spans="2:13" ht="16" thickBot="1" x14ac:dyDescent="0.25">
      <c r="B18" s="40">
        <v>45200</v>
      </c>
      <c r="C18" s="116">
        <v>45199</v>
      </c>
      <c r="D18" s="117">
        <v>45230</v>
      </c>
      <c r="E18" s="98">
        <v>752725</v>
      </c>
      <c r="F18" s="72">
        <v>2775</v>
      </c>
      <c r="G18" s="80">
        <f t="shared" si="1"/>
        <v>749950</v>
      </c>
      <c r="H18" s="106">
        <v>751219.6</v>
      </c>
      <c r="I18" s="107">
        <v>2780.3</v>
      </c>
      <c r="J18" s="108">
        <f t="shared" si="0"/>
        <v>748439.29999999993</v>
      </c>
      <c r="K18" s="105">
        <f t="shared" si="2"/>
        <v>748.43929999999989</v>
      </c>
      <c r="L18" s="52">
        <v>0.97699999999999998</v>
      </c>
      <c r="M18" s="103">
        <f t="shared" si="3"/>
        <v>731.22519609999983</v>
      </c>
    </row>
    <row r="19" spans="2:13" ht="16" thickBot="1" x14ac:dyDescent="0.25">
      <c r="B19" s="288" t="s">
        <v>28</v>
      </c>
      <c r="C19" s="289"/>
      <c r="D19" s="290"/>
      <c r="E19" s="75">
        <f t="shared" ref="E19:K19" si="4">SUM(E5:E18)</f>
        <v>9699900</v>
      </c>
      <c r="F19" s="74">
        <f t="shared" si="4"/>
        <v>35100</v>
      </c>
      <c r="G19" s="76">
        <f t="shared" si="4"/>
        <v>9664800</v>
      </c>
      <c r="H19" s="75">
        <f t="shared" si="4"/>
        <v>9680498.5</v>
      </c>
      <c r="I19" s="74">
        <f t="shared" si="4"/>
        <v>35161.300000000003</v>
      </c>
      <c r="J19" s="76">
        <f t="shared" si="4"/>
        <v>9645337.2000000011</v>
      </c>
      <c r="K19" s="110">
        <f t="shared" si="4"/>
        <v>9645.3371999999999</v>
      </c>
      <c r="L19" s="54">
        <f>L5</f>
        <v>0.97699999999999998</v>
      </c>
      <c r="M19" s="111">
        <f>SUM(M5:M18)</f>
        <v>9423.4944443999993</v>
      </c>
    </row>
    <row r="23" spans="2:13" ht="48" x14ac:dyDescent="0.2">
      <c r="H23" s="238" t="s">
        <v>57</v>
      </c>
      <c r="I23" s="239" t="s">
        <v>66</v>
      </c>
      <c r="J23" s="239" t="s">
        <v>67</v>
      </c>
    </row>
    <row r="24" spans="2:13" x14ac:dyDescent="0.2">
      <c r="H24" s="188">
        <v>2022</v>
      </c>
      <c r="I24" s="224">
        <f>SUM(K5:K8)</f>
        <v>2760.9510000000005</v>
      </c>
      <c r="J24" s="224">
        <f>SUM(M5:M8)</f>
        <v>2697.4491270000003</v>
      </c>
    </row>
    <row r="25" spans="2:13" x14ac:dyDescent="0.2">
      <c r="H25" s="188">
        <v>2023</v>
      </c>
      <c r="I25" s="224">
        <f>SUM(K9:K18)</f>
        <v>6884.3862000000008</v>
      </c>
      <c r="J25" s="224">
        <f>SUM(M9:M18)</f>
        <v>6726.0453173999995</v>
      </c>
    </row>
    <row r="26" spans="2:13" x14ac:dyDescent="0.2">
      <c r="H26" s="188" t="s">
        <v>28</v>
      </c>
      <c r="I26" s="224">
        <f>I24+I25</f>
        <v>9645.3372000000018</v>
      </c>
      <c r="J26" s="224">
        <f>J24+J25</f>
        <v>9423.4944443999993</v>
      </c>
    </row>
    <row r="28" spans="2:13" x14ac:dyDescent="0.2">
      <c r="I28" s="120"/>
    </row>
  </sheetData>
  <mergeCells count="14">
    <mergeCell ref="F3:F4"/>
    <mergeCell ref="G3:G4"/>
    <mergeCell ref="J3:J4"/>
    <mergeCell ref="B19:D19"/>
    <mergeCell ref="M2:M4"/>
    <mergeCell ref="B2:B4"/>
    <mergeCell ref="C2:D3"/>
    <mergeCell ref="E2:G2"/>
    <mergeCell ref="E3:E4"/>
    <mergeCell ref="H3:H4"/>
    <mergeCell ref="I3:I4"/>
    <mergeCell ref="H2:J2"/>
    <mergeCell ref="K2:K4"/>
    <mergeCell ref="L2:L4"/>
  </mergeCells>
  <pageMargins left="0.7" right="0.7" top="0.75" bottom="0.75" header="0.3" footer="0.3"/>
  <ignoredErrors>
    <ignoredError sqref="L19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75BD6-9BCC-4DFC-8EBB-093AE7EAE7B1}">
  <sheetPr>
    <tabColor theme="9" tint="0.39997558519241921"/>
  </sheetPr>
  <dimension ref="B1:M28"/>
  <sheetViews>
    <sheetView zoomScaleNormal="100" workbookViewId="0">
      <selection activeCell="K27" sqref="K27"/>
    </sheetView>
  </sheetViews>
  <sheetFormatPr baseColWidth="10" defaultColWidth="9.1640625" defaultRowHeight="15" x14ac:dyDescent="0.2"/>
  <cols>
    <col min="1" max="1" width="9.1640625" style="24"/>
    <col min="2" max="2" width="7.5" style="24" bestFit="1" customWidth="1"/>
    <col min="3" max="4" width="10.5" style="24" bestFit="1" customWidth="1"/>
    <col min="5" max="5" width="13.83203125" style="24" bestFit="1" customWidth="1"/>
    <col min="6" max="6" width="11.83203125" style="24" customWidth="1"/>
    <col min="7" max="7" width="13.5" style="24" bestFit="1" customWidth="1"/>
    <col min="8" max="9" width="13.5" style="24" customWidth="1"/>
    <col min="10" max="10" width="13.5" style="24" bestFit="1" customWidth="1"/>
    <col min="11" max="11" width="13.5" style="24" customWidth="1"/>
    <col min="12" max="12" width="8.83203125" style="24" bestFit="1" customWidth="1"/>
    <col min="13" max="13" width="10.83203125" style="24" bestFit="1" customWidth="1"/>
    <col min="14" max="16384" width="9.1640625" style="24"/>
  </cols>
  <sheetData>
    <row r="1" spans="2:13" ht="16" thickBot="1" x14ac:dyDescent="0.25"/>
    <row r="2" spans="2:13" ht="15.75" customHeight="1" thickBot="1" x14ac:dyDescent="0.25">
      <c r="B2" s="295" t="s">
        <v>36</v>
      </c>
      <c r="C2" s="298" t="s">
        <v>37</v>
      </c>
      <c r="D2" s="299"/>
      <c r="E2" s="292" t="s">
        <v>41</v>
      </c>
      <c r="F2" s="293"/>
      <c r="G2" s="294"/>
      <c r="H2" s="309" t="s">
        <v>42</v>
      </c>
      <c r="I2" s="279"/>
      <c r="J2" s="277"/>
      <c r="K2" s="310" t="s">
        <v>46</v>
      </c>
      <c r="L2" s="310" t="s">
        <v>44</v>
      </c>
      <c r="M2" s="261" t="s">
        <v>45</v>
      </c>
    </row>
    <row r="3" spans="2:13" ht="15.75" customHeight="1" thickBot="1" x14ac:dyDescent="0.25">
      <c r="B3" s="296"/>
      <c r="C3" s="300"/>
      <c r="D3" s="301"/>
      <c r="E3" s="302" t="s">
        <v>38</v>
      </c>
      <c r="F3" s="304" t="s">
        <v>39</v>
      </c>
      <c r="G3" s="343" t="s">
        <v>40</v>
      </c>
      <c r="H3" s="307" t="s">
        <v>38</v>
      </c>
      <c r="I3" s="308" t="s">
        <v>39</v>
      </c>
      <c r="J3" s="286" t="s">
        <v>40</v>
      </c>
      <c r="K3" s="291"/>
      <c r="L3" s="311"/>
      <c r="M3" s="287"/>
    </row>
    <row r="4" spans="2:13" ht="16" thickBot="1" x14ac:dyDescent="0.25">
      <c r="B4" s="297"/>
      <c r="C4" s="26" t="s">
        <v>10</v>
      </c>
      <c r="D4" s="27" t="s">
        <v>11</v>
      </c>
      <c r="E4" s="303"/>
      <c r="F4" s="305"/>
      <c r="G4" s="349"/>
      <c r="H4" s="303"/>
      <c r="I4" s="305"/>
      <c r="J4" s="285"/>
      <c r="K4" s="278"/>
      <c r="L4" s="312"/>
      <c r="M4" s="263"/>
    </row>
    <row r="5" spans="2:13" ht="16" thickBot="1" x14ac:dyDescent="0.25">
      <c r="B5" s="28">
        <v>44805</v>
      </c>
      <c r="C5" s="112">
        <v>44804</v>
      </c>
      <c r="D5" s="113">
        <v>44834</v>
      </c>
      <c r="E5" s="97">
        <v>90510</v>
      </c>
      <c r="F5" s="71">
        <v>618</v>
      </c>
      <c r="G5" s="78">
        <f>E5-F5</f>
        <v>89892</v>
      </c>
      <c r="H5" s="79">
        <v>90510</v>
      </c>
      <c r="I5" s="72">
        <v>618</v>
      </c>
      <c r="J5" s="80">
        <f t="shared" ref="J5:J18" si="0">H5-I5</f>
        <v>89892</v>
      </c>
      <c r="K5" s="22">
        <f>MIN(G5,J5)/1000</f>
        <v>89.891999999999996</v>
      </c>
      <c r="L5" s="51">
        <v>0.97699999999999998</v>
      </c>
      <c r="M5" s="33">
        <f>(K5*L5)</f>
        <v>87.824483999999998</v>
      </c>
    </row>
    <row r="6" spans="2:13" ht="16" thickBot="1" x14ac:dyDescent="0.25">
      <c r="B6" s="34">
        <v>44835</v>
      </c>
      <c r="C6" s="114">
        <v>44834</v>
      </c>
      <c r="D6" s="115">
        <v>44865</v>
      </c>
      <c r="E6" s="98">
        <v>112070</v>
      </c>
      <c r="F6" s="72">
        <v>704</v>
      </c>
      <c r="G6" s="80">
        <f t="shared" ref="G6:G18" si="1">E6-F6</f>
        <v>111366</v>
      </c>
      <c r="H6" s="100">
        <v>112070</v>
      </c>
      <c r="I6" s="101">
        <v>704</v>
      </c>
      <c r="J6" s="104">
        <f t="shared" si="0"/>
        <v>111366</v>
      </c>
      <c r="K6" s="13">
        <f t="shared" ref="K6:K18" si="2">MIN(G6,J6)/1000</f>
        <v>111.366</v>
      </c>
      <c r="L6" s="52">
        <v>0.97699999999999998</v>
      </c>
      <c r="M6" s="33">
        <f t="shared" ref="M6:M18" si="3">(K6*L6)</f>
        <v>108.804582</v>
      </c>
    </row>
    <row r="7" spans="2:13" ht="16" thickBot="1" x14ac:dyDescent="0.25">
      <c r="B7" s="156">
        <v>44866</v>
      </c>
      <c r="C7" s="157">
        <v>44865</v>
      </c>
      <c r="D7" s="158">
        <v>44895</v>
      </c>
      <c r="E7" s="159">
        <v>119990</v>
      </c>
      <c r="F7" s="160">
        <f>570+99</f>
        <v>669</v>
      </c>
      <c r="G7" s="80">
        <f t="shared" si="1"/>
        <v>119321</v>
      </c>
      <c r="H7" s="100">
        <v>119990</v>
      </c>
      <c r="I7" s="101">
        <v>669</v>
      </c>
      <c r="J7" s="104">
        <f t="shared" si="0"/>
        <v>119321</v>
      </c>
      <c r="K7" s="13">
        <f t="shared" si="2"/>
        <v>119.321</v>
      </c>
      <c r="L7" s="52">
        <v>0.97699999999999998</v>
      </c>
      <c r="M7" s="33">
        <f t="shared" si="3"/>
        <v>116.576617</v>
      </c>
    </row>
    <row r="8" spans="2:13" ht="16" thickBot="1" x14ac:dyDescent="0.25">
      <c r="B8" s="40">
        <v>44896</v>
      </c>
      <c r="C8" s="116">
        <v>44895</v>
      </c>
      <c r="D8" s="117">
        <v>44926</v>
      </c>
      <c r="E8" s="99">
        <v>93250</v>
      </c>
      <c r="F8" s="73">
        <v>661</v>
      </c>
      <c r="G8" s="82">
        <f t="shared" si="1"/>
        <v>92589</v>
      </c>
      <c r="H8" s="106">
        <v>93250</v>
      </c>
      <c r="I8" s="107">
        <v>661</v>
      </c>
      <c r="J8" s="108">
        <f t="shared" si="0"/>
        <v>92589</v>
      </c>
      <c r="K8" s="23">
        <f t="shared" si="2"/>
        <v>92.588999999999999</v>
      </c>
      <c r="L8" s="53">
        <v>0.97699999999999998</v>
      </c>
      <c r="M8" s="33">
        <f t="shared" si="3"/>
        <v>90.459452999999996</v>
      </c>
    </row>
    <row r="9" spans="2:13" ht="16" thickBot="1" x14ac:dyDescent="0.25">
      <c r="B9" s="39">
        <v>44927</v>
      </c>
      <c r="C9" s="112">
        <v>44926</v>
      </c>
      <c r="D9" s="113">
        <v>44957</v>
      </c>
      <c r="E9" s="98">
        <v>115700</v>
      </c>
      <c r="F9" s="72">
        <v>712</v>
      </c>
      <c r="G9" s="80">
        <f t="shared" si="1"/>
        <v>114988</v>
      </c>
      <c r="H9" s="79">
        <v>115700</v>
      </c>
      <c r="I9" s="72">
        <v>712</v>
      </c>
      <c r="J9" s="80">
        <f t="shared" si="0"/>
        <v>114988</v>
      </c>
      <c r="K9" s="13">
        <f t="shared" si="2"/>
        <v>114.988</v>
      </c>
      <c r="L9" s="52">
        <v>0.97699999999999998</v>
      </c>
      <c r="M9" s="33">
        <f t="shared" si="3"/>
        <v>112.343276</v>
      </c>
    </row>
    <row r="10" spans="2:13" ht="16" thickBot="1" x14ac:dyDescent="0.25">
      <c r="B10" s="34">
        <v>44958</v>
      </c>
      <c r="C10" s="114">
        <v>44957</v>
      </c>
      <c r="D10" s="115">
        <v>44985</v>
      </c>
      <c r="E10" s="98">
        <v>126420</v>
      </c>
      <c r="F10" s="72">
        <v>590</v>
      </c>
      <c r="G10" s="80">
        <f t="shared" si="1"/>
        <v>125830</v>
      </c>
      <c r="H10" s="100">
        <v>126420</v>
      </c>
      <c r="I10" s="101">
        <v>590</v>
      </c>
      <c r="J10" s="104">
        <f t="shared" si="0"/>
        <v>125830</v>
      </c>
      <c r="K10" s="13">
        <f t="shared" si="2"/>
        <v>125.83</v>
      </c>
      <c r="L10" s="52">
        <v>0.97699999999999998</v>
      </c>
      <c r="M10" s="33">
        <f t="shared" si="3"/>
        <v>122.93590999999999</v>
      </c>
    </row>
    <row r="11" spans="2:13" s="177" customFormat="1" ht="16" thickBot="1" x14ac:dyDescent="0.25">
      <c r="B11" s="39">
        <v>44986</v>
      </c>
      <c r="C11" s="118">
        <v>44985</v>
      </c>
      <c r="D11" s="119">
        <v>45016</v>
      </c>
      <c r="E11" s="98">
        <v>132380</v>
      </c>
      <c r="F11" s="72">
        <v>626</v>
      </c>
      <c r="G11" s="80">
        <f t="shared" si="1"/>
        <v>131754</v>
      </c>
      <c r="H11" s="100">
        <v>132380</v>
      </c>
      <c r="I11" s="101">
        <v>626</v>
      </c>
      <c r="J11" s="104">
        <f t="shared" si="0"/>
        <v>131754</v>
      </c>
      <c r="K11" s="13">
        <f t="shared" si="2"/>
        <v>131.75399999999999</v>
      </c>
      <c r="L11" s="52">
        <v>0.97699999999999998</v>
      </c>
      <c r="M11" s="33">
        <f t="shared" si="3"/>
        <v>128.723658</v>
      </c>
    </row>
    <row r="12" spans="2:13" ht="16" thickBot="1" x14ac:dyDescent="0.25">
      <c r="B12" s="34">
        <v>45017</v>
      </c>
      <c r="C12" s="114">
        <v>45016</v>
      </c>
      <c r="D12" s="115">
        <v>45046</v>
      </c>
      <c r="E12" s="98">
        <v>105460</v>
      </c>
      <c r="F12" s="72">
        <v>532</v>
      </c>
      <c r="G12" s="80">
        <f t="shared" si="1"/>
        <v>104928</v>
      </c>
      <c r="H12" s="100">
        <v>105460</v>
      </c>
      <c r="I12" s="101">
        <v>532</v>
      </c>
      <c r="J12" s="104">
        <f t="shared" si="0"/>
        <v>104928</v>
      </c>
      <c r="K12" s="13">
        <f t="shared" si="2"/>
        <v>104.928</v>
      </c>
      <c r="L12" s="52">
        <v>0.97699999999999998</v>
      </c>
      <c r="M12" s="33">
        <f t="shared" si="3"/>
        <v>102.514656</v>
      </c>
    </row>
    <row r="13" spans="2:13" ht="16" thickBot="1" x14ac:dyDescent="0.25">
      <c r="B13" s="39">
        <v>45047</v>
      </c>
      <c r="C13" s="118">
        <v>45046</v>
      </c>
      <c r="D13" s="119">
        <v>45077</v>
      </c>
      <c r="E13" s="98">
        <v>116930</v>
      </c>
      <c r="F13" s="72">
        <v>580</v>
      </c>
      <c r="G13" s="80">
        <f t="shared" si="1"/>
        <v>116350</v>
      </c>
      <c r="H13" s="100">
        <v>116930</v>
      </c>
      <c r="I13" s="101">
        <v>580</v>
      </c>
      <c r="J13" s="104">
        <f t="shared" si="0"/>
        <v>116350</v>
      </c>
      <c r="K13" s="13">
        <f t="shared" si="2"/>
        <v>116.35</v>
      </c>
      <c r="L13" s="52">
        <v>0.97699999999999998</v>
      </c>
      <c r="M13" s="33">
        <f t="shared" si="3"/>
        <v>113.67394999999999</v>
      </c>
    </row>
    <row r="14" spans="2:13" s="200" customFormat="1" ht="16" thickBot="1" x14ac:dyDescent="0.25">
      <c r="B14" s="201">
        <v>45078</v>
      </c>
      <c r="C14" s="202">
        <v>45077</v>
      </c>
      <c r="D14" s="203">
        <v>45107</v>
      </c>
      <c r="E14" s="204">
        <v>120860</v>
      </c>
      <c r="F14" s="205">
        <v>555</v>
      </c>
      <c r="G14" s="206">
        <f t="shared" si="1"/>
        <v>120305</v>
      </c>
      <c r="H14" s="207">
        <v>120860</v>
      </c>
      <c r="I14" s="208">
        <v>555</v>
      </c>
      <c r="J14" s="209">
        <f t="shared" si="0"/>
        <v>120305</v>
      </c>
      <c r="K14" s="210">
        <f t="shared" si="2"/>
        <v>120.30500000000001</v>
      </c>
      <c r="L14" s="211">
        <v>0.97699999999999998</v>
      </c>
      <c r="M14" s="33">
        <f t="shared" si="3"/>
        <v>117.53798500000001</v>
      </c>
    </row>
    <row r="15" spans="2:13" customFormat="1" ht="16" thickBot="1" x14ac:dyDescent="0.25">
      <c r="B15" s="39">
        <v>45108</v>
      </c>
      <c r="C15" s="118">
        <v>45107</v>
      </c>
      <c r="D15" s="119">
        <v>45138</v>
      </c>
      <c r="E15" s="98">
        <v>82420</v>
      </c>
      <c r="F15" s="72">
        <v>630</v>
      </c>
      <c r="G15" s="80">
        <f t="shared" si="1"/>
        <v>81790</v>
      </c>
      <c r="H15" s="100">
        <v>82420</v>
      </c>
      <c r="I15" s="101">
        <v>630</v>
      </c>
      <c r="J15" s="104">
        <f t="shared" si="0"/>
        <v>81790</v>
      </c>
      <c r="K15" s="13">
        <f t="shared" si="2"/>
        <v>81.790000000000006</v>
      </c>
      <c r="L15" s="52">
        <v>0.97699999999999998</v>
      </c>
      <c r="M15" s="33">
        <f t="shared" si="3"/>
        <v>79.908830000000009</v>
      </c>
    </row>
    <row r="16" spans="2:13" customFormat="1" ht="16" thickBot="1" x14ac:dyDescent="0.25">
      <c r="B16" s="34">
        <v>45139</v>
      </c>
      <c r="C16" s="114">
        <v>45138</v>
      </c>
      <c r="D16" s="115">
        <v>45169</v>
      </c>
      <c r="E16" s="98">
        <v>93070</v>
      </c>
      <c r="F16" s="72">
        <v>605</v>
      </c>
      <c r="G16" s="80">
        <f t="shared" si="1"/>
        <v>92465</v>
      </c>
      <c r="H16" s="100">
        <v>93070</v>
      </c>
      <c r="I16" s="101">
        <v>605</v>
      </c>
      <c r="J16" s="104">
        <f t="shared" si="0"/>
        <v>92465</v>
      </c>
      <c r="K16" s="13">
        <f t="shared" si="2"/>
        <v>92.465000000000003</v>
      </c>
      <c r="L16" s="52">
        <v>0.97699999999999998</v>
      </c>
      <c r="M16" s="33">
        <f t="shared" si="3"/>
        <v>90.338305000000005</v>
      </c>
    </row>
    <row r="17" spans="2:13" customFormat="1" ht="16" thickBot="1" x14ac:dyDescent="0.25">
      <c r="B17" s="39">
        <v>45170</v>
      </c>
      <c r="C17" s="118">
        <v>45169</v>
      </c>
      <c r="D17" s="119">
        <v>45199</v>
      </c>
      <c r="E17" s="98">
        <v>95220</v>
      </c>
      <c r="F17" s="72">
        <v>542</v>
      </c>
      <c r="G17" s="80">
        <f t="shared" si="1"/>
        <v>94678</v>
      </c>
      <c r="H17" s="100">
        <v>95220</v>
      </c>
      <c r="I17" s="101">
        <v>542</v>
      </c>
      <c r="J17" s="104">
        <f t="shared" si="0"/>
        <v>94678</v>
      </c>
      <c r="K17" s="13">
        <f t="shared" si="2"/>
        <v>94.677999999999997</v>
      </c>
      <c r="L17" s="52">
        <v>0.97699999999999998</v>
      </c>
      <c r="M17" s="33">
        <f t="shared" si="3"/>
        <v>92.500405999999998</v>
      </c>
    </row>
    <row r="18" spans="2:13" customFormat="1" ht="16" thickBot="1" x14ac:dyDescent="0.25">
      <c r="B18" s="40">
        <v>45200</v>
      </c>
      <c r="C18" s="116">
        <v>45199</v>
      </c>
      <c r="D18" s="117">
        <v>45230</v>
      </c>
      <c r="E18" s="98">
        <v>101550</v>
      </c>
      <c r="F18" s="72">
        <v>608</v>
      </c>
      <c r="G18" s="80">
        <f t="shared" si="1"/>
        <v>100942</v>
      </c>
      <c r="H18" s="106">
        <v>101550</v>
      </c>
      <c r="I18" s="107">
        <v>608</v>
      </c>
      <c r="J18" s="108">
        <f t="shared" si="0"/>
        <v>100942</v>
      </c>
      <c r="K18" s="13">
        <f t="shared" si="2"/>
        <v>100.94199999999999</v>
      </c>
      <c r="L18" s="52">
        <v>0.97699999999999998</v>
      </c>
      <c r="M18" s="33">
        <f t="shared" si="3"/>
        <v>98.620333999999986</v>
      </c>
    </row>
    <row r="19" spans="2:13" ht="16" thickBot="1" x14ac:dyDescent="0.25">
      <c r="B19" s="288" t="s">
        <v>28</v>
      </c>
      <c r="C19" s="289"/>
      <c r="D19" s="290"/>
      <c r="E19" s="75">
        <f t="shared" ref="E19:K19" si="4">SUM(E5:E18)</f>
        <v>1505830</v>
      </c>
      <c r="F19" s="74">
        <f t="shared" si="4"/>
        <v>8632</v>
      </c>
      <c r="G19" s="76">
        <f t="shared" si="4"/>
        <v>1497198</v>
      </c>
      <c r="H19" s="75">
        <f t="shared" si="4"/>
        <v>1505830</v>
      </c>
      <c r="I19" s="74">
        <f t="shared" si="4"/>
        <v>8632</v>
      </c>
      <c r="J19" s="76">
        <f t="shared" si="4"/>
        <v>1497198</v>
      </c>
      <c r="K19" s="49">
        <f t="shared" si="4"/>
        <v>1497.1979999999999</v>
      </c>
      <c r="L19" s="54">
        <f>L5</f>
        <v>0.97699999999999998</v>
      </c>
      <c r="M19" s="111">
        <f>SUM(M5:M18)</f>
        <v>1462.762446</v>
      </c>
    </row>
    <row r="21" spans="2:13" x14ac:dyDescent="0.2">
      <c r="D21" s="120"/>
      <c r="E21" s="120"/>
    </row>
    <row r="22" spans="2:13" x14ac:dyDescent="0.2">
      <c r="E22" s="120"/>
    </row>
    <row r="23" spans="2:13" x14ac:dyDescent="0.2">
      <c r="E23" s="120"/>
    </row>
    <row r="24" spans="2:13" ht="48" x14ac:dyDescent="0.2">
      <c r="E24" s="120"/>
      <c r="G24" s="238" t="s">
        <v>57</v>
      </c>
      <c r="H24" s="239" t="s">
        <v>66</v>
      </c>
      <c r="I24" s="239" t="s">
        <v>67</v>
      </c>
    </row>
    <row r="25" spans="2:13" x14ac:dyDescent="0.2">
      <c r="E25" s="120"/>
      <c r="G25" s="188">
        <v>2022</v>
      </c>
      <c r="H25" s="224">
        <f>SUM(K5:K8)</f>
        <v>413.16799999999995</v>
      </c>
      <c r="I25" s="224">
        <f>SUM(M5:M8)</f>
        <v>403.66513600000002</v>
      </c>
    </row>
    <row r="26" spans="2:13" x14ac:dyDescent="0.2">
      <c r="E26" s="120"/>
      <c r="G26" s="188">
        <v>2023</v>
      </c>
      <c r="H26" s="224">
        <f>SUM(K9:K18)</f>
        <v>1084.03</v>
      </c>
      <c r="I26" s="224">
        <f>SUM(M9:M18)</f>
        <v>1059.0973100000001</v>
      </c>
    </row>
    <row r="27" spans="2:13" x14ac:dyDescent="0.2">
      <c r="E27" s="120"/>
      <c r="G27" s="188" t="s">
        <v>28</v>
      </c>
      <c r="H27" s="224">
        <f>H25+H26</f>
        <v>1497.1979999999999</v>
      </c>
      <c r="I27" s="224">
        <f>I25+I26</f>
        <v>1462.7624460000002</v>
      </c>
    </row>
    <row r="28" spans="2:13" x14ac:dyDescent="0.2">
      <c r="E28" s="120"/>
      <c r="H28" s="120"/>
    </row>
  </sheetData>
  <mergeCells count="14">
    <mergeCell ref="F3:F4"/>
    <mergeCell ref="G3:G4"/>
    <mergeCell ref="J3:J4"/>
    <mergeCell ref="B19:D19"/>
    <mergeCell ref="M2:M4"/>
    <mergeCell ref="B2:B4"/>
    <mergeCell ref="C2:D3"/>
    <mergeCell ref="E2:G2"/>
    <mergeCell ref="E3:E4"/>
    <mergeCell ref="H3:H4"/>
    <mergeCell ref="I3:I4"/>
    <mergeCell ref="H2:J2"/>
    <mergeCell ref="K2:K4"/>
    <mergeCell ref="L2:L4"/>
  </mergeCells>
  <pageMargins left="0.7" right="0.7" top="0.75" bottom="0.75" header="0.3" footer="0.3"/>
  <ignoredErrors>
    <ignoredError sqref="L1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F4AA5-5C17-435C-B7B8-2143F6CAA984}">
  <sheetPr>
    <tabColor theme="9" tint="0.39997558519241921"/>
  </sheetPr>
  <dimension ref="B1:P25"/>
  <sheetViews>
    <sheetView zoomScale="128" zoomScaleNormal="128" workbookViewId="0">
      <selection activeCell="C2" sqref="C2:D3"/>
    </sheetView>
  </sheetViews>
  <sheetFormatPr baseColWidth="10" defaultColWidth="9.1640625" defaultRowHeight="15" x14ac:dyDescent="0.2"/>
  <cols>
    <col min="1" max="1" width="9.1640625" style="24"/>
    <col min="2" max="2" width="7.5" style="24" bestFit="1" customWidth="1"/>
    <col min="3" max="4" width="10.5" style="24" customWidth="1"/>
    <col min="5" max="5" width="13.83203125" style="24" bestFit="1" customWidth="1"/>
    <col min="6" max="6" width="9.5" style="24" bestFit="1" customWidth="1"/>
    <col min="7" max="7" width="13.83203125" style="24" customWidth="1"/>
    <col min="8" max="9" width="13.5" style="24" customWidth="1"/>
    <col min="10" max="10" width="13.5" style="24" bestFit="1" customWidth="1"/>
    <col min="11" max="11" width="13" style="24" customWidth="1"/>
    <col min="12" max="12" width="8.83203125" style="24" bestFit="1" customWidth="1"/>
    <col min="13" max="13" width="10.83203125" style="24" bestFit="1" customWidth="1"/>
    <col min="14" max="16384" width="9.1640625" style="24"/>
  </cols>
  <sheetData>
    <row r="1" spans="2:16" ht="16" thickBot="1" x14ac:dyDescent="0.25"/>
    <row r="2" spans="2:16" ht="15.75" customHeight="1" thickBot="1" x14ac:dyDescent="0.25">
      <c r="B2" s="295" t="s">
        <v>36</v>
      </c>
      <c r="C2" s="298" t="s">
        <v>37</v>
      </c>
      <c r="D2" s="299"/>
      <c r="E2" s="292" t="s">
        <v>41</v>
      </c>
      <c r="F2" s="293"/>
      <c r="G2" s="294"/>
      <c r="H2" s="309" t="s">
        <v>42</v>
      </c>
      <c r="I2" s="279"/>
      <c r="J2" s="277"/>
      <c r="K2" s="261" t="s">
        <v>46</v>
      </c>
      <c r="L2" s="310" t="s">
        <v>44</v>
      </c>
      <c r="M2" s="261" t="s">
        <v>45</v>
      </c>
    </row>
    <row r="3" spans="2:16" ht="16" thickBot="1" x14ac:dyDescent="0.25">
      <c r="B3" s="296"/>
      <c r="C3" s="300"/>
      <c r="D3" s="301"/>
      <c r="E3" s="302" t="s">
        <v>38</v>
      </c>
      <c r="F3" s="304" t="s">
        <v>39</v>
      </c>
      <c r="G3" s="284" t="s">
        <v>40</v>
      </c>
      <c r="H3" s="307" t="s">
        <v>38</v>
      </c>
      <c r="I3" s="308" t="s">
        <v>39</v>
      </c>
      <c r="J3" s="286" t="s">
        <v>40</v>
      </c>
      <c r="K3" s="291"/>
      <c r="L3" s="311"/>
      <c r="M3" s="287"/>
    </row>
    <row r="4" spans="2:16" ht="16" thickBot="1" x14ac:dyDescent="0.25">
      <c r="B4" s="297"/>
      <c r="C4" s="26" t="s">
        <v>10</v>
      </c>
      <c r="D4" s="27" t="s">
        <v>11</v>
      </c>
      <c r="E4" s="303"/>
      <c r="F4" s="305"/>
      <c r="G4" s="285"/>
      <c r="H4" s="303"/>
      <c r="I4" s="305"/>
      <c r="J4" s="285"/>
      <c r="K4" s="278"/>
      <c r="L4" s="312"/>
      <c r="M4" s="263"/>
    </row>
    <row r="5" spans="2:16" ht="16" thickBot="1" x14ac:dyDescent="0.25">
      <c r="B5" s="28">
        <v>44805</v>
      </c>
      <c r="C5" s="112">
        <v>44805</v>
      </c>
      <c r="D5" s="113">
        <v>44834</v>
      </c>
      <c r="E5" s="77">
        <v>3268022.4</v>
      </c>
      <c r="F5" s="71">
        <v>14013.6</v>
      </c>
      <c r="G5" s="78">
        <f>E5-F5</f>
        <v>3254008.8</v>
      </c>
      <c r="H5" s="77">
        <v>3268022.4</v>
      </c>
      <c r="I5" s="71">
        <v>14013.6</v>
      </c>
      <c r="J5" s="78">
        <f t="shared" ref="J5:J18" si="0">H5-I5</f>
        <v>3254008.8</v>
      </c>
      <c r="K5" s="33">
        <f>MIN(G5,J5)/1000</f>
        <v>3254.0087999999996</v>
      </c>
      <c r="L5" s="51">
        <v>0.97699999999999998</v>
      </c>
      <c r="M5" s="33">
        <f>(K5*L5)</f>
        <v>3179.1665975999995</v>
      </c>
      <c r="O5" s="306"/>
      <c r="P5" s="306"/>
    </row>
    <row r="6" spans="2:16" ht="16" thickBot="1" x14ac:dyDescent="0.25">
      <c r="B6" s="34">
        <v>44835</v>
      </c>
      <c r="C6" s="114">
        <v>44835</v>
      </c>
      <c r="D6" s="115">
        <v>44865</v>
      </c>
      <c r="E6" s="79">
        <v>3346680</v>
      </c>
      <c r="F6" s="72">
        <v>14973.6</v>
      </c>
      <c r="G6" s="80">
        <f t="shared" ref="G6:G18" si="1">E6-F6</f>
        <v>3331706.4</v>
      </c>
      <c r="H6" s="79">
        <v>3347870.4</v>
      </c>
      <c r="I6" s="72">
        <v>15818.4</v>
      </c>
      <c r="J6" s="80">
        <f t="shared" si="0"/>
        <v>3332052</v>
      </c>
      <c r="K6" s="38">
        <f t="shared" ref="K6:K18" si="2">MIN(G6,J6)/1000</f>
        <v>3331.7064</v>
      </c>
      <c r="L6" s="52">
        <v>0.97699999999999998</v>
      </c>
      <c r="M6" s="33">
        <f t="shared" ref="M6:M18" si="3">(K6*L6)</f>
        <v>3255.0771528</v>
      </c>
    </row>
    <row r="7" spans="2:16" ht="16" thickBot="1" x14ac:dyDescent="0.25">
      <c r="B7" s="39">
        <v>44866</v>
      </c>
      <c r="C7" s="114">
        <v>44866</v>
      </c>
      <c r="D7" s="115">
        <v>44895</v>
      </c>
      <c r="E7" s="79">
        <v>2890248</v>
      </c>
      <c r="F7" s="72">
        <v>14935.2</v>
      </c>
      <c r="G7" s="80">
        <f t="shared" si="1"/>
        <v>2875312.8</v>
      </c>
      <c r="H7" s="79">
        <v>2890248</v>
      </c>
      <c r="I7" s="72">
        <v>14935.2</v>
      </c>
      <c r="J7" s="80">
        <f t="shared" si="0"/>
        <v>2875312.8</v>
      </c>
      <c r="K7" s="38">
        <f t="shared" si="2"/>
        <v>2875.3127999999997</v>
      </c>
      <c r="L7" s="52">
        <v>0.97699999999999998</v>
      </c>
      <c r="M7" s="33">
        <f t="shared" si="3"/>
        <v>2809.1806055999996</v>
      </c>
    </row>
    <row r="8" spans="2:16" ht="16" thickBot="1" x14ac:dyDescent="0.25">
      <c r="B8" s="40">
        <v>44896</v>
      </c>
      <c r="C8" s="116">
        <v>44896</v>
      </c>
      <c r="D8" s="117">
        <v>44926</v>
      </c>
      <c r="E8" s="81">
        <v>3000816</v>
      </c>
      <c r="F8" s="73">
        <v>16425.599999999999</v>
      </c>
      <c r="G8" s="82">
        <f t="shared" si="1"/>
        <v>2984390.4</v>
      </c>
      <c r="H8" s="81">
        <v>3000816</v>
      </c>
      <c r="I8" s="73">
        <v>16425.599999999999</v>
      </c>
      <c r="J8" s="82">
        <f t="shared" si="0"/>
        <v>2984390.4</v>
      </c>
      <c r="K8" s="45">
        <f t="shared" si="2"/>
        <v>2984.3903999999998</v>
      </c>
      <c r="L8" s="53">
        <v>0.97699999999999998</v>
      </c>
      <c r="M8" s="33">
        <f t="shared" si="3"/>
        <v>2915.7494207999998</v>
      </c>
    </row>
    <row r="9" spans="2:16" ht="16" thickBot="1" x14ac:dyDescent="0.25">
      <c r="B9" s="39">
        <v>44927</v>
      </c>
      <c r="C9" s="118">
        <v>44927</v>
      </c>
      <c r="D9" s="119">
        <v>44957</v>
      </c>
      <c r="E9" s="79">
        <v>2966232</v>
      </c>
      <c r="F9" s="72">
        <v>16497.599999999999</v>
      </c>
      <c r="G9" s="80">
        <f t="shared" si="1"/>
        <v>2949734.3999999999</v>
      </c>
      <c r="H9" s="79">
        <v>2966232</v>
      </c>
      <c r="I9" s="72">
        <v>16497.599999999999</v>
      </c>
      <c r="J9" s="80">
        <f t="shared" si="0"/>
        <v>2949734.3999999999</v>
      </c>
      <c r="K9" s="38">
        <f t="shared" si="2"/>
        <v>2949.7343999999998</v>
      </c>
      <c r="L9" s="52">
        <v>0.97699999999999998</v>
      </c>
      <c r="M9" s="33">
        <f t="shared" si="3"/>
        <v>2881.8905087999997</v>
      </c>
    </row>
    <row r="10" spans="2:16" ht="16" thickBot="1" x14ac:dyDescent="0.25">
      <c r="B10" s="34">
        <v>44958</v>
      </c>
      <c r="C10" s="114">
        <v>44958</v>
      </c>
      <c r="D10" s="115">
        <v>44985</v>
      </c>
      <c r="E10" s="79">
        <v>2990258.4</v>
      </c>
      <c r="F10" s="72">
        <v>13576.8</v>
      </c>
      <c r="G10" s="80">
        <f t="shared" si="1"/>
        <v>2976681.6</v>
      </c>
      <c r="H10" s="79">
        <v>2990258.4</v>
      </c>
      <c r="I10" s="72">
        <v>13576.8</v>
      </c>
      <c r="J10" s="80">
        <f t="shared" si="0"/>
        <v>2976681.6</v>
      </c>
      <c r="K10" s="38">
        <f t="shared" si="2"/>
        <v>2976.6815999999999</v>
      </c>
      <c r="L10" s="52">
        <v>0.97699999999999998</v>
      </c>
      <c r="M10" s="33">
        <f t="shared" si="3"/>
        <v>2908.2179231999999</v>
      </c>
    </row>
    <row r="11" spans="2:16" s="25" customFormat="1" ht="16" thickBot="1" x14ac:dyDescent="0.25">
      <c r="B11" s="39">
        <v>44986</v>
      </c>
      <c r="C11" s="114">
        <v>44986</v>
      </c>
      <c r="D11" s="115">
        <v>45016</v>
      </c>
      <c r="E11" s="79">
        <v>3194889.6</v>
      </c>
      <c r="F11" s="72">
        <v>14736</v>
      </c>
      <c r="G11" s="80">
        <f t="shared" si="1"/>
        <v>3180153.6</v>
      </c>
      <c r="H11" s="79">
        <v>3194889.6</v>
      </c>
      <c r="I11" s="72">
        <v>14736</v>
      </c>
      <c r="J11" s="80">
        <f t="shared" si="0"/>
        <v>3180153.6</v>
      </c>
      <c r="K11" s="38">
        <f t="shared" si="2"/>
        <v>3180.1536000000001</v>
      </c>
      <c r="L11" s="52">
        <v>0.97699999999999998</v>
      </c>
      <c r="M11" s="33">
        <f t="shared" si="3"/>
        <v>3107.0100671999999</v>
      </c>
    </row>
    <row r="12" spans="2:16" ht="16" thickBot="1" x14ac:dyDescent="0.25">
      <c r="B12" s="34">
        <v>45017</v>
      </c>
      <c r="C12" s="114">
        <v>45017</v>
      </c>
      <c r="D12" s="115">
        <v>45046</v>
      </c>
      <c r="E12" s="79">
        <v>3256543.2</v>
      </c>
      <c r="F12" s="72">
        <v>13593.6</v>
      </c>
      <c r="G12" s="80">
        <f t="shared" si="1"/>
        <v>3242949.6</v>
      </c>
      <c r="H12" s="79">
        <v>3256543.2</v>
      </c>
      <c r="I12" s="72">
        <v>13593.6</v>
      </c>
      <c r="J12" s="80">
        <f t="shared" si="0"/>
        <v>3242949.6</v>
      </c>
      <c r="K12" s="38">
        <f t="shared" si="2"/>
        <v>3242.9495999999999</v>
      </c>
      <c r="L12" s="52">
        <v>0.97699999999999998</v>
      </c>
      <c r="M12" s="33">
        <f t="shared" si="3"/>
        <v>3168.3617592000001</v>
      </c>
    </row>
    <row r="13" spans="2:16" ht="16" thickBot="1" x14ac:dyDescent="0.25">
      <c r="B13" s="39">
        <v>45047</v>
      </c>
      <c r="C13" s="114">
        <v>45047</v>
      </c>
      <c r="D13" s="115">
        <v>45077</v>
      </c>
      <c r="E13" s="79">
        <v>3371668.8</v>
      </c>
      <c r="F13" s="72">
        <v>13346.4</v>
      </c>
      <c r="G13" s="80">
        <f t="shared" si="1"/>
        <v>3358322.4</v>
      </c>
      <c r="H13" s="79">
        <v>3371668.8</v>
      </c>
      <c r="I13" s="72">
        <v>13346.4</v>
      </c>
      <c r="J13" s="80">
        <f t="shared" si="0"/>
        <v>3358322.4</v>
      </c>
      <c r="K13" s="38">
        <f t="shared" si="2"/>
        <v>3358.3224</v>
      </c>
      <c r="L13" s="52">
        <v>0.97699999999999998</v>
      </c>
      <c r="M13" s="33">
        <f t="shared" si="3"/>
        <v>3281.0809847999999</v>
      </c>
    </row>
    <row r="14" spans="2:16" ht="16" thickBot="1" x14ac:dyDescent="0.25">
      <c r="B14" s="34">
        <v>45078</v>
      </c>
      <c r="C14" s="114">
        <v>45078</v>
      </c>
      <c r="D14" s="115">
        <v>45107</v>
      </c>
      <c r="E14" s="79">
        <v>3054211.2</v>
      </c>
      <c r="F14" s="72">
        <v>12897.6</v>
      </c>
      <c r="G14" s="80">
        <f t="shared" si="1"/>
        <v>3041313.6</v>
      </c>
      <c r="H14" s="79">
        <v>3054211.2</v>
      </c>
      <c r="I14" s="72">
        <v>12897.6</v>
      </c>
      <c r="J14" s="80">
        <f t="shared" si="0"/>
        <v>3041313.6</v>
      </c>
      <c r="K14" s="38">
        <f t="shared" si="2"/>
        <v>3041.3136</v>
      </c>
      <c r="L14" s="52">
        <v>0.97699999999999998</v>
      </c>
      <c r="M14" s="33">
        <f t="shared" si="3"/>
        <v>2971.3633872</v>
      </c>
    </row>
    <row r="15" spans="2:16" ht="16" thickBot="1" x14ac:dyDescent="0.25">
      <c r="B15" s="39">
        <v>45108</v>
      </c>
      <c r="C15" s="114">
        <v>45108</v>
      </c>
      <c r="D15" s="115">
        <v>45138</v>
      </c>
      <c r="E15" s="79">
        <v>2898240</v>
      </c>
      <c r="F15" s="72">
        <v>13432.8</v>
      </c>
      <c r="G15" s="80">
        <f t="shared" si="1"/>
        <v>2884807.2</v>
      </c>
      <c r="H15" s="79">
        <v>2898240</v>
      </c>
      <c r="I15" s="72">
        <v>13432.8</v>
      </c>
      <c r="J15" s="80">
        <f t="shared" si="0"/>
        <v>2884807.2</v>
      </c>
      <c r="K15" s="38">
        <f t="shared" si="2"/>
        <v>2884.8072000000002</v>
      </c>
      <c r="L15" s="52">
        <v>0.97699999999999998</v>
      </c>
      <c r="M15" s="33">
        <f t="shared" si="3"/>
        <v>2818.4566344</v>
      </c>
    </row>
    <row r="16" spans="2:16" ht="16" thickBot="1" x14ac:dyDescent="0.25">
      <c r="B16" s="34">
        <v>45139</v>
      </c>
      <c r="C16" s="114">
        <v>45139</v>
      </c>
      <c r="D16" s="115">
        <v>45169</v>
      </c>
      <c r="E16" s="79">
        <v>3121761.6</v>
      </c>
      <c r="F16" s="72">
        <v>13804.8</v>
      </c>
      <c r="G16" s="80">
        <f t="shared" si="1"/>
        <v>3107956.8000000003</v>
      </c>
      <c r="H16" s="79">
        <v>3121761.6</v>
      </c>
      <c r="I16" s="72">
        <v>13804.8</v>
      </c>
      <c r="J16" s="80">
        <f t="shared" si="0"/>
        <v>3107956.8000000003</v>
      </c>
      <c r="K16" s="38">
        <f t="shared" si="2"/>
        <v>3107.9568000000004</v>
      </c>
      <c r="L16" s="52">
        <v>0.97699999999999998</v>
      </c>
      <c r="M16" s="33">
        <f t="shared" si="3"/>
        <v>3036.4737936000001</v>
      </c>
    </row>
    <row r="17" spans="2:13" ht="16" thickBot="1" x14ac:dyDescent="0.25">
      <c r="B17" s="39">
        <v>45170</v>
      </c>
      <c r="C17" s="114">
        <v>45170</v>
      </c>
      <c r="D17" s="115">
        <v>45199</v>
      </c>
      <c r="E17" s="79">
        <v>3033804</v>
      </c>
      <c r="F17" s="72">
        <v>14452.8</v>
      </c>
      <c r="G17" s="80">
        <f>E17-F17</f>
        <v>3019351.2</v>
      </c>
      <c r="H17" s="79">
        <v>3033804</v>
      </c>
      <c r="I17" s="72">
        <v>14452.8</v>
      </c>
      <c r="J17" s="80">
        <f t="shared" si="0"/>
        <v>3019351.2</v>
      </c>
      <c r="K17" s="38">
        <f t="shared" si="2"/>
        <v>3019.3512000000001</v>
      </c>
      <c r="L17" s="52">
        <v>0.97699999999999998</v>
      </c>
      <c r="M17" s="33">
        <f t="shared" si="3"/>
        <v>2949.9061224000002</v>
      </c>
    </row>
    <row r="18" spans="2:13" ht="16" thickBot="1" x14ac:dyDescent="0.25">
      <c r="B18" s="40">
        <v>45200</v>
      </c>
      <c r="C18" s="116">
        <v>45200</v>
      </c>
      <c r="D18" s="117">
        <v>45230</v>
      </c>
      <c r="E18" s="79">
        <v>3098544</v>
      </c>
      <c r="F18" s="72">
        <v>14781.6</v>
      </c>
      <c r="G18" s="80">
        <f t="shared" si="1"/>
        <v>3083762.4</v>
      </c>
      <c r="H18" s="79">
        <v>3098544</v>
      </c>
      <c r="I18" s="72">
        <v>14781.6</v>
      </c>
      <c r="J18" s="80">
        <f t="shared" si="0"/>
        <v>3083762.4</v>
      </c>
      <c r="K18" s="38">
        <f t="shared" si="2"/>
        <v>3083.7624000000001</v>
      </c>
      <c r="L18" s="52">
        <v>0.97699999999999998</v>
      </c>
      <c r="M18" s="33">
        <f t="shared" si="3"/>
        <v>3012.8358647999999</v>
      </c>
    </row>
    <row r="19" spans="2:13" ht="16" thickBot="1" x14ac:dyDescent="0.25">
      <c r="B19" s="288" t="s">
        <v>28</v>
      </c>
      <c r="C19" s="289"/>
      <c r="D19" s="290"/>
      <c r="E19" s="75">
        <f t="shared" ref="E19:K19" si="4">SUM(E5:E18)</f>
        <v>43491919.200000003</v>
      </c>
      <c r="F19" s="74">
        <f t="shared" si="4"/>
        <v>201468</v>
      </c>
      <c r="G19" s="76">
        <f t="shared" si="4"/>
        <v>43290451.200000003</v>
      </c>
      <c r="H19" s="75">
        <f t="shared" si="4"/>
        <v>43493109.600000001</v>
      </c>
      <c r="I19" s="74">
        <f t="shared" si="4"/>
        <v>202312.8</v>
      </c>
      <c r="J19" s="76">
        <f t="shared" si="4"/>
        <v>43290796.800000004</v>
      </c>
      <c r="K19" s="50">
        <f t="shared" si="4"/>
        <v>43290.451200000003</v>
      </c>
      <c r="L19" s="54">
        <f>L5</f>
        <v>0.97699999999999998</v>
      </c>
      <c r="M19" s="50">
        <f>SUM(M5:M18)</f>
        <v>42294.770822400002</v>
      </c>
    </row>
    <row r="22" spans="2:13" ht="48" x14ac:dyDescent="0.2">
      <c r="H22" s="188" t="s">
        <v>57</v>
      </c>
      <c r="I22" s="225" t="s">
        <v>66</v>
      </c>
      <c r="J22" s="225" t="s">
        <v>67</v>
      </c>
    </row>
    <row r="23" spans="2:13" x14ac:dyDescent="0.2">
      <c r="H23" s="188">
        <v>2022</v>
      </c>
      <c r="I23" s="224">
        <f>SUM(K5:K8)</f>
        <v>12445.418399999999</v>
      </c>
      <c r="J23" s="224">
        <f>SUM(M5:M8)</f>
        <v>12159.173776799998</v>
      </c>
    </row>
    <row r="24" spans="2:13" x14ac:dyDescent="0.2">
      <c r="H24" s="188">
        <v>2023</v>
      </c>
      <c r="I24" s="224">
        <f>SUM(K9:K18)</f>
        <v>30845.032800000001</v>
      </c>
      <c r="J24" s="224">
        <f>SUM(M9:M18)</f>
        <v>30135.597045599996</v>
      </c>
    </row>
    <row r="25" spans="2:13" x14ac:dyDescent="0.2">
      <c r="H25" s="188" t="s">
        <v>28</v>
      </c>
      <c r="I25" s="224">
        <f>I23+I24</f>
        <v>43290.451199999996</v>
      </c>
      <c r="J25" s="224">
        <f>J23+J24</f>
        <v>42294.770822399994</v>
      </c>
    </row>
  </sheetData>
  <mergeCells count="15">
    <mergeCell ref="O5:P5"/>
    <mergeCell ref="H3:H4"/>
    <mergeCell ref="I3:I4"/>
    <mergeCell ref="H2:J2"/>
    <mergeCell ref="L2:L4"/>
    <mergeCell ref="G3:G4"/>
    <mergeCell ref="J3:J4"/>
    <mergeCell ref="M2:M4"/>
    <mergeCell ref="B19:D19"/>
    <mergeCell ref="K2:K4"/>
    <mergeCell ref="E2:G2"/>
    <mergeCell ref="B2:B4"/>
    <mergeCell ref="C2:D3"/>
    <mergeCell ref="E3:E4"/>
    <mergeCell ref="F3:F4"/>
  </mergeCells>
  <pageMargins left="0.7" right="0.7" top="0.75" bottom="0.75" header="0.3" footer="0.3"/>
  <ignoredErrors>
    <ignoredError sqref="L1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6922-6406-410B-B503-6A01BC90A04C}">
  <sheetPr>
    <tabColor theme="9" tint="0.59999389629810485"/>
  </sheetPr>
  <dimension ref="A1:M25"/>
  <sheetViews>
    <sheetView zoomScaleNormal="100" workbookViewId="0">
      <selection activeCell="H30" sqref="H30"/>
    </sheetView>
  </sheetViews>
  <sheetFormatPr baseColWidth="10" defaultColWidth="9.1640625" defaultRowHeight="15" x14ac:dyDescent="0.2"/>
  <cols>
    <col min="1" max="1" width="9.1640625" style="24"/>
    <col min="2" max="2" width="7.5" style="24" bestFit="1" customWidth="1"/>
    <col min="3" max="4" width="10.5" style="24" customWidth="1"/>
    <col min="5" max="5" width="13.83203125" style="24" bestFit="1" customWidth="1"/>
    <col min="6" max="6" width="8.5" style="24" bestFit="1" customWidth="1"/>
    <col min="7" max="7" width="13.5" style="24" bestFit="1" customWidth="1"/>
    <col min="8" max="8" width="10.5" style="24" bestFit="1" customWidth="1"/>
    <col min="9" max="9" width="8.5" style="24" bestFit="1" customWidth="1"/>
    <col min="10" max="10" width="13.5" style="24" bestFit="1" customWidth="1"/>
    <col min="11" max="11" width="13.5" style="24" customWidth="1"/>
    <col min="12" max="12" width="8.83203125" style="24" bestFit="1" customWidth="1"/>
    <col min="13" max="13" width="10.83203125" style="24" bestFit="1" customWidth="1"/>
    <col min="14" max="16384" width="9.1640625" style="24"/>
  </cols>
  <sheetData>
    <row r="1" spans="2:13" ht="16" thickBot="1" x14ac:dyDescent="0.25"/>
    <row r="2" spans="2:13" ht="16" thickBot="1" x14ac:dyDescent="0.25">
      <c r="B2" s="313" t="s">
        <v>36</v>
      </c>
      <c r="C2" s="309" t="s">
        <v>37</v>
      </c>
      <c r="D2" s="277"/>
      <c r="E2" s="317" t="s">
        <v>41</v>
      </c>
      <c r="F2" s="318"/>
      <c r="G2" s="319"/>
      <c r="H2" s="317" t="s">
        <v>42</v>
      </c>
      <c r="I2" s="318"/>
      <c r="J2" s="319"/>
      <c r="K2" s="310" t="s">
        <v>46</v>
      </c>
      <c r="L2" s="310" t="s">
        <v>44</v>
      </c>
      <c r="M2" s="261" t="s">
        <v>45</v>
      </c>
    </row>
    <row r="3" spans="2:13" ht="16" thickBot="1" x14ac:dyDescent="0.25">
      <c r="B3" s="314"/>
      <c r="C3" s="316"/>
      <c r="D3" s="278"/>
      <c r="E3" s="320" t="s">
        <v>38</v>
      </c>
      <c r="F3" s="323" t="s">
        <v>39</v>
      </c>
      <c r="G3" s="325" t="s">
        <v>40</v>
      </c>
      <c r="H3" s="307" t="s">
        <v>38</v>
      </c>
      <c r="I3" s="308" t="s">
        <v>39</v>
      </c>
      <c r="J3" s="310" t="s">
        <v>40</v>
      </c>
      <c r="K3" s="311"/>
      <c r="L3" s="311"/>
      <c r="M3" s="287"/>
    </row>
    <row r="4" spans="2:13" ht="16" thickBot="1" x14ac:dyDescent="0.25">
      <c r="B4" s="315"/>
      <c r="C4" s="26" t="s">
        <v>10</v>
      </c>
      <c r="D4" s="27" t="s">
        <v>11</v>
      </c>
      <c r="E4" s="321"/>
      <c r="F4" s="324"/>
      <c r="G4" s="326"/>
      <c r="H4" s="303"/>
      <c r="I4" s="305"/>
      <c r="J4" s="312"/>
      <c r="K4" s="312"/>
      <c r="L4" s="312"/>
      <c r="M4" s="263"/>
    </row>
    <row r="5" spans="2:13" ht="16" thickBot="1" x14ac:dyDescent="0.25">
      <c r="B5" s="28">
        <v>44805</v>
      </c>
      <c r="C5" s="112">
        <v>44805</v>
      </c>
      <c r="D5" s="113">
        <v>44834</v>
      </c>
      <c r="E5" s="77">
        <v>580210</v>
      </c>
      <c r="F5" s="71">
        <v>6940</v>
      </c>
      <c r="G5" s="78">
        <f>E5-F5</f>
        <v>573270</v>
      </c>
      <c r="H5" s="77">
        <v>580210</v>
      </c>
      <c r="I5" s="71">
        <v>6940</v>
      </c>
      <c r="J5" s="78">
        <f t="shared" ref="J5:J18" si="0">H5-I5</f>
        <v>573270</v>
      </c>
      <c r="K5" s="22">
        <f>MIN(G5,J5)/1000</f>
        <v>573.27</v>
      </c>
      <c r="L5" s="22">
        <v>0.98170000000000002</v>
      </c>
      <c r="M5" s="33">
        <f>(K5*L5)</f>
        <v>562.77915899999994</v>
      </c>
    </row>
    <row r="6" spans="2:13" ht="16" thickBot="1" x14ac:dyDescent="0.25">
      <c r="B6" s="34">
        <v>44835</v>
      </c>
      <c r="C6" s="114">
        <v>44835</v>
      </c>
      <c r="D6" s="115">
        <v>44865</v>
      </c>
      <c r="E6" s="79">
        <v>532270</v>
      </c>
      <c r="F6" s="72">
        <v>6770</v>
      </c>
      <c r="G6" s="80">
        <f t="shared" ref="G6:G18" si="1">E6-F6</f>
        <v>525500</v>
      </c>
      <c r="H6" s="79">
        <v>532270</v>
      </c>
      <c r="I6" s="72">
        <v>6770</v>
      </c>
      <c r="J6" s="80">
        <f t="shared" si="0"/>
        <v>525500</v>
      </c>
      <c r="K6" s="13">
        <f t="shared" ref="K6:K18" si="2">MIN(G6,J6)/1000</f>
        <v>525.5</v>
      </c>
      <c r="L6" s="13">
        <f t="shared" ref="L6:L18" si="3">L5</f>
        <v>0.98170000000000002</v>
      </c>
      <c r="M6" s="33">
        <f t="shared" ref="M6:M18" si="4">(K6*L6)</f>
        <v>515.88335000000006</v>
      </c>
    </row>
    <row r="7" spans="2:13" ht="16" thickBot="1" x14ac:dyDescent="0.25">
      <c r="B7" s="39">
        <v>44866</v>
      </c>
      <c r="C7" s="114">
        <v>44866</v>
      </c>
      <c r="D7" s="115">
        <v>44895</v>
      </c>
      <c r="E7" s="79">
        <v>704540</v>
      </c>
      <c r="F7" s="72">
        <v>7070</v>
      </c>
      <c r="G7" s="80">
        <f t="shared" si="1"/>
        <v>697470</v>
      </c>
      <c r="H7" s="79">
        <v>704540</v>
      </c>
      <c r="I7" s="72">
        <v>7070</v>
      </c>
      <c r="J7" s="80">
        <f t="shared" si="0"/>
        <v>697470</v>
      </c>
      <c r="K7" s="13">
        <f t="shared" si="2"/>
        <v>697.47</v>
      </c>
      <c r="L7" s="13">
        <f t="shared" si="3"/>
        <v>0.98170000000000002</v>
      </c>
      <c r="M7" s="33">
        <f t="shared" si="4"/>
        <v>684.70629900000006</v>
      </c>
    </row>
    <row r="8" spans="2:13" ht="16" thickBot="1" x14ac:dyDescent="0.25">
      <c r="B8" s="40">
        <v>44896</v>
      </c>
      <c r="C8" s="116">
        <v>44896</v>
      </c>
      <c r="D8" s="117">
        <v>44926</v>
      </c>
      <c r="E8" s="81">
        <v>558640</v>
      </c>
      <c r="F8" s="73">
        <v>7110</v>
      </c>
      <c r="G8" s="82">
        <f t="shared" si="1"/>
        <v>551530</v>
      </c>
      <c r="H8" s="81">
        <v>558640</v>
      </c>
      <c r="I8" s="73">
        <v>7110</v>
      </c>
      <c r="J8" s="82">
        <f t="shared" si="0"/>
        <v>551530</v>
      </c>
      <c r="K8" s="23">
        <f t="shared" si="2"/>
        <v>551.53</v>
      </c>
      <c r="L8" s="23">
        <f t="shared" si="3"/>
        <v>0.98170000000000002</v>
      </c>
      <c r="M8" s="33">
        <f t="shared" si="4"/>
        <v>541.43700100000001</v>
      </c>
    </row>
    <row r="9" spans="2:13" ht="16" thickBot="1" x14ac:dyDescent="0.25">
      <c r="B9" s="39">
        <v>44927</v>
      </c>
      <c r="C9" s="118">
        <v>44927</v>
      </c>
      <c r="D9" s="119">
        <v>44957</v>
      </c>
      <c r="E9" s="79">
        <v>742130</v>
      </c>
      <c r="F9" s="72">
        <v>7200</v>
      </c>
      <c r="G9" s="80">
        <f t="shared" si="1"/>
        <v>734930</v>
      </c>
      <c r="H9" s="79">
        <v>742130</v>
      </c>
      <c r="I9" s="72">
        <v>7200</v>
      </c>
      <c r="J9" s="80">
        <f t="shared" si="0"/>
        <v>734930</v>
      </c>
      <c r="K9" s="13">
        <f t="shared" si="2"/>
        <v>734.93</v>
      </c>
      <c r="L9" s="13">
        <f t="shared" si="3"/>
        <v>0.98170000000000002</v>
      </c>
      <c r="M9" s="33">
        <f t="shared" si="4"/>
        <v>721.48078099999998</v>
      </c>
    </row>
    <row r="10" spans="2:13" ht="16" thickBot="1" x14ac:dyDescent="0.25">
      <c r="B10" s="34">
        <v>44958</v>
      </c>
      <c r="C10" s="114">
        <v>44958</v>
      </c>
      <c r="D10" s="115">
        <v>44985</v>
      </c>
      <c r="E10" s="79">
        <v>850060</v>
      </c>
      <c r="F10" s="72">
        <v>6630</v>
      </c>
      <c r="G10" s="80">
        <f t="shared" si="1"/>
        <v>843430</v>
      </c>
      <c r="H10" s="79">
        <v>850060.6</v>
      </c>
      <c r="I10" s="72">
        <v>6630</v>
      </c>
      <c r="J10" s="80">
        <f t="shared" si="0"/>
        <v>843430.6</v>
      </c>
      <c r="K10" s="13">
        <f t="shared" si="2"/>
        <v>843.43</v>
      </c>
      <c r="L10" s="13">
        <f t="shared" si="3"/>
        <v>0.98170000000000002</v>
      </c>
      <c r="M10" s="33">
        <f t="shared" si="4"/>
        <v>827.99523099999999</v>
      </c>
    </row>
    <row r="11" spans="2:13" s="25" customFormat="1" ht="16" thickBot="1" x14ac:dyDescent="0.25">
      <c r="B11" s="39">
        <v>44986</v>
      </c>
      <c r="C11" s="114">
        <v>44986</v>
      </c>
      <c r="D11" s="115">
        <v>45016</v>
      </c>
      <c r="E11" s="79">
        <v>335610</v>
      </c>
      <c r="F11" s="72">
        <v>2370</v>
      </c>
      <c r="G11" s="80">
        <f t="shared" si="1"/>
        <v>333240</v>
      </c>
      <c r="H11" s="79">
        <v>335610</v>
      </c>
      <c r="I11" s="72">
        <v>2370</v>
      </c>
      <c r="J11" s="80">
        <f t="shared" si="0"/>
        <v>333240</v>
      </c>
      <c r="K11" s="13">
        <f t="shared" si="2"/>
        <v>333.24</v>
      </c>
      <c r="L11" s="13">
        <f t="shared" si="3"/>
        <v>0.98170000000000002</v>
      </c>
      <c r="M11" s="33">
        <f t="shared" si="4"/>
        <v>327.14170799999999</v>
      </c>
    </row>
    <row r="12" spans="2:13" ht="16" thickBot="1" x14ac:dyDescent="0.25">
      <c r="B12" s="34">
        <v>45017</v>
      </c>
      <c r="C12" s="114">
        <v>45017</v>
      </c>
      <c r="D12" s="115">
        <v>45046</v>
      </c>
      <c r="E12" s="79">
        <v>731190</v>
      </c>
      <c r="F12" s="72">
        <v>5960</v>
      </c>
      <c r="G12" s="80">
        <f t="shared" si="1"/>
        <v>725230</v>
      </c>
      <c r="H12" s="79">
        <v>731190</v>
      </c>
      <c r="I12" s="72">
        <v>5960</v>
      </c>
      <c r="J12" s="80">
        <f t="shared" si="0"/>
        <v>725230</v>
      </c>
      <c r="K12" s="13">
        <f t="shared" si="2"/>
        <v>725.23</v>
      </c>
      <c r="L12" s="13">
        <f t="shared" si="3"/>
        <v>0.98170000000000002</v>
      </c>
      <c r="M12" s="33">
        <f t="shared" si="4"/>
        <v>711.95829100000003</v>
      </c>
    </row>
    <row r="13" spans="2:13" customFormat="1" ht="16" thickBot="1" x14ac:dyDescent="0.25">
      <c r="B13" s="39">
        <v>45047</v>
      </c>
      <c r="C13" s="114">
        <v>45047</v>
      </c>
      <c r="D13" s="115">
        <v>45078</v>
      </c>
      <c r="E13" s="79">
        <f>E23</f>
        <v>720580</v>
      </c>
      <c r="F13" s="72">
        <f>F23</f>
        <v>5910</v>
      </c>
      <c r="G13" s="80">
        <f t="shared" si="1"/>
        <v>714670</v>
      </c>
      <c r="H13" s="79">
        <v>720580</v>
      </c>
      <c r="I13" s="72">
        <v>5910</v>
      </c>
      <c r="J13" s="80">
        <f t="shared" si="0"/>
        <v>714670</v>
      </c>
      <c r="K13" s="13">
        <f t="shared" si="2"/>
        <v>714.67</v>
      </c>
      <c r="L13" s="13">
        <f t="shared" si="3"/>
        <v>0.98170000000000002</v>
      </c>
      <c r="M13" s="33">
        <f t="shared" si="4"/>
        <v>701.59153900000001</v>
      </c>
    </row>
    <row r="14" spans="2:13" ht="16" thickBot="1" x14ac:dyDescent="0.25">
      <c r="B14" s="34">
        <v>45078</v>
      </c>
      <c r="C14" s="114">
        <v>45078</v>
      </c>
      <c r="D14" s="115">
        <v>45107</v>
      </c>
      <c r="E14" s="79">
        <v>702470</v>
      </c>
      <c r="F14" s="72">
        <v>5930</v>
      </c>
      <c r="G14" s="80">
        <f t="shared" si="1"/>
        <v>696540</v>
      </c>
      <c r="H14" s="79">
        <v>702470</v>
      </c>
      <c r="I14" s="72">
        <v>5930</v>
      </c>
      <c r="J14" s="80">
        <f t="shared" si="0"/>
        <v>696540</v>
      </c>
      <c r="K14" s="13">
        <f t="shared" si="2"/>
        <v>696.54</v>
      </c>
      <c r="L14" s="13">
        <f t="shared" si="3"/>
        <v>0.98170000000000002</v>
      </c>
      <c r="M14" s="33">
        <f t="shared" si="4"/>
        <v>683.793318</v>
      </c>
    </row>
    <row r="15" spans="2:13" ht="16" thickBot="1" x14ac:dyDescent="0.25">
      <c r="B15" s="39">
        <v>45108</v>
      </c>
      <c r="C15" s="114">
        <v>45108</v>
      </c>
      <c r="D15" s="115">
        <v>45139</v>
      </c>
      <c r="E15" s="79">
        <v>488210</v>
      </c>
      <c r="F15" s="72">
        <v>6340</v>
      </c>
      <c r="G15" s="80">
        <f t="shared" si="1"/>
        <v>481870</v>
      </c>
      <c r="H15" s="79">
        <v>488210</v>
      </c>
      <c r="I15" s="72">
        <v>6340</v>
      </c>
      <c r="J15" s="80">
        <f t="shared" si="0"/>
        <v>481870</v>
      </c>
      <c r="K15" s="13">
        <f t="shared" si="2"/>
        <v>481.87</v>
      </c>
      <c r="L15" s="13">
        <f t="shared" si="3"/>
        <v>0.98170000000000002</v>
      </c>
      <c r="M15" s="33">
        <f t="shared" si="4"/>
        <v>473.05177900000001</v>
      </c>
    </row>
    <row r="16" spans="2:13" ht="16" thickBot="1" x14ac:dyDescent="0.25">
      <c r="B16" s="34">
        <v>45139</v>
      </c>
      <c r="C16" s="114">
        <v>45139</v>
      </c>
      <c r="D16" s="115">
        <v>45169</v>
      </c>
      <c r="E16" s="79">
        <v>678600</v>
      </c>
      <c r="F16" s="72">
        <v>6230</v>
      </c>
      <c r="G16" s="80">
        <f t="shared" si="1"/>
        <v>672370</v>
      </c>
      <c r="H16" s="79">
        <v>678600</v>
      </c>
      <c r="I16" s="72">
        <v>6230</v>
      </c>
      <c r="J16" s="80">
        <f t="shared" si="0"/>
        <v>672370</v>
      </c>
      <c r="K16" s="13">
        <f t="shared" si="2"/>
        <v>672.37</v>
      </c>
      <c r="L16" s="13">
        <f t="shared" si="3"/>
        <v>0.98170000000000002</v>
      </c>
      <c r="M16" s="33">
        <f t="shared" si="4"/>
        <v>660.06562900000006</v>
      </c>
    </row>
    <row r="17" spans="1:13" ht="16" thickBot="1" x14ac:dyDescent="0.25">
      <c r="B17" s="39">
        <v>45170</v>
      </c>
      <c r="C17" s="114">
        <v>45170</v>
      </c>
      <c r="D17" s="115">
        <v>45201</v>
      </c>
      <c r="E17" s="79">
        <v>595540</v>
      </c>
      <c r="F17" s="72">
        <v>6820</v>
      </c>
      <c r="G17" s="80">
        <f t="shared" si="1"/>
        <v>588720</v>
      </c>
      <c r="H17" s="79">
        <v>595540</v>
      </c>
      <c r="I17" s="72">
        <v>6820</v>
      </c>
      <c r="J17" s="80">
        <f t="shared" si="0"/>
        <v>588720</v>
      </c>
      <c r="K17" s="13">
        <f t="shared" si="2"/>
        <v>588.72</v>
      </c>
      <c r="L17" s="13">
        <f t="shared" si="3"/>
        <v>0.98170000000000002</v>
      </c>
      <c r="M17" s="33">
        <f t="shared" si="4"/>
        <v>577.94642400000009</v>
      </c>
    </row>
    <row r="18" spans="1:13" ht="16" thickBot="1" x14ac:dyDescent="0.25">
      <c r="B18" s="40">
        <v>45200</v>
      </c>
      <c r="C18" s="116">
        <v>45200</v>
      </c>
      <c r="D18" s="117">
        <v>45230</v>
      </c>
      <c r="E18" s="79">
        <v>736120</v>
      </c>
      <c r="F18" s="72">
        <v>6500</v>
      </c>
      <c r="G18" s="80">
        <f t="shared" si="1"/>
        <v>729620</v>
      </c>
      <c r="H18" s="79">
        <v>736120</v>
      </c>
      <c r="I18" s="72">
        <v>6500</v>
      </c>
      <c r="J18" s="80">
        <f t="shared" si="0"/>
        <v>729620</v>
      </c>
      <c r="K18" s="13">
        <f t="shared" si="2"/>
        <v>729.62</v>
      </c>
      <c r="L18" s="13">
        <f t="shared" si="3"/>
        <v>0.98170000000000002</v>
      </c>
      <c r="M18" s="33">
        <f t="shared" si="4"/>
        <v>716.26795400000003</v>
      </c>
    </row>
    <row r="19" spans="1:13" ht="16" thickBot="1" x14ac:dyDescent="0.25">
      <c r="B19" s="327" t="s">
        <v>28</v>
      </c>
      <c r="C19" s="328"/>
      <c r="D19" s="329"/>
      <c r="E19" s="75">
        <f t="shared" ref="E19:K19" si="5">SUM(E5:E18)</f>
        <v>8956170</v>
      </c>
      <c r="F19" s="74">
        <f t="shared" si="5"/>
        <v>87780</v>
      </c>
      <c r="G19" s="76">
        <f t="shared" si="5"/>
        <v>8868390</v>
      </c>
      <c r="H19" s="75">
        <f t="shared" si="5"/>
        <v>8956170.5999999996</v>
      </c>
      <c r="I19" s="74">
        <f t="shared" si="5"/>
        <v>87780</v>
      </c>
      <c r="J19" s="76">
        <f t="shared" si="5"/>
        <v>8868390.5999999996</v>
      </c>
      <c r="K19" s="49">
        <f t="shared" si="5"/>
        <v>8868.3900000000012</v>
      </c>
      <c r="L19" s="49">
        <f>L5</f>
        <v>0.98170000000000002</v>
      </c>
      <c r="M19" s="50">
        <f>SUM(M5:M18)</f>
        <v>8706.0984630000003</v>
      </c>
    </row>
    <row r="20" spans="1:13" ht="16" thickBot="1" x14ac:dyDescent="0.25"/>
    <row r="21" spans="1:13" ht="48" x14ac:dyDescent="0.2">
      <c r="A21" s="155"/>
      <c r="B21" s="161" t="s">
        <v>64</v>
      </c>
      <c r="C21" s="231">
        <v>45047</v>
      </c>
      <c r="D21" s="232">
        <v>45056</v>
      </c>
      <c r="E21" s="162">
        <v>189430</v>
      </c>
      <c r="F21" s="163">
        <v>1840</v>
      </c>
      <c r="G21" s="322" t="s">
        <v>60</v>
      </c>
      <c r="K21" s="188" t="s">
        <v>57</v>
      </c>
      <c r="L21" s="225" t="s">
        <v>66</v>
      </c>
      <c r="M21" s="225" t="s">
        <v>67</v>
      </c>
    </row>
    <row r="22" spans="1:13" ht="49" thickBot="1" x14ac:dyDescent="0.25">
      <c r="A22" s="155"/>
      <c r="B22" s="161" t="s">
        <v>65</v>
      </c>
      <c r="C22" s="233">
        <v>45056</v>
      </c>
      <c r="D22" s="234">
        <v>45078</v>
      </c>
      <c r="E22" s="164">
        <v>531150</v>
      </c>
      <c r="F22" s="165">
        <v>4070</v>
      </c>
      <c r="G22" s="322"/>
      <c r="K22" s="188">
        <v>2022</v>
      </c>
      <c r="L22" s="224">
        <f>SUM(K5:K8)</f>
        <v>2347.77</v>
      </c>
      <c r="M22" s="224">
        <f>SUM(M5:M8)</f>
        <v>2304.8058090000004</v>
      </c>
    </row>
    <row r="23" spans="1:13" x14ac:dyDescent="0.2">
      <c r="E23" s="24">
        <f>E21+E22</f>
        <v>720580</v>
      </c>
      <c r="F23" s="24">
        <f>F21+F22</f>
        <v>5910</v>
      </c>
      <c r="K23" s="188">
        <v>2023</v>
      </c>
      <c r="L23" s="224">
        <f>SUM(K9:K18)</f>
        <v>6520.62</v>
      </c>
      <c r="M23" s="224">
        <f>SUM(M9:M18)</f>
        <v>6401.2926539999999</v>
      </c>
    </row>
    <row r="24" spans="1:13" x14ac:dyDescent="0.2">
      <c r="K24" s="188" t="s">
        <v>28</v>
      </c>
      <c r="L24" s="224">
        <f>L22+L23</f>
        <v>8868.39</v>
      </c>
      <c r="M24" s="224">
        <f>M22+M23</f>
        <v>8706.0984630000003</v>
      </c>
    </row>
    <row r="25" spans="1:13" x14ac:dyDescent="0.2">
      <c r="K25" s="188"/>
      <c r="L25" s="224"/>
      <c r="M25" s="224"/>
    </row>
  </sheetData>
  <mergeCells count="15">
    <mergeCell ref="G21:G22"/>
    <mergeCell ref="F3:F4"/>
    <mergeCell ref="G3:G4"/>
    <mergeCell ref="J3:J4"/>
    <mergeCell ref="B19:D19"/>
    <mergeCell ref="M2:M4"/>
    <mergeCell ref="B2:B4"/>
    <mergeCell ref="C2:D3"/>
    <mergeCell ref="E2:G2"/>
    <mergeCell ref="E3:E4"/>
    <mergeCell ref="H2:J2"/>
    <mergeCell ref="I3:I4"/>
    <mergeCell ref="H3:H4"/>
    <mergeCell ref="K2:K4"/>
    <mergeCell ref="L2:L4"/>
  </mergeCells>
  <pageMargins left="0.7" right="0.7" top="0.75" bottom="0.75" header="0.3" footer="0.3"/>
  <ignoredErrors>
    <ignoredError sqref="L1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66582-2EB7-4BAB-BC95-96AD2958881E}">
  <sheetPr>
    <tabColor theme="9" tint="0.39997558519241921"/>
  </sheetPr>
  <dimension ref="B1:M28"/>
  <sheetViews>
    <sheetView zoomScaleNormal="100" workbookViewId="0">
      <selection activeCell="F22" sqref="F22"/>
    </sheetView>
  </sheetViews>
  <sheetFormatPr baseColWidth="10" defaultColWidth="9.1640625" defaultRowHeight="15" x14ac:dyDescent="0.2"/>
  <cols>
    <col min="1" max="1" width="9.1640625" style="24"/>
    <col min="2" max="2" width="7.5" style="24" bestFit="1" customWidth="1"/>
    <col min="3" max="3" width="14.83203125" style="24" customWidth="1"/>
    <col min="4" max="4" width="17.1640625" style="24" customWidth="1"/>
    <col min="5" max="5" width="13.83203125" style="24" bestFit="1" customWidth="1"/>
    <col min="6" max="6" width="7" style="24" bestFit="1" customWidth="1"/>
    <col min="7" max="7" width="13.5" style="24" bestFit="1" customWidth="1"/>
    <col min="8" max="9" width="13.5" style="24" customWidth="1"/>
    <col min="10" max="10" width="13.5" style="24" bestFit="1" customWidth="1"/>
    <col min="11" max="11" width="13.5" style="24" customWidth="1"/>
    <col min="12" max="12" width="16.1640625" style="24" customWidth="1"/>
    <col min="13" max="13" width="10.83203125" style="24" bestFit="1" customWidth="1"/>
    <col min="14" max="16384" width="9.1640625" style="24"/>
  </cols>
  <sheetData>
    <row r="1" spans="2:13" ht="16" thickBot="1" x14ac:dyDescent="0.25"/>
    <row r="2" spans="2:13" ht="15.75" customHeight="1" thickBot="1" x14ac:dyDescent="0.25">
      <c r="B2" s="313" t="s">
        <v>36</v>
      </c>
      <c r="C2" s="309" t="s">
        <v>37</v>
      </c>
      <c r="D2" s="277"/>
      <c r="E2" s="317" t="s">
        <v>41</v>
      </c>
      <c r="F2" s="318"/>
      <c r="G2" s="319"/>
      <c r="H2" s="317" t="s">
        <v>56</v>
      </c>
      <c r="I2" s="318"/>
      <c r="J2" s="319"/>
      <c r="K2" s="310" t="s">
        <v>46</v>
      </c>
      <c r="L2" s="310" t="s">
        <v>44</v>
      </c>
      <c r="M2" s="310" t="s">
        <v>45</v>
      </c>
    </row>
    <row r="3" spans="2:13" ht="15.75" customHeight="1" thickBot="1" x14ac:dyDescent="0.25">
      <c r="B3" s="314"/>
      <c r="C3" s="316"/>
      <c r="D3" s="278"/>
      <c r="E3" s="320" t="s">
        <v>38</v>
      </c>
      <c r="F3" s="323" t="s">
        <v>39</v>
      </c>
      <c r="G3" s="325" t="s">
        <v>40</v>
      </c>
      <c r="H3" s="320" t="s">
        <v>38</v>
      </c>
      <c r="I3" s="325" t="s">
        <v>39</v>
      </c>
      <c r="J3" s="310" t="s">
        <v>40</v>
      </c>
      <c r="K3" s="311"/>
      <c r="L3" s="311"/>
      <c r="M3" s="311"/>
    </row>
    <row r="4" spans="2:13" ht="16" thickBot="1" x14ac:dyDescent="0.25">
      <c r="B4" s="315"/>
      <c r="C4" s="26" t="s">
        <v>10</v>
      </c>
      <c r="D4" s="27" t="s">
        <v>11</v>
      </c>
      <c r="E4" s="321"/>
      <c r="F4" s="324"/>
      <c r="G4" s="333"/>
      <c r="H4" s="332"/>
      <c r="I4" s="326"/>
      <c r="J4" s="312"/>
      <c r="K4" s="312"/>
      <c r="L4" s="312"/>
      <c r="M4" s="312"/>
    </row>
    <row r="5" spans="2:13" ht="16" thickBot="1" x14ac:dyDescent="0.25">
      <c r="B5" s="166">
        <v>44805</v>
      </c>
      <c r="C5" s="167">
        <v>44805</v>
      </c>
      <c r="D5" s="168">
        <v>44836</v>
      </c>
      <c r="E5" s="169">
        <v>1175890</v>
      </c>
      <c r="F5" s="170">
        <v>10500</v>
      </c>
      <c r="G5" s="61">
        <f>E5-F5</f>
        <v>1165390</v>
      </c>
      <c r="H5" s="236">
        <v>1175890</v>
      </c>
      <c r="I5" s="170">
        <v>10500</v>
      </c>
      <c r="J5" s="33">
        <f>H5-I5</f>
        <v>1165390</v>
      </c>
      <c r="K5" s="22">
        <f>MIN(G5,J5)/1000</f>
        <v>1165.3900000000001</v>
      </c>
      <c r="L5" s="22">
        <v>0.98170000000000002</v>
      </c>
      <c r="M5" s="33">
        <f>K5*L5</f>
        <v>1144.0633630000002</v>
      </c>
    </row>
    <row r="6" spans="2:13" ht="16" thickBot="1" x14ac:dyDescent="0.25">
      <c r="B6" s="330">
        <v>44835</v>
      </c>
      <c r="C6" s="157">
        <v>44836</v>
      </c>
      <c r="D6" s="158">
        <v>44850</v>
      </c>
      <c r="E6" s="171">
        <v>672630</v>
      </c>
      <c r="F6" s="172">
        <v>4580</v>
      </c>
      <c r="G6" s="61">
        <f t="shared" ref="G6:G19" si="0">E6-F6</f>
        <v>668050</v>
      </c>
      <c r="H6" s="236">
        <v>672630</v>
      </c>
      <c r="I6" s="172">
        <v>4580</v>
      </c>
      <c r="J6" s="33">
        <f t="shared" ref="J6:J19" si="1">H6-I6</f>
        <v>668050</v>
      </c>
      <c r="K6" s="13">
        <f>MIN(G6,J6)/1000</f>
        <v>668.05</v>
      </c>
      <c r="L6" s="13">
        <f t="shared" ref="L6:L19" si="2">L5</f>
        <v>0.98170000000000002</v>
      </c>
      <c r="M6" s="33">
        <f t="shared" ref="M6:M19" si="3">K6*L6</f>
        <v>655.82468499999993</v>
      </c>
    </row>
    <row r="7" spans="2:13" ht="16" thickBot="1" x14ac:dyDescent="0.25">
      <c r="B7" s="331"/>
      <c r="C7" s="157">
        <v>44850</v>
      </c>
      <c r="D7" s="158">
        <v>44866</v>
      </c>
      <c r="E7" s="171">
        <v>768430</v>
      </c>
      <c r="F7" s="172">
        <v>5110</v>
      </c>
      <c r="G7" s="61">
        <f t="shared" si="0"/>
        <v>763320</v>
      </c>
      <c r="H7" s="236">
        <v>768430</v>
      </c>
      <c r="I7" s="172">
        <v>5110</v>
      </c>
      <c r="J7" s="33">
        <f t="shared" si="1"/>
        <v>763320</v>
      </c>
      <c r="K7" s="13">
        <f>MIN(G7,J7)/1000</f>
        <v>763.32</v>
      </c>
      <c r="L7" s="13">
        <f t="shared" si="2"/>
        <v>0.98170000000000002</v>
      </c>
      <c r="M7" s="33">
        <f t="shared" si="3"/>
        <v>749.35124400000007</v>
      </c>
    </row>
    <row r="8" spans="2:13" ht="16" thickBot="1" x14ac:dyDescent="0.25">
      <c r="B8" s="39">
        <v>44866</v>
      </c>
      <c r="C8" s="114">
        <v>44854</v>
      </c>
      <c r="D8" s="115">
        <v>44885</v>
      </c>
      <c r="E8" s="35">
        <v>704540</v>
      </c>
      <c r="F8" s="36">
        <v>7070</v>
      </c>
      <c r="G8" s="61">
        <f t="shared" si="0"/>
        <v>697470</v>
      </c>
      <c r="H8" s="61">
        <v>704540</v>
      </c>
      <c r="I8" s="36">
        <v>7070</v>
      </c>
      <c r="J8" s="33">
        <f t="shared" si="1"/>
        <v>697470</v>
      </c>
      <c r="K8" s="13">
        <f t="shared" ref="K8:K19" si="4">MIN(G8,J8)/1000</f>
        <v>697.47</v>
      </c>
      <c r="L8" s="13">
        <f>L6</f>
        <v>0.98170000000000002</v>
      </c>
      <c r="M8" s="33">
        <f t="shared" si="3"/>
        <v>684.70629900000006</v>
      </c>
    </row>
    <row r="9" spans="2:13" ht="16" thickBot="1" x14ac:dyDescent="0.25">
      <c r="B9" s="40">
        <v>44896</v>
      </c>
      <c r="C9" s="116">
        <v>44885</v>
      </c>
      <c r="D9" s="117">
        <v>44915</v>
      </c>
      <c r="E9" s="42">
        <v>1198290</v>
      </c>
      <c r="F9" s="43">
        <v>10020</v>
      </c>
      <c r="G9" s="61">
        <f t="shared" si="0"/>
        <v>1188270</v>
      </c>
      <c r="H9" s="61">
        <v>1198290</v>
      </c>
      <c r="I9" s="43">
        <v>10020</v>
      </c>
      <c r="J9" s="33">
        <f t="shared" si="1"/>
        <v>1188270</v>
      </c>
      <c r="K9" s="23">
        <f t="shared" si="4"/>
        <v>1188.27</v>
      </c>
      <c r="L9" s="23">
        <f t="shared" si="2"/>
        <v>0.98170000000000002</v>
      </c>
      <c r="M9" s="33">
        <f t="shared" si="3"/>
        <v>1166.5246589999999</v>
      </c>
    </row>
    <row r="10" spans="2:13" ht="16" thickBot="1" x14ac:dyDescent="0.25">
      <c r="B10" s="39">
        <v>44927</v>
      </c>
      <c r="C10" s="118">
        <v>44915</v>
      </c>
      <c r="D10" s="119">
        <v>44946</v>
      </c>
      <c r="E10" s="35">
        <v>1508010</v>
      </c>
      <c r="F10" s="36">
        <v>10410</v>
      </c>
      <c r="G10" s="61">
        <f t="shared" si="0"/>
        <v>1497600</v>
      </c>
      <c r="H10" s="61">
        <v>1508010</v>
      </c>
      <c r="I10" s="36">
        <v>10410</v>
      </c>
      <c r="J10" s="33">
        <f t="shared" si="1"/>
        <v>1497600</v>
      </c>
      <c r="K10" s="13">
        <f t="shared" si="4"/>
        <v>1497.6</v>
      </c>
      <c r="L10" s="13">
        <f t="shared" si="2"/>
        <v>0.98170000000000002</v>
      </c>
      <c r="M10" s="33">
        <f t="shared" si="3"/>
        <v>1470.1939199999999</v>
      </c>
    </row>
    <row r="11" spans="2:13" customFormat="1" ht="16" thickBot="1" x14ac:dyDescent="0.25">
      <c r="B11" s="34">
        <v>44958</v>
      </c>
      <c r="C11" s="114">
        <v>44946</v>
      </c>
      <c r="D11" s="115">
        <v>44977</v>
      </c>
      <c r="E11" s="35">
        <v>1655480</v>
      </c>
      <c r="F11" s="36">
        <v>9510</v>
      </c>
      <c r="G11" s="61">
        <f t="shared" si="0"/>
        <v>1645970</v>
      </c>
      <c r="H11" s="61">
        <v>1655480</v>
      </c>
      <c r="I11" s="36">
        <v>9510</v>
      </c>
      <c r="J11" s="33">
        <f t="shared" si="1"/>
        <v>1645970</v>
      </c>
      <c r="K11" s="13">
        <f t="shared" si="4"/>
        <v>1645.97</v>
      </c>
      <c r="L11" s="13">
        <f t="shared" si="2"/>
        <v>0.98170000000000002</v>
      </c>
      <c r="M11" s="33">
        <f t="shared" si="3"/>
        <v>1615.848749</v>
      </c>
    </row>
    <row r="12" spans="2:13" s="25" customFormat="1" ht="16" thickBot="1" x14ac:dyDescent="0.25">
      <c r="B12" s="39">
        <v>44986</v>
      </c>
      <c r="C12" s="114">
        <v>44977</v>
      </c>
      <c r="D12" s="115">
        <v>45017</v>
      </c>
      <c r="E12" s="35">
        <f>E24</f>
        <v>2155150</v>
      </c>
      <c r="F12" s="36">
        <f>F24</f>
        <v>11870</v>
      </c>
      <c r="G12" s="61">
        <f>E12-F12</f>
        <v>2143280</v>
      </c>
      <c r="H12" s="61">
        <v>2155150</v>
      </c>
      <c r="I12" s="36">
        <v>11870</v>
      </c>
      <c r="J12" s="33">
        <f t="shared" si="1"/>
        <v>2143280</v>
      </c>
      <c r="K12" s="13">
        <f t="shared" si="4"/>
        <v>2143.2800000000002</v>
      </c>
      <c r="L12" s="13">
        <f t="shared" si="2"/>
        <v>0.98170000000000002</v>
      </c>
      <c r="M12" s="33">
        <f t="shared" si="3"/>
        <v>2104.0579760000001</v>
      </c>
    </row>
    <row r="13" spans="2:13" ht="16" thickBot="1" x14ac:dyDescent="0.25">
      <c r="B13" s="34">
        <v>45017</v>
      </c>
      <c r="C13" s="114">
        <v>45017</v>
      </c>
      <c r="D13" s="115">
        <v>45047</v>
      </c>
      <c r="E13" s="35">
        <v>1241050</v>
      </c>
      <c r="F13" s="36">
        <v>8740</v>
      </c>
      <c r="G13" s="61">
        <f t="shared" si="0"/>
        <v>1232310</v>
      </c>
      <c r="H13" s="61">
        <v>1241050</v>
      </c>
      <c r="I13" s="36">
        <v>8740</v>
      </c>
      <c r="J13" s="33">
        <f t="shared" si="1"/>
        <v>1232310</v>
      </c>
      <c r="K13" s="13">
        <f t="shared" si="4"/>
        <v>1232.31</v>
      </c>
      <c r="L13" s="13">
        <f t="shared" si="2"/>
        <v>0.98170000000000002</v>
      </c>
      <c r="M13" s="33">
        <f t="shared" si="3"/>
        <v>1209.7587269999999</v>
      </c>
    </row>
    <row r="14" spans="2:13" ht="16" thickBot="1" x14ac:dyDescent="0.25">
      <c r="B14" s="39">
        <v>45047</v>
      </c>
      <c r="C14" s="114">
        <v>45047</v>
      </c>
      <c r="D14" s="115">
        <v>45078</v>
      </c>
      <c r="E14" s="35">
        <v>1392000</v>
      </c>
      <c r="F14" s="36">
        <v>8690</v>
      </c>
      <c r="G14" s="61">
        <f t="shared" si="0"/>
        <v>1383310</v>
      </c>
      <c r="H14" s="61">
        <v>1392000</v>
      </c>
      <c r="I14" s="36">
        <v>8690</v>
      </c>
      <c r="J14" s="33">
        <f t="shared" si="1"/>
        <v>1383310</v>
      </c>
      <c r="K14" s="13">
        <f t="shared" si="4"/>
        <v>1383.31</v>
      </c>
      <c r="L14" s="13">
        <f t="shared" si="2"/>
        <v>0.98170000000000002</v>
      </c>
      <c r="M14" s="33">
        <f t="shared" si="3"/>
        <v>1357.9954270000001</v>
      </c>
    </row>
    <row r="15" spans="2:13" ht="16" thickBot="1" x14ac:dyDescent="0.25">
      <c r="B15" s="34">
        <v>45078</v>
      </c>
      <c r="C15" s="114">
        <v>45078</v>
      </c>
      <c r="D15" s="115">
        <v>45108</v>
      </c>
      <c r="E15" s="35">
        <v>1372960</v>
      </c>
      <c r="F15" s="36">
        <v>8340</v>
      </c>
      <c r="G15" s="61">
        <f t="shared" si="0"/>
        <v>1364620</v>
      </c>
      <c r="H15" s="61">
        <v>1372960</v>
      </c>
      <c r="I15" s="36">
        <v>8340</v>
      </c>
      <c r="J15" s="33">
        <f t="shared" si="1"/>
        <v>1364620</v>
      </c>
      <c r="K15" s="13">
        <f t="shared" si="4"/>
        <v>1364.62</v>
      </c>
      <c r="L15" s="13">
        <f t="shared" si="2"/>
        <v>0.98170000000000002</v>
      </c>
      <c r="M15" s="33">
        <f t="shared" si="3"/>
        <v>1339.6474539999999</v>
      </c>
    </row>
    <row r="16" spans="2:13" ht="16" thickBot="1" x14ac:dyDescent="0.25">
      <c r="B16" s="39">
        <v>45108</v>
      </c>
      <c r="C16" s="114">
        <v>45108</v>
      </c>
      <c r="D16" s="115">
        <v>45139</v>
      </c>
      <c r="E16" s="35">
        <v>958190</v>
      </c>
      <c r="F16" s="36">
        <v>9190</v>
      </c>
      <c r="G16" s="61">
        <f t="shared" si="0"/>
        <v>949000</v>
      </c>
      <c r="H16" s="61">
        <v>958190</v>
      </c>
      <c r="I16" s="36">
        <v>9190</v>
      </c>
      <c r="J16" s="33">
        <f t="shared" si="1"/>
        <v>949000</v>
      </c>
      <c r="K16" s="13">
        <f t="shared" si="4"/>
        <v>949</v>
      </c>
      <c r="L16" s="13">
        <f t="shared" si="2"/>
        <v>0.98170000000000002</v>
      </c>
      <c r="M16" s="33">
        <f t="shared" si="3"/>
        <v>931.63329999999996</v>
      </c>
    </row>
    <row r="17" spans="2:13" customFormat="1" ht="16" thickBot="1" x14ac:dyDescent="0.25">
      <c r="B17" s="34">
        <v>45139</v>
      </c>
      <c r="C17" s="114">
        <v>45139</v>
      </c>
      <c r="D17" s="115">
        <v>45170</v>
      </c>
      <c r="E17" s="35">
        <v>1402620</v>
      </c>
      <c r="F17" s="36">
        <v>8870</v>
      </c>
      <c r="G17" s="61">
        <v>1402620</v>
      </c>
      <c r="H17" s="61">
        <v>1402620</v>
      </c>
      <c r="I17" s="36">
        <v>10095</v>
      </c>
      <c r="J17" s="33">
        <f t="shared" si="1"/>
        <v>1392525</v>
      </c>
      <c r="K17" s="13">
        <f t="shared" si="4"/>
        <v>1392.5250000000001</v>
      </c>
      <c r="L17" s="13">
        <f t="shared" si="2"/>
        <v>0.98170000000000002</v>
      </c>
      <c r="M17" s="33">
        <f t="shared" si="3"/>
        <v>1367.0417925000002</v>
      </c>
    </row>
    <row r="18" spans="2:13" ht="16" thickBot="1" x14ac:dyDescent="0.25">
      <c r="B18" s="39">
        <v>45170</v>
      </c>
      <c r="C18" s="114">
        <v>45170</v>
      </c>
      <c r="D18" s="115">
        <v>45201</v>
      </c>
      <c r="E18" s="35">
        <v>1175890</v>
      </c>
      <c r="F18" s="36">
        <v>10500</v>
      </c>
      <c r="G18" s="61">
        <f t="shared" si="0"/>
        <v>1165390</v>
      </c>
      <c r="H18" s="61">
        <v>1175890</v>
      </c>
      <c r="I18" s="36">
        <v>10500</v>
      </c>
      <c r="J18" s="33">
        <f t="shared" si="1"/>
        <v>1165390</v>
      </c>
      <c r="K18" s="13">
        <f t="shared" si="4"/>
        <v>1165.3900000000001</v>
      </c>
      <c r="L18" s="13">
        <f t="shared" si="2"/>
        <v>0.98170000000000002</v>
      </c>
      <c r="M18" s="33">
        <f t="shared" si="3"/>
        <v>1144.0633630000002</v>
      </c>
    </row>
    <row r="19" spans="2:13" ht="16" thickBot="1" x14ac:dyDescent="0.25">
      <c r="B19" s="40">
        <v>45200</v>
      </c>
      <c r="C19" s="116">
        <v>45201</v>
      </c>
      <c r="D19" s="117">
        <v>45231</v>
      </c>
      <c r="E19" s="35">
        <f>E27</f>
        <v>1441060</v>
      </c>
      <c r="F19" s="36">
        <f>F27</f>
        <v>9690</v>
      </c>
      <c r="G19" s="61">
        <f t="shared" si="0"/>
        <v>1431370</v>
      </c>
      <c r="H19" s="61">
        <v>1441060</v>
      </c>
      <c r="I19" s="36">
        <v>9690</v>
      </c>
      <c r="J19" s="33">
        <f t="shared" si="1"/>
        <v>1431370</v>
      </c>
      <c r="K19" s="13">
        <f t="shared" si="4"/>
        <v>1431.37</v>
      </c>
      <c r="L19" s="13">
        <f t="shared" si="2"/>
        <v>0.98170000000000002</v>
      </c>
      <c r="M19" s="33">
        <f t="shared" si="3"/>
        <v>1405.175929</v>
      </c>
    </row>
    <row r="20" spans="2:13" ht="16" thickBot="1" x14ac:dyDescent="0.25">
      <c r="B20" s="327" t="s">
        <v>28</v>
      </c>
      <c r="C20" s="328"/>
      <c r="D20" s="329"/>
      <c r="E20" s="46">
        <f t="shared" ref="E20:K20" si="5">SUM(E5:E19)</f>
        <v>18822190</v>
      </c>
      <c r="F20" s="47">
        <f t="shared" si="5"/>
        <v>133090</v>
      </c>
      <c r="G20" s="127">
        <f t="shared" si="5"/>
        <v>18697970</v>
      </c>
      <c r="H20" s="127"/>
      <c r="I20" s="127"/>
      <c r="J20" s="48">
        <f t="shared" si="5"/>
        <v>18687875</v>
      </c>
      <c r="K20" s="49">
        <f t="shared" si="5"/>
        <v>18687.875</v>
      </c>
      <c r="L20" s="49">
        <f>L5</f>
        <v>0.98170000000000002</v>
      </c>
      <c r="M20" s="50">
        <f>SUM(M5:M19)</f>
        <v>18345.886887500001</v>
      </c>
    </row>
    <row r="21" spans="2:13" ht="16" thickBot="1" x14ac:dyDescent="0.25"/>
    <row r="22" spans="2:13" x14ac:dyDescent="0.2">
      <c r="C22" s="29">
        <v>44977</v>
      </c>
      <c r="D22" s="95">
        <v>45005</v>
      </c>
      <c r="E22" s="91">
        <v>1463000</v>
      </c>
      <c r="F22" s="92">
        <v>8400</v>
      </c>
      <c r="G22" s="322" t="s">
        <v>60</v>
      </c>
    </row>
    <row r="23" spans="2:13" ht="16" thickBot="1" x14ac:dyDescent="0.25">
      <c r="C23" s="41">
        <v>45005</v>
      </c>
      <c r="D23" s="96">
        <v>45017</v>
      </c>
      <c r="E23" s="93">
        <v>692150</v>
      </c>
      <c r="F23" s="94">
        <v>3470</v>
      </c>
      <c r="G23" s="322"/>
    </row>
    <row r="24" spans="2:13" ht="16" thickBot="1" x14ac:dyDescent="0.25">
      <c r="E24" s="24">
        <f>E22+E23</f>
        <v>2155150</v>
      </c>
      <c r="F24" s="24">
        <f>F22+F23</f>
        <v>11870</v>
      </c>
    </row>
    <row r="25" spans="2:13" ht="32" x14ac:dyDescent="0.2">
      <c r="C25" s="87">
        <v>45201</v>
      </c>
      <c r="D25" s="88">
        <v>45215</v>
      </c>
      <c r="E25" s="91">
        <v>672630</v>
      </c>
      <c r="F25" s="92">
        <v>4580</v>
      </c>
      <c r="G25" s="322" t="s">
        <v>60</v>
      </c>
      <c r="J25" s="188" t="s">
        <v>57</v>
      </c>
      <c r="K25" s="225" t="s">
        <v>66</v>
      </c>
      <c r="L25" s="225" t="s">
        <v>67</v>
      </c>
    </row>
    <row r="26" spans="2:13" ht="16" thickBot="1" x14ac:dyDescent="0.25">
      <c r="C26" s="89">
        <v>45215</v>
      </c>
      <c r="D26" s="90">
        <v>45231</v>
      </c>
      <c r="E26" s="93">
        <v>768430</v>
      </c>
      <c r="F26" s="94">
        <v>5110</v>
      </c>
      <c r="G26" s="322"/>
      <c r="J26" s="188">
        <v>2022</v>
      </c>
      <c r="K26" s="224">
        <f>SUM(K5:K9)</f>
        <v>4482.5</v>
      </c>
      <c r="L26" s="224">
        <f>SUM(M5:M9)</f>
        <v>4400.4702500000003</v>
      </c>
    </row>
    <row r="27" spans="2:13" x14ac:dyDescent="0.2">
      <c r="E27" s="24">
        <f>E25+E26</f>
        <v>1441060</v>
      </c>
      <c r="F27" s="24">
        <f>F25+F26</f>
        <v>9690</v>
      </c>
      <c r="J27" s="188">
        <v>2023</v>
      </c>
      <c r="K27" s="224">
        <f>SUM(K10:K19)</f>
        <v>14205.375</v>
      </c>
      <c r="L27" s="224">
        <f>SUM(M10:M19)</f>
        <v>13945.416637500002</v>
      </c>
    </row>
    <row r="28" spans="2:13" x14ac:dyDescent="0.2">
      <c r="J28" s="188" t="s">
        <v>28</v>
      </c>
      <c r="K28" s="224">
        <f>K26+K27</f>
        <v>18687.875</v>
      </c>
      <c r="L28" s="224">
        <f>L26+L27</f>
        <v>18345.886887500004</v>
      </c>
    </row>
  </sheetData>
  <mergeCells count="17">
    <mergeCell ref="G22:G23"/>
    <mergeCell ref="G25:G26"/>
    <mergeCell ref="F3:F4"/>
    <mergeCell ref="G3:G4"/>
    <mergeCell ref="J3:J4"/>
    <mergeCell ref="B20:D20"/>
    <mergeCell ref="M2:M4"/>
    <mergeCell ref="B2:B4"/>
    <mergeCell ref="C2:D3"/>
    <mergeCell ref="E2:G2"/>
    <mergeCell ref="E3:E4"/>
    <mergeCell ref="B6:B7"/>
    <mergeCell ref="H2:J2"/>
    <mergeCell ref="H3:H4"/>
    <mergeCell ref="I3:I4"/>
    <mergeCell ref="K2:K4"/>
    <mergeCell ref="L2:L4"/>
  </mergeCells>
  <pageMargins left="0.7" right="0.7" top="0.75" bottom="0.75" header="0.3" footer="0.3"/>
  <ignoredErrors>
    <ignoredError sqref="L2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0FF36-5E09-4F85-9221-DBC3705897ED}">
  <sheetPr>
    <tabColor theme="9" tint="0.39997558519241921"/>
  </sheetPr>
  <dimension ref="B1:M26"/>
  <sheetViews>
    <sheetView workbookViewId="0">
      <selection activeCell="C21" sqref="C21"/>
    </sheetView>
  </sheetViews>
  <sheetFormatPr baseColWidth="10" defaultColWidth="9.1640625" defaultRowHeight="15" x14ac:dyDescent="0.2"/>
  <cols>
    <col min="1" max="1" width="9.1640625" style="24"/>
    <col min="2" max="2" width="7.5" style="24" bestFit="1" customWidth="1"/>
    <col min="3" max="4" width="10.5" style="24" bestFit="1" customWidth="1"/>
    <col min="5" max="5" width="13.83203125" style="24" bestFit="1" customWidth="1"/>
    <col min="6" max="6" width="7" style="24" bestFit="1" customWidth="1"/>
    <col min="7" max="7" width="13.5" style="24" bestFit="1" customWidth="1"/>
    <col min="8" max="9" width="13.5" style="24" customWidth="1"/>
    <col min="10" max="10" width="13.5" style="24" bestFit="1" customWidth="1"/>
    <col min="11" max="11" width="13.5" style="24" customWidth="1"/>
    <col min="12" max="12" width="8.83203125" style="24" bestFit="1" customWidth="1"/>
    <col min="13" max="13" width="10.83203125" style="24" bestFit="1" customWidth="1"/>
    <col min="14" max="16384" width="9.1640625" style="24"/>
  </cols>
  <sheetData>
    <row r="1" spans="2:13" ht="16" thickBot="1" x14ac:dyDescent="0.25"/>
    <row r="2" spans="2:13" ht="15.75" customHeight="1" thickBot="1" x14ac:dyDescent="0.25">
      <c r="B2" s="295" t="s">
        <v>36</v>
      </c>
      <c r="C2" s="298" t="s">
        <v>37</v>
      </c>
      <c r="D2" s="299"/>
      <c r="E2" s="292" t="s">
        <v>41</v>
      </c>
      <c r="F2" s="293"/>
      <c r="G2" s="294"/>
      <c r="H2" s="317" t="s">
        <v>42</v>
      </c>
      <c r="I2" s="318"/>
      <c r="J2" s="319"/>
      <c r="K2" s="310" t="s">
        <v>46</v>
      </c>
      <c r="L2" s="310" t="s">
        <v>44</v>
      </c>
      <c r="M2" s="261" t="s">
        <v>45</v>
      </c>
    </row>
    <row r="3" spans="2:13" ht="15.75" customHeight="1" thickBot="1" x14ac:dyDescent="0.25">
      <c r="B3" s="296"/>
      <c r="C3" s="300"/>
      <c r="D3" s="301"/>
      <c r="E3" s="302" t="s">
        <v>38</v>
      </c>
      <c r="F3" s="304" t="s">
        <v>39</v>
      </c>
      <c r="G3" s="284" t="s">
        <v>40</v>
      </c>
      <c r="H3" s="307" t="s">
        <v>38</v>
      </c>
      <c r="I3" s="308" t="s">
        <v>39</v>
      </c>
      <c r="J3" s="335" t="s">
        <v>40</v>
      </c>
      <c r="K3" s="314"/>
      <c r="L3" s="311"/>
      <c r="M3" s="287"/>
    </row>
    <row r="4" spans="2:13" ht="16" thickBot="1" x14ac:dyDescent="0.25">
      <c r="B4" s="297"/>
      <c r="C4" s="26" t="s">
        <v>10</v>
      </c>
      <c r="D4" s="27" t="s">
        <v>11</v>
      </c>
      <c r="E4" s="303"/>
      <c r="F4" s="305"/>
      <c r="G4" s="285"/>
      <c r="H4" s="303"/>
      <c r="I4" s="305"/>
      <c r="J4" s="297"/>
      <c r="K4" s="315"/>
      <c r="L4" s="312"/>
      <c r="M4" s="263"/>
    </row>
    <row r="5" spans="2:13" customFormat="1" ht="16" thickBot="1" x14ac:dyDescent="0.25">
      <c r="B5" s="28">
        <v>44805</v>
      </c>
      <c r="C5" s="112">
        <v>44798</v>
      </c>
      <c r="D5" s="113">
        <v>44830</v>
      </c>
      <c r="E5" s="30">
        <v>1318300</v>
      </c>
      <c r="F5" s="31">
        <v>8400</v>
      </c>
      <c r="G5" s="32">
        <f>E5-F5</f>
        <v>1309900</v>
      </c>
      <c r="H5" s="68">
        <v>1248000</v>
      </c>
      <c r="I5" s="31">
        <v>7800</v>
      </c>
      <c r="J5" s="32">
        <f t="shared" ref="J5:J18" si="0">H5-I5</f>
        <v>1240200</v>
      </c>
      <c r="K5" s="22">
        <f>MIN(G5,J5)/1000</f>
        <v>1240.2</v>
      </c>
      <c r="L5" s="22">
        <v>0.98170000000000002</v>
      </c>
      <c r="M5" s="33">
        <f>(K5*L5)</f>
        <v>1217.50434</v>
      </c>
    </row>
    <row r="6" spans="2:13" ht="16" thickBot="1" x14ac:dyDescent="0.25">
      <c r="B6" s="34">
        <v>44835</v>
      </c>
      <c r="C6" s="114">
        <v>44830</v>
      </c>
      <c r="D6" s="115">
        <v>44859</v>
      </c>
      <c r="E6" s="35">
        <v>1248000</v>
      </c>
      <c r="F6" s="36">
        <v>7800</v>
      </c>
      <c r="G6" s="37">
        <f t="shared" ref="G6:G18" si="1">E6-F6</f>
        <v>1240200</v>
      </c>
      <c r="H6" s="63">
        <v>1248000</v>
      </c>
      <c r="I6" s="61">
        <v>7800</v>
      </c>
      <c r="J6" s="64">
        <f t="shared" si="0"/>
        <v>1240200</v>
      </c>
      <c r="K6" s="13">
        <f t="shared" ref="K6:K18" si="2">MIN(G6,J6)/1000</f>
        <v>1240.2</v>
      </c>
      <c r="L6" s="13">
        <f t="shared" ref="L6:L18" si="3">L5</f>
        <v>0.98170000000000002</v>
      </c>
      <c r="M6" s="33">
        <f t="shared" ref="M6:M18" si="4">(K6*L6)</f>
        <v>1217.50434</v>
      </c>
    </row>
    <row r="7" spans="2:13" customFormat="1" ht="16" thickBot="1" x14ac:dyDescent="0.25">
      <c r="B7" s="39">
        <v>44866</v>
      </c>
      <c r="C7" s="114">
        <v>44859</v>
      </c>
      <c r="D7" s="115">
        <v>44890</v>
      </c>
      <c r="E7" s="35">
        <v>1485000</v>
      </c>
      <c r="F7" s="36">
        <v>8800</v>
      </c>
      <c r="G7" s="37">
        <f t="shared" si="1"/>
        <v>1476200</v>
      </c>
      <c r="H7" s="63">
        <v>1233300</v>
      </c>
      <c r="I7" s="61">
        <v>6900</v>
      </c>
      <c r="J7" s="64">
        <f t="shared" si="0"/>
        <v>1226400</v>
      </c>
      <c r="K7" s="13">
        <f t="shared" si="2"/>
        <v>1226.4000000000001</v>
      </c>
      <c r="L7" s="13">
        <f t="shared" si="3"/>
        <v>0.98170000000000002</v>
      </c>
      <c r="M7" s="33">
        <f t="shared" si="4"/>
        <v>1203.9568800000002</v>
      </c>
    </row>
    <row r="8" spans="2:13" customFormat="1" ht="16" thickBot="1" x14ac:dyDescent="0.25">
      <c r="B8" s="40">
        <v>44896</v>
      </c>
      <c r="C8" s="116">
        <v>44890</v>
      </c>
      <c r="D8" s="117">
        <v>44920</v>
      </c>
      <c r="E8" s="42">
        <v>1233300</v>
      </c>
      <c r="F8" s="43">
        <v>6900</v>
      </c>
      <c r="G8" s="44">
        <f t="shared" si="1"/>
        <v>1226400</v>
      </c>
      <c r="H8" s="65">
        <v>1532900</v>
      </c>
      <c r="I8" s="66">
        <v>8300</v>
      </c>
      <c r="J8" s="67">
        <f t="shared" si="0"/>
        <v>1524600</v>
      </c>
      <c r="K8" s="23">
        <f t="shared" si="2"/>
        <v>1226.4000000000001</v>
      </c>
      <c r="L8" s="23">
        <f t="shared" si="3"/>
        <v>0.98170000000000002</v>
      </c>
      <c r="M8" s="33">
        <f t="shared" si="4"/>
        <v>1203.9568800000002</v>
      </c>
    </row>
    <row r="9" spans="2:13" customFormat="1" ht="16" thickBot="1" x14ac:dyDescent="0.25">
      <c r="B9" s="39">
        <v>44927</v>
      </c>
      <c r="C9" s="112">
        <v>44919</v>
      </c>
      <c r="D9" s="113">
        <v>44951</v>
      </c>
      <c r="E9" s="35">
        <v>1532900</v>
      </c>
      <c r="F9" s="36">
        <v>8300</v>
      </c>
      <c r="G9" s="37">
        <f t="shared" si="1"/>
        <v>1524600</v>
      </c>
      <c r="H9" s="62">
        <v>1691800</v>
      </c>
      <c r="I9" s="36">
        <v>7700</v>
      </c>
      <c r="J9" s="37">
        <f t="shared" si="0"/>
        <v>1684100</v>
      </c>
      <c r="K9" s="13">
        <f t="shared" si="2"/>
        <v>1524.6</v>
      </c>
      <c r="L9" s="13">
        <f t="shared" si="3"/>
        <v>0.98170000000000002</v>
      </c>
      <c r="M9" s="33">
        <f t="shared" si="4"/>
        <v>1496.69982</v>
      </c>
    </row>
    <row r="10" spans="2:13" ht="16" thickBot="1" x14ac:dyDescent="0.25">
      <c r="B10" s="34">
        <v>44958</v>
      </c>
      <c r="C10" s="114">
        <v>44951</v>
      </c>
      <c r="D10" s="115">
        <v>44982</v>
      </c>
      <c r="E10" s="35">
        <v>1691800</v>
      </c>
      <c r="F10" s="36">
        <v>7700</v>
      </c>
      <c r="G10" s="37">
        <f t="shared" si="1"/>
        <v>1684100</v>
      </c>
      <c r="H10" s="35">
        <v>1423600</v>
      </c>
      <c r="I10" s="61">
        <v>6800</v>
      </c>
      <c r="J10" s="64">
        <f t="shared" si="0"/>
        <v>1416800</v>
      </c>
      <c r="K10" s="13">
        <f t="shared" si="2"/>
        <v>1416.8</v>
      </c>
      <c r="L10" s="13">
        <f t="shared" si="3"/>
        <v>0.98170000000000002</v>
      </c>
      <c r="M10" s="33">
        <f t="shared" si="4"/>
        <v>1390.87256</v>
      </c>
    </row>
    <row r="11" spans="2:13" s="177" customFormat="1" ht="16" thickBot="1" x14ac:dyDescent="0.25">
      <c r="B11" s="39">
        <v>44986</v>
      </c>
      <c r="C11" s="114">
        <v>44982</v>
      </c>
      <c r="D11" s="115">
        <v>45016</v>
      </c>
      <c r="E11" s="35">
        <f>E23</f>
        <v>1741500</v>
      </c>
      <c r="F11" s="36">
        <f>F23</f>
        <v>8300</v>
      </c>
      <c r="G11" s="37">
        <f t="shared" si="1"/>
        <v>1733200</v>
      </c>
      <c r="H11" s="35">
        <v>317900</v>
      </c>
      <c r="I11" s="36">
        <v>1500</v>
      </c>
      <c r="J11" s="64">
        <f t="shared" si="0"/>
        <v>316400</v>
      </c>
      <c r="K11" s="13">
        <f t="shared" si="2"/>
        <v>316.39999999999998</v>
      </c>
      <c r="L11" s="13">
        <f t="shared" si="3"/>
        <v>0.98170000000000002</v>
      </c>
      <c r="M11" s="33">
        <f t="shared" si="4"/>
        <v>310.60987999999998</v>
      </c>
    </row>
    <row r="12" spans="2:13" customFormat="1" ht="16" thickBot="1" x14ac:dyDescent="0.25">
      <c r="B12" s="34">
        <v>45017</v>
      </c>
      <c r="C12" s="114">
        <v>45016</v>
      </c>
      <c r="D12" s="115">
        <v>45047</v>
      </c>
      <c r="E12" s="35">
        <v>1466800</v>
      </c>
      <c r="F12" s="36">
        <v>7400</v>
      </c>
      <c r="G12" s="37">
        <f t="shared" si="1"/>
        <v>1459400</v>
      </c>
      <c r="H12" s="63">
        <v>1466800</v>
      </c>
      <c r="I12" s="61">
        <v>7400</v>
      </c>
      <c r="J12" s="64">
        <f t="shared" si="0"/>
        <v>1459400</v>
      </c>
      <c r="K12" s="13">
        <f t="shared" si="2"/>
        <v>1459.4</v>
      </c>
      <c r="L12" s="13">
        <f t="shared" si="3"/>
        <v>0.98170000000000002</v>
      </c>
      <c r="M12" s="33">
        <f t="shared" si="4"/>
        <v>1432.69298</v>
      </c>
    </row>
    <row r="13" spans="2:13" customFormat="1" ht="16" thickBot="1" x14ac:dyDescent="0.25">
      <c r="B13" s="39">
        <v>45047</v>
      </c>
      <c r="C13" s="114">
        <v>45047</v>
      </c>
      <c r="D13" s="115">
        <v>45078</v>
      </c>
      <c r="E13" s="35">
        <v>1449200</v>
      </c>
      <c r="F13" s="36">
        <v>7400</v>
      </c>
      <c r="G13" s="37">
        <f t="shared" si="1"/>
        <v>1441800</v>
      </c>
      <c r="H13" s="63">
        <v>1449200</v>
      </c>
      <c r="I13" s="61">
        <v>7400</v>
      </c>
      <c r="J13" s="64">
        <f t="shared" si="0"/>
        <v>1441800</v>
      </c>
      <c r="K13" s="13">
        <f t="shared" si="2"/>
        <v>1441.8</v>
      </c>
      <c r="L13" s="13">
        <f t="shared" si="3"/>
        <v>0.98170000000000002</v>
      </c>
      <c r="M13" s="33">
        <f t="shared" si="4"/>
        <v>1415.41506</v>
      </c>
    </row>
    <row r="14" spans="2:13" ht="16" thickBot="1" x14ac:dyDescent="0.25">
      <c r="B14" s="34">
        <v>45078</v>
      </c>
      <c r="C14" s="114">
        <v>45078</v>
      </c>
      <c r="D14" s="115">
        <v>45108</v>
      </c>
      <c r="E14" s="35">
        <v>1349000</v>
      </c>
      <c r="F14" s="36">
        <v>6800</v>
      </c>
      <c r="G14" s="37">
        <f t="shared" si="1"/>
        <v>1342200</v>
      </c>
      <c r="H14" s="63">
        <v>1349000</v>
      </c>
      <c r="I14" s="61">
        <v>6800</v>
      </c>
      <c r="J14" s="64">
        <f t="shared" si="0"/>
        <v>1342200</v>
      </c>
      <c r="K14" s="13">
        <f t="shared" si="2"/>
        <v>1342.2</v>
      </c>
      <c r="L14" s="13">
        <f t="shared" si="3"/>
        <v>0.98170000000000002</v>
      </c>
      <c r="M14" s="33">
        <f t="shared" si="4"/>
        <v>1317.6377400000001</v>
      </c>
    </row>
    <row r="15" spans="2:13" customFormat="1" ht="16" thickBot="1" x14ac:dyDescent="0.25">
      <c r="B15" s="39">
        <v>45108</v>
      </c>
      <c r="C15" s="114">
        <v>45108</v>
      </c>
      <c r="D15" s="115">
        <v>45139</v>
      </c>
      <c r="E15" s="35">
        <v>989700</v>
      </c>
      <c r="F15" s="36">
        <v>7900</v>
      </c>
      <c r="G15" s="37">
        <f t="shared" si="1"/>
        <v>981800</v>
      </c>
      <c r="H15" s="63">
        <v>989700</v>
      </c>
      <c r="I15" s="61">
        <v>7900</v>
      </c>
      <c r="J15" s="64">
        <f t="shared" si="0"/>
        <v>981800</v>
      </c>
      <c r="K15" s="13">
        <f t="shared" si="2"/>
        <v>981.8</v>
      </c>
      <c r="L15" s="13">
        <f t="shared" si="3"/>
        <v>0.98170000000000002</v>
      </c>
      <c r="M15" s="33">
        <f t="shared" si="4"/>
        <v>963.83305999999993</v>
      </c>
    </row>
    <row r="16" spans="2:13" customFormat="1" ht="16" thickBot="1" x14ac:dyDescent="0.25">
      <c r="B16" s="34">
        <v>45139</v>
      </c>
      <c r="C16" s="114">
        <v>45139</v>
      </c>
      <c r="D16" s="115">
        <v>45170</v>
      </c>
      <c r="E16" s="35">
        <v>1325700</v>
      </c>
      <c r="F16" s="36">
        <v>7500</v>
      </c>
      <c r="G16" s="37">
        <f t="shared" si="1"/>
        <v>1318200</v>
      </c>
      <c r="H16" s="63">
        <v>1325700</v>
      </c>
      <c r="I16" s="61">
        <v>7500</v>
      </c>
      <c r="J16" s="64">
        <f t="shared" si="0"/>
        <v>1318200</v>
      </c>
      <c r="K16" s="13">
        <f t="shared" si="2"/>
        <v>1318.2</v>
      </c>
      <c r="L16" s="13">
        <f t="shared" si="3"/>
        <v>0.98170000000000002</v>
      </c>
      <c r="M16" s="33">
        <f t="shared" si="4"/>
        <v>1294.0769400000001</v>
      </c>
    </row>
    <row r="17" spans="2:13" ht="16" thickBot="1" x14ac:dyDescent="0.25">
      <c r="B17" s="39">
        <v>45170</v>
      </c>
      <c r="C17" s="114">
        <v>45170</v>
      </c>
      <c r="D17" s="115">
        <v>45200</v>
      </c>
      <c r="E17" s="35">
        <v>1072000</v>
      </c>
      <c r="F17" s="36">
        <v>7700</v>
      </c>
      <c r="G17" s="37">
        <f t="shared" si="1"/>
        <v>1064300</v>
      </c>
      <c r="H17" s="63">
        <v>1072000</v>
      </c>
      <c r="I17" s="61">
        <v>7700</v>
      </c>
      <c r="J17" s="64">
        <f t="shared" si="0"/>
        <v>1064300</v>
      </c>
      <c r="K17" s="13">
        <f t="shared" si="2"/>
        <v>1064.3</v>
      </c>
      <c r="L17" s="13">
        <f t="shared" si="3"/>
        <v>0.98170000000000002</v>
      </c>
      <c r="M17" s="33">
        <f t="shared" si="4"/>
        <v>1044.82331</v>
      </c>
    </row>
    <row r="18" spans="2:13" customFormat="1" ht="16" thickBot="1" x14ac:dyDescent="0.25">
      <c r="B18" s="40">
        <v>45200</v>
      </c>
      <c r="C18" s="116">
        <v>45200</v>
      </c>
      <c r="D18" s="117">
        <v>45231</v>
      </c>
      <c r="E18" s="35">
        <v>1588000</v>
      </c>
      <c r="F18" s="36">
        <v>7800</v>
      </c>
      <c r="G18" s="37">
        <f t="shared" si="1"/>
        <v>1580200</v>
      </c>
      <c r="H18" s="65">
        <v>1588000</v>
      </c>
      <c r="I18" s="66">
        <v>7800</v>
      </c>
      <c r="J18" s="67">
        <f t="shared" si="0"/>
        <v>1580200</v>
      </c>
      <c r="K18" s="13">
        <f t="shared" si="2"/>
        <v>1580.2</v>
      </c>
      <c r="L18" s="13">
        <f t="shared" si="3"/>
        <v>0.98170000000000002</v>
      </c>
      <c r="M18" s="33">
        <f t="shared" si="4"/>
        <v>1551.28234</v>
      </c>
    </row>
    <row r="19" spans="2:13" ht="16" thickBot="1" x14ac:dyDescent="0.25">
      <c r="B19" s="288" t="s">
        <v>28</v>
      </c>
      <c r="C19" s="289"/>
      <c r="D19" s="290"/>
      <c r="E19" s="46">
        <f t="shared" ref="E19:K19" si="5">SUM(E5:E18)</f>
        <v>19491200</v>
      </c>
      <c r="F19" s="47">
        <f t="shared" si="5"/>
        <v>108700</v>
      </c>
      <c r="G19" s="48">
        <f t="shared" si="5"/>
        <v>19382500</v>
      </c>
      <c r="H19" s="46">
        <f t="shared" si="5"/>
        <v>17935900</v>
      </c>
      <c r="I19" s="47">
        <f t="shared" si="5"/>
        <v>99300</v>
      </c>
      <c r="J19" s="48">
        <f t="shared" si="5"/>
        <v>17836600</v>
      </c>
      <c r="K19" s="49">
        <f t="shared" si="5"/>
        <v>17378.900000000001</v>
      </c>
      <c r="L19" s="49">
        <f>L5</f>
        <v>0.98170000000000002</v>
      </c>
      <c r="M19" s="50">
        <f>SUM(M5:M18)</f>
        <v>17060.866129999999</v>
      </c>
    </row>
    <row r="20" spans="2:13" ht="16" thickBot="1" x14ac:dyDescent="0.25"/>
    <row r="21" spans="2:13" x14ac:dyDescent="0.2">
      <c r="C21" s="114">
        <v>44982</v>
      </c>
      <c r="D21" s="115">
        <v>45010</v>
      </c>
      <c r="E21" s="91">
        <v>1423600</v>
      </c>
      <c r="F21" s="92">
        <v>6800</v>
      </c>
      <c r="G21" s="334" t="s">
        <v>61</v>
      </c>
    </row>
    <row r="22" spans="2:13" ht="16" thickBot="1" x14ac:dyDescent="0.25">
      <c r="C22" s="114">
        <v>45010</v>
      </c>
      <c r="D22" s="115">
        <v>45016</v>
      </c>
      <c r="E22" s="93">
        <v>317900</v>
      </c>
      <c r="F22" s="94">
        <v>1500</v>
      </c>
      <c r="G22" s="334"/>
    </row>
    <row r="23" spans="2:13" ht="48" x14ac:dyDescent="0.2">
      <c r="E23" s="237">
        <f>E21+E22</f>
        <v>1741500</v>
      </c>
      <c r="F23" s="237">
        <f>F21+F22</f>
        <v>8300</v>
      </c>
      <c r="K23" s="188" t="s">
        <v>57</v>
      </c>
      <c r="L23" s="188" t="s">
        <v>66</v>
      </c>
      <c r="M23" s="225" t="s">
        <v>67</v>
      </c>
    </row>
    <row r="24" spans="2:13" x14ac:dyDescent="0.2">
      <c r="K24" s="188">
        <v>2022</v>
      </c>
      <c r="L24" s="224">
        <f>SUM(K5:K8)</f>
        <v>4933.2000000000007</v>
      </c>
      <c r="M24" s="224">
        <f>SUM(M5:M8)</f>
        <v>4842.9224400000003</v>
      </c>
    </row>
    <row r="25" spans="2:13" x14ac:dyDescent="0.2">
      <c r="K25" s="188">
        <v>2023</v>
      </c>
      <c r="L25" s="224">
        <f>SUM(K9:K18)</f>
        <v>12445.7</v>
      </c>
      <c r="M25" s="224">
        <f>SUM(M9:M18)</f>
        <v>12217.94369</v>
      </c>
    </row>
    <row r="26" spans="2:13" x14ac:dyDescent="0.2">
      <c r="K26" s="188" t="s">
        <v>28</v>
      </c>
      <c r="L26" s="224">
        <f>L24+L25</f>
        <v>17378.900000000001</v>
      </c>
      <c r="M26" s="224">
        <f>M24+M25</f>
        <v>17060.866130000002</v>
      </c>
    </row>
  </sheetData>
  <mergeCells count="15">
    <mergeCell ref="G21:G22"/>
    <mergeCell ref="F3:F4"/>
    <mergeCell ref="G3:G4"/>
    <mergeCell ref="J3:J4"/>
    <mergeCell ref="B19:D19"/>
    <mergeCell ref="M2:M4"/>
    <mergeCell ref="B2:B4"/>
    <mergeCell ref="C2:D3"/>
    <mergeCell ref="E2:G2"/>
    <mergeCell ref="E3:E4"/>
    <mergeCell ref="H3:H4"/>
    <mergeCell ref="I3:I4"/>
    <mergeCell ref="H2:J2"/>
    <mergeCell ref="K2:K4"/>
    <mergeCell ref="L2:L4"/>
  </mergeCells>
  <pageMargins left="0.7" right="0.7" top="0.75" bottom="0.75" header="0.3" footer="0.3"/>
  <ignoredErrors>
    <ignoredError sqref="L19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16BEC-532F-4754-A1E2-5B6AE13B770A}">
  <sheetPr>
    <tabColor theme="9" tint="0.39997558519241921"/>
  </sheetPr>
  <dimension ref="B1:M31"/>
  <sheetViews>
    <sheetView zoomScale="122" zoomScaleNormal="122" workbookViewId="0">
      <selection activeCell="C23" sqref="C23"/>
    </sheetView>
  </sheetViews>
  <sheetFormatPr baseColWidth="10" defaultColWidth="9.1640625" defaultRowHeight="15" x14ac:dyDescent="0.2"/>
  <cols>
    <col min="1" max="1" width="9.1640625" style="24"/>
    <col min="2" max="2" width="7.5" style="24" bestFit="1" customWidth="1"/>
    <col min="3" max="4" width="10.5" style="24" bestFit="1" customWidth="1"/>
    <col min="5" max="5" width="13.83203125" style="24" bestFit="1" customWidth="1"/>
    <col min="6" max="6" width="9.5" style="24" bestFit="1" customWidth="1"/>
    <col min="7" max="7" width="13.83203125" style="24" bestFit="1" customWidth="1"/>
    <col min="8" max="9" width="13.5" style="24" customWidth="1"/>
    <col min="10" max="10" width="13.5" style="24" bestFit="1" customWidth="1"/>
    <col min="11" max="11" width="13.5" style="24" customWidth="1"/>
    <col min="12" max="12" width="8.83203125" style="24" customWidth="1"/>
    <col min="13" max="13" width="10.83203125" style="24" bestFit="1" customWidth="1"/>
    <col min="14" max="16384" width="9.1640625" style="24"/>
  </cols>
  <sheetData>
    <row r="1" spans="2:13" ht="16" thickBot="1" x14ac:dyDescent="0.25"/>
    <row r="2" spans="2:13" ht="15.75" customHeight="1" thickBot="1" x14ac:dyDescent="0.25">
      <c r="B2" s="295" t="s">
        <v>36</v>
      </c>
      <c r="C2" s="298" t="s">
        <v>37</v>
      </c>
      <c r="D2" s="299"/>
      <c r="E2" s="292" t="s">
        <v>41</v>
      </c>
      <c r="F2" s="293"/>
      <c r="G2" s="294"/>
      <c r="H2" s="317" t="s">
        <v>42</v>
      </c>
      <c r="I2" s="318"/>
      <c r="J2" s="319"/>
      <c r="K2" s="310" t="s">
        <v>46</v>
      </c>
      <c r="L2" s="310" t="s">
        <v>44</v>
      </c>
      <c r="M2" s="261" t="s">
        <v>45</v>
      </c>
    </row>
    <row r="3" spans="2:13" ht="15.75" customHeight="1" thickBot="1" x14ac:dyDescent="0.25">
      <c r="B3" s="296"/>
      <c r="C3" s="300"/>
      <c r="D3" s="301"/>
      <c r="E3" s="302" t="s">
        <v>38</v>
      </c>
      <c r="F3" s="304" t="s">
        <v>39</v>
      </c>
      <c r="G3" s="284" t="s">
        <v>40</v>
      </c>
      <c r="H3" s="307" t="s">
        <v>38</v>
      </c>
      <c r="I3" s="308" t="s">
        <v>39</v>
      </c>
      <c r="J3" s="335" t="s">
        <v>40</v>
      </c>
      <c r="K3" s="314"/>
      <c r="L3" s="311"/>
      <c r="M3" s="287"/>
    </row>
    <row r="4" spans="2:13" ht="16" thickBot="1" x14ac:dyDescent="0.25">
      <c r="B4" s="297"/>
      <c r="C4" s="26" t="s">
        <v>10</v>
      </c>
      <c r="D4" s="27" t="s">
        <v>11</v>
      </c>
      <c r="E4" s="303"/>
      <c r="F4" s="305"/>
      <c r="G4" s="285"/>
      <c r="H4" s="303"/>
      <c r="I4" s="305"/>
      <c r="J4" s="297"/>
      <c r="K4" s="315"/>
      <c r="L4" s="312"/>
      <c r="M4" s="263"/>
    </row>
    <row r="5" spans="2:13" ht="16" thickBot="1" x14ac:dyDescent="0.25">
      <c r="B5" s="166">
        <v>44805</v>
      </c>
      <c r="C5" s="167">
        <v>44805</v>
      </c>
      <c r="D5" s="168">
        <v>44823</v>
      </c>
      <c r="E5" s="173">
        <v>1227460</v>
      </c>
      <c r="F5" s="174">
        <v>13610</v>
      </c>
      <c r="G5" s="175">
        <f>(E5-F5)/31*19</f>
        <v>743972.58064516133</v>
      </c>
      <c r="H5" s="173">
        <v>1227460</v>
      </c>
      <c r="I5" s="174">
        <v>13610</v>
      </c>
      <c r="J5" s="78">
        <f>(H5-I5)/31*19</f>
        <v>743972.58064516133</v>
      </c>
      <c r="K5" s="102">
        <f>MIN(G5,J5)/1000</f>
        <v>743.97258064516132</v>
      </c>
      <c r="L5" s="51">
        <v>0.98170000000000002</v>
      </c>
      <c r="M5" s="103">
        <f>K5*L5</f>
        <v>730.35788241935484</v>
      </c>
    </row>
    <row r="6" spans="2:13" ht="16" thickBot="1" x14ac:dyDescent="0.25">
      <c r="B6" s="34">
        <v>44835</v>
      </c>
      <c r="C6" s="114">
        <v>44823</v>
      </c>
      <c r="D6" s="115">
        <v>44853</v>
      </c>
      <c r="E6" s="98">
        <v>1217280</v>
      </c>
      <c r="F6" s="72">
        <v>13370</v>
      </c>
      <c r="G6" s="80">
        <f t="shared" ref="G6:G18" si="0">E6-F6</f>
        <v>1203910</v>
      </c>
      <c r="H6" s="100">
        <v>1217280</v>
      </c>
      <c r="I6" s="101">
        <v>13370</v>
      </c>
      <c r="J6" s="104">
        <f t="shared" ref="J6:J18" si="1">H6-I6</f>
        <v>1203910</v>
      </c>
      <c r="K6" s="105">
        <f t="shared" ref="K6:K19" si="2">MIN(G6,J6)/1000</f>
        <v>1203.9100000000001</v>
      </c>
      <c r="L6" s="52">
        <f t="shared" ref="L6:L19" si="3">L5</f>
        <v>0.98170000000000002</v>
      </c>
      <c r="M6" s="103">
        <f t="shared" ref="M6:M20" si="4">K6*L6</f>
        <v>1181.8784470000001</v>
      </c>
    </row>
    <row r="7" spans="2:13" ht="16" thickBot="1" x14ac:dyDescent="0.25">
      <c r="B7" s="39">
        <v>44866</v>
      </c>
      <c r="C7" s="114">
        <v>44853</v>
      </c>
      <c r="D7" s="115">
        <v>44884</v>
      </c>
      <c r="E7" s="98">
        <v>1370640</v>
      </c>
      <c r="F7" s="72">
        <v>14620</v>
      </c>
      <c r="G7" s="80">
        <f t="shared" si="0"/>
        <v>1356020</v>
      </c>
      <c r="H7" s="100">
        <v>1370640</v>
      </c>
      <c r="I7" s="101">
        <v>14620</v>
      </c>
      <c r="J7" s="104">
        <f t="shared" si="1"/>
        <v>1356020</v>
      </c>
      <c r="K7" s="105">
        <f t="shared" si="2"/>
        <v>1356.02</v>
      </c>
      <c r="L7" s="52">
        <f t="shared" si="3"/>
        <v>0.98170000000000002</v>
      </c>
      <c r="M7" s="103">
        <f t="shared" si="4"/>
        <v>1331.2048339999999</v>
      </c>
    </row>
    <row r="8" spans="2:13" ht="16" thickBot="1" x14ac:dyDescent="0.25">
      <c r="B8" s="40">
        <v>44896</v>
      </c>
      <c r="C8" s="116">
        <v>44884</v>
      </c>
      <c r="D8" s="117">
        <v>44915</v>
      </c>
      <c r="E8" s="99">
        <v>1198650</v>
      </c>
      <c r="F8" s="73">
        <v>13940</v>
      </c>
      <c r="G8" s="82">
        <f t="shared" si="0"/>
        <v>1184710</v>
      </c>
      <c r="H8" s="106">
        <v>1198650</v>
      </c>
      <c r="I8" s="107">
        <v>13940</v>
      </c>
      <c r="J8" s="108">
        <f t="shared" si="1"/>
        <v>1184710</v>
      </c>
      <c r="K8" s="109">
        <f t="shared" si="2"/>
        <v>1184.71</v>
      </c>
      <c r="L8" s="53">
        <f t="shared" si="3"/>
        <v>0.98170000000000002</v>
      </c>
      <c r="M8" s="103">
        <f t="shared" si="4"/>
        <v>1163.0298070000001</v>
      </c>
    </row>
    <row r="9" spans="2:13" ht="16" thickBot="1" x14ac:dyDescent="0.25">
      <c r="B9" s="39">
        <v>44927</v>
      </c>
      <c r="C9" s="118">
        <v>44915</v>
      </c>
      <c r="D9" s="119">
        <v>44945</v>
      </c>
      <c r="E9" s="98">
        <v>1311210</v>
      </c>
      <c r="F9" s="72">
        <v>12840</v>
      </c>
      <c r="G9" s="80">
        <f t="shared" ref="G9:G12" si="5">E9-F9</f>
        <v>1298370</v>
      </c>
      <c r="H9" s="100">
        <v>1311210</v>
      </c>
      <c r="I9" s="101">
        <v>12840</v>
      </c>
      <c r="J9" s="80">
        <f t="shared" si="1"/>
        <v>1298370</v>
      </c>
      <c r="K9" s="105">
        <f t="shared" si="2"/>
        <v>1298.3699999999999</v>
      </c>
      <c r="L9" s="52">
        <f t="shared" si="3"/>
        <v>0.98170000000000002</v>
      </c>
      <c r="M9" s="103">
        <f t="shared" si="4"/>
        <v>1274.609829</v>
      </c>
    </row>
    <row r="10" spans="2:13" customFormat="1" ht="16" thickBot="1" x14ac:dyDescent="0.25">
      <c r="B10" s="34">
        <v>44958</v>
      </c>
      <c r="C10" s="114">
        <v>44945</v>
      </c>
      <c r="D10" s="115">
        <v>44977</v>
      </c>
      <c r="E10" s="98">
        <v>1594640</v>
      </c>
      <c r="F10" s="72">
        <v>21010</v>
      </c>
      <c r="G10" s="80">
        <f t="shared" si="5"/>
        <v>1573630</v>
      </c>
      <c r="H10" s="100">
        <v>1594640</v>
      </c>
      <c r="I10" s="101">
        <v>21010</v>
      </c>
      <c r="J10" s="104">
        <f t="shared" si="1"/>
        <v>1573630</v>
      </c>
      <c r="K10" s="105">
        <f t="shared" si="2"/>
        <v>1573.63</v>
      </c>
      <c r="L10" s="52">
        <f t="shared" si="3"/>
        <v>0.98170000000000002</v>
      </c>
      <c r="M10" s="103">
        <f t="shared" si="4"/>
        <v>1544.8325710000001</v>
      </c>
    </row>
    <row r="11" spans="2:13" customFormat="1" ht="16" thickBot="1" x14ac:dyDescent="0.25">
      <c r="B11" s="336">
        <v>44986</v>
      </c>
      <c r="C11" s="114">
        <f>D10</f>
        <v>44977</v>
      </c>
      <c r="D11" s="115">
        <f>C12</f>
        <v>45005</v>
      </c>
      <c r="E11" s="98">
        <v>1374420</v>
      </c>
      <c r="F11" s="72">
        <v>10970</v>
      </c>
      <c r="G11" s="80">
        <f t="shared" si="5"/>
        <v>1363450</v>
      </c>
      <c r="H11" s="100">
        <v>1374420</v>
      </c>
      <c r="I11" s="101">
        <v>10970</v>
      </c>
      <c r="J11" s="104">
        <f t="shared" si="1"/>
        <v>1363450</v>
      </c>
      <c r="K11" s="105">
        <f t="shared" si="2"/>
        <v>1363.45</v>
      </c>
      <c r="L11" s="52">
        <f t="shared" si="3"/>
        <v>0.98170000000000002</v>
      </c>
      <c r="M11" s="103">
        <f t="shared" si="4"/>
        <v>1338.498865</v>
      </c>
    </row>
    <row r="12" spans="2:13" s="177" customFormat="1" ht="16" thickBot="1" x14ac:dyDescent="0.25">
      <c r="B12" s="337"/>
      <c r="C12" s="157">
        <v>45005</v>
      </c>
      <c r="D12" s="158">
        <v>45019</v>
      </c>
      <c r="E12" s="159">
        <v>729570</v>
      </c>
      <c r="F12" s="160">
        <v>5060</v>
      </c>
      <c r="G12" s="214">
        <f t="shared" si="5"/>
        <v>724510</v>
      </c>
      <c r="H12" s="215">
        <v>729570</v>
      </c>
      <c r="I12" s="216">
        <v>5060</v>
      </c>
      <c r="J12" s="217">
        <f t="shared" si="1"/>
        <v>724510</v>
      </c>
      <c r="K12" s="218">
        <f t="shared" si="2"/>
        <v>724.51</v>
      </c>
      <c r="L12" s="219">
        <f>L10</f>
        <v>0.98170000000000002</v>
      </c>
      <c r="M12" s="103">
        <f t="shared" si="4"/>
        <v>711.25146700000005</v>
      </c>
    </row>
    <row r="13" spans="2:13" ht="16" thickBot="1" x14ac:dyDescent="0.25">
      <c r="B13" s="34">
        <v>45017</v>
      </c>
      <c r="C13" s="157">
        <v>45019</v>
      </c>
      <c r="D13" s="158">
        <v>45048</v>
      </c>
      <c r="E13" s="159">
        <v>1299120</v>
      </c>
      <c r="F13" s="160">
        <v>10440</v>
      </c>
      <c r="G13" s="214">
        <f t="shared" si="0"/>
        <v>1288680</v>
      </c>
      <c r="H13" s="215">
        <v>1299120</v>
      </c>
      <c r="I13" s="216">
        <v>10440</v>
      </c>
      <c r="J13" s="217">
        <f t="shared" si="1"/>
        <v>1288680</v>
      </c>
      <c r="K13" s="218">
        <f t="shared" si="2"/>
        <v>1288.68</v>
      </c>
      <c r="L13" s="219">
        <f>L12</f>
        <v>0.98170000000000002</v>
      </c>
      <c r="M13" s="103">
        <f t="shared" si="4"/>
        <v>1265.097156</v>
      </c>
    </row>
    <row r="14" spans="2:13" ht="16" thickBot="1" x14ac:dyDescent="0.25">
      <c r="B14" s="39">
        <v>45047</v>
      </c>
      <c r="C14" s="114">
        <v>45048</v>
      </c>
      <c r="D14" s="115">
        <v>45079</v>
      </c>
      <c r="E14" s="98">
        <v>1475770</v>
      </c>
      <c r="F14" s="72">
        <v>10850</v>
      </c>
      <c r="G14" s="80">
        <f t="shared" ref="G14" si="6">E14-F14</f>
        <v>1464920</v>
      </c>
      <c r="H14" s="100">
        <v>1475770</v>
      </c>
      <c r="I14" s="101">
        <v>10850</v>
      </c>
      <c r="J14" s="104">
        <f t="shared" si="1"/>
        <v>1464920</v>
      </c>
      <c r="K14" s="105">
        <f t="shared" si="2"/>
        <v>1464.92</v>
      </c>
      <c r="L14" s="52">
        <f t="shared" si="3"/>
        <v>0.98170000000000002</v>
      </c>
      <c r="M14" s="103">
        <f t="shared" si="4"/>
        <v>1438.1119640000002</v>
      </c>
    </row>
    <row r="15" spans="2:13" ht="16" thickBot="1" x14ac:dyDescent="0.25">
      <c r="B15" s="34">
        <v>45078</v>
      </c>
      <c r="C15" s="114">
        <v>45079</v>
      </c>
      <c r="D15" s="115">
        <v>45110</v>
      </c>
      <c r="E15" s="98">
        <v>1362640</v>
      </c>
      <c r="F15" s="72">
        <v>10440</v>
      </c>
      <c r="G15" s="80">
        <f t="shared" si="0"/>
        <v>1352200</v>
      </c>
      <c r="H15" s="100">
        <v>1362640</v>
      </c>
      <c r="I15" s="101">
        <v>10440</v>
      </c>
      <c r="J15" s="104">
        <f t="shared" si="1"/>
        <v>1352200</v>
      </c>
      <c r="K15" s="105">
        <f t="shared" si="2"/>
        <v>1352.2</v>
      </c>
      <c r="L15" s="52">
        <f t="shared" si="3"/>
        <v>0.98170000000000002</v>
      </c>
      <c r="M15" s="103">
        <f t="shared" si="4"/>
        <v>1327.4547400000001</v>
      </c>
    </row>
    <row r="16" spans="2:13" ht="16" thickBot="1" x14ac:dyDescent="0.25">
      <c r="B16" s="39">
        <v>45108</v>
      </c>
      <c r="C16" s="114">
        <v>45110</v>
      </c>
      <c r="D16" s="115">
        <v>45140</v>
      </c>
      <c r="E16" s="98">
        <v>851410</v>
      </c>
      <c r="F16" s="72">
        <v>13040</v>
      </c>
      <c r="G16" s="80">
        <f t="shared" si="0"/>
        <v>838370</v>
      </c>
      <c r="H16" s="100">
        <v>851410</v>
      </c>
      <c r="I16" s="101">
        <v>13040</v>
      </c>
      <c r="J16" s="104">
        <f t="shared" si="1"/>
        <v>838370</v>
      </c>
      <c r="K16" s="105">
        <f t="shared" si="2"/>
        <v>838.37</v>
      </c>
      <c r="L16" s="52">
        <f t="shared" si="3"/>
        <v>0.98170000000000002</v>
      </c>
      <c r="M16" s="103">
        <f t="shared" si="4"/>
        <v>823.027829</v>
      </c>
    </row>
    <row r="17" spans="2:13" ht="16" thickBot="1" x14ac:dyDescent="0.25">
      <c r="B17" s="34">
        <v>45139</v>
      </c>
      <c r="C17" s="114">
        <v>45141</v>
      </c>
      <c r="D17" s="115">
        <v>45171</v>
      </c>
      <c r="E17" s="100">
        <v>1179080</v>
      </c>
      <c r="F17" s="101">
        <v>13360</v>
      </c>
      <c r="G17" s="80">
        <f t="shared" si="0"/>
        <v>1165720</v>
      </c>
      <c r="H17" s="100">
        <v>1179080</v>
      </c>
      <c r="I17" s="101">
        <v>13360</v>
      </c>
      <c r="J17" s="104">
        <f t="shared" si="1"/>
        <v>1165720</v>
      </c>
      <c r="K17" s="105">
        <f t="shared" si="2"/>
        <v>1165.72</v>
      </c>
      <c r="L17" s="52">
        <f t="shared" si="3"/>
        <v>0.98170000000000002</v>
      </c>
      <c r="M17" s="103">
        <f t="shared" si="4"/>
        <v>1144.387324</v>
      </c>
    </row>
    <row r="18" spans="2:13" ht="16" thickBot="1" x14ac:dyDescent="0.25">
      <c r="B18" s="39">
        <v>45170</v>
      </c>
      <c r="C18" s="114">
        <v>45172</v>
      </c>
      <c r="D18" s="115">
        <v>45201</v>
      </c>
      <c r="E18" s="98">
        <v>1017520</v>
      </c>
      <c r="F18" s="72">
        <v>14240</v>
      </c>
      <c r="G18" s="80">
        <f t="shared" si="0"/>
        <v>1003280</v>
      </c>
      <c r="H18" s="100">
        <v>1017520</v>
      </c>
      <c r="I18" s="101">
        <v>14240</v>
      </c>
      <c r="J18" s="104">
        <f t="shared" si="1"/>
        <v>1003280</v>
      </c>
      <c r="K18" s="105">
        <f t="shared" si="2"/>
        <v>1003.28</v>
      </c>
      <c r="L18" s="52">
        <f t="shared" si="3"/>
        <v>0.98170000000000002</v>
      </c>
      <c r="M18" s="103">
        <f t="shared" si="4"/>
        <v>984.91997600000002</v>
      </c>
    </row>
    <row r="19" spans="2:13" ht="16" thickBot="1" x14ac:dyDescent="0.25">
      <c r="B19" s="40">
        <v>45200</v>
      </c>
      <c r="C19" s="116">
        <v>45202</v>
      </c>
      <c r="D19" s="176">
        <v>45230</v>
      </c>
      <c r="E19" s="106">
        <v>1470520</v>
      </c>
      <c r="F19" s="107">
        <v>13240</v>
      </c>
      <c r="G19" s="80">
        <f>(E19-F19)/30*28</f>
        <v>1360128</v>
      </c>
      <c r="H19" s="106">
        <v>1470520</v>
      </c>
      <c r="I19" s="107">
        <v>13240</v>
      </c>
      <c r="J19" s="108">
        <f>(H19-I19)/30*28</f>
        <v>1360128</v>
      </c>
      <c r="K19" s="105">
        <f t="shared" si="2"/>
        <v>1360.1279999999999</v>
      </c>
      <c r="L19" s="52">
        <f t="shared" si="3"/>
        <v>0.98170000000000002</v>
      </c>
      <c r="M19" s="103">
        <f t="shared" si="4"/>
        <v>1335.2376575999999</v>
      </c>
    </row>
    <row r="20" spans="2:13" ht="16" thickBot="1" x14ac:dyDescent="0.25">
      <c r="B20" s="288" t="s">
        <v>28</v>
      </c>
      <c r="C20" s="289"/>
      <c r="D20" s="290"/>
      <c r="E20" s="75">
        <f t="shared" ref="E20:K20" si="7">SUM(E5:E19)</f>
        <v>18679930</v>
      </c>
      <c r="F20" s="74">
        <f t="shared" si="7"/>
        <v>191030</v>
      </c>
      <c r="G20" s="76">
        <f t="shared" si="7"/>
        <v>17921870.580645159</v>
      </c>
      <c r="H20" s="75">
        <f t="shared" si="7"/>
        <v>18679930</v>
      </c>
      <c r="I20" s="74">
        <f t="shared" si="7"/>
        <v>191030</v>
      </c>
      <c r="J20" s="76">
        <f t="shared" si="7"/>
        <v>17921870.580645159</v>
      </c>
      <c r="K20" s="110">
        <f t="shared" si="7"/>
        <v>17921.870580645165</v>
      </c>
      <c r="L20" s="54">
        <f>L5</f>
        <v>0.98170000000000002</v>
      </c>
      <c r="M20" s="245">
        <f t="shared" si="4"/>
        <v>17593.900349019361</v>
      </c>
    </row>
    <row r="23" spans="2:13" x14ac:dyDescent="0.2">
      <c r="C23" s="24" t="s">
        <v>62</v>
      </c>
    </row>
    <row r="27" spans="2:13" ht="48" x14ac:dyDescent="0.2">
      <c r="I27" s="188" t="s">
        <v>57</v>
      </c>
      <c r="J27" s="225" t="s">
        <v>66</v>
      </c>
      <c r="K27" s="225" t="s">
        <v>67</v>
      </c>
    </row>
    <row r="28" spans="2:13" x14ac:dyDescent="0.2">
      <c r="I28" s="188">
        <v>2022</v>
      </c>
      <c r="J28" s="224">
        <f>SUM(K5:K8)</f>
        <v>4488.6125806451619</v>
      </c>
      <c r="K28" s="224">
        <f>SUM(M5:M8)</f>
        <v>4406.4709704193547</v>
      </c>
    </row>
    <row r="29" spans="2:13" x14ac:dyDescent="0.2">
      <c r="I29" s="188">
        <v>2023</v>
      </c>
      <c r="J29" s="224">
        <f>SUM(K9:K19)</f>
        <v>13433.258000000002</v>
      </c>
      <c r="K29" s="224">
        <f>SUM(M9:M19)</f>
        <v>13187.4293786</v>
      </c>
    </row>
    <row r="30" spans="2:13" x14ac:dyDescent="0.2">
      <c r="I30" s="188" t="s">
        <v>28</v>
      </c>
      <c r="J30" s="224">
        <f>J28+J29</f>
        <v>17921.870580645162</v>
      </c>
      <c r="K30" s="224">
        <f>K28+K29</f>
        <v>17593.900349019354</v>
      </c>
    </row>
    <row r="31" spans="2:13" x14ac:dyDescent="0.2">
      <c r="K31" s="120"/>
    </row>
  </sheetData>
  <mergeCells count="15">
    <mergeCell ref="F3:F4"/>
    <mergeCell ref="G3:G4"/>
    <mergeCell ref="J3:J4"/>
    <mergeCell ref="B20:D20"/>
    <mergeCell ref="M2:M4"/>
    <mergeCell ref="B2:B4"/>
    <mergeCell ref="C2:D3"/>
    <mergeCell ref="E2:G2"/>
    <mergeCell ref="E3:E4"/>
    <mergeCell ref="B11:B12"/>
    <mergeCell ref="H3:H4"/>
    <mergeCell ref="I3:I4"/>
    <mergeCell ref="H2:J2"/>
    <mergeCell ref="K2:K4"/>
    <mergeCell ref="L2:L4"/>
  </mergeCells>
  <pageMargins left="0.7" right="0.7" top="0.75" bottom="0.75" header="0.3" footer="0.3"/>
  <ignoredErrors>
    <ignoredError sqref="L2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CD0F-B5AD-4A61-ADA3-8C7A2B0731AE}">
  <sheetPr>
    <tabColor theme="9" tint="0.39997558519241921"/>
  </sheetPr>
  <dimension ref="B1:R114"/>
  <sheetViews>
    <sheetView topLeftCell="A100" zoomScale="117" zoomScaleNormal="117" workbookViewId="0">
      <selection activeCell="C5" sqref="C5"/>
    </sheetView>
  </sheetViews>
  <sheetFormatPr baseColWidth="10" defaultColWidth="9.1640625" defaultRowHeight="15" x14ac:dyDescent="0.2"/>
  <cols>
    <col min="1" max="1" width="9.1640625" style="24"/>
    <col min="2" max="2" width="7.5" style="24" bestFit="1" customWidth="1"/>
    <col min="3" max="4" width="10.5" style="24" bestFit="1" customWidth="1"/>
    <col min="5" max="5" width="13.83203125" style="24" bestFit="1" customWidth="1"/>
    <col min="6" max="6" width="8.5" style="24" customWidth="1"/>
    <col min="7" max="7" width="13.5" style="24" bestFit="1" customWidth="1"/>
    <col min="8" max="9" width="13.5" style="24" customWidth="1"/>
    <col min="10" max="10" width="16.83203125" style="24" customWidth="1"/>
    <col min="11" max="11" width="22.83203125" style="24" customWidth="1"/>
    <col min="12" max="12" width="8.83203125" style="24" bestFit="1" customWidth="1"/>
    <col min="13" max="13" width="10.83203125" style="24" bestFit="1" customWidth="1"/>
    <col min="14" max="15" width="9.1640625" style="24"/>
    <col min="16" max="16" width="9.6640625" style="24" bestFit="1" customWidth="1"/>
    <col min="17" max="17" width="12.5" style="24" customWidth="1"/>
    <col min="18" max="18" width="12.1640625" style="24" customWidth="1"/>
    <col min="19" max="16384" width="9.1640625" style="24"/>
  </cols>
  <sheetData>
    <row r="1" spans="2:18" ht="16" thickBot="1" x14ac:dyDescent="0.25"/>
    <row r="2" spans="2:18" ht="15.75" customHeight="1" thickBot="1" x14ac:dyDescent="0.25">
      <c r="B2" s="295" t="s">
        <v>36</v>
      </c>
      <c r="C2" s="298" t="s">
        <v>37</v>
      </c>
      <c r="D2" s="339"/>
      <c r="E2" s="292" t="s">
        <v>41</v>
      </c>
      <c r="F2" s="293"/>
      <c r="G2" s="294"/>
      <c r="H2" s="309" t="s">
        <v>42</v>
      </c>
      <c r="I2" s="279"/>
      <c r="J2" s="277"/>
      <c r="K2" s="310" t="s">
        <v>46</v>
      </c>
      <c r="L2" s="310" t="s">
        <v>44</v>
      </c>
      <c r="M2" s="261" t="s">
        <v>45</v>
      </c>
    </row>
    <row r="3" spans="2:18" ht="15.75" customHeight="1" thickBot="1" x14ac:dyDescent="0.25">
      <c r="B3" s="296"/>
      <c r="C3" s="300"/>
      <c r="D3" s="340"/>
      <c r="E3" s="302" t="s">
        <v>38</v>
      </c>
      <c r="F3" s="304" t="s">
        <v>39</v>
      </c>
      <c r="G3" s="343" t="s">
        <v>40</v>
      </c>
      <c r="H3" s="307" t="s">
        <v>38</v>
      </c>
      <c r="I3" s="308" t="s">
        <v>39</v>
      </c>
      <c r="J3" s="286" t="s">
        <v>40</v>
      </c>
      <c r="K3" s="291"/>
      <c r="L3" s="311"/>
      <c r="M3" s="287"/>
    </row>
    <row r="4" spans="2:18" ht="16" thickBot="1" x14ac:dyDescent="0.25">
      <c r="B4" s="297"/>
      <c r="C4" s="26" t="s">
        <v>10</v>
      </c>
      <c r="D4" s="128" t="s">
        <v>11</v>
      </c>
      <c r="E4" s="341"/>
      <c r="F4" s="342"/>
      <c r="G4" s="340"/>
      <c r="H4" s="341"/>
      <c r="I4" s="342"/>
      <c r="J4" s="301"/>
      <c r="K4" s="278"/>
      <c r="L4" s="312"/>
      <c r="M4" s="263"/>
    </row>
    <row r="5" spans="2:18" ht="16" thickBot="1" x14ac:dyDescent="0.25">
      <c r="B5" s="28">
        <v>44805</v>
      </c>
      <c r="C5" s="112">
        <v>44805</v>
      </c>
      <c r="D5" s="121">
        <v>44834</v>
      </c>
      <c r="E5" s="68">
        <f>E26+E49+E72+E96</f>
        <v>9852200</v>
      </c>
      <c r="F5" s="31">
        <f>F26+F49+F72+F96</f>
        <v>68450</v>
      </c>
      <c r="G5" s="132">
        <f>E5-F5</f>
        <v>9783750</v>
      </c>
      <c r="H5" s="68">
        <f>H26+H49+H72+H96</f>
        <v>9840037</v>
      </c>
      <c r="I5" s="31">
        <f>I26+I49+I72+I96</f>
        <v>86097</v>
      </c>
      <c r="J5" s="32">
        <f t="shared" ref="J5:J18" si="0">H5-I5</f>
        <v>9753940</v>
      </c>
      <c r="K5" s="33">
        <f>MIN(G5,J5)/1000</f>
        <v>9753.94</v>
      </c>
      <c r="L5" s="22">
        <v>0.98170000000000002</v>
      </c>
      <c r="M5" s="33">
        <f>(K5*L5)</f>
        <v>9575.4428980000012</v>
      </c>
    </row>
    <row r="6" spans="2:18" ht="16" thickBot="1" x14ac:dyDescent="0.25">
      <c r="B6" s="34">
        <v>44835</v>
      </c>
      <c r="C6" s="114">
        <v>44835</v>
      </c>
      <c r="D6" s="123">
        <v>44865</v>
      </c>
      <c r="E6" s="68">
        <f t="shared" ref="E6:F18" si="1">E27+E50+E73+E97</f>
        <v>10426150</v>
      </c>
      <c r="F6" s="31">
        <f t="shared" si="1"/>
        <v>75050</v>
      </c>
      <c r="G6" s="135">
        <f t="shared" ref="G6:G18" si="2">E6-F6</f>
        <v>10351100</v>
      </c>
      <c r="H6" s="68">
        <f t="shared" ref="H6:I18" si="3">H27+H50+H73+H97</f>
        <v>10412044</v>
      </c>
      <c r="I6" s="31">
        <f t="shared" si="3"/>
        <v>93150</v>
      </c>
      <c r="J6" s="64">
        <f t="shared" si="0"/>
        <v>10318894</v>
      </c>
      <c r="K6" s="38">
        <f t="shared" ref="K6:K18" si="4">MIN(G6,J6)/1000</f>
        <v>10318.894</v>
      </c>
      <c r="L6" s="13">
        <f t="shared" ref="L6:L18" si="5">L5</f>
        <v>0.98170000000000002</v>
      </c>
      <c r="M6" s="33">
        <f t="shared" ref="M6:M18" si="6">(K6*L6)</f>
        <v>10130.058239800001</v>
      </c>
    </row>
    <row r="7" spans="2:18" ht="16" thickBot="1" x14ac:dyDescent="0.25">
      <c r="B7" s="39">
        <v>44866</v>
      </c>
      <c r="C7" s="114">
        <v>44866</v>
      </c>
      <c r="D7" s="123">
        <v>44895</v>
      </c>
      <c r="E7" s="68">
        <f t="shared" si="1"/>
        <v>9915050</v>
      </c>
      <c r="F7" s="31">
        <f t="shared" si="1"/>
        <v>70550</v>
      </c>
      <c r="G7" s="135">
        <f t="shared" si="2"/>
        <v>9844500</v>
      </c>
      <c r="H7" s="68">
        <f t="shared" si="3"/>
        <v>9901819</v>
      </c>
      <c r="I7" s="31">
        <f t="shared" si="3"/>
        <v>88512</v>
      </c>
      <c r="J7" s="64">
        <f t="shared" si="0"/>
        <v>9813307</v>
      </c>
      <c r="K7" s="38">
        <f t="shared" si="4"/>
        <v>9813.3070000000007</v>
      </c>
      <c r="L7" s="13">
        <f t="shared" si="5"/>
        <v>0.98170000000000002</v>
      </c>
      <c r="M7" s="33">
        <f t="shared" si="6"/>
        <v>9633.7234819000005</v>
      </c>
    </row>
    <row r="8" spans="2:18" ht="34" customHeight="1" thickBot="1" x14ac:dyDescent="0.25">
      <c r="B8" s="40">
        <v>44896</v>
      </c>
      <c r="C8" s="116">
        <v>44896</v>
      </c>
      <c r="D8" s="122">
        <v>44926</v>
      </c>
      <c r="E8" s="68">
        <f t="shared" si="1"/>
        <v>10544600</v>
      </c>
      <c r="F8" s="31">
        <f t="shared" si="1"/>
        <v>70600</v>
      </c>
      <c r="G8" s="136">
        <f t="shared" si="2"/>
        <v>10474000</v>
      </c>
      <c r="H8" s="68">
        <f t="shared" si="3"/>
        <v>10529957</v>
      </c>
      <c r="I8" s="31">
        <f t="shared" si="3"/>
        <v>87254</v>
      </c>
      <c r="J8" s="67">
        <f t="shared" si="0"/>
        <v>10442703</v>
      </c>
      <c r="K8" s="45">
        <f t="shared" si="4"/>
        <v>10442.703</v>
      </c>
      <c r="L8" s="23">
        <f t="shared" si="5"/>
        <v>0.98170000000000002</v>
      </c>
      <c r="M8" s="33">
        <f t="shared" si="6"/>
        <v>10251.601535100001</v>
      </c>
      <c r="P8" s="238" t="s">
        <v>57</v>
      </c>
      <c r="Q8" s="239" t="s">
        <v>66</v>
      </c>
      <c r="R8" s="239" t="s">
        <v>67</v>
      </c>
    </row>
    <row r="9" spans="2:18" ht="16" thickBot="1" x14ac:dyDescent="0.25">
      <c r="B9" s="39">
        <v>44927</v>
      </c>
      <c r="C9" s="118">
        <v>44927</v>
      </c>
      <c r="D9" s="124">
        <v>44957</v>
      </c>
      <c r="E9" s="68">
        <f t="shared" si="1"/>
        <v>12434850</v>
      </c>
      <c r="F9" s="31">
        <f t="shared" si="1"/>
        <v>68150</v>
      </c>
      <c r="G9" s="133">
        <f t="shared" si="2"/>
        <v>12366700</v>
      </c>
      <c r="H9" s="68">
        <f t="shared" si="3"/>
        <v>12420024</v>
      </c>
      <c r="I9" s="31">
        <f t="shared" si="3"/>
        <v>86423</v>
      </c>
      <c r="J9" s="37">
        <f t="shared" si="0"/>
        <v>12333601</v>
      </c>
      <c r="K9" s="38">
        <f t="shared" si="4"/>
        <v>12333.601000000001</v>
      </c>
      <c r="L9" s="13">
        <f t="shared" si="5"/>
        <v>0.98170000000000002</v>
      </c>
      <c r="M9" s="33">
        <f t="shared" si="6"/>
        <v>12107.8961017</v>
      </c>
      <c r="P9" s="188">
        <v>2022</v>
      </c>
      <c r="Q9" s="224">
        <f>SUM(K5:K8)</f>
        <v>40328.844000000005</v>
      </c>
      <c r="R9" s="224">
        <f>SUM(M5:M8)</f>
        <v>39590.826154800001</v>
      </c>
    </row>
    <row r="10" spans="2:18" ht="16" thickBot="1" x14ac:dyDescent="0.25">
      <c r="B10" s="34">
        <v>44958</v>
      </c>
      <c r="C10" s="114">
        <v>44958</v>
      </c>
      <c r="D10" s="123">
        <v>44985</v>
      </c>
      <c r="E10" s="68">
        <f t="shared" si="1"/>
        <v>12016000</v>
      </c>
      <c r="F10" s="31">
        <f t="shared" si="1"/>
        <v>64250</v>
      </c>
      <c r="G10" s="135">
        <f t="shared" si="2"/>
        <v>11951750</v>
      </c>
      <c r="H10" s="68">
        <f t="shared" si="3"/>
        <v>11998866</v>
      </c>
      <c r="I10" s="31">
        <f t="shared" si="3"/>
        <v>79925</v>
      </c>
      <c r="J10" s="64">
        <f t="shared" si="0"/>
        <v>11918941</v>
      </c>
      <c r="K10" s="38">
        <f t="shared" si="4"/>
        <v>11918.941000000001</v>
      </c>
      <c r="L10" s="13">
        <f t="shared" si="5"/>
        <v>0.98170000000000002</v>
      </c>
      <c r="M10" s="33">
        <f t="shared" si="6"/>
        <v>11700.824379700001</v>
      </c>
      <c r="P10" s="188">
        <v>2023</v>
      </c>
      <c r="Q10" s="224">
        <f>SUM(K9:K18)</f>
        <v>106715.43399999998</v>
      </c>
      <c r="R10" s="224">
        <f>SUM(M9:M18)</f>
        <v>104762.54155780001</v>
      </c>
    </row>
    <row r="11" spans="2:18" s="25" customFormat="1" ht="16" thickBot="1" x14ac:dyDescent="0.25">
      <c r="B11" s="39">
        <v>44986</v>
      </c>
      <c r="C11" s="114">
        <v>44986</v>
      </c>
      <c r="D11" s="123">
        <v>45016</v>
      </c>
      <c r="E11" s="68">
        <f t="shared" si="1"/>
        <v>13220650</v>
      </c>
      <c r="F11" s="31">
        <f t="shared" si="1"/>
        <v>68150</v>
      </c>
      <c r="G11" s="135">
        <f t="shared" si="2"/>
        <v>13152500</v>
      </c>
      <c r="H11" s="68">
        <f t="shared" si="3"/>
        <v>13200998</v>
      </c>
      <c r="I11" s="31">
        <f t="shared" si="3"/>
        <v>87093</v>
      </c>
      <c r="J11" s="64">
        <f t="shared" si="0"/>
        <v>13113905</v>
      </c>
      <c r="K11" s="38">
        <f t="shared" si="4"/>
        <v>13113.905000000001</v>
      </c>
      <c r="L11" s="13">
        <f t="shared" si="5"/>
        <v>0.98170000000000002</v>
      </c>
      <c r="M11" s="33">
        <f t="shared" si="6"/>
        <v>12873.9205385</v>
      </c>
      <c r="P11" s="240" t="s">
        <v>28</v>
      </c>
      <c r="Q11" s="241">
        <f>Q9+Q10</f>
        <v>147044.27799999999</v>
      </c>
      <c r="R11" s="241">
        <f>R9+R10</f>
        <v>144353.36771260001</v>
      </c>
    </row>
    <row r="12" spans="2:18" ht="16" thickBot="1" x14ac:dyDescent="0.25">
      <c r="B12" s="34">
        <v>45017</v>
      </c>
      <c r="C12" s="114">
        <v>45017</v>
      </c>
      <c r="D12" s="123">
        <v>45046</v>
      </c>
      <c r="E12" s="68">
        <f t="shared" si="1"/>
        <v>12575600</v>
      </c>
      <c r="F12" s="31">
        <f t="shared" si="1"/>
        <v>62990</v>
      </c>
      <c r="G12" s="135">
        <f t="shared" si="2"/>
        <v>12512610</v>
      </c>
      <c r="H12" s="68">
        <f t="shared" si="3"/>
        <v>9634446</v>
      </c>
      <c r="I12" s="31">
        <f t="shared" si="3"/>
        <v>78074</v>
      </c>
      <c r="J12" s="64">
        <f t="shared" si="0"/>
        <v>9556372</v>
      </c>
      <c r="K12" s="38">
        <f t="shared" si="4"/>
        <v>9556.3719999999994</v>
      </c>
      <c r="L12" s="13">
        <f t="shared" si="5"/>
        <v>0.98170000000000002</v>
      </c>
      <c r="M12" s="33">
        <f t="shared" si="6"/>
        <v>9381.4903923999991</v>
      </c>
    </row>
    <row r="13" spans="2:18" ht="16" thickBot="1" x14ac:dyDescent="0.25">
      <c r="B13" s="39">
        <v>45047</v>
      </c>
      <c r="C13" s="114">
        <v>45047</v>
      </c>
      <c r="D13" s="123">
        <v>45077</v>
      </c>
      <c r="E13" s="68">
        <f t="shared" si="1"/>
        <v>12663450</v>
      </c>
      <c r="F13" s="31">
        <f t="shared" si="1"/>
        <v>65720</v>
      </c>
      <c r="G13" s="135">
        <f t="shared" si="2"/>
        <v>12597730</v>
      </c>
      <c r="H13" s="68">
        <f t="shared" si="3"/>
        <v>11797645</v>
      </c>
      <c r="I13" s="31">
        <f t="shared" si="3"/>
        <v>67433</v>
      </c>
      <c r="J13" s="64">
        <f t="shared" si="0"/>
        <v>11730212</v>
      </c>
      <c r="K13" s="38">
        <f t="shared" si="4"/>
        <v>11730.212</v>
      </c>
      <c r="L13" s="13">
        <f t="shared" si="5"/>
        <v>0.98170000000000002</v>
      </c>
      <c r="M13" s="33">
        <f t="shared" si="6"/>
        <v>11515.549120399999</v>
      </c>
    </row>
    <row r="14" spans="2:18" ht="16" thickBot="1" x14ac:dyDescent="0.25">
      <c r="B14" s="34">
        <v>45078</v>
      </c>
      <c r="C14" s="114">
        <v>45078</v>
      </c>
      <c r="D14" s="123">
        <v>45107</v>
      </c>
      <c r="E14" s="68">
        <f t="shared" si="1"/>
        <v>10984690</v>
      </c>
      <c r="F14" s="31">
        <f t="shared" si="1"/>
        <v>62870</v>
      </c>
      <c r="G14" s="135">
        <f t="shared" si="2"/>
        <v>10921820</v>
      </c>
      <c r="H14" s="68">
        <f t="shared" si="3"/>
        <v>10970215</v>
      </c>
      <c r="I14" s="31">
        <f t="shared" si="3"/>
        <v>76728</v>
      </c>
      <c r="J14" s="64">
        <f t="shared" si="0"/>
        <v>10893487</v>
      </c>
      <c r="K14" s="38">
        <f t="shared" si="4"/>
        <v>10893.486999999999</v>
      </c>
      <c r="L14" s="13">
        <f t="shared" si="5"/>
        <v>0.98170000000000002</v>
      </c>
      <c r="M14" s="33">
        <f t="shared" si="6"/>
        <v>10694.1361879</v>
      </c>
    </row>
    <row r="15" spans="2:18" ht="16" thickBot="1" x14ac:dyDescent="0.25">
      <c r="B15" s="39">
        <v>45108</v>
      </c>
      <c r="C15" s="114">
        <v>45108</v>
      </c>
      <c r="D15" s="123">
        <v>45138</v>
      </c>
      <c r="E15" s="68">
        <f t="shared" si="1"/>
        <v>7990380</v>
      </c>
      <c r="F15" s="31">
        <f t="shared" si="1"/>
        <v>68240</v>
      </c>
      <c r="G15" s="135">
        <f t="shared" si="2"/>
        <v>7922140</v>
      </c>
      <c r="H15" s="68">
        <f t="shared" si="3"/>
        <v>7980409</v>
      </c>
      <c r="I15" s="31">
        <f t="shared" si="3"/>
        <v>86028</v>
      </c>
      <c r="J15" s="64">
        <f t="shared" si="0"/>
        <v>7894381</v>
      </c>
      <c r="K15" s="38">
        <f t="shared" si="4"/>
        <v>7894.3810000000003</v>
      </c>
      <c r="L15" s="13">
        <f t="shared" si="5"/>
        <v>0.98170000000000002</v>
      </c>
      <c r="M15" s="33">
        <f t="shared" si="6"/>
        <v>7749.9138277000002</v>
      </c>
      <c r="P15" s="120"/>
    </row>
    <row r="16" spans="2:18" ht="16" thickBot="1" x14ac:dyDescent="0.25">
      <c r="B16" s="34">
        <v>45139</v>
      </c>
      <c r="C16" s="114">
        <v>45139</v>
      </c>
      <c r="D16" s="123">
        <v>45169</v>
      </c>
      <c r="E16" s="68">
        <f t="shared" si="1"/>
        <v>11161520</v>
      </c>
      <c r="F16" s="31">
        <f t="shared" si="1"/>
        <v>65430</v>
      </c>
      <c r="G16" s="135">
        <f t="shared" si="2"/>
        <v>11096090</v>
      </c>
      <c r="H16" s="68">
        <f t="shared" si="3"/>
        <v>11148410</v>
      </c>
      <c r="I16" s="31">
        <f t="shared" si="3"/>
        <v>81052</v>
      </c>
      <c r="J16" s="64">
        <f t="shared" si="0"/>
        <v>11067358</v>
      </c>
      <c r="K16" s="38">
        <f t="shared" si="4"/>
        <v>11067.358</v>
      </c>
      <c r="L16" s="13">
        <f t="shared" si="5"/>
        <v>0.98170000000000002</v>
      </c>
      <c r="M16" s="33">
        <f t="shared" si="6"/>
        <v>10864.825348600001</v>
      </c>
    </row>
    <row r="17" spans="2:13" ht="16" thickBot="1" x14ac:dyDescent="0.25">
      <c r="B17" s="39">
        <v>45170</v>
      </c>
      <c r="C17" s="114">
        <v>45170</v>
      </c>
      <c r="D17" s="123">
        <v>45199</v>
      </c>
      <c r="E17" s="68">
        <f t="shared" si="1"/>
        <v>9554330</v>
      </c>
      <c r="F17" s="31">
        <f t="shared" si="1"/>
        <v>66515</v>
      </c>
      <c r="G17" s="135">
        <f t="shared" si="2"/>
        <v>9487815</v>
      </c>
      <c r="H17" s="68">
        <f t="shared" si="3"/>
        <v>9541176</v>
      </c>
      <c r="I17" s="31">
        <f t="shared" si="3"/>
        <v>85209</v>
      </c>
      <c r="J17" s="64">
        <f t="shared" si="0"/>
        <v>9455967</v>
      </c>
      <c r="K17" s="38">
        <f t="shared" si="4"/>
        <v>9455.9670000000006</v>
      </c>
      <c r="L17" s="13">
        <f t="shared" si="5"/>
        <v>0.98170000000000002</v>
      </c>
      <c r="M17" s="33">
        <f t="shared" si="6"/>
        <v>9282.9228039000009</v>
      </c>
    </row>
    <row r="18" spans="2:13" ht="16" thickBot="1" x14ac:dyDescent="0.25">
      <c r="B18" s="40">
        <v>45200</v>
      </c>
      <c r="C18" s="116">
        <v>45200</v>
      </c>
      <c r="D18" s="122">
        <v>45230</v>
      </c>
      <c r="E18" s="68">
        <f t="shared" si="1"/>
        <v>8865410</v>
      </c>
      <c r="F18" s="31">
        <f t="shared" si="1"/>
        <v>70525</v>
      </c>
      <c r="G18" s="136">
        <f t="shared" si="2"/>
        <v>8794885</v>
      </c>
      <c r="H18" s="68">
        <f t="shared" si="3"/>
        <v>8846055</v>
      </c>
      <c r="I18" s="31">
        <f t="shared" si="3"/>
        <v>94845</v>
      </c>
      <c r="J18" s="67">
        <f t="shared" si="0"/>
        <v>8751210</v>
      </c>
      <c r="K18" s="38">
        <f t="shared" si="4"/>
        <v>8751.2099999999991</v>
      </c>
      <c r="L18" s="13">
        <f t="shared" si="5"/>
        <v>0.98170000000000002</v>
      </c>
      <c r="M18" s="33">
        <f t="shared" si="6"/>
        <v>8591.062856999999</v>
      </c>
    </row>
    <row r="19" spans="2:13" ht="16" thickBot="1" x14ac:dyDescent="0.25">
      <c r="B19" s="288" t="s">
        <v>28</v>
      </c>
      <c r="C19" s="289"/>
      <c r="D19" s="290"/>
      <c r="E19" s="125">
        <f t="shared" ref="E19:K19" si="7">SUM(E5:E18)</f>
        <v>152204880</v>
      </c>
      <c r="F19" s="126">
        <f t="shared" si="7"/>
        <v>947490</v>
      </c>
      <c r="G19" s="127">
        <f t="shared" si="7"/>
        <v>151257390</v>
      </c>
      <c r="H19" s="125">
        <f t="shared" si="7"/>
        <v>148222101</v>
      </c>
      <c r="I19" s="126">
        <f t="shared" si="7"/>
        <v>1177823</v>
      </c>
      <c r="J19" s="127">
        <f t="shared" si="7"/>
        <v>147044278</v>
      </c>
      <c r="K19" s="49">
        <f t="shared" si="7"/>
        <v>147044.27799999999</v>
      </c>
      <c r="L19" s="49">
        <f>L5</f>
        <v>0.98170000000000002</v>
      </c>
      <c r="M19" s="50">
        <f>SUM(M5:M18)</f>
        <v>144353.36771260001</v>
      </c>
    </row>
    <row r="21" spans="2:13" ht="16" thickBot="1" x14ac:dyDescent="0.25"/>
    <row r="22" spans="2:13" ht="16" thickBot="1" x14ac:dyDescent="0.25">
      <c r="B22" s="327" t="s">
        <v>49</v>
      </c>
      <c r="C22" s="328"/>
      <c r="D22" s="329"/>
    </row>
    <row r="23" spans="2:13" ht="16" thickBot="1" x14ac:dyDescent="0.25">
      <c r="B23" s="295" t="s">
        <v>36</v>
      </c>
      <c r="C23" s="298" t="s">
        <v>37</v>
      </c>
      <c r="D23" s="299"/>
      <c r="E23" s="292" t="s">
        <v>41</v>
      </c>
      <c r="F23" s="293"/>
      <c r="G23" s="294"/>
      <c r="H23" s="317" t="s">
        <v>42</v>
      </c>
      <c r="I23" s="318"/>
      <c r="J23" s="319"/>
      <c r="K23" s="310" t="s">
        <v>46</v>
      </c>
      <c r="L23" s="310" t="s">
        <v>44</v>
      </c>
      <c r="M23" s="261" t="s">
        <v>45</v>
      </c>
    </row>
    <row r="24" spans="2:13" ht="16" thickBot="1" x14ac:dyDescent="0.25">
      <c r="B24" s="296"/>
      <c r="C24" s="300"/>
      <c r="D24" s="301"/>
      <c r="E24" s="302" t="s">
        <v>38</v>
      </c>
      <c r="F24" s="304" t="s">
        <v>39</v>
      </c>
      <c r="G24" s="284" t="s">
        <v>40</v>
      </c>
      <c r="H24" s="307" t="s">
        <v>38</v>
      </c>
      <c r="I24" s="308" t="s">
        <v>39</v>
      </c>
      <c r="J24" s="335" t="s">
        <v>40</v>
      </c>
      <c r="K24" s="314"/>
      <c r="L24" s="311"/>
      <c r="M24" s="287"/>
    </row>
    <row r="25" spans="2:13" ht="16" thickBot="1" x14ac:dyDescent="0.25">
      <c r="B25" s="297"/>
      <c r="C25" s="26" t="s">
        <v>10</v>
      </c>
      <c r="D25" s="27" t="s">
        <v>11</v>
      </c>
      <c r="E25" s="303"/>
      <c r="F25" s="305"/>
      <c r="G25" s="285"/>
      <c r="H25" s="303"/>
      <c r="I25" s="305"/>
      <c r="J25" s="297"/>
      <c r="K25" s="315"/>
      <c r="L25" s="312"/>
      <c r="M25" s="263"/>
    </row>
    <row r="26" spans="2:13" x14ac:dyDescent="0.2">
      <c r="B26" s="28">
        <v>44805</v>
      </c>
      <c r="C26" s="112">
        <v>44805</v>
      </c>
      <c r="D26" s="113">
        <v>44834</v>
      </c>
      <c r="E26" s="30">
        <v>2659200</v>
      </c>
      <c r="F26" s="31">
        <v>19200</v>
      </c>
      <c r="G26" s="32">
        <f>E26-F26</f>
        <v>2640000</v>
      </c>
      <c r="H26" s="68">
        <v>2659200</v>
      </c>
      <c r="I26" s="31">
        <v>22080</v>
      </c>
      <c r="J26" s="32">
        <f t="shared" ref="J26:J39" si="8">H26-I26</f>
        <v>2637120</v>
      </c>
      <c r="K26" s="22">
        <f>MIN(G26,J26)/1000</f>
        <v>2637.12</v>
      </c>
      <c r="L26" s="22">
        <v>0.98170000000000002</v>
      </c>
      <c r="M26" s="33">
        <f>ROUNDDOWN(K26*L26,0)</f>
        <v>2588</v>
      </c>
    </row>
    <row r="27" spans="2:13" x14ac:dyDescent="0.2">
      <c r="B27" s="34">
        <v>44835</v>
      </c>
      <c r="C27" s="114">
        <v>44835</v>
      </c>
      <c r="D27" s="115">
        <v>44865</v>
      </c>
      <c r="E27" s="35">
        <v>2540400</v>
      </c>
      <c r="F27" s="36">
        <v>22800</v>
      </c>
      <c r="G27" s="37">
        <f t="shared" ref="G27:G39" si="9">E27-F27</f>
        <v>2517600</v>
      </c>
      <c r="H27" s="63">
        <v>2540400</v>
      </c>
      <c r="I27" s="61">
        <v>26220</v>
      </c>
      <c r="J27" s="64">
        <f t="shared" si="8"/>
        <v>2514180</v>
      </c>
      <c r="K27" s="13">
        <f t="shared" ref="K27:K39" si="10">MIN(G27,J27)/1000</f>
        <v>2514.1799999999998</v>
      </c>
      <c r="L27" s="13">
        <f t="shared" ref="L27:L39" si="11">L26</f>
        <v>0.98170000000000002</v>
      </c>
      <c r="M27" s="38">
        <f t="shared" ref="M27:M39" si="12">ROUNDDOWN(K27*L27,0)</f>
        <v>2468</v>
      </c>
    </row>
    <row r="28" spans="2:13" x14ac:dyDescent="0.2">
      <c r="B28" s="39">
        <v>44866</v>
      </c>
      <c r="C28" s="114">
        <v>44866</v>
      </c>
      <c r="D28" s="115">
        <v>44895</v>
      </c>
      <c r="E28" s="35">
        <v>2092800</v>
      </c>
      <c r="F28" s="36">
        <v>22800</v>
      </c>
      <c r="G28" s="37">
        <f t="shared" si="9"/>
        <v>2070000</v>
      </c>
      <c r="H28" s="63">
        <v>2092800</v>
      </c>
      <c r="I28" s="61">
        <v>26220</v>
      </c>
      <c r="J28" s="64">
        <f t="shared" si="8"/>
        <v>2066580</v>
      </c>
      <c r="K28" s="13">
        <f t="shared" si="10"/>
        <v>2066.58</v>
      </c>
      <c r="L28" s="13">
        <f t="shared" si="11"/>
        <v>0.98170000000000002</v>
      </c>
      <c r="M28" s="38">
        <f t="shared" si="12"/>
        <v>2028</v>
      </c>
    </row>
    <row r="29" spans="2:13" ht="16" thickBot="1" x14ac:dyDescent="0.25">
      <c r="B29" s="40">
        <v>44896</v>
      </c>
      <c r="C29" s="116">
        <v>44896</v>
      </c>
      <c r="D29" s="117">
        <v>44926</v>
      </c>
      <c r="E29" s="42">
        <v>2253600</v>
      </c>
      <c r="F29" s="43">
        <v>21600</v>
      </c>
      <c r="G29" s="44">
        <f t="shared" si="9"/>
        <v>2232000</v>
      </c>
      <c r="H29" s="65">
        <v>2253600</v>
      </c>
      <c r="I29" s="66">
        <v>24840</v>
      </c>
      <c r="J29" s="67">
        <f t="shared" si="8"/>
        <v>2228760</v>
      </c>
      <c r="K29" s="23">
        <f t="shared" si="10"/>
        <v>2228.7600000000002</v>
      </c>
      <c r="L29" s="23">
        <f t="shared" si="11"/>
        <v>0.98170000000000002</v>
      </c>
      <c r="M29" s="45">
        <f t="shared" si="12"/>
        <v>2187</v>
      </c>
    </row>
    <row r="30" spans="2:13" x14ac:dyDescent="0.2">
      <c r="B30" s="39">
        <v>44927</v>
      </c>
      <c r="C30" s="118">
        <v>44927</v>
      </c>
      <c r="D30" s="119">
        <v>44957</v>
      </c>
      <c r="E30" s="35">
        <v>3027600</v>
      </c>
      <c r="F30" s="36">
        <v>20400</v>
      </c>
      <c r="G30" s="37">
        <f t="shared" si="9"/>
        <v>3007200</v>
      </c>
      <c r="H30" s="62">
        <v>3027600</v>
      </c>
      <c r="I30" s="36">
        <v>23460</v>
      </c>
      <c r="J30" s="37">
        <f t="shared" si="8"/>
        <v>3004140</v>
      </c>
      <c r="K30" s="13">
        <f t="shared" si="10"/>
        <v>3004.14</v>
      </c>
      <c r="L30" s="13">
        <f t="shared" si="11"/>
        <v>0.98170000000000002</v>
      </c>
      <c r="M30" s="38">
        <f t="shared" si="12"/>
        <v>2949</v>
      </c>
    </row>
    <row r="31" spans="2:13" x14ac:dyDescent="0.2">
      <c r="B31" s="34">
        <v>44958</v>
      </c>
      <c r="C31" s="114">
        <v>44958</v>
      </c>
      <c r="D31" s="115">
        <v>44985</v>
      </c>
      <c r="E31" s="35">
        <v>3048000</v>
      </c>
      <c r="F31" s="36">
        <v>18000</v>
      </c>
      <c r="G31" s="37">
        <f t="shared" si="9"/>
        <v>3030000</v>
      </c>
      <c r="H31" s="63">
        <v>3048000</v>
      </c>
      <c r="I31" s="61">
        <v>20700</v>
      </c>
      <c r="J31" s="64">
        <f t="shared" si="8"/>
        <v>3027300</v>
      </c>
      <c r="K31" s="13">
        <f t="shared" si="10"/>
        <v>3027.3</v>
      </c>
      <c r="L31" s="13">
        <f t="shared" si="11"/>
        <v>0.98170000000000002</v>
      </c>
      <c r="M31" s="38">
        <f t="shared" si="12"/>
        <v>2971</v>
      </c>
    </row>
    <row r="32" spans="2:13" customFormat="1" x14ac:dyDescent="0.2">
      <c r="B32" s="39">
        <v>44986</v>
      </c>
      <c r="C32" s="114">
        <v>44986</v>
      </c>
      <c r="D32" s="115">
        <v>45016</v>
      </c>
      <c r="E32" s="35">
        <v>3284400</v>
      </c>
      <c r="F32" s="36">
        <v>20400</v>
      </c>
      <c r="G32" s="37">
        <f t="shared" si="9"/>
        <v>3264000</v>
      </c>
      <c r="H32" s="63">
        <v>3284400</v>
      </c>
      <c r="I32" s="61">
        <v>23460</v>
      </c>
      <c r="J32" s="64">
        <f t="shared" si="8"/>
        <v>3260940</v>
      </c>
      <c r="K32" s="13">
        <f t="shared" si="10"/>
        <v>3260.94</v>
      </c>
      <c r="L32" s="13">
        <f t="shared" si="11"/>
        <v>0.98170000000000002</v>
      </c>
      <c r="M32" s="38">
        <f t="shared" si="12"/>
        <v>3201</v>
      </c>
    </row>
    <row r="33" spans="2:13" x14ac:dyDescent="0.2">
      <c r="B33" s="34">
        <v>45017</v>
      </c>
      <c r="C33" s="114">
        <v>45017</v>
      </c>
      <c r="D33" s="115">
        <v>45046</v>
      </c>
      <c r="E33" s="35">
        <f>E44</f>
        <v>3237600</v>
      </c>
      <c r="F33" s="36">
        <f>F44</f>
        <v>18240</v>
      </c>
      <c r="G33" s="37">
        <f t="shared" si="9"/>
        <v>3219360</v>
      </c>
      <c r="H33" s="63">
        <v>3237600</v>
      </c>
      <c r="I33" s="61">
        <v>20976</v>
      </c>
      <c r="J33" s="64">
        <f t="shared" si="8"/>
        <v>3216624</v>
      </c>
      <c r="K33" s="13">
        <f t="shared" si="10"/>
        <v>3216.6239999999998</v>
      </c>
      <c r="L33" s="13">
        <f t="shared" si="11"/>
        <v>0.98170000000000002</v>
      </c>
      <c r="M33" s="38">
        <f t="shared" si="12"/>
        <v>3157</v>
      </c>
    </row>
    <row r="34" spans="2:13" x14ac:dyDescent="0.2">
      <c r="B34" s="39">
        <v>45047</v>
      </c>
      <c r="C34" s="114">
        <v>45047</v>
      </c>
      <c r="D34" s="115">
        <v>45077</v>
      </c>
      <c r="E34" s="35">
        <v>3033600</v>
      </c>
      <c r="F34" s="36">
        <v>19320</v>
      </c>
      <c r="G34" s="37">
        <f t="shared" si="9"/>
        <v>3014280</v>
      </c>
      <c r="H34" s="63">
        <v>3033600</v>
      </c>
      <c r="I34" s="61">
        <v>22218</v>
      </c>
      <c r="J34" s="64">
        <f t="shared" si="8"/>
        <v>3011382</v>
      </c>
      <c r="K34" s="13">
        <f t="shared" si="10"/>
        <v>3011.3820000000001</v>
      </c>
      <c r="L34" s="13">
        <f t="shared" si="11"/>
        <v>0.98170000000000002</v>
      </c>
      <c r="M34" s="38">
        <f t="shared" si="12"/>
        <v>2956</v>
      </c>
    </row>
    <row r="35" spans="2:13" x14ac:dyDescent="0.2">
      <c r="B35" s="34">
        <v>45078</v>
      </c>
      <c r="C35" s="114">
        <v>45078</v>
      </c>
      <c r="D35" s="115">
        <v>45107</v>
      </c>
      <c r="E35" s="35">
        <v>2839440</v>
      </c>
      <c r="F35" s="36">
        <v>18120</v>
      </c>
      <c r="G35" s="37">
        <f t="shared" si="9"/>
        <v>2821320</v>
      </c>
      <c r="H35" s="63">
        <v>2839440</v>
      </c>
      <c r="I35" s="61">
        <v>20838</v>
      </c>
      <c r="J35" s="64">
        <f t="shared" si="8"/>
        <v>2818602</v>
      </c>
      <c r="K35" s="13">
        <f t="shared" si="10"/>
        <v>2818.6019999999999</v>
      </c>
      <c r="L35" s="13">
        <f t="shared" si="11"/>
        <v>0.98170000000000002</v>
      </c>
      <c r="M35" s="38">
        <f t="shared" si="12"/>
        <v>2767</v>
      </c>
    </row>
    <row r="36" spans="2:13" x14ac:dyDescent="0.2">
      <c r="B36" s="39">
        <v>45108</v>
      </c>
      <c r="C36" s="114">
        <v>45108</v>
      </c>
      <c r="D36" s="115">
        <v>45138</v>
      </c>
      <c r="E36" s="35">
        <v>2424480</v>
      </c>
      <c r="F36" s="36">
        <v>19440</v>
      </c>
      <c r="G36" s="37">
        <f t="shared" si="9"/>
        <v>2405040</v>
      </c>
      <c r="H36" s="63">
        <v>2424480</v>
      </c>
      <c r="I36" s="61">
        <v>22356</v>
      </c>
      <c r="J36" s="64">
        <f t="shared" si="8"/>
        <v>2402124</v>
      </c>
      <c r="K36" s="13">
        <f t="shared" si="10"/>
        <v>2402.1239999999998</v>
      </c>
      <c r="L36" s="13">
        <f t="shared" si="11"/>
        <v>0.98170000000000002</v>
      </c>
      <c r="M36" s="38">
        <f t="shared" si="12"/>
        <v>2358</v>
      </c>
    </row>
    <row r="37" spans="2:13" x14ac:dyDescent="0.2">
      <c r="B37" s="34">
        <v>45139</v>
      </c>
      <c r="C37" s="114">
        <v>45139</v>
      </c>
      <c r="D37" s="115">
        <v>45169</v>
      </c>
      <c r="E37" s="35">
        <v>3069120</v>
      </c>
      <c r="F37" s="36">
        <v>19080</v>
      </c>
      <c r="G37" s="37">
        <f t="shared" si="9"/>
        <v>3050040</v>
      </c>
      <c r="H37" s="63">
        <v>3069120</v>
      </c>
      <c r="I37" s="61">
        <v>21942</v>
      </c>
      <c r="J37" s="64">
        <f t="shared" si="8"/>
        <v>3047178</v>
      </c>
      <c r="K37" s="13">
        <f t="shared" si="10"/>
        <v>3047.1779999999999</v>
      </c>
      <c r="L37" s="13">
        <f t="shared" si="11"/>
        <v>0.98170000000000002</v>
      </c>
      <c r="M37" s="38">
        <f t="shared" si="12"/>
        <v>2991</v>
      </c>
    </row>
    <row r="38" spans="2:13" s="200" customFormat="1" x14ac:dyDescent="0.2">
      <c r="B38" s="189">
        <v>45170</v>
      </c>
      <c r="C38" s="190">
        <v>45170</v>
      </c>
      <c r="D38" s="191">
        <v>45199</v>
      </c>
      <c r="E38" s="192">
        <v>2612880</v>
      </c>
      <c r="F38" s="193">
        <v>20040</v>
      </c>
      <c r="G38" s="194">
        <f t="shared" si="9"/>
        <v>2592840</v>
      </c>
      <c r="H38" s="195">
        <v>2612880</v>
      </c>
      <c r="I38" s="196">
        <v>22080</v>
      </c>
      <c r="J38" s="197">
        <f t="shared" si="8"/>
        <v>2590800</v>
      </c>
      <c r="K38" s="198">
        <f t="shared" si="10"/>
        <v>2590.8000000000002</v>
      </c>
      <c r="L38" s="198">
        <f t="shared" si="11"/>
        <v>0.98170000000000002</v>
      </c>
      <c r="M38" s="199">
        <f t="shared" si="12"/>
        <v>2543</v>
      </c>
    </row>
    <row r="39" spans="2:13" ht="16" thickBot="1" x14ac:dyDescent="0.25">
      <c r="B39" s="40">
        <v>45200</v>
      </c>
      <c r="C39" s="116">
        <v>45200</v>
      </c>
      <c r="D39" s="117">
        <v>45230</v>
      </c>
      <c r="E39" s="35">
        <v>277160</v>
      </c>
      <c r="F39" s="36">
        <v>20400</v>
      </c>
      <c r="G39" s="37">
        <f t="shared" si="9"/>
        <v>256760</v>
      </c>
      <c r="H39" s="65">
        <v>277160</v>
      </c>
      <c r="I39" s="66">
        <v>23460</v>
      </c>
      <c r="J39" s="67">
        <f t="shared" si="8"/>
        <v>253700</v>
      </c>
      <c r="K39" s="13">
        <f t="shared" si="10"/>
        <v>253.7</v>
      </c>
      <c r="L39" s="13">
        <f t="shared" si="11"/>
        <v>0.98170000000000002</v>
      </c>
      <c r="M39" s="38">
        <f t="shared" si="12"/>
        <v>249</v>
      </c>
    </row>
    <row r="40" spans="2:13" ht="16" thickBot="1" x14ac:dyDescent="0.25">
      <c r="B40" s="288" t="s">
        <v>28</v>
      </c>
      <c r="C40" s="289"/>
      <c r="D40" s="290"/>
      <c r="E40" s="46">
        <f t="shared" ref="E40:K40" si="13">SUM(E26:E39)</f>
        <v>36400280</v>
      </c>
      <c r="F40" s="47">
        <f t="shared" si="13"/>
        <v>279840</v>
      </c>
      <c r="G40" s="48">
        <f t="shared" si="13"/>
        <v>36120440</v>
      </c>
      <c r="H40" s="46">
        <f t="shared" si="13"/>
        <v>36400280</v>
      </c>
      <c r="I40" s="47">
        <f t="shared" si="13"/>
        <v>320850</v>
      </c>
      <c r="J40" s="48">
        <f t="shared" si="13"/>
        <v>36079430</v>
      </c>
      <c r="K40" s="49">
        <f t="shared" si="13"/>
        <v>36079.429999999993</v>
      </c>
      <c r="L40" s="49">
        <f>L26</f>
        <v>0.98170000000000002</v>
      </c>
      <c r="M40" s="50">
        <f>SUM(M26:M39)</f>
        <v>35413</v>
      </c>
    </row>
    <row r="41" spans="2:13" ht="16" thickBot="1" x14ac:dyDescent="0.25"/>
    <row r="42" spans="2:13" x14ac:dyDescent="0.2">
      <c r="C42" s="112">
        <v>45017</v>
      </c>
      <c r="D42" s="121">
        <v>45042</v>
      </c>
      <c r="E42" s="153">
        <v>2791200</v>
      </c>
      <c r="F42" s="154">
        <v>15600</v>
      </c>
      <c r="G42" s="322" t="s">
        <v>60</v>
      </c>
    </row>
    <row r="43" spans="2:13" ht="16" thickBot="1" x14ac:dyDescent="0.25">
      <c r="C43" s="116">
        <v>45042</v>
      </c>
      <c r="D43" s="122">
        <v>45046</v>
      </c>
      <c r="E43" s="242">
        <v>446400</v>
      </c>
      <c r="F43" s="242">
        <v>2640</v>
      </c>
      <c r="G43" s="344"/>
    </row>
    <row r="44" spans="2:13" ht="16" thickBot="1" x14ac:dyDescent="0.25">
      <c r="E44" s="188">
        <f>E42+E43</f>
        <v>3237600</v>
      </c>
      <c r="F44" s="188">
        <f>F42+F43</f>
        <v>18240</v>
      </c>
    </row>
    <row r="45" spans="2:13" ht="16" thickBot="1" x14ac:dyDescent="0.25">
      <c r="B45" s="327" t="s">
        <v>50</v>
      </c>
      <c r="C45" s="328"/>
      <c r="D45" s="329"/>
    </row>
    <row r="46" spans="2:13" ht="16" thickBot="1" x14ac:dyDescent="0.25">
      <c r="B46" s="295" t="s">
        <v>36</v>
      </c>
      <c r="C46" s="298" t="s">
        <v>37</v>
      </c>
      <c r="D46" s="299"/>
      <c r="E46" s="292" t="s">
        <v>41</v>
      </c>
      <c r="F46" s="293"/>
      <c r="G46" s="294"/>
      <c r="H46" s="317" t="s">
        <v>42</v>
      </c>
      <c r="I46" s="318"/>
      <c r="J46" s="319"/>
      <c r="K46" s="310" t="s">
        <v>46</v>
      </c>
      <c r="L46" s="310" t="s">
        <v>44</v>
      </c>
      <c r="M46" s="261" t="s">
        <v>45</v>
      </c>
    </row>
    <row r="47" spans="2:13" ht="16" thickBot="1" x14ac:dyDescent="0.25">
      <c r="B47" s="296"/>
      <c r="C47" s="300"/>
      <c r="D47" s="301"/>
      <c r="E47" s="338" t="s">
        <v>38</v>
      </c>
      <c r="F47" s="304" t="s">
        <v>39</v>
      </c>
      <c r="G47" s="284" t="s">
        <v>40</v>
      </c>
      <c r="H47" s="307" t="s">
        <v>38</v>
      </c>
      <c r="I47" s="308" t="s">
        <v>39</v>
      </c>
      <c r="J47" s="335" t="s">
        <v>40</v>
      </c>
      <c r="K47" s="314"/>
      <c r="L47" s="311"/>
      <c r="M47" s="287"/>
    </row>
    <row r="48" spans="2:13" ht="16" thickBot="1" x14ac:dyDescent="0.25">
      <c r="B48" s="297"/>
      <c r="C48" s="26" t="s">
        <v>10</v>
      </c>
      <c r="D48" s="27" t="s">
        <v>11</v>
      </c>
      <c r="E48" s="303"/>
      <c r="F48" s="305"/>
      <c r="G48" s="285"/>
      <c r="H48" s="303"/>
      <c r="I48" s="305"/>
      <c r="J48" s="297"/>
      <c r="K48" s="315"/>
      <c r="L48" s="312"/>
      <c r="M48" s="263"/>
    </row>
    <row r="49" spans="2:13" x14ac:dyDescent="0.2">
      <c r="B49" s="28">
        <v>44805</v>
      </c>
      <c r="C49" s="112">
        <v>44805</v>
      </c>
      <c r="D49" s="113">
        <v>44835</v>
      </c>
      <c r="E49" s="30">
        <v>2586000</v>
      </c>
      <c r="F49" s="31">
        <v>21000</v>
      </c>
      <c r="G49" s="32">
        <f>E49-F49</f>
        <v>2565000</v>
      </c>
      <c r="H49" s="68">
        <v>2586000</v>
      </c>
      <c r="I49" s="31">
        <v>24150</v>
      </c>
      <c r="J49" s="32">
        <f t="shared" ref="J49:J62" si="14">H49-I49</f>
        <v>2561850</v>
      </c>
      <c r="K49" s="22">
        <f>MIN(G49,J49)/1000</f>
        <v>2561.85</v>
      </c>
      <c r="L49" s="22">
        <v>0.98170000000000002</v>
      </c>
      <c r="M49" s="33">
        <f>ROUNDDOWN(K49*L49,0)</f>
        <v>2514</v>
      </c>
    </row>
    <row r="50" spans="2:13" x14ac:dyDescent="0.2">
      <c r="B50" s="34">
        <v>44835</v>
      </c>
      <c r="C50" s="114">
        <v>44835</v>
      </c>
      <c r="D50" s="115">
        <v>44866</v>
      </c>
      <c r="E50" s="35">
        <v>2682000</v>
      </c>
      <c r="F50" s="36">
        <v>22500</v>
      </c>
      <c r="G50" s="37">
        <f t="shared" ref="G50:G62" si="15">E50-F50</f>
        <v>2659500</v>
      </c>
      <c r="H50" s="63">
        <v>2682000</v>
      </c>
      <c r="I50" s="61">
        <v>25875</v>
      </c>
      <c r="J50" s="64">
        <f t="shared" si="14"/>
        <v>2656125</v>
      </c>
      <c r="K50" s="13">
        <f t="shared" ref="K50:K62" si="16">MIN(G50,J50)/1000</f>
        <v>2656.125</v>
      </c>
      <c r="L50" s="13">
        <f t="shared" ref="L50:L62" si="17">L49</f>
        <v>0.98170000000000002</v>
      </c>
      <c r="M50" s="38">
        <f t="shared" ref="M50:M62" si="18">ROUNDDOWN(K50*L50,0)</f>
        <v>2607</v>
      </c>
    </row>
    <row r="51" spans="2:13" x14ac:dyDescent="0.2">
      <c r="B51" s="39">
        <v>44866</v>
      </c>
      <c r="C51" s="114">
        <v>44866</v>
      </c>
      <c r="D51" s="115">
        <v>44896</v>
      </c>
      <c r="E51" s="35">
        <v>2754000</v>
      </c>
      <c r="F51" s="36">
        <v>18000</v>
      </c>
      <c r="G51" s="37">
        <f t="shared" si="15"/>
        <v>2736000</v>
      </c>
      <c r="H51" s="63">
        <v>2754000</v>
      </c>
      <c r="I51" s="61">
        <v>20700</v>
      </c>
      <c r="J51" s="64">
        <f t="shared" si="14"/>
        <v>2733300</v>
      </c>
      <c r="K51" s="13">
        <f t="shared" si="16"/>
        <v>2733.3</v>
      </c>
      <c r="L51" s="13">
        <f t="shared" si="17"/>
        <v>0.98170000000000002</v>
      </c>
      <c r="M51" s="38">
        <f t="shared" si="18"/>
        <v>2683</v>
      </c>
    </row>
    <row r="52" spans="2:13" ht="16" thickBot="1" x14ac:dyDescent="0.25">
      <c r="B52" s="40">
        <v>44896</v>
      </c>
      <c r="C52" s="116">
        <v>44896</v>
      </c>
      <c r="D52" s="117">
        <v>44927</v>
      </c>
      <c r="E52" s="42">
        <v>2895000</v>
      </c>
      <c r="F52" s="43">
        <v>18000</v>
      </c>
      <c r="G52" s="44">
        <f t="shared" si="15"/>
        <v>2877000</v>
      </c>
      <c r="H52" s="65">
        <v>2895000</v>
      </c>
      <c r="I52" s="66">
        <v>20700</v>
      </c>
      <c r="J52" s="67">
        <f t="shared" si="14"/>
        <v>2874300</v>
      </c>
      <c r="K52" s="23">
        <f t="shared" si="16"/>
        <v>2874.3</v>
      </c>
      <c r="L52" s="23">
        <f t="shared" si="17"/>
        <v>0.98170000000000002</v>
      </c>
      <c r="M52" s="45">
        <f t="shared" si="18"/>
        <v>2821</v>
      </c>
    </row>
    <row r="53" spans="2:13" x14ac:dyDescent="0.2">
      <c r="B53" s="39">
        <v>44927</v>
      </c>
      <c r="C53" s="118">
        <v>44927</v>
      </c>
      <c r="D53" s="119">
        <v>44958</v>
      </c>
      <c r="E53" s="35">
        <v>3307500</v>
      </c>
      <c r="F53" s="36">
        <v>18000</v>
      </c>
      <c r="G53" s="37">
        <f t="shared" si="15"/>
        <v>3289500</v>
      </c>
      <c r="H53" s="62">
        <v>3307500</v>
      </c>
      <c r="I53" s="36">
        <v>20700</v>
      </c>
      <c r="J53" s="37">
        <f t="shared" si="14"/>
        <v>3286800</v>
      </c>
      <c r="K53" s="13">
        <f t="shared" si="16"/>
        <v>3286.8</v>
      </c>
      <c r="L53" s="13">
        <f t="shared" si="17"/>
        <v>0.98170000000000002</v>
      </c>
      <c r="M53" s="38">
        <f t="shared" si="18"/>
        <v>3226</v>
      </c>
    </row>
    <row r="54" spans="2:13" x14ac:dyDescent="0.2">
      <c r="B54" s="34">
        <v>44958</v>
      </c>
      <c r="C54" s="114">
        <v>44958</v>
      </c>
      <c r="D54" s="115">
        <v>44986</v>
      </c>
      <c r="E54" s="35">
        <v>3117000</v>
      </c>
      <c r="F54" s="36">
        <v>19500</v>
      </c>
      <c r="G54" s="37">
        <f t="shared" si="15"/>
        <v>3097500</v>
      </c>
      <c r="H54" s="63">
        <v>3117000</v>
      </c>
      <c r="I54" s="61">
        <v>22425</v>
      </c>
      <c r="J54" s="64">
        <f t="shared" si="14"/>
        <v>3094575</v>
      </c>
      <c r="K54" s="13">
        <f t="shared" si="16"/>
        <v>3094.5749999999998</v>
      </c>
      <c r="L54" s="13">
        <f t="shared" si="17"/>
        <v>0.98170000000000002</v>
      </c>
      <c r="M54" s="38">
        <f t="shared" si="18"/>
        <v>3037</v>
      </c>
    </row>
    <row r="55" spans="2:13" x14ac:dyDescent="0.2">
      <c r="B55" s="39">
        <v>44986</v>
      </c>
      <c r="C55" s="114">
        <v>44986</v>
      </c>
      <c r="D55" s="115">
        <v>45017</v>
      </c>
      <c r="E55" s="35">
        <v>3355500</v>
      </c>
      <c r="F55" s="36">
        <v>19500</v>
      </c>
      <c r="G55" s="37">
        <f t="shared" si="15"/>
        <v>3336000</v>
      </c>
      <c r="H55" s="63">
        <v>3355500</v>
      </c>
      <c r="I55" s="61">
        <v>22425</v>
      </c>
      <c r="J55" s="64">
        <f t="shared" si="14"/>
        <v>3333075</v>
      </c>
      <c r="K55" s="13">
        <f t="shared" si="16"/>
        <v>3333.0749999999998</v>
      </c>
      <c r="L55" s="13">
        <f t="shared" si="17"/>
        <v>0.98170000000000002</v>
      </c>
      <c r="M55" s="38">
        <f t="shared" si="18"/>
        <v>3272</v>
      </c>
    </row>
    <row r="56" spans="2:13" customFormat="1" x14ac:dyDescent="0.2">
      <c r="B56" s="34">
        <v>45017</v>
      </c>
      <c r="C56" s="114">
        <v>45017</v>
      </c>
      <c r="D56" s="115">
        <v>45047</v>
      </c>
      <c r="E56" s="35">
        <v>3243000</v>
      </c>
      <c r="F56" s="36">
        <v>18000</v>
      </c>
      <c r="G56" s="37">
        <f t="shared" si="15"/>
        <v>3225000</v>
      </c>
      <c r="H56" s="63">
        <v>319000</v>
      </c>
      <c r="I56" s="61">
        <v>20700</v>
      </c>
      <c r="J56" s="64">
        <f t="shared" si="14"/>
        <v>298300</v>
      </c>
      <c r="K56" s="13">
        <f t="shared" si="16"/>
        <v>298.3</v>
      </c>
      <c r="L56" s="13">
        <f t="shared" si="17"/>
        <v>0.98170000000000002</v>
      </c>
      <c r="M56" s="38">
        <f t="shared" si="18"/>
        <v>292</v>
      </c>
    </row>
    <row r="57" spans="2:13" customFormat="1" x14ac:dyDescent="0.2">
      <c r="B57" s="39">
        <v>45047</v>
      </c>
      <c r="C57" s="114">
        <v>45047</v>
      </c>
      <c r="D57" s="115">
        <v>45078</v>
      </c>
      <c r="E57" s="35">
        <f>E67</f>
        <v>3405600</v>
      </c>
      <c r="F57" s="36">
        <f>F67</f>
        <v>18150</v>
      </c>
      <c r="G57" s="37">
        <f t="shared" si="15"/>
        <v>3387450</v>
      </c>
      <c r="H57" s="35">
        <v>2557500</v>
      </c>
      <c r="I57" s="36">
        <v>5348</v>
      </c>
      <c r="J57" s="64">
        <f t="shared" si="14"/>
        <v>2552152</v>
      </c>
      <c r="K57" s="13">
        <f t="shared" si="16"/>
        <v>2552.152</v>
      </c>
      <c r="L57" s="13">
        <f t="shared" si="17"/>
        <v>0.98170000000000002</v>
      </c>
      <c r="M57" s="38">
        <f t="shared" si="18"/>
        <v>2505</v>
      </c>
    </row>
    <row r="58" spans="2:13" customFormat="1" x14ac:dyDescent="0.2">
      <c r="B58" s="34">
        <v>45078</v>
      </c>
      <c r="C58" s="114">
        <v>45078</v>
      </c>
      <c r="D58" s="115">
        <v>45108</v>
      </c>
      <c r="E58" s="35">
        <v>2895300</v>
      </c>
      <c r="F58" s="36">
        <v>18000</v>
      </c>
      <c r="G58" s="37">
        <f t="shared" si="15"/>
        <v>2877300</v>
      </c>
      <c r="H58" s="35">
        <v>2895300</v>
      </c>
      <c r="I58" s="61">
        <v>20700</v>
      </c>
      <c r="J58" s="64">
        <f t="shared" si="14"/>
        <v>2874600</v>
      </c>
      <c r="K58" s="13">
        <f t="shared" si="16"/>
        <v>2874.6</v>
      </c>
      <c r="L58" s="13">
        <f t="shared" si="17"/>
        <v>0.98170000000000002</v>
      </c>
      <c r="M58" s="38">
        <f t="shared" si="18"/>
        <v>2821</v>
      </c>
    </row>
    <row r="59" spans="2:13" customFormat="1" x14ac:dyDescent="0.2">
      <c r="B59" s="39">
        <v>45108</v>
      </c>
      <c r="C59" s="114">
        <v>45108</v>
      </c>
      <c r="D59" s="115">
        <v>45139</v>
      </c>
      <c r="E59" s="35">
        <v>1931400</v>
      </c>
      <c r="F59" s="36">
        <v>21150</v>
      </c>
      <c r="G59" s="37">
        <f t="shared" si="15"/>
        <v>1910250</v>
      </c>
      <c r="H59" s="35">
        <v>1931400</v>
      </c>
      <c r="I59" s="36">
        <v>24495</v>
      </c>
      <c r="J59" s="64">
        <f t="shared" si="14"/>
        <v>1906905</v>
      </c>
      <c r="K59" s="13">
        <f t="shared" si="16"/>
        <v>1906.905</v>
      </c>
      <c r="L59" s="13">
        <f t="shared" si="17"/>
        <v>0.98170000000000002</v>
      </c>
      <c r="M59" s="38">
        <f t="shared" si="18"/>
        <v>1872</v>
      </c>
    </row>
    <row r="60" spans="2:13" customFormat="1" x14ac:dyDescent="0.2">
      <c r="B60" s="34">
        <v>45139</v>
      </c>
      <c r="C60" s="114">
        <v>45139</v>
      </c>
      <c r="D60" s="115">
        <v>45170</v>
      </c>
      <c r="E60" s="35">
        <v>2779050</v>
      </c>
      <c r="F60" s="36">
        <v>19650</v>
      </c>
      <c r="G60" s="37">
        <f t="shared" si="15"/>
        <v>2759400</v>
      </c>
      <c r="H60" s="35">
        <v>2779050</v>
      </c>
      <c r="I60" s="36">
        <v>22425</v>
      </c>
      <c r="J60" s="64">
        <f t="shared" si="14"/>
        <v>2756625</v>
      </c>
      <c r="K60" s="13">
        <f t="shared" si="16"/>
        <v>2756.625</v>
      </c>
      <c r="L60" s="13">
        <f t="shared" si="17"/>
        <v>0.98170000000000002</v>
      </c>
      <c r="M60" s="38">
        <f t="shared" si="18"/>
        <v>2706</v>
      </c>
    </row>
    <row r="61" spans="2:13" customFormat="1" x14ac:dyDescent="0.2">
      <c r="B61" s="39">
        <v>45170</v>
      </c>
      <c r="C61" s="114">
        <v>45170</v>
      </c>
      <c r="D61" s="115">
        <v>45200</v>
      </c>
      <c r="E61" s="35">
        <v>2385600</v>
      </c>
      <c r="F61" s="36">
        <v>20400</v>
      </c>
      <c r="G61" s="37">
        <f t="shared" si="15"/>
        <v>2365200</v>
      </c>
      <c r="H61" s="35">
        <v>2385600</v>
      </c>
      <c r="I61" s="61">
        <v>23460</v>
      </c>
      <c r="J61" s="64">
        <f t="shared" si="14"/>
        <v>2362140</v>
      </c>
      <c r="K61" s="13">
        <f t="shared" si="16"/>
        <v>2362.14</v>
      </c>
      <c r="L61" s="13">
        <f t="shared" si="17"/>
        <v>0.98170000000000002</v>
      </c>
      <c r="M61" s="38">
        <f t="shared" si="18"/>
        <v>2318</v>
      </c>
    </row>
    <row r="62" spans="2:13" customFormat="1" ht="16" thickBot="1" x14ac:dyDescent="0.25">
      <c r="B62" s="40">
        <v>45200</v>
      </c>
      <c r="C62" s="116">
        <v>45200</v>
      </c>
      <c r="D62" s="117">
        <v>45231</v>
      </c>
      <c r="E62" s="35">
        <v>2959200</v>
      </c>
      <c r="F62" s="36">
        <v>22500</v>
      </c>
      <c r="G62" s="37">
        <f t="shared" si="15"/>
        <v>2936700</v>
      </c>
      <c r="H62" s="35">
        <v>2959200</v>
      </c>
      <c r="I62" s="66">
        <v>25875</v>
      </c>
      <c r="J62" s="67">
        <f t="shared" si="14"/>
        <v>2933325</v>
      </c>
      <c r="K62" s="13">
        <f t="shared" si="16"/>
        <v>2933.3249999999998</v>
      </c>
      <c r="L62" s="13">
        <f t="shared" si="17"/>
        <v>0.98170000000000002</v>
      </c>
      <c r="M62" s="38">
        <f t="shared" si="18"/>
        <v>2879</v>
      </c>
    </row>
    <row r="63" spans="2:13" ht="16" thickBot="1" x14ac:dyDescent="0.25">
      <c r="B63" s="288" t="s">
        <v>28</v>
      </c>
      <c r="C63" s="289"/>
      <c r="D63" s="290"/>
      <c r="E63" s="46">
        <f t="shared" ref="E63:K63" si="19">SUM(E49:E62)</f>
        <v>40296150</v>
      </c>
      <c r="F63" s="47">
        <f t="shared" si="19"/>
        <v>274350</v>
      </c>
      <c r="G63" s="48">
        <f t="shared" si="19"/>
        <v>40021800</v>
      </c>
      <c r="H63" s="46">
        <f t="shared" si="19"/>
        <v>36524050</v>
      </c>
      <c r="I63" s="47">
        <f t="shared" si="19"/>
        <v>299978</v>
      </c>
      <c r="J63" s="48">
        <f t="shared" si="19"/>
        <v>36224072</v>
      </c>
      <c r="K63" s="49">
        <f t="shared" si="19"/>
        <v>36224.071999999993</v>
      </c>
      <c r="L63" s="49">
        <f>L49</f>
        <v>0.98170000000000002</v>
      </c>
      <c r="M63" s="50">
        <f>SUM(M49:M62)</f>
        <v>35553</v>
      </c>
    </row>
    <row r="64" spans="2:13" ht="16" thickBot="1" x14ac:dyDescent="0.25"/>
    <row r="65" spans="2:13" x14ac:dyDescent="0.2">
      <c r="C65" s="112">
        <v>45047</v>
      </c>
      <c r="D65" s="113">
        <v>45070</v>
      </c>
      <c r="E65" s="129">
        <v>2559000</v>
      </c>
      <c r="F65" s="92">
        <v>13500</v>
      </c>
      <c r="G65" s="322" t="s">
        <v>60</v>
      </c>
    </row>
    <row r="66" spans="2:13" ht="16" thickBot="1" x14ac:dyDescent="0.25">
      <c r="C66" s="116">
        <v>45070</v>
      </c>
      <c r="D66" s="122">
        <v>45078</v>
      </c>
      <c r="E66" s="188">
        <v>846600</v>
      </c>
      <c r="F66" s="188">
        <v>4650</v>
      </c>
      <c r="G66" s="344"/>
    </row>
    <row r="67" spans="2:13" ht="16" thickBot="1" x14ac:dyDescent="0.25">
      <c r="E67" s="188">
        <f>E65+E66</f>
        <v>3405600</v>
      </c>
      <c r="F67" s="188">
        <f>F65+F66</f>
        <v>18150</v>
      </c>
    </row>
    <row r="68" spans="2:13" ht="16" thickBot="1" x14ac:dyDescent="0.25">
      <c r="B68" s="327" t="s">
        <v>51</v>
      </c>
      <c r="C68" s="328"/>
      <c r="D68" s="329"/>
    </row>
    <row r="69" spans="2:13" ht="16" thickBot="1" x14ac:dyDescent="0.25">
      <c r="B69" s="295" t="s">
        <v>36</v>
      </c>
      <c r="C69" s="298" t="s">
        <v>37</v>
      </c>
      <c r="D69" s="299"/>
      <c r="E69" s="292" t="s">
        <v>41</v>
      </c>
      <c r="F69" s="293"/>
      <c r="G69" s="294"/>
      <c r="H69" s="317" t="s">
        <v>42</v>
      </c>
      <c r="I69" s="318"/>
      <c r="J69" s="319"/>
      <c r="K69" s="310" t="s">
        <v>46</v>
      </c>
      <c r="L69" s="310" t="s">
        <v>44</v>
      </c>
      <c r="M69" s="261" t="s">
        <v>45</v>
      </c>
    </row>
    <row r="70" spans="2:13" ht="16" thickBot="1" x14ac:dyDescent="0.25">
      <c r="B70" s="296"/>
      <c r="C70" s="300"/>
      <c r="D70" s="301"/>
      <c r="E70" s="302" t="s">
        <v>38</v>
      </c>
      <c r="F70" s="304" t="s">
        <v>39</v>
      </c>
      <c r="G70" s="284" t="s">
        <v>40</v>
      </c>
      <c r="H70" s="307" t="s">
        <v>38</v>
      </c>
      <c r="I70" s="308" t="s">
        <v>39</v>
      </c>
      <c r="J70" s="335" t="s">
        <v>40</v>
      </c>
      <c r="K70" s="314"/>
      <c r="L70" s="311"/>
      <c r="M70" s="287"/>
    </row>
    <row r="71" spans="2:13" ht="16" thickBot="1" x14ac:dyDescent="0.25">
      <c r="B71" s="297"/>
      <c r="C71" s="26" t="s">
        <v>10</v>
      </c>
      <c r="D71" s="27" t="s">
        <v>11</v>
      </c>
      <c r="E71" s="303"/>
      <c r="F71" s="305"/>
      <c r="G71" s="285"/>
      <c r="H71" s="303"/>
      <c r="I71" s="305"/>
      <c r="J71" s="297"/>
      <c r="K71" s="315"/>
      <c r="L71" s="312"/>
      <c r="M71" s="263"/>
    </row>
    <row r="72" spans="2:13" x14ac:dyDescent="0.2">
      <c r="B72" s="28">
        <v>44805</v>
      </c>
      <c r="C72" s="112">
        <v>44805</v>
      </c>
      <c r="D72" s="113">
        <v>44835</v>
      </c>
      <c r="E72" s="30">
        <v>2419500</v>
      </c>
      <c r="F72" s="31">
        <v>19500</v>
      </c>
      <c r="G72" s="32">
        <f>E72-F72</f>
        <v>2400000</v>
      </c>
      <c r="H72" s="68">
        <v>2419500</v>
      </c>
      <c r="I72" s="31">
        <v>22425</v>
      </c>
      <c r="J72" s="32">
        <f t="shared" ref="J72:J85" si="20">H72-I72</f>
        <v>2397075</v>
      </c>
      <c r="K72" s="22">
        <f>MIN(G72,J72)/1000</f>
        <v>2397.0749999999998</v>
      </c>
      <c r="L72" s="22">
        <v>0.98170000000000002</v>
      </c>
      <c r="M72" s="33">
        <f>ROUNDDOWN(K72*L72,0)</f>
        <v>2353</v>
      </c>
    </row>
    <row r="73" spans="2:13" x14ac:dyDescent="0.2">
      <c r="B73" s="34">
        <v>44835</v>
      </c>
      <c r="C73" s="114">
        <v>44835</v>
      </c>
      <c r="D73" s="115">
        <v>44866</v>
      </c>
      <c r="E73" s="35">
        <v>2692500</v>
      </c>
      <c r="F73" s="36">
        <v>21000</v>
      </c>
      <c r="G73" s="37">
        <f t="shared" ref="G73:G85" si="21">E73-F73</f>
        <v>2671500</v>
      </c>
      <c r="H73" s="63">
        <v>2692500</v>
      </c>
      <c r="I73" s="61">
        <v>24150</v>
      </c>
      <c r="J73" s="64">
        <f t="shared" si="20"/>
        <v>2668350</v>
      </c>
      <c r="K73" s="13">
        <f t="shared" ref="K73:K85" si="22">MIN(G73,J73)/1000</f>
        <v>2668.35</v>
      </c>
      <c r="L73" s="13">
        <f t="shared" ref="L73:L85" si="23">L72</f>
        <v>0.98170000000000002</v>
      </c>
      <c r="M73" s="38">
        <f t="shared" ref="M73:M85" si="24">ROUNDDOWN(K73*L73,0)</f>
        <v>2619</v>
      </c>
    </row>
    <row r="74" spans="2:13" x14ac:dyDescent="0.2">
      <c r="B74" s="39">
        <v>44866</v>
      </c>
      <c r="C74" s="114">
        <v>44866</v>
      </c>
      <c r="D74" s="115">
        <v>44896</v>
      </c>
      <c r="E74" s="35">
        <v>2779500</v>
      </c>
      <c r="F74" s="36">
        <v>21000</v>
      </c>
      <c r="G74" s="37">
        <f t="shared" si="21"/>
        <v>2758500</v>
      </c>
      <c r="H74" s="63">
        <v>2779500</v>
      </c>
      <c r="I74" s="61">
        <v>24150</v>
      </c>
      <c r="J74" s="64">
        <f t="shared" si="20"/>
        <v>2755350</v>
      </c>
      <c r="K74" s="13">
        <f t="shared" si="22"/>
        <v>2755.35</v>
      </c>
      <c r="L74" s="13">
        <f t="shared" si="23"/>
        <v>0.98170000000000002</v>
      </c>
      <c r="M74" s="38">
        <f t="shared" si="24"/>
        <v>2704</v>
      </c>
    </row>
    <row r="75" spans="2:13" ht="16" thickBot="1" x14ac:dyDescent="0.25">
      <c r="B75" s="40">
        <v>44896</v>
      </c>
      <c r="C75" s="116">
        <v>44896</v>
      </c>
      <c r="D75" s="117">
        <v>44927</v>
      </c>
      <c r="E75" s="42">
        <v>2833500</v>
      </c>
      <c r="F75" s="43">
        <v>21000</v>
      </c>
      <c r="G75" s="44">
        <f t="shared" si="21"/>
        <v>2812500</v>
      </c>
      <c r="H75" s="65">
        <v>2833500</v>
      </c>
      <c r="I75" s="66">
        <v>24150</v>
      </c>
      <c r="J75" s="67">
        <f t="shared" si="20"/>
        <v>2809350</v>
      </c>
      <c r="K75" s="23">
        <f t="shared" si="22"/>
        <v>2809.35</v>
      </c>
      <c r="L75" s="23">
        <f t="shared" si="23"/>
        <v>0.98170000000000002</v>
      </c>
      <c r="M75" s="45">
        <f t="shared" si="24"/>
        <v>2757</v>
      </c>
    </row>
    <row r="76" spans="2:13" x14ac:dyDescent="0.2">
      <c r="B76" s="39">
        <v>44927</v>
      </c>
      <c r="C76" s="118">
        <v>44927</v>
      </c>
      <c r="D76" s="119">
        <v>44958</v>
      </c>
      <c r="E76" s="35">
        <v>3328500</v>
      </c>
      <c r="F76" s="36">
        <v>21000</v>
      </c>
      <c r="G76" s="37">
        <f t="shared" si="21"/>
        <v>3307500</v>
      </c>
      <c r="H76" s="62">
        <v>3328500</v>
      </c>
      <c r="I76" s="36">
        <v>24150</v>
      </c>
      <c r="J76" s="37">
        <f t="shared" si="20"/>
        <v>3304350</v>
      </c>
      <c r="K76" s="13">
        <f t="shared" si="22"/>
        <v>3304.35</v>
      </c>
      <c r="L76" s="13">
        <f t="shared" si="23"/>
        <v>0.98170000000000002</v>
      </c>
      <c r="M76" s="38">
        <f t="shared" si="24"/>
        <v>3243</v>
      </c>
    </row>
    <row r="77" spans="2:13" x14ac:dyDescent="0.2">
      <c r="B77" s="34">
        <v>44958</v>
      </c>
      <c r="C77" s="114">
        <v>44958</v>
      </c>
      <c r="D77" s="115">
        <v>44986</v>
      </c>
      <c r="E77" s="35">
        <v>3088500</v>
      </c>
      <c r="F77" s="36">
        <v>18000</v>
      </c>
      <c r="G77" s="37">
        <f t="shared" si="21"/>
        <v>3070500</v>
      </c>
      <c r="H77" s="63">
        <v>3088500</v>
      </c>
      <c r="I77" s="61">
        <v>20700</v>
      </c>
      <c r="J77" s="64">
        <f t="shared" si="20"/>
        <v>3067800</v>
      </c>
      <c r="K77" s="13">
        <f t="shared" si="22"/>
        <v>3067.8</v>
      </c>
      <c r="L77" s="13">
        <f t="shared" si="23"/>
        <v>0.98170000000000002</v>
      </c>
      <c r="M77" s="38">
        <f t="shared" si="24"/>
        <v>3011</v>
      </c>
    </row>
    <row r="78" spans="2:13" x14ac:dyDescent="0.2">
      <c r="B78" s="39">
        <v>44986</v>
      </c>
      <c r="C78" s="114">
        <v>44986</v>
      </c>
      <c r="D78" s="115">
        <v>45017</v>
      </c>
      <c r="E78" s="35">
        <v>3447000</v>
      </c>
      <c r="F78" s="36">
        <v>19500</v>
      </c>
      <c r="G78" s="37">
        <f t="shared" si="21"/>
        <v>3427500</v>
      </c>
      <c r="H78" s="63">
        <v>3447000</v>
      </c>
      <c r="I78" s="61">
        <v>22425</v>
      </c>
      <c r="J78" s="64">
        <f t="shared" si="20"/>
        <v>3424575</v>
      </c>
      <c r="K78" s="13">
        <f t="shared" si="22"/>
        <v>3424.5749999999998</v>
      </c>
      <c r="L78" s="13">
        <f t="shared" si="23"/>
        <v>0.98170000000000002</v>
      </c>
      <c r="M78" s="38">
        <f t="shared" si="24"/>
        <v>3361</v>
      </c>
    </row>
    <row r="79" spans="2:13" customFormat="1" x14ac:dyDescent="0.2">
      <c r="B79" s="34">
        <v>45017</v>
      </c>
      <c r="C79" s="114">
        <v>45017</v>
      </c>
      <c r="D79" s="115">
        <v>45047</v>
      </c>
      <c r="E79" s="35">
        <v>3195000</v>
      </c>
      <c r="F79" s="36">
        <v>18000</v>
      </c>
      <c r="G79" s="37">
        <f t="shared" si="21"/>
        <v>3177000</v>
      </c>
      <c r="H79" s="63">
        <v>3195000</v>
      </c>
      <c r="I79" s="61">
        <v>20700</v>
      </c>
      <c r="J79" s="64">
        <f t="shared" si="20"/>
        <v>3174300</v>
      </c>
      <c r="K79" s="13">
        <f t="shared" si="22"/>
        <v>3174.3</v>
      </c>
      <c r="L79" s="13">
        <f t="shared" si="23"/>
        <v>0.98170000000000002</v>
      </c>
      <c r="M79" s="38">
        <f t="shared" si="24"/>
        <v>3116</v>
      </c>
    </row>
    <row r="80" spans="2:13" x14ac:dyDescent="0.2">
      <c r="B80" s="39">
        <v>45047</v>
      </c>
      <c r="C80" s="114">
        <v>45047</v>
      </c>
      <c r="D80" s="115">
        <v>45078</v>
      </c>
      <c r="E80" s="35">
        <v>3228000</v>
      </c>
      <c r="F80" s="36">
        <v>19500</v>
      </c>
      <c r="G80" s="37">
        <f t="shared" si="21"/>
        <v>3208500</v>
      </c>
      <c r="H80" s="63">
        <v>3228000</v>
      </c>
      <c r="I80" s="61">
        <v>22425</v>
      </c>
      <c r="J80" s="64">
        <f t="shared" si="20"/>
        <v>3205575</v>
      </c>
      <c r="K80" s="13">
        <f t="shared" si="22"/>
        <v>3205.5749999999998</v>
      </c>
      <c r="L80" s="13">
        <f t="shared" si="23"/>
        <v>0.98170000000000002</v>
      </c>
      <c r="M80" s="38">
        <f t="shared" si="24"/>
        <v>3146</v>
      </c>
    </row>
    <row r="81" spans="2:13" x14ac:dyDescent="0.2">
      <c r="B81" s="34">
        <v>45078</v>
      </c>
      <c r="C81" s="114">
        <v>45078</v>
      </c>
      <c r="D81" s="115">
        <v>45108</v>
      </c>
      <c r="E81" s="35">
        <f>E90</f>
        <v>2689950</v>
      </c>
      <c r="F81" s="36">
        <f>F90</f>
        <v>18000</v>
      </c>
      <c r="G81" s="37">
        <f t="shared" si="21"/>
        <v>2671950</v>
      </c>
      <c r="H81" s="63">
        <v>2689950</v>
      </c>
      <c r="I81" s="61">
        <v>20700</v>
      </c>
      <c r="J81" s="64">
        <f t="shared" si="20"/>
        <v>2669250</v>
      </c>
      <c r="K81" s="13">
        <f t="shared" si="22"/>
        <v>2669.25</v>
      </c>
      <c r="L81" s="13">
        <f t="shared" si="23"/>
        <v>0.98170000000000002</v>
      </c>
      <c r="M81" s="38">
        <f t="shared" si="24"/>
        <v>2620</v>
      </c>
    </row>
    <row r="82" spans="2:13" x14ac:dyDescent="0.2">
      <c r="B82" s="39">
        <v>45108</v>
      </c>
      <c r="C82" s="114">
        <v>45108</v>
      </c>
      <c r="D82" s="115">
        <v>45139</v>
      </c>
      <c r="E82" s="35">
        <v>1924500</v>
      </c>
      <c r="F82" s="36">
        <v>18900</v>
      </c>
      <c r="G82" s="37">
        <f t="shared" si="21"/>
        <v>1905600</v>
      </c>
      <c r="H82" s="63">
        <v>1924500</v>
      </c>
      <c r="I82" s="61">
        <v>21735</v>
      </c>
      <c r="J82" s="64">
        <f t="shared" si="20"/>
        <v>1902765</v>
      </c>
      <c r="K82" s="13">
        <f t="shared" si="22"/>
        <v>1902.7650000000001</v>
      </c>
      <c r="L82" s="13">
        <f t="shared" si="23"/>
        <v>0.98170000000000002</v>
      </c>
      <c r="M82" s="38">
        <f t="shared" si="24"/>
        <v>1867</v>
      </c>
    </row>
    <row r="83" spans="2:13" x14ac:dyDescent="0.2">
      <c r="B83" s="34">
        <v>45139</v>
      </c>
      <c r="C83" s="114">
        <v>45139</v>
      </c>
      <c r="D83" s="115">
        <v>45170</v>
      </c>
      <c r="E83" s="35">
        <v>2900850</v>
      </c>
      <c r="F83" s="36">
        <v>19200</v>
      </c>
      <c r="G83" s="37">
        <f t="shared" si="21"/>
        <v>2881650</v>
      </c>
      <c r="H83" s="63">
        <v>2900850</v>
      </c>
      <c r="I83" s="61">
        <v>22080</v>
      </c>
      <c r="J83" s="64">
        <f t="shared" si="20"/>
        <v>2878770</v>
      </c>
      <c r="K83" s="13">
        <f t="shared" si="22"/>
        <v>2878.77</v>
      </c>
      <c r="L83" s="13">
        <f t="shared" si="23"/>
        <v>0.98170000000000002</v>
      </c>
      <c r="M83" s="38">
        <f t="shared" si="24"/>
        <v>2826</v>
      </c>
    </row>
    <row r="84" spans="2:13" x14ac:dyDescent="0.2">
      <c r="B84" s="39">
        <v>45170</v>
      </c>
      <c r="C84" s="114">
        <v>45170</v>
      </c>
      <c r="D84" s="115">
        <v>45200</v>
      </c>
      <c r="E84" s="35">
        <v>2380350</v>
      </c>
      <c r="F84" s="36">
        <v>18450</v>
      </c>
      <c r="G84" s="37">
        <f t="shared" si="21"/>
        <v>2361900</v>
      </c>
      <c r="H84" s="63">
        <v>2380350</v>
      </c>
      <c r="I84" s="61">
        <v>21218</v>
      </c>
      <c r="J84" s="64">
        <f t="shared" si="20"/>
        <v>2359132</v>
      </c>
      <c r="K84" s="13">
        <f t="shared" si="22"/>
        <v>2359.1320000000001</v>
      </c>
      <c r="L84" s="13">
        <f t="shared" si="23"/>
        <v>0.98170000000000002</v>
      </c>
      <c r="M84" s="38">
        <f t="shared" si="24"/>
        <v>2315</v>
      </c>
    </row>
    <row r="85" spans="2:13" ht="16" thickBot="1" x14ac:dyDescent="0.25">
      <c r="B85" s="40">
        <v>45200</v>
      </c>
      <c r="C85" s="116">
        <v>45200</v>
      </c>
      <c r="D85" s="117">
        <v>45231</v>
      </c>
      <c r="E85" s="35">
        <v>2826300</v>
      </c>
      <c r="F85" s="36">
        <v>19500</v>
      </c>
      <c r="G85" s="37">
        <f t="shared" si="21"/>
        <v>2806800</v>
      </c>
      <c r="H85" s="65">
        <v>2826300</v>
      </c>
      <c r="I85" s="66">
        <v>22425</v>
      </c>
      <c r="J85" s="67">
        <f t="shared" si="20"/>
        <v>2803875</v>
      </c>
      <c r="K85" s="13">
        <f t="shared" si="22"/>
        <v>2803.875</v>
      </c>
      <c r="L85" s="13">
        <f t="shared" si="23"/>
        <v>0.98170000000000002</v>
      </c>
      <c r="M85" s="38">
        <f t="shared" si="24"/>
        <v>2752</v>
      </c>
    </row>
    <row r="86" spans="2:13" ht="16" thickBot="1" x14ac:dyDescent="0.25">
      <c r="B86" s="288" t="s">
        <v>28</v>
      </c>
      <c r="C86" s="289"/>
      <c r="D86" s="290"/>
      <c r="E86" s="46">
        <f t="shared" ref="E86:K86" si="25">SUM(E72:E85)</f>
        <v>39733950</v>
      </c>
      <c r="F86" s="47">
        <f t="shared" si="25"/>
        <v>272550</v>
      </c>
      <c r="G86" s="48">
        <f t="shared" si="25"/>
        <v>39461400</v>
      </c>
      <c r="H86" s="46">
        <f t="shared" si="25"/>
        <v>39733950</v>
      </c>
      <c r="I86" s="47">
        <f t="shared" si="25"/>
        <v>313433</v>
      </c>
      <c r="J86" s="48">
        <f t="shared" si="25"/>
        <v>39420517</v>
      </c>
      <c r="K86" s="49">
        <f t="shared" si="25"/>
        <v>39420.517</v>
      </c>
      <c r="L86" s="49">
        <f>L72</f>
        <v>0.98170000000000002</v>
      </c>
      <c r="M86" s="50">
        <f>SUM(M72:M85)</f>
        <v>38690</v>
      </c>
    </row>
    <row r="87" spans="2:13" ht="16" thickBot="1" x14ac:dyDescent="0.25"/>
    <row r="88" spans="2:13" x14ac:dyDescent="0.2">
      <c r="C88" s="112">
        <v>45078</v>
      </c>
      <c r="D88" s="121">
        <v>45091</v>
      </c>
      <c r="E88" s="188">
        <v>1327500</v>
      </c>
      <c r="F88" s="188">
        <v>7500</v>
      </c>
      <c r="G88" s="344" t="s">
        <v>60</v>
      </c>
    </row>
    <row r="89" spans="2:13" ht="16" thickBot="1" x14ac:dyDescent="0.25">
      <c r="C89" s="116">
        <v>45091</v>
      </c>
      <c r="D89" s="122">
        <v>45108</v>
      </c>
      <c r="E89" s="188">
        <v>1362450</v>
      </c>
      <c r="F89" s="188">
        <v>10500</v>
      </c>
      <c r="G89" s="344"/>
    </row>
    <row r="90" spans="2:13" x14ac:dyDescent="0.2">
      <c r="E90" s="188">
        <f>E88+E89</f>
        <v>2689950</v>
      </c>
      <c r="F90" s="188">
        <f>F88+F89</f>
        <v>18000</v>
      </c>
    </row>
    <row r="91" spans="2:13" ht="16" thickBot="1" x14ac:dyDescent="0.25">
      <c r="B91" s="138" t="s">
        <v>68</v>
      </c>
    </row>
    <row r="92" spans="2:13" ht="16" thickBot="1" x14ac:dyDescent="0.25">
      <c r="B92" s="345" t="s">
        <v>53</v>
      </c>
      <c r="C92" s="346"/>
      <c r="D92" s="347"/>
    </row>
    <row r="93" spans="2:13" ht="16" thickBot="1" x14ac:dyDescent="0.25">
      <c r="B93" s="295" t="s">
        <v>36</v>
      </c>
      <c r="C93" s="298" t="s">
        <v>37</v>
      </c>
      <c r="D93" s="299"/>
      <c r="E93" s="292" t="s">
        <v>41</v>
      </c>
      <c r="F93" s="293"/>
      <c r="G93" s="294"/>
      <c r="H93" s="317" t="s">
        <v>42</v>
      </c>
      <c r="I93" s="318"/>
      <c r="J93" s="319"/>
      <c r="K93" s="310" t="s">
        <v>46</v>
      </c>
      <c r="L93" s="310" t="s">
        <v>44</v>
      </c>
      <c r="M93" s="261" t="s">
        <v>45</v>
      </c>
    </row>
    <row r="94" spans="2:13" ht="16" thickBot="1" x14ac:dyDescent="0.25">
      <c r="B94" s="296"/>
      <c r="C94" s="300"/>
      <c r="D94" s="301"/>
      <c r="E94" s="302" t="s">
        <v>38</v>
      </c>
      <c r="F94" s="304" t="s">
        <v>39</v>
      </c>
      <c r="G94" s="284" t="s">
        <v>40</v>
      </c>
      <c r="H94" s="307" t="s">
        <v>38</v>
      </c>
      <c r="I94" s="308" t="s">
        <v>39</v>
      </c>
      <c r="J94" s="335" t="s">
        <v>40</v>
      </c>
      <c r="K94" s="314"/>
      <c r="L94" s="311"/>
      <c r="M94" s="287"/>
    </row>
    <row r="95" spans="2:13" ht="16" thickBot="1" x14ac:dyDescent="0.25">
      <c r="B95" s="297"/>
      <c r="C95" s="26" t="s">
        <v>10</v>
      </c>
      <c r="D95" s="27" t="s">
        <v>11</v>
      </c>
      <c r="E95" s="303"/>
      <c r="F95" s="305"/>
      <c r="G95" s="285"/>
      <c r="H95" s="303"/>
      <c r="I95" s="305"/>
      <c r="J95" s="297"/>
      <c r="K95" s="315"/>
      <c r="L95" s="312"/>
      <c r="M95" s="263"/>
    </row>
    <row r="96" spans="2:13" customFormat="1" x14ac:dyDescent="0.2">
      <c r="B96" s="28">
        <v>44805</v>
      </c>
      <c r="C96" s="112">
        <v>44805</v>
      </c>
      <c r="D96" s="113">
        <v>44835</v>
      </c>
      <c r="E96" s="30">
        <v>2187500</v>
      </c>
      <c r="F96" s="31">
        <v>8750</v>
      </c>
      <c r="G96" s="32">
        <f t="shared" ref="G96:G109" si="26">E96-F96</f>
        <v>2178750</v>
      </c>
      <c r="H96" s="68">
        <v>2175337</v>
      </c>
      <c r="I96" s="31">
        <v>17442</v>
      </c>
      <c r="J96" s="32">
        <f t="shared" ref="J96:J109" si="27">H96-I96</f>
        <v>2157895</v>
      </c>
      <c r="K96" s="22">
        <f t="shared" ref="K96:K109" si="28">MIN(G96,J96)/1000</f>
        <v>2157.895</v>
      </c>
      <c r="L96" s="22">
        <v>0.98170000000000002</v>
      </c>
      <c r="M96" s="33">
        <f t="shared" ref="M96:M109" si="29">ROUNDDOWN(K96*L96,0)</f>
        <v>2118</v>
      </c>
    </row>
    <row r="97" spans="2:13" customFormat="1" x14ac:dyDescent="0.2">
      <c r="B97" s="34">
        <v>44835</v>
      </c>
      <c r="C97" s="114">
        <v>44835</v>
      </c>
      <c r="D97" s="115">
        <v>44866</v>
      </c>
      <c r="E97" s="35">
        <v>2511250</v>
      </c>
      <c r="F97" s="36">
        <v>8750</v>
      </c>
      <c r="G97" s="37">
        <f t="shared" si="26"/>
        <v>2502500</v>
      </c>
      <c r="H97" s="63">
        <v>2497144</v>
      </c>
      <c r="I97" s="61">
        <v>16905</v>
      </c>
      <c r="J97" s="64">
        <f t="shared" si="27"/>
        <v>2480239</v>
      </c>
      <c r="K97" s="13">
        <f t="shared" si="28"/>
        <v>2480.239</v>
      </c>
      <c r="L97" s="13">
        <f t="shared" ref="L97:L109" si="30">L96</f>
        <v>0.98170000000000002</v>
      </c>
      <c r="M97" s="38">
        <f t="shared" si="29"/>
        <v>2434</v>
      </c>
    </row>
    <row r="98" spans="2:13" x14ac:dyDescent="0.2">
      <c r="B98" s="39">
        <v>44866</v>
      </c>
      <c r="C98" s="114">
        <v>44866</v>
      </c>
      <c r="D98" s="115">
        <v>44898</v>
      </c>
      <c r="E98" s="35">
        <v>2288750</v>
      </c>
      <c r="F98" s="36">
        <v>8750</v>
      </c>
      <c r="G98" s="37">
        <f t="shared" si="26"/>
        <v>2280000</v>
      </c>
      <c r="H98" s="63">
        <v>2275519</v>
      </c>
      <c r="I98" s="61">
        <v>17442</v>
      </c>
      <c r="J98" s="64">
        <f t="shared" si="27"/>
        <v>2258077</v>
      </c>
      <c r="K98" s="13">
        <f t="shared" si="28"/>
        <v>2258.0770000000002</v>
      </c>
      <c r="L98" s="13">
        <f t="shared" si="30"/>
        <v>0.98170000000000002</v>
      </c>
      <c r="M98" s="38">
        <f t="shared" si="29"/>
        <v>2216</v>
      </c>
    </row>
    <row r="99" spans="2:13" ht="16" thickBot="1" x14ac:dyDescent="0.25">
      <c r="B99" s="40">
        <v>44896</v>
      </c>
      <c r="C99" s="116">
        <v>44896</v>
      </c>
      <c r="D99" s="117">
        <v>44930</v>
      </c>
      <c r="E99" s="42">
        <v>2562500</v>
      </c>
      <c r="F99" s="43">
        <v>10000</v>
      </c>
      <c r="G99" s="44">
        <f t="shared" si="26"/>
        <v>2552500</v>
      </c>
      <c r="H99" s="65">
        <v>2547857</v>
      </c>
      <c r="I99" s="66">
        <v>17564</v>
      </c>
      <c r="J99" s="67">
        <f t="shared" si="27"/>
        <v>2530293</v>
      </c>
      <c r="K99" s="23">
        <f t="shared" si="28"/>
        <v>2530.2930000000001</v>
      </c>
      <c r="L99" s="23">
        <f t="shared" si="30"/>
        <v>0.98170000000000002</v>
      </c>
      <c r="M99" s="45">
        <f t="shared" si="29"/>
        <v>2483</v>
      </c>
    </row>
    <row r="100" spans="2:13" x14ac:dyDescent="0.2">
      <c r="B100" s="39">
        <v>44927</v>
      </c>
      <c r="C100" s="118">
        <v>44927</v>
      </c>
      <c r="D100" s="119">
        <v>44962</v>
      </c>
      <c r="E100" s="35">
        <v>2771250</v>
      </c>
      <c r="F100" s="36">
        <v>8750</v>
      </c>
      <c r="G100" s="37">
        <f t="shared" si="26"/>
        <v>2762500</v>
      </c>
      <c r="H100" s="62">
        <v>2756424</v>
      </c>
      <c r="I100" s="36">
        <v>18113</v>
      </c>
      <c r="J100" s="37">
        <f t="shared" si="27"/>
        <v>2738311</v>
      </c>
      <c r="K100" s="13">
        <f t="shared" si="28"/>
        <v>2738.3110000000001</v>
      </c>
      <c r="L100" s="13">
        <f t="shared" si="30"/>
        <v>0.98170000000000002</v>
      </c>
      <c r="M100" s="38">
        <f t="shared" si="29"/>
        <v>2688</v>
      </c>
    </row>
    <row r="101" spans="2:13" x14ac:dyDescent="0.2">
      <c r="B101" s="34">
        <v>44958</v>
      </c>
      <c r="C101" s="114">
        <v>44958</v>
      </c>
      <c r="D101" s="115">
        <v>44994</v>
      </c>
      <c r="E101" s="35">
        <v>2762500</v>
      </c>
      <c r="F101" s="36">
        <v>8750</v>
      </c>
      <c r="G101" s="37">
        <f t="shared" si="26"/>
        <v>2753750</v>
      </c>
      <c r="H101" s="63">
        <v>2745366</v>
      </c>
      <c r="I101" s="61">
        <v>16100</v>
      </c>
      <c r="J101" s="64">
        <f t="shared" si="27"/>
        <v>2729266</v>
      </c>
      <c r="K101" s="13">
        <f t="shared" si="28"/>
        <v>2729.2660000000001</v>
      </c>
      <c r="L101" s="13">
        <f t="shared" si="30"/>
        <v>0.98170000000000002</v>
      </c>
      <c r="M101" s="38">
        <f t="shared" si="29"/>
        <v>2679</v>
      </c>
    </row>
    <row r="102" spans="2:13" x14ac:dyDescent="0.2">
      <c r="B102" s="39">
        <v>44986</v>
      </c>
      <c r="C102" s="114">
        <v>44986</v>
      </c>
      <c r="D102" s="115">
        <v>45026</v>
      </c>
      <c r="E102" s="35">
        <v>3133750</v>
      </c>
      <c r="F102" s="36">
        <v>8750</v>
      </c>
      <c r="G102" s="37">
        <f t="shared" si="26"/>
        <v>3125000</v>
      </c>
      <c r="H102" s="63">
        <v>3114098</v>
      </c>
      <c r="I102" s="61">
        <v>18783</v>
      </c>
      <c r="J102" s="64">
        <f t="shared" si="27"/>
        <v>3095315</v>
      </c>
      <c r="K102" s="13">
        <f t="shared" si="28"/>
        <v>3095.3150000000001</v>
      </c>
      <c r="L102" s="13">
        <f t="shared" si="30"/>
        <v>0.98170000000000002</v>
      </c>
      <c r="M102" s="38">
        <f t="shared" si="29"/>
        <v>3038</v>
      </c>
    </row>
    <row r="103" spans="2:13" x14ac:dyDescent="0.2">
      <c r="B103" s="34">
        <v>45017</v>
      </c>
      <c r="C103" s="114">
        <v>45017</v>
      </c>
      <c r="D103" s="115">
        <v>45058</v>
      </c>
      <c r="E103" s="35">
        <v>2900000</v>
      </c>
      <c r="F103" s="36">
        <v>8750</v>
      </c>
      <c r="G103" s="37">
        <f t="shared" si="26"/>
        <v>2891250</v>
      </c>
      <c r="H103" s="63">
        <v>2882846</v>
      </c>
      <c r="I103" s="61">
        <v>15698</v>
      </c>
      <c r="J103" s="64">
        <f t="shared" si="27"/>
        <v>2867148</v>
      </c>
      <c r="K103" s="13">
        <f t="shared" si="28"/>
        <v>2867.1480000000001</v>
      </c>
      <c r="L103" s="13">
        <f t="shared" si="30"/>
        <v>0.98170000000000002</v>
      </c>
      <c r="M103" s="38">
        <f t="shared" si="29"/>
        <v>2814</v>
      </c>
    </row>
    <row r="104" spans="2:13" x14ac:dyDescent="0.2">
      <c r="B104" s="39">
        <v>45047</v>
      </c>
      <c r="C104" s="114">
        <v>45047</v>
      </c>
      <c r="D104" s="115">
        <v>45090</v>
      </c>
      <c r="E104" s="35">
        <v>2996250</v>
      </c>
      <c r="F104" s="36">
        <v>8750</v>
      </c>
      <c r="G104" s="37">
        <f t="shared" si="26"/>
        <v>2987500</v>
      </c>
      <c r="H104" s="63">
        <v>2978545</v>
      </c>
      <c r="I104" s="61">
        <v>17442</v>
      </c>
      <c r="J104" s="64">
        <f t="shared" si="27"/>
        <v>2961103</v>
      </c>
      <c r="K104" s="13">
        <f t="shared" si="28"/>
        <v>2961.1030000000001</v>
      </c>
      <c r="L104" s="13">
        <f t="shared" si="30"/>
        <v>0.98170000000000002</v>
      </c>
      <c r="M104" s="38">
        <f t="shared" si="29"/>
        <v>2906</v>
      </c>
    </row>
    <row r="105" spans="2:13" x14ac:dyDescent="0.2">
      <c r="B105" s="34">
        <v>45078</v>
      </c>
      <c r="C105" s="114">
        <v>45078</v>
      </c>
      <c r="D105" s="115">
        <v>45122</v>
      </c>
      <c r="E105" s="35">
        <v>2560000</v>
      </c>
      <c r="F105" s="36">
        <v>8750</v>
      </c>
      <c r="G105" s="37">
        <f t="shared" si="26"/>
        <v>2551250</v>
      </c>
      <c r="H105" s="63">
        <v>2545525</v>
      </c>
      <c r="I105" s="61">
        <v>14490</v>
      </c>
      <c r="J105" s="64">
        <f t="shared" si="27"/>
        <v>2531035</v>
      </c>
      <c r="K105" s="13">
        <f t="shared" si="28"/>
        <v>2531.0349999999999</v>
      </c>
      <c r="L105" s="13">
        <f t="shared" si="30"/>
        <v>0.98170000000000002</v>
      </c>
      <c r="M105" s="38">
        <f t="shared" si="29"/>
        <v>2484</v>
      </c>
    </row>
    <row r="106" spans="2:13" x14ac:dyDescent="0.2">
      <c r="B106" s="39">
        <v>45108</v>
      </c>
      <c r="C106" s="114">
        <v>45108</v>
      </c>
      <c r="D106" s="115">
        <v>45154</v>
      </c>
      <c r="E106" s="35">
        <v>1710000</v>
      </c>
      <c r="F106" s="36">
        <v>8750</v>
      </c>
      <c r="G106" s="37">
        <f t="shared" si="26"/>
        <v>1701250</v>
      </c>
      <c r="H106" s="63">
        <v>1700029</v>
      </c>
      <c r="I106" s="61">
        <v>17442</v>
      </c>
      <c r="J106" s="64">
        <f t="shared" si="27"/>
        <v>1682587</v>
      </c>
      <c r="K106" s="13">
        <f t="shared" si="28"/>
        <v>1682.587</v>
      </c>
      <c r="L106" s="13">
        <f t="shared" si="30"/>
        <v>0.98170000000000002</v>
      </c>
      <c r="M106" s="38">
        <f t="shared" si="29"/>
        <v>1651</v>
      </c>
    </row>
    <row r="107" spans="2:13" x14ac:dyDescent="0.2">
      <c r="B107" s="34">
        <v>45139</v>
      </c>
      <c r="C107" s="114">
        <v>45139</v>
      </c>
      <c r="D107" s="115">
        <v>45186</v>
      </c>
      <c r="E107" s="35">
        <v>2412500</v>
      </c>
      <c r="F107" s="36">
        <v>7500</v>
      </c>
      <c r="G107" s="37">
        <f t="shared" si="26"/>
        <v>2405000</v>
      </c>
      <c r="H107" s="63">
        <v>2399390</v>
      </c>
      <c r="I107" s="61">
        <v>14605</v>
      </c>
      <c r="J107" s="64">
        <f t="shared" si="27"/>
        <v>2384785</v>
      </c>
      <c r="K107" s="13">
        <f t="shared" si="28"/>
        <v>2384.7849999999999</v>
      </c>
      <c r="L107" s="13">
        <f t="shared" si="30"/>
        <v>0.98170000000000002</v>
      </c>
      <c r="M107" s="38">
        <f t="shared" si="29"/>
        <v>2341</v>
      </c>
    </row>
    <row r="108" spans="2:13" customFormat="1" x14ac:dyDescent="0.2">
      <c r="B108" s="39">
        <v>45170</v>
      </c>
      <c r="C108" s="114">
        <v>45170</v>
      </c>
      <c r="D108" s="115">
        <v>45200</v>
      </c>
      <c r="E108" s="35">
        <f>F114</f>
        <v>2175500</v>
      </c>
      <c r="F108" s="36">
        <f>G114</f>
        <v>7625</v>
      </c>
      <c r="G108" s="37">
        <f t="shared" si="26"/>
        <v>2167875</v>
      </c>
      <c r="H108" s="63">
        <v>2162346</v>
      </c>
      <c r="I108" s="61">
        <v>18451</v>
      </c>
      <c r="J108" s="64">
        <f t="shared" si="27"/>
        <v>2143895</v>
      </c>
      <c r="K108" s="13">
        <f t="shared" si="28"/>
        <v>2143.895</v>
      </c>
      <c r="L108" s="13">
        <f t="shared" si="30"/>
        <v>0.98170000000000002</v>
      </c>
      <c r="M108" s="38">
        <f t="shared" si="29"/>
        <v>2104</v>
      </c>
    </row>
    <row r="109" spans="2:13" ht="16" thickBot="1" x14ac:dyDescent="0.25">
      <c r="B109" s="40">
        <v>45200</v>
      </c>
      <c r="C109" s="116">
        <v>45200</v>
      </c>
      <c r="D109" s="176">
        <v>45250</v>
      </c>
      <c r="E109" s="35">
        <v>2802750</v>
      </c>
      <c r="F109" s="36">
        <v>8125</v>
      </c>
      <c r="G109" s="37">
        <f t="shared" si="26"/>
        <v>2794625</v>
      </c>
      <c r="H109" s="65">
        <v>2783395</v>
      </c>
      <c r="I109" s="66">
        <v>23085</v>
      </c>
      <c r="J109" s="67">
        <f t="shared" si="27"/>
        <v>2760310</v>
      </c>
      <c r="K109" s="13">
        <f t="shared" si="28"/>
        <v>2760.31</v>
      </c>
      <c r="L109" s="13">
        <f t="shared" si="30"/>
        <v>0.98170000000000002</v>
      </c>
      <c r="M109" s="38">
        <f t="shared" si="29"/>
        <v>2709</v>
      </c>
    </row>
    <row r="110" spans="2:13" ht="16" thickBot="1" x14ac:dyDescent="0.25">
      <c r="B110" s="288" t="s">
        <v>28</v>
      </c>
      <c r="C110" s="289"/>
      <c r="D110" s="290"/>
      <c r="E110" s="46">
        <f t="shared" ref="E110:K110" si="31">SUM(E96:E109)</f>
        <v>35774500</v>
      </c>
      <c r="F110" s="47">
        <f t="shared" si="31"/>
        <v>120750</v>
      </c>
      <c r="G110" s="48">
        <f t="shared" si="31"/>
        <v>35653750</v>
      </c>
      <c r="H110" s="46">
        <f t="shared" si="31"/>
        <v>35563821</v>
      </c>
      <c r="I110" s="47">
        <f t="shared" si="31"/>
        <v>243562</v>
      </c>
      <c r="J110" s="48">
        <f t="shared" si="31"/>
        <v>35320259</v>
      </c>
      <c r="K110" s="49">
        <f t="shared" si="31"/>
        <v>35320.258999999998</v>
      </c>
      <c r="L110" s="49">
        <f>L96</f>
        <v>0.98170000000000002</v>
      </c>
      <c r="M110" s="50">
        <f>SUM(M96:M109)</f>
        <v>34665</v>
      </c>
    </row>
    <row r="111" spans="2:13" ht="16" thickBot="1" x14ac:dyDescent="0.25">
      <c r="B111" s="138"/>
    </row>
    <row r="112" spans="2:13" x14ac:dyDescent="0.2">
      <c r="B112" s="138"/>
      <c r="D112" s="112">
        <v>45170</v>
      </c>
      <c r="E112" s="113">
        <v>45183</v>
      </c>
      <c r="F112" s="129">
        <v>938750</v>
      </c>
      <c r="G112" s="92">
        <v>3750</v>
      </c>
      <c r="H112" s="322" t="s">
        <v>60</v>
      </c>
    </row>
    <row r="113" spans="2:14" ht="16" thickBot="1" x14ac:dyDescent="0.25">
      <c r="B113" s="138"/>
      <c r="D113" s="116">
        <v>45183</v>
      </c>
      <c r="E113" s="117">
        <v>45200</v>
      </c>
      <c r="F113" s="243">
        <v>1236750</v>
      </c>
      <c r="G113" s="244">
        <v>3875</v>
      </c>
      <c r="H113" s="322"/>
    </row>
    <row r="114" spans="2:14" ht="16" thickBot="1" x14ac:dyDescent="0.25">
      <c r="B114" s="85"/>
      <c r="C114" s="140"/>
      <c r="D114" s="140"/>
      <c r="E114" s="140"/>
      <c r="F114" s="188">
        <f>F112+F113</f>
        <v>2175500</v>
      </c>
      <c r="G114" s="188">
        <f>G112+G113</f>
        <v>7625</v>
      </c>
      <c r="H114" s="140"/>
      <c r="I114" s="140"/>
      <c r="J114" s="140"/>
      <c r="K114" s="140"/>
      <c r="L114" s="140"/>
      <c r="M114" s="140"/>
      <c r="N114" s="140"/>
    </row>
  </sheetData>
  <mergeCells count="78">
    <mergeCell ref="H112:H113"/>
    <mergeCell ref="G88:G89"/>
    <mergeCell ref="G65:G66"/>
    <mergeCell ref="G42:G43"/>
    <mergeCell ref="B110:D110"/>
    <mergeCell ref="B92:D92"/>
    <mergeCell ref="B93:B95"/>
    <mergeCell ref="C93:D94"/>
    <mergeCell ref="B86:D86"/>
    <mergeCell ref="B69:B71"/>
    <mergeCell ref="C69:D70"/>
    <mergeCell ref="L93:L95"/>
    <mergeCell ref="M93:M95"/>
    <mergeCell ref="E94:E95"/>
    <mergeCell ref="F94:F95"/>
    <mergeCell ref="G94:G95"/>
    <mergeCell ref="H94:H95"/>
    <mergeCell ref="I94:I95"/>
    <mergeCell ref="J94:J95"/>
    <mergeCell ref="E93:G93"/>
    <mergeCell ref="H93:J93"/>
    <mergeCell ref="K93:K95"/>
    <mergeCell ref="B19:D19"/>
    <mergeCell ref="M2:M4"/>
    <mergeCell ref="B2:B4"/>
    <mergeCell ref="C2:D3"/>
    <mergeCell ref="E2:G2"/>
    <mergeCell ref="E3:E4"/>
    <mergeCell ref="H3:H4"/>
    <mergeCell ref="I3:I4"/>
    <mergeCell ref="H2:J2"/>
    <mergeCell ref="K2:K4"/>
    <mergeCell ref="L2:L4"/>
    <mergeCell ref="F3:F4"/>
    <mergeCell ref="G3:G4"/>
    <mergeCell ref="J3:J4"/>
    <mergeCell ref="L23:L25"/>
    <mergeCell ref="M23:M25"/>
    <mergeCell ref="E24:E25"/>
    <mergeCell ref="F24:F25"/>
    <mergeCell ref="G24:G25"/>
    <mergeCell ref="H24:H25"/>
    <mergeCell ref="I24:I25"/>
    <mergeCell ref="J24:J25"/>
    <mergeCell ref="E23:G23"/>
    <mergeCell ref="H23:J23"/>
    <mergeCell ref="K23:K25"/>
    <mergeCell ref="K46:K48"/>
    <mergeCell ref="L46:L48"/>
    <mergeCell ref="M46:M48"/>
    <mergeCell ref="E47:E48"/>
    <mergeCell ref="F47:F48"/>
    <mergeCell ref="G47:G48"/>
    <mergeCell ref="H47:H48"/>
    <mergeCell ref="I47:I48"/>
    <mergeCell ref="E46:G46"/>
    <mergeCell ref="H46:J46"/>
    <mergeCell ref="J47:J48"/>
    <mergeCell ref="L69:L71"/>
    <mergeCell ref="M69:M71"/>
    <mergeCell ref="E70:E71"/>
    <mergeCell ref="F70:F71"/>
    <mergeCell ref="G70:G71"/>
    <mergeCell ref="H70:H71"/>
    <mergeCell ref="I70:I71"/>
    <mergeCell ref="E69:G69"/>
    <mergeCell ref="H69:J69"/>
    <mergeCell ref="K69:K71"/>
    <mergeCell ref="J70:J71"/>
    <mergeCell ref="B22:D22"/>
    <mergeCell ref="B45:D45"/>
    <mergeCell ref="B68:D68"/>
    <mergeCell ref="B23:B25"/>
    <mergeCell ref="C23:D24"/>
    <mergeCell ref="B63:D63"/>
    <mergeCell ref="B40:D40"/>
    <mergeCell ref="B46:B48"/>
    <mergeCell ref="C46:D47"/>
  </mergeCells>
  <pageMargins left="0.7" right="0.7" top="0.75" bottom="0.75" header="0.3" footer="0.3"/>
  <ignoredErrors>
    <ignoredError sqref="L19 G5 G6:G18 L40 L86 L6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E58D9-9272-4988-ADF7-C9BFCDD4C51F}">
  <sheetPr>
    <tabColor theme="9" tint="0.39997558519241921"/>
  </sheetPr>
  <dimension ref="A2:AL50"/>
  <sheetViews>
    <sheetView topLeftCell="N1" zoomScale="113" zoomScaleNormal="91" workbookViewId="0">
      <selection activeCell="AH18" sqref="AH18"/>
    </sheetView>
  </sheetViews>
  <sheetFormatPr baseColWidth="10" defaultColWidth="9.1640625" defaultRowHeight="15" x14ac:dyDescent="0.2"/>
  <cols>
    <col min="1" max="1" width="11.83203125" style="24" bestFit="1" customWidth="1"/>
    <col min="2" max="2" width="7.83203125" style="24" bestFit="1" customWidth="1"/>
    <col min="3" max="4" width="10.5" style="24" bestFit="1" customWidth="1"/>
    <col min="5" max="5" width="13.83203125" style="24" bestFit="1" customWidth="1"/>
    <col min="6" max="6" width="16.1640625" style="24" customWidth="1"/>
    <col min="7" max="7" width="13.5" style="24" bestFit="1" customWidth="1"/>
    <col min="8" max="8" width="11.83203125" style="24" bestFit="1" customWidth="1"/>
    <col min="9" max="9" width="11.1640625" style="24" bestFit="1" customWidth="1"/>
    <col min="10" max="10" width="13.5" style="24" bestFit="1" customWidth="1"/>
    <col min="11" max="11" width="13.5" style="24" customWidth="1"/>
    <col min="12" max="12" width="8.83203125" style="24" bestFit="1" customWidth="1"/>
    <col min="13" max="13" width="10.83203125" style="24" bestFit="1" customWidth="1"/>
    <col min="14" max="14" width="9.1640625" style="24"/>
    <col min="15" max="15" width="13.83203125" style="24" bestFit="1" customWidth="1"/>
    <col min="16" max="16" width="7.83203125" style="24" bestFit="1" customWidth="1"/>
    <col min="17" max="18" width="10.5" style="24" bestFit="1" customWidth="1"/>
    <col min="19" max="19" width="11.83203125" style="24" bestFit="1" customWidth="1"/>
    <col min="20" max="20" width="7" style="24" bestFit="1" customWidth="1"/>
    <col min="21" max="21" width="13.5" style="24" bestFit="1" customWidth="1"/>
    <col min="22" max="22" width="13.5" style="24" customWidth="1"/>
    <col min="23" max="23" width="8.83203125" style="24" bestFit="1" customWidth="1"/>
    <col min="24" max="24" width="10.83203125" style="24" bestFit="1" customWidth="1"/>
    <col min="25" max="25" width="12.5" style="24" bestFit="1" customWidth="1"/>
    <col min="26" max="26" width="2.5" style="24" customWidth="1"/>
    <col min="27" max="27" width="7.83203125" style="24" bestFit="1" customWidth="1"/>
    <col min="28" max="29" width="10.5" style="24" bestFit="1" customWidth="1"/>
    <col min="30" max="30" width="12.83203125" style="24" bestFit="1" customWidth="1"/>
    <col min="31" max="31" width="9.5" style="24" bestFit="1" customWidth="1"/>
    <col min="32" max="33" width="13.5" style="24" bestFit="1" customWidth="1"/>
    <col min="34" max="34" width="8.83203125" style="24" bestFit="1" customWidth="1"/>
    <col min="35" max="35" width="10.83203125" style="24" bestFit="1" customWidth="1"/>
    <col min="36" max="36" width="12.5" style="24" customWidth="1"/>
    <col min="37" max="37" width="3.1640625" style="24" customWidth="1"/>
    <col min="38" max="38" width="2.5" style="24" customWidth="1"/>
    <col min="39" max="16384" width="9.1640625" style="24"/>
  </cols>
  <sheetData>
    <row r="2" spans="1:38" ht="16" thickBot="1" x14ac:dyDescent="0.25"/>
    <row r="3" spans="1:38" ht="8.25" customHeight="1" thickBot="1" x14ac:dyDescent="0.25">
      <c r="A3" s="83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84"/>
    </row>
    <row r="4" spans="1:38" ht="9.75" customHeight="1" thickBot="1" x14ac:dyDescent="0.25">
      <c r="A4" s="138"/>
      <c r="O4" s="141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6"/>
      <c r="AL4" s="139"/>
    </row>
    <row r="5" spans="1:38" ht="16" thickBot="1" x14ac:dyDescent="0.25">
      <c r="A5" s="138"/>
      <c r="B5" s="345" t="s">
        <v>52</v>
      </c>
      <c r="C5" s="346"/>
      <c r="D5" s="347"/>
      <c r="O5" s="142"/>
      <c r="P5" s="345" t="s">
        <v>55</v>
      </c>
      <c r="Q5" s="346"/>
      <c r="R5" s="347"/>
      <c r="S5" s="145"/>
      <c r="T5" s="145"/>
      <c r="U5" s="145"/>
      <c r="V5" s="145"/>
      <c r="W5" s="145"/>
      <c r="X5" s="145"/>
      <c r="Y5" s="145"/>
      <c r="Z5" s="145"/>
      <c r="AA5" s="345" t="s">
        <v>54</v>
      </c>
      <c r="AB5" s="346"/>
      <c r="AC5" s="347"/>
      <c r="AD5" s="145"/>
      <c r="AE5" s="145"/>
      <c r="AF5" s="145"/>
      <c r="AG5" s="145"/>
      <c r="AH5" s="145"/>
      <c r="AI5" s="145"/>
      <c r="AJ5" s="145"/>
      <c r="AK5" s="147"/>
      <c r="AL5" s="139"/>
    </row>
    <row r="6" spans="1:38" ht="16" thickBot="1" x14ac:dyDescent="0.25">
      <c r="A6" s="138"/>
      <c r="B6" s="295" t="s">
        <v>36</v>
      </c>
      <c r="C6" s="298" t="s">
        <v>37</v>
      </c>
      <c r="D6" s="299"/>
      <c r="E6" s="292" t="s">
        <v>41</v>
      </c>
      <c r="F6" s="293"/>
      <c r="G6" s="348"/>
      <c r="H6" s="309" t="s">
        <v>42</v>
      </c>
      <c r="I6" s="279"/>
      <c r="J6" s="277"/>
      <c r="K6" s="310" t="s">
        <v>46</v>
      </c>
      <c r="L6" s="310" t="s">
        <v>44</v>
      </c>
      <c r="M6" s="261" t="s">
        <v>45</v>
      </c>
      <c r="O6" s="142"/>
      <c r="P6" s="295" t="s">
        <v>36</v>
      </c>
      <c r="Q6" s="298" t="s">
        <v>37</v>
      </c>
      <c r="R6" s="299"/>
      <c r="S6" s="309" t="s">
        <v>42</v>
      </c>
      <c r="T6" s="279"/>
      <c r="U6" s="277"/>
      <c r="V6" s="310" t="s">
        <v>46</v>
      </c>
      <c r="W6" s="310" t="s">
        <v>44</v>
      </c>
      <c r="X6" s="261" t="s">
        <v>45</v>
      </c>
      <c r="Y6" s="261" t="s">
        <v>47</v>
      </c>
      <c r="Z6" s="145"/>
      <c r="AA6" s="295" t="s">
        <v>36</v>
      </c>
      <c r="AB6" s="298" t="s">
        <v>37</v>
      </c>
      <c r="AC6" s="299"/>
      <c r="AD6" s="309" t="s">
        <v>42</v>
      </c>
      <c r="AE6" s="279"/>
      <c r="AF6" s="277"/>
      <c r="AG6" s="310" t="s">
        <v>46</v>
      </c>
      <c r="AH6" s="310" t="s">
        <v>44</v>
      </c>
      <c r="AI6" s="261" t="s">
        <v>45</v>
      </c>
      <c r="AJ6" s="261" t="s">
        <v>47</v>
      </c>
      <c r="AK6" s="147"/>
      <c r="AL6" s="139"/>
    </row>
    <row r="7" spans="1:38" ht="16" thickBot="1" x14ac:dyDescent="0.25">
      <c r="A7" s="138"/>
      <c r="B7" s="296"/>
      <c r="C7" s="300"/>
      <c r="D7" s="301"/>
      <c r="E7" s="302" t="s">
        <v>38</v>
      </c>
      <c r="F7" s="304" t="s">
        <v>39</v>
      </c>
      <c r="G7" s="343" t="s">
        <v>40</v>
      </c>
      <c r="H7" s="307" t="s">
        <v>38</v>
      </c>
      <c r="I7" s="308" t="s">
        <v>39</v>
      </c>
      <c r="J7" s="286" t="s">
        <v>63</v>
      </c>
      <c r="K7" s="291"/>
      <c r="L7" s="311"/>
      <c r="M7" s="287"/>
      <c r="O7" s="142"/>
      <c r="P7" s="296"/>
      <c r="Q7" s="300"/>
      <c r="R7" s="301"/>
      <c r="S7" s="307" t="s">
        <v>38</v>
      </c>
      <c r="T7" s="308" t="s">
        <v>39</v>
      </c>
      <c r="U7" s="286" t="s">
        <v>43</v>
      </c>
      <c r="V7" s="291"/>
      <c r="W7" s="311"/>
      <c r="X7" s="287"/>
      <c r="Y7" s="287"/>
      <c r="Z7" s="145"/>
      <c r="AA7" s="296"/>
      <c r="AB7" s="300"/>
      <c r="AC7" s="301"/>
      <c r="AD7" s="307" t="s">
        <v>38</v>
      </c>
      <c r="AE7" s="308" t="s">
        <v>39</v>
      </c>
      <c r="AF7" s="286" t="s">
        <v>40</v>
      </c>
      <c r="AG7" s="291"/>
      <c r="AH7" s="311"/>
      <c r="AI7" s="287"/>
      <c r="AJ7" s="287"/>
      <c r="AK7" s="147"/>
      <c r="AL7" s="139"/>
    </row>
    <row r="8" spans="1:38" ht="16" thickBot="1" x14ac:dyDescent="0.25">
      <c r="A8" s="138"/>
      <c r="B8" s="297"/>
      <c r="C8" s="26" t="s">
        <v>10</v>
      </c>
      <c r="D8" s="27" t="s">
        <v>11</v>
      </c>
      <c r="E8" s="303"/>
      <c r="F8" s="305"/>
      <c r="G8" s="349"/>
      <c r="H8" s="303"/>
      <c r="I8" s="305"/>
      <c r="J8" s="285"/>
      <c r="K8" s="278"/>
      <c r="L8" s="312"/>
      <c r="M8" s="263"/>
      <c r="O8" s="142"/>
      <c r="P8" s="297"/>
      <c r="Q8" s="26" t="s">
        <v>10</v>
      </c>
      <c r="R8" s="27" t="s">
        <v>11</v>
      </c>
      <c r="S8" s="303"/>
      <c r="T8" s="305"/>
      <c r="U8" s="285"/>
      <c r="V8" s="291"/>
      <c r="W8" s="312"/>
      <c r="X8" s="263"/>
      <c r="Y8" s="263"/>
      <c r="Z8" s="145"/>
      <c r="AA8" s="297"/>
      <c r="AB8" s="26" t="s">
        <v>10</v>
      </c>
      <c r="AC8" s="27" t="s">
        <v>11</v>
      </c>
      <c r="AD8" s="303"/>
      <c r="AE8" s="305"/>
      <c r="AF8" s="285"/>
      <c r="AG8" s="291"/>
      <c r="AH8" s="312"/>
      <c r="AI8" s="263"/>
      <c r="AJ8" s="263"/>
      <c r="AK8" s="147"/>
      <c r="AL8" s="139"/>
    </row>
    <row r="9" spans="1:38" ht="16" thickBot="1" x14ac:dyDescent="0.25">
      <c r="A9" s="138"/>
      <c r="B9" s="28">
        <v>44805</v>
      </c>
      <c r="C9" s="112">
        <v>44805</v>
      </c>
      <c r="D9" s="113">
        <v>44834</v>
      </c>
      <c r="E9" s="30">
        <v>870000</v>
      </c>
      <c r="F9" s="31">
        <v>2500</v>
      </c>
      <c r="G9" s="132">
        <f>E9-F9</f>
        <v>867500</v>
      </c>
      <c r="H9" s="77">
        <f t="shared" ref="H9:H22" si="0">S9+AD9</f>
        <v>865163</v>
      </c>
      <c r="I9" s="71">
        <f t="shared" ref="I9:I22" si="1">T9+AE9</f>
        <v>4983</v>
      </c>
      <c r="J9" s="32">
        <f t="shared" ref="J9:J22" si="2">H9-I9</f>
        <v>860180</v>
      </c>
      <c r="K9" s="22">
        <f>MIN(G9,J9)/1000</f>
        <v>860.18</v>
      </c>
      <c r="L9" s="22">
        <v>0.98170000000000002</v>
      </c>
      <c r="M9" s="33">
        <f>(K9*L9)</f>
        <v>844.43870599999991</v>
      </c>
      <c r="O9" s="142"/>
      <c r="P9" s="28">
        <v>44805</v>
      </c>
      <c r="Q9" s="112">
        <v>44805</v>
      </c>
      <c r="R9" s="113">
        <v>44835</v>
      </c>
      <c r="S9" s="79">
        <v>100000</v>
      </c>
      <c r="T9" s="72">
        <v>0</v>
      </c>
      <c r="U9" s="131">
        <f t="shared" ref="U9:U22" si="3">S9-T9</f>
        <v>100000</v>
      </c>
      <c r="V9" s="22">
        <f>U9/1000</f>
        <v>100</v>
      </c>
      <c r="W9" s="33">
        <v>0.98170000000000002</v>
      </c>
      <c r="X9" s="33">
        <f>ROUNDDOWN(V9*W9,0)</f>
        <v>98</v>
      </c>
      <c r="Y9" s="350">
        <f>ROUNDDOWN((SUM(X9:X12)),0)</f>
        <v>392</v>
      </c>
      <c r="Z9" s="145"/>
      <c r="AA9" s="28">
        <v>44805</v>
      </c>
      <c r="AB9" s="112">
        <v>44805</v>
      </c>
      <c r="AC9" s="113">
        <v>44835</v>
      </c>
      <c r="AD9" s="79">
        <v>765163</v>
      </c>
      <c r="AE9" s="72">
        <v>4983</v>
      </c>
      <c r="AF9" s="131">
        <f t="shared" ref="AF9:AF22" si="4">AD9-AE9</f>
        <v>760180</v>
      </c>
      <c r="AG9" s="22">
        <f>AF9/1000</f>
        <v>760.18</v>
      </c>
      <c r="AH9" s="33">
        <v>0.98170000000000002</v>
      </c>
      <c r="AI9" s="33">
        <f>ROUNDDOWN(AG9*AH9,0)</f>
        <v>746</v>
      </c>
      <c r="AJ9" s="350">
        <f>ROUNDDOWN((SUM(AI9:AI12)),0)</f>
        <v>3302</v>
      </c>
      <c r="AK9" s="147"/>
      <c r="AL9" s="139"/>
    </row>
    <row r="10" spans="1:38" ht="16" thickBot="1" x14ac:dyDescent="0.25">
      <c r="A10" s="138"/>
      <c r="B10" s="34">
        <v>44835</v>
      </c>
      <c r="C10" s="114">
        <v>44835</v>
      </c>
      <c r="D10" s="115">
        <v>44866</v>
      </c>
      <c r="E10" s="35">
        <v>1005000</v>
      </c>
      <c r="F10" s="36">
        <v>3750</v>
      </c>
      <c r="G10" s="133">
        <f t="shared" ref="G10:G22" si="5">E10-F10</f>
        <v>1001250</v>
      </c>
      <c r="H10" s="100">
        <f t="shared" si="0"/>
        <v>999355</v>
      </c>
      <c r="I10" s="101">
        <f t="shared" si="1"/>
        <v>7245</v>
      </c>
      <c r="J10" s="64">
        <f t="shared" si="2"/>
        <v>992110</v>
      </c>
      <c r="K10" s="13">
        <f t="shared" ref="K10:K22" si="6">MIN(G10,J10)/1000</f>
        <v>992.11</v>
      </c>
      <c r="L10" s="13">
        <f t="shared" ref="L10:L22" si="7">L9</f>
        <v>0.98170000000000002</v>
      </c>
      <c r="M10" s="33">
        <f t="shared" ref="M10:M22" si="8">(K10*L10)</f>
        <v>973.954387</v>
      </c>
      <c r="O10" s="142"/>
      <c r="P10" s="34">
        <v>44835</v>
      </c>
      <c r="Q10" s="114">
        <v>44835</v>
      </c>
      <c r="R10" s="115">
        <v>44866</v>
      </c>
      <c r="S10" s="100">
        <v>100000</v>
      </c>
      <c r="T10" s="101">
        <v>0</v>
      </c>
      <c r="U10" s="150">
        <f t="shared" si="3"/>
        <v>100000</v>
      </c>
      <c r="V10" s="11">
        <f t="shared" ref="V10:V22" si="9">U10/1000</f>
        <v>100</v>
      </c>
      <c r="W10" s="38">
        <f t="shared" ref="W10:W22" si="10">W9</f>
        <v>0.98170000000000002</v>
      </c>
      <c r="X10" s="38">
        <f t="shared" ref="X10:X22" si="11">ROUNDDOWN(V10*W10,0)</f>
        <v>98</v>
      </c>
      <c r="Y10" s="351"/>
      <c r="Z10" s="145"/>
      <c r="AA10" s="34">
        <v>44835</v>
      </c>
      <c r="AB10" s="114">
        <v>44835</v>
      </c>
      <c r="AC10" s="115">
        <v>44866</v>
      </c>
      <c r="AD10" s="100">
        <v>899355</v>
      </c>
      <c r="AE10" s="101">
        <v>7245</v>
      </c>
      <c r="AF10" s="150">
        <f t="shared" si="4"/>
        <v>892110</v>
      </c>
      <c r="AG10" s="11">
        <f t="shared" ref="AG10:AG22" si="12">AF10/1000</f>
        <v>892.11</v>
      </c>
      <c r="AH10" s="38">
        <f t="shared" ref="AH10:AH22" si="13">AH9</f>
        <v>0.98170000000000002</v>
      </c>
      <c r="AI10" s="38">
        <f t="shared" ref="AI10:AI22" si="14">ROUNDDOWN(AG10*AH10,0)</f>
        <v>875</v>
      </c>
      <c r="AJ10" s="351"/>
      <c r="AK10" s="147"/>
      <c r="AL10" s="139"/>
    </row>
    <row r="11" spans="1:38" ht="16" thickBot="1" x14ac:dyDescent="0.25">
      <c r="A11" s="138"/>
      <c r="B11" s="39">
        <v>44866</v>
      </c>
      <c r="C11" s="114">
        <v>44866</v>
      </c>
      <c r="D11" s="115">
        <v>44896</v>
      </c>
      <c r="E11" s="35">
        <v>911250</v>
      </c>
      <c r="F11" s="36">
        <v>2500</v>
      </c>
      <c r="G11" s="133">
        <f t="shared" si="5"/>
        <v>908750</v>
      </c>
      <c r="H11" s="100">
        <f t="shared" si="0"/>
        <v>905982</v>
      </c>
      <c r="I11" s="101">
        <f t="shared" si="1"/>
        <v>4983</v>
      </c>
      <c r="J11" s="64">
        <f t="shared" si="2"/>
        <v>900999</v>
      </c>
      <c r="K11" s="13">
        <f t="shared" si="6"/>
        <v>900.99900000000002</v>
      </c>
      <c r="L11" s="13">
        <f t="shared" si="7"/>
        <v>0.98170000000000002</v>
      </c>
      <c r="M11" s="33">
        <f t="shared" si="8"/>
        <v>884.51071830000001</v>
      </c>
      <c r="O11" s="142"/>
      <c r="P11" s="39">
        <v>44866</v>
      </c>
      <c r="Q11" s="114">
        <v>44866</v>
      </c>
      <c r="R11" s="115">
        <v>44896</v>
      </c>
      <c r="S11" s="100">
        <v>100000</v>
      </c>
      <c r="T11" s="101">
        <v>0</v>
      </c>
      <c r="U11" s="150">
        <f t="shared" si="3"/>
        <v>100000</v>
      </c>
      <c r="V11" s="11">
        <f t="shared" si="9"/>
        <v>100</v>
      </c>
      <c r="W11" s="38">
        <f t="shared" si="10"/>
        <v>0.98170000000000002</v>
      </c>
      <c r="X11" s="38">
        <f t="shared" si="11"/>
        <v>98</v>
      </c>
      <c r="Y11" s="351"/>
      <c r="Z11" s="145"/>
      <c r="AA11" s="39">
        <v>44866</v>
      </c>
      <c r="AB11" s="114">
        <v>44866</v>
      </c>
      <c r="AC11" s="115">
        <v>44896</v>
      </c>
      <c r="AD11" s="100">
        <v>805982</v>
      </c>
      <c r="AE11" s="101">
        <v>4983</v>
      </c>
      <c r="AF11" s="150">
        <f t="shared" si="4"/>
        <v>800999</v>
      </c>
      <c r="AG11" s="11">
        <f t="shared" si="12"/>
        <v>800.99900000000002</v>
      </c>
      <c r="AH11" s="38">
        <f t="shared" si="13"/>
        <v>0.98170000000000002</v>
      </c>
      <c r="AI11" s="38">
        <f t="shared" si="14"/>
        <v>786</v>
      </c>
      <c r="AJ11" s="351"/>
      <c r="AK11" s="147"/>
      <c r="AL11" s="139"/>
    </row>
    <row r="12" spans="1:38" ht="16" thickBot="1" x14ac:dyDescent="0.25">
      <c r="A12" s="138"/>
      <c r="B12" s="40">
        <v>44896</v>
      </c>
      <c r="C12" s="116">
        <v>44896</v>
      </c>
      <c r="D12" s="117">
        <v>44927</v>
      </c>
      <c r="E12" s="42">
        <v>1025000</v>
      </c>
      <c r="F12" s="43">
        <v>3750</v>
      </c>
      <c r="G12" s="134">
        <f t="shared" si="5"/>
        <v>1021250</v>
      </c>
      <c r="H12" s="106">
        <f t="shared" si="0"/>
        <v>1019143</v>
      </c>
      <c r="I12" s="107">
        <f t="shared" si="1"/>
        <v>6586</v>
      </c>
      <c r="J12" s="67">
        <f t="shared" si="2"/>
        <v>1012557</v>
      </c>
      <c r="K12" s="23">
        <f t="shared" si="6"/>
        <v>1012.557</v>
      </c>
      <c r="L12" s="23">
        <f t="shared" si="7"/>
        <v>0.98170000000000002</v>
      </c>
      <c r="M12" s="33">
        <f t="shared" si="8"/>
        <v>994.02720690000001</v>
      </c>
      <c r="O12" s="142"/>
      <c r="P12" s="40">
        <v>44896</v>
      </c>
      <c r="Q12" s="116">
        <v>44896</v>
      </c>
      <c r="R12" s="117">
        <v>44927</v>
      </c>
      <c r="S12" s="106">
        <v>100000</v>
      </c>
      <c r="T12" s="107">
        <v>0</v>
      </c>
      <c r="U12" s="151">
        <f t="shared" si="3"/>
        <v>100000</v>
      </c>
      <c r="V12" s="18">
        <f t="shared" si="9"/>
        <v>100</v>
      </c>
      <c r="W12" s="45">
        <f t="shared" si="10"/>
        <v>0.98170000000000002</v>
      </c>
      <c r="X12" s="45">
        <f t="shared" si="11"/>
        <v>98</v>
      </c>
      <c r="Y12" s="352"/>
      <c r="Z12" s="145"/>
      <c r="AA12" s="40">
        <v>44896</v>
      </c>
      <c r="AB12" s="116">
        <v>44896</v>
      </c>
      <c r="AC12" s="117">
        <v>44927</v>
      </c>
      <c r="AD12" s="106">
        <v>919143</v>
      </c>
      <c r="AE12" s="107">
        <v>6586</v>
      </c>
      <c r="AF12" s="151">
        <f t="shared" si="4"/>
        <v>912557</v>
      </c>
      <c r="AG12" s="18">
        <f t="shared" si="12"/>
        <v>912.55700000000002</v>
      </c>
      <c r="AH12" s="45">
        <f t="shared" si="13"/>
        <v>0.98170000000000002</v>
      </c>
      <c r="AI12" s="45">
        <f t="shared" si="14"/>
        <v>895</v>
      </c>
      <c r="AJ12" s="352"/>
      <c r="AK12" s="147"/>
      <c r="AL12" s="139"/>
    </row>
    <row r="13" spans="1:38" ht="16" thickBot="1" x14ac:dyDescent="0.25">
      <c r="A13" s="138"/>
      <c r="B13" s="39">
        <v>44927</v>
      </c>
      <c r="C13" s="118">
        <v>44927</v>
      </c>
      <c r="D13" s="119">
        <v>44958</v>
      </c>
      <c r="E13" s="35">
        <v>1107500</v>
      </c>
      <c r="F13" s="36">
        <v>3750</v>
      </c>
      <c r="G13" s="133">
        <f t="shared" si="5"/>
        <v>1103750</v>
      </c>
      <c r="H13" s="79">
        <f t="shared" si="0"/>
        <v>1101576</v>
      </c>
      <c r="I13" s="72">
        <f t="shared" si="1"/>
        <v>7763</v>
      </c>
      <c r="J13" s="37">
        <f t="shared" si="2"/>
        <v>1093813</v>
      </c>
      <c r="K13" s="13">
        <f t="shared" si="6"/>
        <v>1093.8130000000001</v>
      </c>
      <c r="L13" s="13">
        <f t="shared" si="7"/>
        <v>0.98170000000000002</v>
      </c>
      <c r="M13" s="33">
        <f t="shared" si="8"/>
        <v>1073.7962221</v>
      </c>
      <c r="O13" s="142"/>
      <c r="P13" s="39">
        <v>44927</v>
      </c>
      <c r="Q13" s="118">
        <v>44927</v>
      </c>
      <c r="R13" s="119">
        <v>44958</v>
      </c>
      <c r="S13" s="79">
        <v>100000</v>
      </c>
      <c r="T13" s="72">
        <v>0</v>
      </c>
      <c r="U13" s="131">
        <f t="shared" si="3"/>
        <v>100000</v>
      </c>
      <c r="V13" s="13">
        <f t="shared" si="9"/>
        <v>100</v>
      </c>
      <c r="W13" s="38">
        <f t="shared" si="10"/>
        <v>0.98170000000000002</v>
      </c>
      <c r="X13" s="38">
        <f t="shared" si="11"/>
        <v>98</v>
      </c>
      <c r="Y13" s="350">
        <f>ROUNDDOWN((SUM(X13:X22)),0)</f>
        <v>980</v>
      </c>
      <c r="Z13" s="145"/>
      <c r="AA13" s="39">
        <v>44927</v>
      </c>
      <c r="AB13" s="118">
        <v>44927</v>
      </c>
      <c r="AC13" s="119">
        <v>44958</v>
      </c>
      <c r="AD13" s="79">
        <v>1001576</v>
      </c>
      <c r="AE13" s="72">
        <v>7763</v>
      </c>
      <c r="AF13" s="131">
        <f t="shared" si="4"/>
        <v>993813</v>
      </c>
      <c r="AG13" s="22">
        <f t="shared" si="12"/>
        <v>993.81299999999999</v>
      </c>
      <c r="AH13" s="38">
        <f t="shared" si="13"/>
        <v>0.98170000000000002</v>
      </c>
      <c r="AI13" s="38">
        <f t="shared" si="14"/>
        <v>975</v>
      </c>
      <c r="AJ13" s="350">
        <f>ROUNDDOWN((SUM(AI13:AI22)),0)</f>
        <v>9170</v>
      </c>
      <c r="AK13" s="147"/>
      <c r="AL13" s="139"/>
    </row>
    <row r="14" spans="1:38" ht="16" thickBot="1" x14ac:dyDescent="0.25">
      <c r="A14" s="138"/>
      <c r="B14" s="34">
        <v>44958</v>
      </c>
      <c r="C14" s="114">
        <v>44958</v>
      </c>
      <c r="D14" s="115">
        <v>44986</v>
      </c>
      <c r="E14" s="35">
        <v>1107500</v>
      </c>
      <c r="F14" s="36">
        <v>2500</v>
      </c>
      <c r="G14" s="133">
        <f t="shared" si="5"/>
        <v>1105000</v>
      </c>
      <c r="H14" s="100">
        <f t="shared" si="0"/>
        <v>1100631</v>
      </c>
      <c r="I14" s="101">
        <f t="shared" si="1"/>
        <v>4600</v>
      </c>
      <c r="J14" s="64">
        <f t="shared" si="2"/>
        <v>1096031</v>
      </c>
      <c r="K14" s="13">
        <f t="shared" si="6"/>
        <v>1096.0309999999999</v>
      </c>
      <c r="L14" s="13">
        <f t="shared" si="7"/>
        <v>0.98170000000000002</v>
      </c>
      <c r="M14" s="33">
        <f t="shared" si="8"/>
        <v>1075.9736327000001</v>
      </c>
      <c r="O14" s="142"/>
      <c r="P14" s="34">
        <v>44958</v>
      </c>
      <c r="Q14" s="114">
        <v>44958</v>
      </c>
      <c r="R14" s="115">
        <v>44986</v>
      </c>
      <c r="S14" s="100">
        <v>100000</v>
      </c>
      <c r="T14" s="101">
        <v>0</v>
      </c>
      <c r="U14" s="150">
        <f t="shared" si="3"/>
        <v>100000</v>
      </c>
      <c r="V14" s="11">
        <f t="shared" si="9"/>
        <v>100</v>
      </c>
      <c r="W14" s="38">
        <f t="shared" si="10"/>
        <v>0.98170000000000002</v>
      </c>
      <c r="X14" s="38">
        <f t="shared" si="11"/>
        <v>98</v>
      </c>
      <c r="Y14" s="351"/>
      <c r="Z14" s="145"/>
      <c r="AA14" s="34">
        <v>44958</v>
      </c>
      <c r="AB14" s="114">
        <v>44958</v>
      </c>
      <c r="AC14" s="115">
        <v>44986</v>
      </c>
      <c r="AD14" s="100">
        <v>1000631</v>
      </c>
      <c r="AE14" s="101">
        <v>4600</v>
      </c>
      <c r="AF14" s="150">
        <f t="shared" si="4"/>
        <v>996031</v>
      </c>
      <c r="AG14" s="11">
        <f t="shared" si="12"/>
        <v>996.03099999999995</v>
      </c>
      <c r="AH14" s="38">
        <f t="shared" si="13"/>
        <v>0.98170000000000002</v>
      </c>
      <c r="AI14" s="38">
        <f t="shared" si="14"/>
        <v>977</v>
      </c>
      <c r="AJ14" s="351"/>
      <c r="AK14" s="147"/>
      <c r="AL14" s="139"/>
    </row>
    <row r="15" spans="1:38" ht="16" thickBot="1" x14ac:dyDescent="0.25">
      <c r="A15" s="138"/>
      <c r="B15" s="39">
        <v>44986</v>
      </c>
      <c r="C15" s="114">
        <v>44986</v>
      </c>
      <c r="D15" s="115">
        <v>45017</v>
      </c>
      <c r="E15" s="35">
        <v>1251250</v>
      </c>
      <c r="F15" s="36">
        <v>2500</v>
      </c>
      <c r="G15" s="133">
        <f t="shared" si="5"/>
        <v>1248750</v>
      </c>
      <c r="H15" s="100">
        <f t="shared" si="0"/>
        <v>1243403</v>
      </c>
      <c r="I15" s="101">
        <f t="shared" si="1"/>
        <v>5367</v>
      </c>
      <c r="J15" s="64">
        <f t="shared" si="2"/>
        <v>1238036</v>
      </c>
      <c r="K15" s="13">
        <f t="shared" si="6"/>
        <v>1238.0360000000001</v>
      </c>
      <c r="L15" s="13">
        <f t="shared" si="7"/>
        <v>0.98170000000000002</v>
      </c>
      <c r="M15" s="33">
        <f t="shared" si="8"/>
        <v>1215.3799412000001</v>
      </c>
      <c r="O15" s="142"/>
      <c r="P15" s="39">
        <v>44986</v>
      </c>
      <c r="Q15" s="114">
        <v>44986</v>
      </c>
      <c r="R15" s="115">
        <v>45017</v>
      </c>
      <c r="S15" s="100">
        <v>100000</v>
      </c>
      <c r="T15" s="101">
        <v>0</v>
      </c>
      <c r="U15" s="150">
        <f t="shared" si="3"/>
        <v>100000</v>
      </c>
      <c r="V15" s="11">
        <f t="shared" si="9"/>
        <v>100</v>
      </c>
      <c r="W15" s="38">
        <f t="shared" si="10"/>
        <v>0.98170000000000002</v>
      </c>
      <c r="X15" s="38">
        <f t="shared" si="11"/>
        <v>98</v>
      </c>
      <c r="Y15" s="351"/>
      <c r="Z15" s="145"/>
      <c r="AA15" s="39">
        <v>44986</v>
      </c>
      <c r="AB15" s="114">
        <v>44986</v>
      </c>
      <c r="AC15" s="115">
        <v>45017</v>
      </c>
      <c r="AD15" s="100">
        <v>1143403</v>
      </c>
      <c r="AE15" s="101">
        <v>5367</v>
      </c>
      <c r="AF15" s="150">
        <f t="shared" si="4"/>
        <v>1138036</v>
      </c>
      <c r="AG15" s="11">
        <f t="shared" si="12"/>
        <v>1138.0360000000001</v>
      </c>
      <c r="AH15" s="38">
        <f t="shared" si="13"/>
        <v>0.98170000000000002</v>
      </c>
      <c r="AI15" s="38">
        <f t="shared" si="14"/>
        <v>1117</v>
      </c>
      <c r="AJ15" s="351"/>
      <c r="AK15" s="147"/>
      <c r="AL15" s="139"/>
    </row>
    <row r="16" spans="1:38" ht="16" thickBot="1" x14ac:dyDescent="0.25">
      <c r="A16" s="138"/>
      <c r="B16" s="34">
        <v>45017</v>
      </c>
      <c r="C16" s="114">
        <v>45017</v>
      </c>
      <c r="D16" s="115">
        <v>45047</v>
      </c>
      <c r="E16" s="35">
        <v>1157500</v>
      </c>
      <c r="F16" s="36">
        <v>3750</v>
      </c>
      <c r="G16" s="133">
        <f t="shared" si="5"/>
        <v>1153750</v>
      </c>
      <c r="H16" s="100">
        <f t="shared" si="0"/>
        <v>1150653</v>
      </c>
      <c r="I16" s="101">
        <f t="shared" si="1"/>
        <v>6728</v>
      </c>
      <c r="J16" s="64">
        <f t="shared" si="2"/>
        <v>1143925</v>
      </c>
      <c r="K16" s="13">
        <f t="shared" si="6"/>
        <v>1143.925</v>
      </c>
      <c r="L16" s="13">
        <f t="shared" si="7"/>
        <v>0.98170000000000002</v>
      </c>
      <c r="M16" s="33">
        <f t="shared" si="8"/>
        <v>1122.9911724999999</v>
      </c>
      <c r="O16" s="142"/>
      <c r="P16" s="34">
        <v>45017</v>
      </c>
      <c r="Q16" s="114">
        <v>45017</v>
      </c>
      <c r="R16" s="115">
        <v>45047</v>
      </c>
      <c r="S16" s="100">
        <v>100000</v>
      </c>
      <c r="T16" s="101">
        <v>0</v>
      </c>
      <c r="U16" s="150">
        <f t="shared" si="3"/>
        <v>100000</v>
      </c>
      <c r="V16" s="11">
        <f t="shared" si="9"/>
        <v>100</v>
      </c>
      <c r="W16" s="38">
        <f t="shared" si="10"/>
        <v>0.98170000000000002</v>
      </c>
      <c r="X16" s="38">
        <f t="shared" si="11"/>
        <v>98</v>
      </c>
      <c r="Y16" s="351"/>
      <c r="Z16" s="145"/>
      <c r="AA16" s="34">
        <v>45017</v>
      </c>
      <c r="AB16" s="114">
        <v>45017</v>
      </c>
      <c r="AC16" s="115">
        <v>45047</v>
      </c>
      <c r="AD16" s="100">
        <v>1050653</v>
      </c>
      <c r="AE16" s="101">
        <v>6728</v>
      </c>
      <c r="AF16" s="150">
        <f t="shared" si="4"/>
        <v>1043925</v>
      </c>
      <c r="AG16" s="11">
        <f t="shared" si="12"/>
        <v>1043.925</v>
      </c>
      <c r="AH16" s="38">
        <f t="shared" si="13"/>
        <v>0.98170000000000002</v>
      </c>
      <c r="AI16" s="38">
        <f t="shared" si="14"/>
        <v>1024</v>
      </c>
      <c r="AJ16" s="351"/>
      <c r="AK16" s="147"/>
      <c r="AL16" s="139"/>
    </row>
    <row r="17" spans="1:38" ht="16" thickBot="1" x14ac:dyDescent="0.25">
      <c r="A17" s="138"/>
      <c r="B17" s="39">
        <v>45047</v>
      </c>
      <c r="C17" s="114">
        <v>45047</v>
      </c>
      <c r="D17" s="115">
        <v>45078</v>
      </c>
      <c r="E17" s="35">
        <v>1192500</v>
      </c>
      <c r="F17" s="36">
        <v>2500</v>
      </c>
      <c r="G17" s="133">
        <f t="shared" si="5"/>
        <v>1190000</v>
      </c>
      <c r="H17" s="100">
        <f t="shared" si="0"/>
        <v>1185453</v>
      </c>
      <c r="I17" s="101">
        <f t="shared" si="1"/>
        <v>4983</v>
      </c>
      <c r="J17" s="64">
        <f t="shared" si="2"/>
        <v>1180470</v>
      </c>
      <c r="K17" s="13">
        <f t="shared" si="6"/>
        <v>1180.47</v>
      </c>
      <c r="L17" s="13">
        <f t="shared" si="7"/>
        <v>0.98170000000000002</v>
      </c>
      <c r="M17" s="33">
        <f t="shared" si="8"/>
        <v>1158.867399</v>
      </c>
      <c r="O17" s="142"/>
      <c r="P17" s="39">
        <v>45047</v>
      </c>
      <c r="Q17" s="114">
        <v>45047</v>
      </c>
      <c r="R17" s="115">
        <v>45078</v>
      </c>
      <c r="S17" s="100">
        <v>100000</v>
      </c>
      <c r="T17" s="101">
        <v>0</v>
      </c>
      <c r="U17" s="150">
        <f t="shared" si="3"/>
        <v>100000</v>
      </c>
      <c r="V17" s="11">
        <f t="shared" si="9"/>
        <v>100</v>
      </c>
      <c r="W17" s="38">
        <f t="shared" si="10"/>
        <v>0.98170000000000002</v>
      </c>
      <c r="X17" s="38">
        <f t="shared" si="11"/>
        <v>98</v>
      </c>
      <c r="Y17" s="351"/>
      <c r="Z17" s="145"/>
      <c r="AA17" s="39">
        <v>45047</v>
      </c>
      <c r="AB17" s="114">
        <v>45047</v>
      </c>
      <c r="AC17" s="115">
        <v>45078</v>
      </c>
      <c r="AD17" s="100">
        <v>1085453</v>
      </c>
      <c r="AE17" s="101">
        <v>4983</v>
      </c>
      <c r="AF17" s="150">
        <f t="shared" si="4"/>
        <v>1080470</v>
      </c>
      <c r="AG17" s="11">
        <f t="shared" si="12"/>
        <v>1080.47</v>
      </c>
      <c r="AH17" s="38">
        <f t="shared" si="13"/>
        <v>0.98170000000000002</v>
      </c>
      <c r="AI17" s="38">
        <f t="shared" si="14"/>
        <v>1060</v>
      </c>
      <c r="AJ17" s="351"/>
      <c r="AK17" s="147"/>
      <c r="AL17" s="139"/>
    </row>
    <row r="18" spans="1:38" ht="16" thickBot="1" x14ac:dyDescent="0.25">
      <c r="A18" s="138"/>
      <c r="B18" s="34">
        <v>45078</v>
      </c>
      <c r="C18" s="114">
        <v>45078</v>
      </c>
      <c r="D18" s="115">
        <v>45108</v>
      </c>
      <c r="E18" s="35">
        <v>1021250</v>
      </c>
      <c r="F18" s="36">
        <v>3750</v>
      </c>
      <c r="G18" s="133">
        <f t="shared" si="5"/>
        <v>1017500</v>
      </c>
      <c r="H18" s="100">
        <f t="shared" si="0"/>
        <v>1015475</v>
      </c>
      <c r="I18" s="101">
        <f t="shared" si="1"/>
        <v>6210</v>
      </c>
      <c r="J18" s="64">
        <f t="shared" si="2"/>
        <v>1009265</v>
      </c>
      <c r="K18" s="13">
        <f t="shared" si="6"/>
        <v>1009.265</v>
      </c>
      <c r="L18" s="13">
        <f t="shared" si="7"/>
        <v>0.98170000000000002</v>
      </c>
      <c r="M18" s="33">
        <f t="shared" si="8"/>
        <v>990.79545050000002</v>
      </c>
      <c r="O18" s="142"/>
      <c r="P18" s="34">
        <v>45078</v>
      </c>
      <c r="Q18" s="114">
        <v>45078</v>
      </c>
      <c r="R18" s="115">
        <v>45108</v>
      </c>
      <c r="S18" s="100">
        <v>100000</v>
      </c>
      <c r="T18" s="101">
        <v>0</v>
      </c>
      <c r="U18" s="150">
        <f t="shared" si="3"/>
        <v>100000</v>
      </c>
      <c r="V18" s="11">
        <f t="shared" si="9"/>
        <v>100</v>
      </c>
      <c r="W18" s="38">
        <f t="shared" si="10"/>
        <v>0.98170000000000002</v>
      </c>
      <c r="X18" s="38">
        <f t="shared" si="11"/>
        <v>98</v>
      </c>
      <c r="Y18" s="351"/>
      <c r="Z18" s="145"/>
      <c r="AA18" s="34">
        <v>45078</v>
      </c>
      <c r="AB18" s="114">
        <v>45078</v>
      </c>
      <c r="AC18" s="115">
        <v>45108</v>
      </c>
      <c r="AD18" s="100">
        <v>915475</v>
      </c>
      <c r="AE18" s="101">
        <v>6210</v>
      </c>
      <c r="AF18" s="150">
        <f t="shared" si="4"/>
        <v>909265</v>
      </c>
      <c r="AG18" s="11">
        <f t="shared" si="12"/>
        <v>909.26499999999999</v>
      </c>
      <c r="AH18" s="38">
        <f t="shared" si="13"/>
        <v>0.98170000000000002</v>
      </c>
      <c r="AI18" s="38">
        <f t="shared" si="14"/>
        <v>892</v>
      </c>
      <c r="AJ18" s="351"/>
      <c r="AK18" s="147"/>
      <c r="AL18" s="139"/>
    </row>
    <row r="19" spans="1:38" ht="16" thickBot="1" x14ac:dyDescent="0.25">
      <c r="A19" s="138"/>
      <c r="B19" s="39">
        <v>45108</v>
      </c>
      <c r="C19" s="114">
        <v>45108</v>
      </c>
      <c r="D19" s="115">
        <v>45139</v>
      </c>
      <c r="E19" s="35">
        <v>682500</v>
      </c>
      <c r="F19" s="36">
        <v>2500</v>
      </c>
      <c r="G19" s="133">
        <f t="shared" si="5"/>
        <v>680000</v>
      </c>
      <c r="H19" s="100">
        <f t="shared" si="0"/>
        <v>678521</v>
      </c>
      <c r="I19" s="101">
        <f t="shared" si="1"/>
        <v>4983</v>
      </c>
      <c r="J19" s="64">
        <f t="shared" si="2"/>
        <v>673538</v>
      </c>
      <c r="K19" s="13">
        <f t="shared" si="6"/>
        <v>673.53800000000001</v>
      </c>
      <c r="L19" s="13">
        <f t="shared" si="7"/>
        <v>0.98170000000000002</v>
      </c>
      <c r="M19" s="33">
        <f t="shared" si="8"/>
        <v>661.21225460000005</v>
      </c>
      <c r="O19" s="142"/>
      <c r="P19" s="39">
        <v>45108</v>
      </c>
      <c r="Q19" s="114">
        <v>45108</v>
      </c>
      <c r="R19" s="115">
        <v>45139</v>
      </c>
      <c r="S19" s="100">
        <v>100000</v>
      </c>
      <c r="T19" s="101">
        <v>0</v>
      </c>
      <c r="U19" s="150">
        <f t="shared" si="3"/>
        <v>100000</v>
      </c>
      <c r="V19" s="11">
        <f t="shared" si="9"/>
        <v>100</v>
      </c>
      <c r="W19" s="38">
        <f t="shared" si="10"/>
        <v>0.98170000000000002</v>
      </c>
      <c r="X19" s="38">
        <f t="shared" si="11"/>
        <v>98</v>
      </c>
      <c r="Y19" s="351"/>
      <c r="Z19" s="145"/>
      <c r="AA19" s="39">
        <v>45108</v>
      </c>
      <c r="AB19" s="114">
        <v>45108</v>
      </c>
      <c r="AC19" s="115">
        <v>45139</v>
      </c>
      <c r="AD19" s="100">
        <v>578521</v>
      </c>
      <c r="AE19" s="101">
        <v>4983</v>
      </c>
      <c r="AF19" s="150">
        <f t="shared" si="4"/>
        <v>573538</v>
      </c>
      <c r="AG19" s="11">
        <f t="shared" si="12"/>
        <v>573.53800000000001</v>
      </c>
      <c r="AH19" s="38">
        <f t="shared" si="13"/>
        <v>0.98170000000000002</v>
      </c>
      <c r="AI19" s="38">
        <f t="shared" si="14"/>
        <v>563</v>
      </c>
      <c r="AJ19" s="351"/>
      <c r="AK19" s="147"/>
      <c r="AL19" s="139"/>
    </row>
    <row r="20" spans="1:38" ht="16" thickBot="1" x14ac:dyDescent="0.25">
      <c r="A20" s="138"/>
      <c r="B20" s="34">
        <v>45139</v>
      </c>
      <c r="C20" s="114">
        <v>45139</v>
      </c>
      <c r="D20" s="115">
        <v>45170</v>
      </c>
      <c r="E20" s="35">
        <v>955000</v>
      </c>
      <c r="F20" s="36">
        <v>3750</v>
      </c>
      <c r="G20" s="133">
        <f t="shared" si="5"/>
        <v>951250</v>
      </c>
      <c r="H20" s="100">
        <f t="shared" si="0"/>
        <v>949810</v>
      </c>
      <c r="I20" s="101">
        <f t="shared" si="1"/>
        <v>7303</v>
      </c>
      <c r="J20" s="64">
        <f t="shared" si="2"/>
        <v>942507</v>
      </c>
      <c r="K20" s="13">
        <f t="shared" si="6"/>
        <v>942.50699999999995</v>
      </c>
      <c r="L20" s="13">
        <f t="shared" si="7"/>
        <v>0.98170000000000002</v>
      </c>
      <c r="M20" s="33">
        <f t="shared" si="8"/>
        <v>925.25912189999997</v>
      </c>
      <c r="O20" s="142"/>
      <c r="P20" s="34">
        <v>45139</v>
      </c>
      <c r="Q20" s="114">
        <v>45139</v>
      </c>
      <c r="R20" s="115">
        <v>45170</v>
      </c>
      <c r="S20" s="100">
        <v>100000</v>
      </c>
      <c r="T20" s="101">
        <v>0</v>
      </c>
      <c r="U20" s="150">
        <f t="shared" si="3"/>
        <v>100000</v>
      </c>
      <c r="V20" s="11">
        <f t="shared" si="9"/>
        <v>100</v>
      </c>
      <c r="W20" s="38">
        <f t="shared" si="10"/>
        <v>0.98170000000000002</v>
      </c>
      <c r="X20" s="38">
        <f t="shared" si="11"/>
        <v>98</v>
      </c>
      <c r="Y20" s="351"/>
      <c r="Z20" s="145"/>
      <c r="AA20" s="34">
        <v>45139</v>
      </c>
      <c r="AB20" s="114">
        <v>45139</v>
      </c>
      <c r="AC20" s="115">
        <v>45170</v>
      </c>
      <c r="AD20" s="100">
        <v>849810</v>
      </c>
      <c r="AE20" s="101">
        <v>7303</v>
      </c>
      <c r="AF20" s="150">
        <f t="shared" si="4"/>
        <v>842507</v>
      </c>
      <c r="AG20" s="11">
        <f t="shared" si="12"/>
        <v>842.50699999999995</v>
      </c>
      <c r="AH20" s="38">
        <f t="shared" si="13"/>
        <v>0.98170000000000002</v>
      </c>
      <c r="AI20" s="38">
        <f t="shared" si="14"/>
        <v>827</v>
      </c>
      <c r="AJ20" s="351"/>
      <c r="AK20" s="147"/>
      <c r="AL20" s="139"/>
    </row>
    <row r="21" spans="1:38" ht="16" thickBot="1" x14ac:dyDescent="0.25">
      <c r="A21" s="138"/>
      <c r="B21" s="39">
        <v>45170</v>
      </c>
      <c r="C21" s="114">
        <v>45170</v>
      </c>
      <c r="D21" s="115">
        <v>45200</v>
      </c>
      <c r="E21" s="35">
        <v>863875</v>
      </c>
      <c r="F21" s="36">
        <v>1500</v>
      </c>
      <c r="G21" s="133">
        <f t="shared" si="5"/>
        <v>862375</v>
      </c>
      <c r="H21" s="100">
        <f t="shared" si="0"/>
        <v>858652</v>
      </c>
      <c r="I21" s="101">
        <f t="shared" si="1"/>
        <v>3630</v>
      </c>
      <c r="J21" s="64">
        <f t="shared" si="2"/>
        <v>855022</v>
      </c>
      <c r="K21" s="13">
        <f t="shared" si="6"/>
        <v>855.02200000000005</v>
      </c>
      <c r="L21" s="13">
        <f t="shared" si="7"/>
        <v>0.98170000000000002</v>
      </c>
      <c r="M21" s="33">
        <f t="shared" si="8"/>
        <v>839.37509740000007</v>
      </c>
      <c r="O21" s="142"/>
      <c r="P21" s="39">
        <v>45170</v>
      </c>
      <c r="Q21" s="114">
        <v>45170</v>
      </c>
      <c r="R21" s="115">
        <v>45200</v>
      </c>
      <c r="S21" s="100">
        <v>100000</v>
      </c>
      <c r="T21" s="101">
        <v>0</v>
      </c>
      <c r="U21" s="150">
        <f t="shared" si="3"/>
        <v>100000</v>
      </c>
      <c r="V21" s="11">
        <f t="shared" si="9"/>
        <v>100</v>
      </c>
      <c r="W21" s="38">
        <f t="shared" si="10"/>
        <v>0.98170000000000002</v>
      </c>
      <c r="X21" s="38">
        <f t="shared" si="11"/>
        <v>98</v>
      </c>
      <c r="Y21" s="351"/>
      <c r="Z21" s="145"/>
      <c r="AA21" s="39">
        <v>45170</v>
      </c>
      <c r="AB21" s="114">
        <v>45170</v>
      </c>
      <c r="AC21" s="115">
        <v>45200</v>
      </c>
      <c r="AD21" s="100">
        <v>758652</v>
      </c>
      <c r="AE21" s="101">
        <v>3630</v>
      </c>
      <c r="AF21" s="150">
        <f>AD21-AE21</f>
        <v>755022</v>
      </c>
      <c r="AG21" s="11">
        <f t="shared" si="12"/>
        <v>755.02200000000005</v>
      </c>
      <c r="AH21" s="38">
        <f t="shared" si="13"/>
        <v>0.98170000000000002</v>
      </c>
      <c r="AI21" s="38">
        <f t="shared" si="14"/>
        <v>741</v>
      </c>
      <c r="AJ21" s="351"/>
      <c r="AK21" s="147"/>
      <c r="AL21" s="139"/>
    </row>
    <row r="22" spans="1:38" ht="16" thickBot="1" x14ac:dyDescent="0.25">
      <c r="A22" s="138"/>
      <c r="B22" s="40">
        <v>45200</v>
      </c>
      <c r="C22" s="116">
        <v>45200</v>
      </c>
      <c r="D22" s="117">
        <v>45231</v>
      </c>
      <c r="E22" s="35">
        <v>1121500</v>
      </c>
      <c r="F22" s="36">
        <v>375</v>
      </c>
      <c r="G22" s="133">
        <f t="shared" si="5"/>
        <v>1121125</v>
      </c>
      <c r="H22" s="106">
        <f t="shared" si="0"/>
        <v>1113755</v>
      </c>
      <c r="I22" s="107">
        <f t="shared" si="1"/>
        <v>1065</v>
      </c>
      <c r="J22" s="67">
        <f t="shared" si="2"/>
        <v>1112690</v>
      </c>
      <c r="K22" s="13">
        <f t="shared" si="6"/>
        <v>1112.69</v>
      </c>
      <c r="L22" s="13">
        <f t="shared" si="7"/>
        <v>0.98170000000000002</v>
      </c>
      <c r="M22" s="33">
        <f t="shared" si="8"/>
        <v>1092.327773</v>
      </c>
      <c r="O22" s="142"/>
      <c r="P22" s="40">
        <v>45200</v>
      </c>
      <c r="Q22" s="116">
        <v>45200</v>
      </c>
      <c r="R22" s="117">
        <v>45231</v>
      </c>
      <c r="S22" s="106">
        <v>100000</v>
      </c>
      <c r="T22" s="107">
        <v>0</v>
      </c>
      <c r="U22" s="151">
        <f t="shared" si="3"/>
        <v>100000</v>
      </c>
      <c r="V22" s="18">
        <f t="shared" si="9"/>
        <v>100</v>
      </c>
      <c r="W22" s="38">
        <f t="shared" si="10"/>
        <v>0.98170000000000002</v>
      </c>
      <c r="X22" s="38">
        <f t="shared" si="11"/>
        <v>98</v>
      </c>
      <c r="Y22" s="352"/>
      <c r="Z22" s="145"/>
      <c r="AA22" s="40">
        <v>45200</v>
      </c>
      <c r="AB22" s="116">
        <v>45200</v>
      </c>
      <c r="AC22" s="117">
        <v>45231</v>
      </c>
      <c r="AD22" s="106">
        <v>1013755</v>
      </c>
      <c r="AE22" s="107">
        <v>1065</v>
      </c>
      <c r="AF22" s="151">
        <f t="shared" si="4"/>
        <v>1012690</v>
      </c>
      <c r="AG22" s="18">
        <f t="shared" si="12"/>
        <v>1012.69</v>
      </c>
      <c r="AH22" s="38">
        <f t="shared" si="13"/>
        <v>0.98170000000000002</v>
      </c>
      <c r="AI22" s="38">
        <f t="shared" si="14"/>
        <v>994</v>
      </c>
      <c r="AJ22" s="352"/>
      <c r="AK22" s="147"/>
      <c r="AL22" s="139"/>
    </row>
    <row r="23" spans="1:38" ht="16" thickBot="1" x14ac:dyDescent="0.25">
      <c r="A23" s="138"/>
      <c r="B23" s="288" t="s">
        <v>28</v>
      </c>
      <c r="C23" s="289"/>
      <c r="D23" s="290"/>
      <c r="E23" s="46">
        <f t="shared" ref="E23:K23" si="15">SUM(E9:E22)</f>
        <v>14271625</v>
      </c>
      <c r="F23" s="47">
        <f t="shared" si="15"/>
        <v>39375</v>
      </c>
      <c r="G23" s="48">
        <f t="shared" si="15"/>
        <v>14232250</v>
      </c>
      <c r="H23" s="125">
        <f t="shared" si="15"/>
        <v>14187572</v>
      </c>
      <c r="I23" s="126">
        <f t="shared" si="15"/>
        <v>76429</v>
      </c>
      <c r="J23" s="127">
        <f t="shared" si="15"/>
        <v>14111143</v>
      </c>
      <c r="K23" s="49">
        <f t="shared" si="15"/>
        <v>14111.143</v>
      </c>
      <c r="L23" s="49">
        <f>L9</f>
        <v>0.98170000000000002</v>
      </c>
      <c r="M23" s="50">
        <f>SUM(M9:M22)</f>
        <v>13852.909083099999</v>
      </c>
      <c r="O23" s="142"/>
      <c r="P23" s="288" t="s">
        <v>28</v>
      </c>
      <c r="Q23" s="353"/>
      <c r="R23" s="354"/>
      <c r="S23" s="75">
        <f t="shared" ref="S23:V23" si="16">SUM(S9:S22)</f>
        <v>1400000</v>
      </c>
      <c r="T23" s="74">
        <f t="shared" si="16"/>
        <v>0</v>
      </c>
      <c r="U23" s="76">
        <f t="shared" si="16"/>
        <v>1400000</v>
      </c>
      <c r="V23" s="152">
        <f t="shared" si="16"/>
        <v>1400</v>
      </c>
      <c r="W23" s="49">
        <f>W9</f>
        <v>0.98170000000000002</v>
      </c>
      <c r="X23" s="50">
        <f>SUM(X9:X22)</f>
        <v>1372</v>
      </c>
      <c r="Y23" s="50">
        <f>SUM(Y9:Y22)</f>
        <v>1372</v>
      </c>
      <c r="Z23" s="145"/>
      <c r="AA23" s="288" t="s">
        <v>28</v>
      </c>
      <c r="AB23" s="353"/>
      <c r="AC23" s="354"/>
      <c r="AD23" s="75">
        <f t="shared" ref="AD23:AG23" si="17">SUM(AD9:AD22)</f>
        <v>12787572</v>
      </c>
      <c r="AE23" s="74">
        <f t="shared" si="17"/>
        <v>76429</v>
      </c>
      <c r="AF23" s="76">
        <f t="shared" si="17"/>
        <v>12711143</v>
      </c>
      <c r="AG23" s="152">
        <f t="shared" si="17"/>
        <v>12711.143</v>
      </c>
      <c r="AH23" s="49">
        <f>AH9</f>
        <v>0.98170000000000002</v>
      </c>
      <c r="AI23" s="50">
        <f>SUM(AI9:AI22)</f>
        <v>12472</v>
      </c>
      <c r="AJ23" s="50">
        <f>SUM(AJ9:AJ22)</f>
        <v>12472</v>
      </c>
      <c r="AK23" s="147"/>
      <c r="AL23" s="139"/>
    </row>
    <row r="24" spans="1:38" ht="16" thickBot="1" x14ac:dyDescent="0.25">
      <c r="A24" s="138"/>
      <c r="O24" s="143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8"/>
      <c r="AL24" s="139"/>
    </row>
    <row r="25" spans="1:38" x14ac:dyDescent="0.2">
      <c r="A25" s="138"/>
      <c r="C25" s="112">
        <v>45170</v>
      </c>
      <c r="D25" s="113">
        <v>45183</v>
      </c>
      <c r="E25" s="129">
        <v>367500</v>
      </c>
      <c r="F25" s="92">
        <v>1250</v>
      </c>
      <c r="AL25" s="139"/>
    </row>
    <row r="26" spans="1:38" ht="16" thickBot="1" x14ac:dyDescent="0.25">
      <c r="A26" s="138"/>
      <c r="C26" s="116">
        <v>45183</v>
      </c>
      <c r="D26" s="117">
        <v>45200</v>
      </c>
      <c r="E26" s="130">
        <v>496375</v>
      </c>
      <c r="F26" s="94">
        <v>250</v>
      </c>
      <c r="AL26" s="139"/>
    </row>
    <row r="27" spans="1:38" x14ac:dyDescent="0.2">
      <c r="AL27" s="139"/>
    </row>
    <row r="28" spans="1:38" x14ac:dyDescent="0.2">
      <c r="AL28" s="139"/>
    </row>
    <row r="29" spans="1:38" x14ac:dyDescent="0.2">
      <c r="AL29" s="139"/>
    </row>
    <row r="30" spans="1:38" ht="47" customHeight="1" x14ac:dyDescent="0.2">
      <c r="E30" s="238" t="s">
        <v>57</v>
      </c>
      <c r="F30" s="239" t="s">
        <v>66</v>
      </c>
      <c r="G30" s="239" t="s">
        <v>67</v>
      </c>
      <c r="AL30" s="139"/>
    </row>
    <row r="31" spans="1:38" x14ac:dyDescent="0.2">
      <c r="E31" s="188">
        <v>2022</v>
      </c>
      <c r="F31" s="224">
        <f>SUM(K9:K12)</f>
        <v>3765.8459999999995</v>
      </c>
      <c r="G31" s="224">
        <f>SUM(M9:M12)</f>
        <v>3696.9310181999999</v>
      </c>
      <c r="AL31" s="139"/>
    </row>
    <row r="32" spans="1:38" x14ac:dyDescent="0.2">
      <c r="E32" s="188">
        <v>2023</v>
      </c>
      <c r="F32" s="224">
        <f>SUM(K13:K22)</f>
        <v>10345.297000000002</v>
      </c>
      <c r="G32" s="224">
        <f>SUM(M13:M22)</f>
        <v>10155.978064899999</v>
      </c>
      <c r="AL32" s="139"/>
    </row>
    <row r="33" spans="5:38" x14ac:dyDescent="0.2">
      <c r="E33" s="188" t="s">
        <v>28</v>
      </c>
      <c r="F33" s="224">
        <f>F31+F32</f>
        <v>14111.143000000002</v>
      </c>
      <c r="G33" s="224">
        <f>G31+G32</f>
        <v>13852.909083099999</v>
      </c>
      <c r="AL33" s="139"/>
    </row>
    <row r="34" spans="5:38" x14ac:dyDescent="0.2">
      <c r="G34" s="120"/>
      <c r="AL34" s="139"/>
    </row>
    <row r="35" spans="5:38" x14ac:dyDescent="0.2">
      <c r="AL35" s="139"/>
    </row>
    <row r="36" spans="5:38" x14ac:dyDescent="0.2">
      <c r="AL36" s="139"/>
    </row>
    <row r="37" spans="5:38" x14ac:dyDescent="0.2">
      <c r="AL37" s="139"/>
    </row>
    <row r="38" spans="5:38" x14ac:dyDescent="0.2">
      <c r="AL38" s="139"/>
    </row>
    <row r="39" spans="5:38" x14ac:dyDescent="0.2">
      <c r="AL39" s="139"/>
    </row>
    <row r="40" spans="5:38" x14ac:dyDescent="0.2">
      <c r="AL40" s="139"/>
    </row>
    <row r="41" spans="5:38" x14ac:dyDescent="0.2">
      <c r="AL41" s="139"/>
    </row>
    <row r="42" spans="5:38" x14ac:dyDescent="0.2">
      <c r="AL42" s="139"/>
    </row>
    <row r="43" spans="5:38" x14ac:dyDescent="0.2">
      <c r="AL43" s="139"/>
    </row>
    <row r="44" spans="5:38" x14ac:dyDescent="0.2">
      <c r="AL44" s="139"/>
    </row>
    <row r="45" spans="5:38" x14ac:dyDescent="0.2">
      <c r="AL45" s="139"/>
    </row>
    <row r="46" spans="5:38" x14ac:dyDescent="0.2">
      <c r="AL46" s="139"/>
    </row>
    <row r="47" spans="5:38" x14ac:dyDescent="0.2">
      <c r="AL47" s="139"/>
    </row>
    <row r="48" spans="5:38" x14ac:dyDescent="0.2">
      <c r="AL48" s="139"/>
    </row>
    <row r="49" spans="14:38" x14ac:dyDescent="0.2">
      <c r="AL49" s="139"/>
    </row>
    <row r="50" spans="14:38" ht="16" thickBot="1" x14ac:dyDescent="0.25"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86"/>
    </row>
  </sheetData>
  <mergeCells count="43">
    <mergeCell ref="AJ9:AJ12"/>
    <mergeCell ref="AJ13:AJ22"/>
    <mergeCell ref="AA23:AC23"/>
    <mergeCell ref="AJ6:AJ8"/>
    <mergeCell ref="AD7:AD8"/>
    <mergeCell ref="AE7:AE8"/>
    <mergeCell ref="AF7:AF8"/>
    <mergeCell ref="AD6:AF6"/>
    <mergeCell ref="AG6:AG8"/>
    <mergeCell ref="AH6:AH8"/>
    <mergeCell ref="AI6:AI8"/>
    <mergeCell ref="P23:R23"/>
    <mergeCell ref="AA5:AC5"/>
    <mergeCell ref="AA6:AA8"/>
    <mergeCell ref="AB6:AC7"/>
    <mergeCell ref="Y6:Y8"/>
    <mergeCell ref="S7:S8"/>
    <mergeCell ref="T7:T8"/>
    <mergeCell ref="U7:U8"/>
    <mergeCell ref="S6:U6"/>
    <mergeCell ref="V6:V8"/>
    <mergeCell ref="W6:W8"/>
    <mergeCell ref="X6:X8"/>
    <mergeCell ref="P5:R5"/>
    <mergeCell ref="P6:P8"/>
    <mergeCell ref="K6:K8"/>
    <mergeCell ref="Y9:Y12"/>
    <mergeCell ref="Y13:Y22"/>
    <mergeCell ref="L6:L8"/>
    <mergeCell ref="M6:M8"/>
    <mergeCell ref="Q6:R7"/>
    <mergeCell ref="B5:D5"/>
    <mergeCell ref="J7:J8"/>
    <mergeCell ref="B23:D23"/>
    <mergeCell ref="B6:B8"/>
    <mergeCell ref="C6:D7"/>
    <mergeCell ref="E6:G6"/>
    <mergeCell ref="H6:J6"/>
    <mergeCell ref="E7:E8"/>
    <mergeCell ref="F7:F8"/>
    <mergeCell ref="G7:G8"/>
    <mergeCell ref="H7:H8"/>
    <mergeCell ref="I7:I8"/>
  </mergeCells>
  <pageMargins left="0.7" right="0.7" top="0.75" bottom="0.75" header="0.3" footer="0.3"/>
  <ignoredErrors>
    <ignoredError sqref="L23 W23 AH23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CADCD-0368-4852-8771-2AF0A47C5BA3}">
  <sheetPr>
    <tabColor theme="9" tint="0.39997558519241921"/>
  </sheetPr>
  <dimension ref="B1:M29"/>
  <sheetViews>
    <sheetView zoomScaleNormal="100" workbookViewId="0">
      <selection activeCell="T32" sqref="T32"/>
    </sheetView>
  </sheetViews>
  <sheetFormatPr baseColWidth="10" defaultColWidth="9.1640625" defaultRowHeight="15" x14ac:dyDescent="0.2"/>
  <cols>
    <col min="1" max="1" width="9.1640625" style="24"/>
    <col min="2" max="2" width="7.5" style="24" bestFit="1" customWidth="1"/>
    <col min="3" max="4" width="10.5" style="24" bestFit="1" customWidth="1"/>
    <col min="5" max="5" width="13.83203125" style="24" bestFit="1" customWidth="1"/>
    <col min="6" max="6" width="7" style="24" bestFit="1" customWidth="1"/>
    <col min="7" max="7" width="13.5" style="24" bestFit="1" customWidth="1"/>
    <col min="8" max="9" width="13.5" style="24" customWidth="1"/>
    <col min="10" max="10" width="13.5" style="24" bestFit="1" customWidth="1"/>
    <col min="11" max="11" width="13.5" style="24" customWidth="1"/>
    <col min="12" max="12" width="11.83203125" style="24" customWidth="1"/>
    <col min="13" max="13" width="10.83203125" style="24" bestFit="1" customWidth="1"/>
    <col min="14" max="16384" width="9.1640625" style="24"/>
  </cols>
  <sheetData>
    <row r="1" spans="2:13" ht="16" thickBot="1" x14ac:dyDescent="0.25"/>
    <row r="2" spans="2:13" ht="15.75" customHeight="1" thickBot="1" x14ac:dyDescent="0.25">
      <c r="B2" s="295" t="s">
        <v>36</v>
      </c>
      <c r="C2" s="298" t="s">
        <v>37</v>
      </c>
      <c r="D2" s="299"/>
      <c r="E2" s="292" t="s">
        <v>41</v>
      </c>
      <c r="F2" s="293"/>
      <c r="G2" s="294"/>
      <c r="H2" s="317" t="s">
        <v>42</v>
      </c>
      <c r="I2" s="318"/>
      <c r="J2" s="319"/>
      <c r="K2" s="310" t="s">
        <v>46</v>
      </c>
      <c r="L2" s="310" t="s">
        <v>44</v>
      </c>
      <c r="M2" s="261" t="s">
        <v>45</v>
      </c>
    </row>
    <row r="3" spans="2:13" ht="15.75" customHeight="1" thickBot="1" x14ac:dyDescent="0.25">
      <c r="B3" s="296"/>
      <c r="C3" s="300"/>
      <c r="D3" s="301"/>
      <c r="E3" s="302" t="s">
        <v>38</v>
      </c>
      <c r="F3" s="304" t="s">
        <v>39</v>
      </c>
      <c r="G3" s="284" t="s">
        <v>40</v>
      </c>
      <c r="H3" s="307" t="s">
        <v>38</v>
      </c>
      <c r="I3" s="308" t="s">
        <v>39</v>
      </c>
      <c r="J3" s="335" t="s">
        <v>40</v>
      </c>
      <c r="K3" s="314"/>
      <c r="L3" s="311"/>
      <c r="M3" s="287"/>
    </row>
    <row r="4" spans="2:13" ht="16" thickBot="1" x14ac:dyDescent="0.25">
      <c r="B4" s="297"/>
      <c r="C4" s="26" t="s">
        <v>10</v>
      </c>
      <c r="D4" s="27" t="s">
        <v>11</v>
      </c>
      <c r="E4" s="303"/>
      <c r="F4" s="305"/>
      <c r="G4" s="285"/>
      <c r="H4" s="303"/>
      <c r="I4" s="305"/>
      <c r="J4" s="297"/>
      <c r="K4" s="315"/>
      <c r="L4" s="312"/>
      <c r="M4" s="263"/>
    </row>
    <row r="5" spans="2:13" ht="16" thickBot="1" x14ac:dyDescent="0.25">
      <c r="B5" s="28">
        <v>44805</v>
      </c>
      <c r="C5" s="112">
        <v>44804</v>
      </c>
      <c r="D5" s="113">
        <v>44834</v>
      </c>
      <c r="E5" s="30">
        <v>95625</v>
      </c>
      <c r="F5" s="31">
        <v>585</v>
      </c>
      <c r="G5" s="32">
        <f>(E5-F5)/31*30</f>
        <v>91974.193548387106</v>
      </c>
      <c r="H5" s="68">
        <v>95625</v>
      </c>
      <c r="I5" s="31">
        <v>585</v>
      </c>
      <c r="J5" s="32">
        <f>(H5-I5)/31*30</f>
        <v>91974.193548387106</v>
      </c>
      <c r="K5" s="22">
        <f>MIN(G5,J5)/1000</f>
        <v>91.974193548387106</v>
      </c>
      <c r="L5" s="51">
        <v>0.97699999999999998</v>
      </c>
      <c r="M5" s="33">
        <f>(K5*L5)</f>
        <v>89.858787096774208</v>
      </c>
    </row>
    <row r="6" spans="2:13" ht="16" thickBot="1" x14ac:dyDescent="0.25">
      <c r="B6" s="34">
        <v>44835</v>
      </c>
      <c r="C6" s="114">
        <v>44834</v>
      </c>
      <c r="D6" s="115">
        <v>44865</v>
      </c>
      <c r="E6" s="35">
        <v>112005</v>
      </c>
      <c r="F6" s="36">
        <v>630</v>
      </c>
      <c r="G6" s="37">
        <f t="shared" ref="G6:G18" si="0">E6-F6</f>
        <v>111375</v>
      </c>
      <c r="H6" s="63">
        <v>112005</v>
      </c>
      <c r="I6" s="61">
        <v>630</v>
      </c>
      <c r="J6" s="64">
        <f t="shared" ref="J6:J18" si="1">H6-I6</f>
        <v>111375</v>
      </c>
      <c r="K6" s="13">
        <f t="shared" ref="K6:K18" si="2">MIN(G6,J6)/1000</f>
        <v>111.375</v>
      </c>
      <c r="L6" s="52">
        <v>0.97699999999999998</v>
      </c>
      <c r="M6" s="33">
        <f t="shared" ref="M6:M18" si="3">(K6*L6)</f>
        <v>108.81337499999999</v>
      </c>
    </row>
    <row r="7" spans="2:13" ht="16" thickBot="1" x14ac:dyDescent="0.25">
      <c r="B7" s="39">
        <v>44866</v>
      </c>
      <c r="C7" s="114">
        <v>44865</v>
      </c>
      <c r="D7" s="115">
        <v>44895</v>
      </c>
      <c r="E7" s="35">
        <v>114975</v>
      </c>
      <c r="F7" s="36">
        <v>585</v>
      </c>
      <c r="G7" s="37">
        <f t="shared" si="0"/>
        <v>114390</v>
      </c>
      <c r="H7" s="63">
        <v>114975</v>
      </c>
      <c r="I7" s="61">
        <v>585</v>
      </c>
      <c r="J7" s="64">
        <f t="shared" si="1"/>
        <v>114390</v>
      </c>
      <c r="K7" s="13">
        <f t="shared" si="2"/>
        <v>114.39</v>
      </c>
      <c r="L7" s="52">
        <v>0.97699999999999998</v>
      </c>
      <c r="M7" s="33">
        <f t="shared" si="3"/>
        <v>111.75903</v>
      </c>
    </row>
    <row r="8" spans="2:13" ht="16" thickBot="1" x14ac:dyDescent="0.25">
      <c r="B8" s="40">
        <v>44896</v>
      </c>
      <c r="C8" s="116">
        <v>44895</v>
      </c>
      <c r="D8" s="117">
        <v>44926</v>
      </c>
      <c r="E8" s="42">
        <v>98730</v>
      </c>
      <c r="F8" s="43">
        <v>630</v>
      </c>
      <c r="G8" s="44">
        <f t="shared" si="0"/>
        <v>98100</v>
      </c>
      <c r="H8" s="65">
        <v>98730</v>
      </c>
      <c r="I8" s="66">
        <v>630</v>
      </c>
      <c r="J8" s="67">
        <f t="shared" si="1"/>
        <v>98100</v>
      </c>
      <c r="K8" s="23">
        <f t="shared" si="2"/>
        <v>98.1</v>
      </c>
      <c r="L8" s="53">
        <v>0.97699999999999998</v>
      </c>
      <c r="M8" s="33">
        <f t="shared" si="3"/>
        <v>95.843699999999998</v>
      </c>
    </row>
    <row r="9" spans="2:13" ht="16" thickBot="1" x14ac:dyDescent="0.25">
      <c r="B9" s="39">
        <v>44927</v>
      </c>
      <c r="C9" s="112">
        <v>44926</v>
      </c>
      <c r="D9" s="113">
        <v>44957</v>
      </c>
      <c r="E9" s="35">
        <v>110430</v>
      </c>
      <c r="F9" s="36">
        <v>675</v>
      </c>
      <c r="G9" s="37">
        <f t="shared" si="0"/>
        <v>109755</v>
      </c>
      <c r="H9" s="62">
        <v>110430</v>
      </c>
      <c r="I9" s="36">
        <v>675</v>
      </c>
      <c r="J9" s="37">
        <f t="shared" si="1"/>
        <v>109755</v>
      </c>
      <c r="K9" s="13">
        <f t="shared" si="2"/>
        <v>109.755</v>
      </c>
      <c r="L9" s="52">
        <v>0.97699999999999998</v>
      </c>
      <c r="M9" s="33">
        <f t="shared" si="3"/>
        <v>107.23063499999999</v>
      </c>
    </row>
    <row r="10" spans="2:13" ht="16" thickBot="1" x14ac:dyDescent="0.25">
      <c r="B10" s="34">
        <v>44958</v>
      </c>
      <c r="C10" s="114">
        <v>44957</v>
      </c>
      <c r="D10" s="115">
        <v>44985</v>
      </c>
      <c r="E10" s="35">
        <v>126225</v>
      </c>
      <c r="F10" s="36">
        <v>585</v>
      </c>
      <c r="G10" s="37">
        <f t="shared" si="0"/>
        <v>125640</v>
      </c>
      <c r="H10" s="63">
        <v>126225</v>
      </c>
      <c r="I10" s="61">
        <v>585</v>
      </c>
      <c r="J10" s="64">
        <f t="shared" si="1"/>
        <v>125640</v>
      </c>
      <c r="K10" s="13">
        <f t="shared" si="2"/>
        <v>125.64</v>
      </c>
      <c r="L10" s="52">
        <v>0.97699999999999998</v>
      </c>
      <c r="M10" s="33">
        <f t="shared" si="3"/>
        <v>122.75028</v>
      </c>
    </row>
    <row r="11" spans="2:13" s="25" customFormat="1" ht="16" thickBot="1" x14ac:dyDescent="0.25">
      <c r="B11" s="39">
        <v>44986</v>
      </c>
      <c r="C11" s="114">
        <v>44985</v>
      </c>
      <c r="D11" s="115">
        <v>45016</v>
      </c>
      <c r="E11" s="35">
        <v>143145</v>
      </c>
      <c r="F11" s="36">
        <v>630</v>
      </c>
      <c r="G11" s="37">
        <f t="shared" si="0"/>
        <v>142515</v>
      </c>
      <c r="H11" s="63">
        <v>143145</v>
      </c>
      <c r="I11" s="61">
        <v>630</v>
      </c>
      <c r="J11" s="64">
        <f t="shared" si="1"/>
        <v>142515</v>
      </c>
      <c r="K11" s="13">
        <f t="shared" si="2"/>
        <v>142.51499999999999</v>
      </c>
      <c r="L11" s="52">
        <v>0.97699999999999998</v>
      </c>
      <c r="M11" s="33">
        <f t="shared" si="3"/>
        <v>139.23715499999997</v>
      </c>
    </row>
    <row r="12" spans="2:13" ht="16" thickBot="1" x14ac:dyDescent="0.25">
      <c r="B12" s="34">
        <v>45017</v>
      </c>
      <c r="C12" s="114">
        <v>45016</v>
      </c>
      <c r="D12" s="115">
        <v>45046</v>
      </c>
      <c r="E12" s="35">
        <v>142290</v>
      </c>
      <c r="F12" s="36">
        <v>585</v>
      </c>
      <c r="G12" s="37">
        <f t="shared" si="0"/>
        <v>141705</v>
      </c>
      <c r="H12" s="63">
        <v>142290</v>
      </c>
      <c r="I12" s="61">
        <v>585</v>
      </c>
      <c r="J12" s="64">
        <f t="shared" si="1"/>
        <v>141705</v>
      </c>
      <c r="K12" s="13">
        <f t="shared" si="2"/>
        <v>141.70500000000001</v>
      </c>
      <c r="L12" s="52">
        <v>0.97699999999999998</v>
      </c>
      <c r="M12" s="33">
        <f t="shared" si="3"/>
        <v>138.445785</v>
      </c>
    </row>
    <row r="13" spans="2:13" ht="16" thickBot="1" x14ac:dyDescent="0.25">
      <c r="B13" s="39">
        <v>45047</v>
      </c>
      <c r="C13" s="114">
        <v>45046</v>
      </c>
      <c r="D13" s="115">
        <v>45077</v>
      </c>
      <c r="E13" s="35">
        <v>150030</v>
      </c>
      <c r="F13" s="36">
        <v>585</v>
      </c>
      <c r="G13" s="37">
        <f t="shared" si="0"/>
        <v>149445</v>
      </c>
      <c r="H13" s="35">
        <v>150030</v>
      </c>
      <c r="I13" s="36">
        <v>585</v>
      </c>
      <c r="J13" s="64">
        <f t="shared" si="1"/>
        <v>149445</v>
      </c>
      <c r="K13" s="13">
        <f t="shared" si="2"/>
        <v>149.44499999999999</v>
      </c>
      <c r="L13" s="52">
        <v>0.97699999999999998</v>
      </c>
      <c r="M13" s="33">
        <f t="shared" si="3"/>
        <v>146.00776499999998</v>
      </c>
    </row>
    <row r="14" spans="2:13" ht="16" thickBot="1" x14ac:dyDescent="0.25">
      <c r="B14" s="34">
        <v>45078</v>
      </c>
      <c r="C14" s="114">
        <v>45077</v>
      </c>
      <c r="D14" s="115">
        <v>45107</v>
      </c>
      <c r="E14" s="35">
        <v>144540</v>
      </c>
      <c r="F14" s="36">
        <v>585</v>
      </c>
      <c r="G14" s="37">
        <f t="shared" si="0"/>
        <v>143955</v>
      </c>
      <c r="H14" s="35">
        <v>144540</v>
      </c>
      <c r="I14" s="36">
        <v>585</v>
      </c>
      <c r="J14" s="64">
        <f t="shared" si="1"/>
        <v>143955</v>
      </c>
      <c r="K14" s="13">
        <f t="shared" si="2"/>
        <v>143.95500000000001</v>
      </c>
      <c r="L14" s="52">
        <v>0.97699999999999998</v>
      </c>
      <c r="M14" s="33">
        <f t="shared" si="3"/>
        <v>140.644035</v>
      </c>
    </row>
    <row r="15" spans="2:13" ht="16" thickBot="1" x14ac:dyDescent="0.25">
      <c r="B15" s="39">
        <v>45108</v>
      </c>
      <c r="C15" s="114">
        <v>45107</v>
      </c>
      <c r="D15" s="115">
        <v>45138</v>
      </c>
      <c r="E15" s="35">
        <v>84510</v>
      </c>
      <c r="F15" s="36">
        <v>540</v>
      </c>
      <c r="G15" s="37">
        <f t="shared" si="0"/>
        <v>83970</v>
      </c>
      <c r="H15" s="35">
        <v>84510</v>
      </c>
      <c r="I15" s="36">
        <v>540</v>
      </c>
      <c r="J15" s="64">
        <f t="shared" si="1"/>
        <v>83970</v>
      </c>
      <c r="K15" s="13">
        <f t="shared" si="2"/>
        <v>83.97</v>
      </c>
      <c r="L15" s="52">
        <v>0.97699999999999998</v>
      </c>
      <c r="M15" s="33">
        <f t="shared" si="3"/>
        <v>82.038690000000003</v>
      </c>
    </row>
    <row r="16" spans="2:13" ht="16" thickBot="1" x14ac:dyDescent="0.25">
      <c r="B16" s="34">
        <v>45139</v>
      </c>
      <c r="C16" s="114">
        <v>45138</v>
      </c>
      <c r="D16" s="115">
        <v>45169</v>
      </c>
      <c r="E16" s="35">
        <v>120645</v>
      </c>
      <c r="F16" s="36">
        <v>630</v>
      </c>
      <c r="G16" s="37">
        <f t="shared" si="0"/>
        <v>120015</v>
      </c>
      <c r="H16" s="35">
        <v>120645</v>
      </c>
      <c r="I16" s="36">
        <v>630</v>
      </c>
      <c r="J16" s="64">
        <f t="shared" si="1"/>
        <v>120015</v>
      </c>
      <c r="K16" s="13">
        <f t="shared" si="2"/>
        <v>120.015</v>
      </c>
      <c r="L16" s="52">
        <v>0.97699999999999998</v>
      </c>
      <c r="M16" s="33">
        <f t="shared" si="3"/>
        <v>117.254655</v>
      </c>
    </row>
    <row r="17" spans="2:13" ht="16" thickBot="1" x14ac:dyDescent="0.25">
      <c r="B17" s="39">
        <v>45170</v>
      </c>
      <c r="C17" s="114">
        <v>45169</v>
      </c>
      <c r="D17" s="115">
        <v>45199</v>
      </c>
      <c r="E17" s="35">
        <v>107550</v>
      </c>
      <c r="F17" s="36">
        <v>585</v>
      </c>
      <c r="G17" s="37">
        <f t="shared" si="0"/>
        <v>106965</v>
      </c>
      <c r="H17" s="35">
        <v>107550</v>
      </c>
      <c r="I17" s="36">
        <v>585</v>
      </c>
      <c r="J17" s="64">
        <f t="shared" si="1"/>
        <v>106965</v>
      </c>
      <c r="K17" s="13">
        <f t="shared" si="2"/>
        <v>106.965</v>
      </c>
      <c r="L17" s="52">
        <v>0.97699999999999998</v>
      </c>
      <c r="M17" s="33">
        <f t="shared" si="3"/>
        <v>104.504805</v>
      </c>
    </row>
    <row r="18" spans="2:13" ht="16" thickBot="1" x14ac:dyDescent="0.25">
      <c r="B18" s="40">
        <v>45200</v>
      </c>
      <c r="C18" s="116">
        <v>45199</v>
      </c>
      <c r="D18" s="117">
        <v>45230</v>
      </c>
      <c r="E18" s="35">
        <v>126225</v>
      </c>
      <c r="F18" s="36">
        <v>585</v>
      </c>
      <c r="G18" s="37">
        <f t="shared" si="0"/>
        <v>125640</v>
      </c>
      <c r="H18" s="35">
        <v>126225</v>
      </c>
      <c r="I18" s="36">
        <v>585</v>
      </c>
      <c r="J18" s="67">
        <f t="shared" si="1"/>
        <v>125640</v>
      </c>
      <c r="K18" s="13">
        <f t="shared" si="2"/>
        <v>125.64</v>
      </c>
      <c r="L18" s="52">
        <v>0.97699999999999998</v>
      </c>
      <c r="M18" s="33">
        <f t="shared" si="3"/>
        <v>122.75028</v>
      </c>
    </row>
    <row r="19" spans="2:13" ht="16" thickBot="1" x14ac:dyDescent="0.25">
      <c r="B19" s="288" t="s">
        <v>28</v>
      </c>
      <c r="C19" s="289"/>
      <c r="D19" s="290"/>
      <c r="E19" s="46">
        <f t="shared" ref="E19:K19" si="4">SUM(E5:E18)</f>
        <v>1676925</v>
      </c>
      <c r="F19" s="47">
        <f t="shared" si="4"/>
        <v>8415</v>
      </c>
      <c r="G19" s="48">
        <f t="shared" si="4"/>
        <v>1665444.1935483871</v>
      </c>
      <c r="H19" s="46">
        <f t="shared" si="4"/>
        <v>1676925</v>
      </c>
      <c r="I19" s="47">
        <f t="shared" si="4"/>
        <v>8415</v>
      </c>
      <c r="J19" s="48">
        <f t="shared" si="4"/>
        <v>1665444.1935483871</v>
      </c>
      <c r="K19" s="49">
        <f t="shared" si="4"/>
        <v>1665.4441935483871</v>
      </c>
      <c r="L19" s="54">
        <f>L5</f>
        <v>0.97699999999999998</v>
      </c>
      <c r="M19" s="50">
        <f>SUM(M5:M18)</f>
        <v>1627.1389770967742</v>
      </c>
    </row>
    <row r="24" spans="2:13" ht="48" x14ac:dyDescent="0.2">
      <c r="H24" s="238" t="s">
        <v>57</v>
      </c>
      <c r="I24" s="239" t="s">
        <v>66</v>
      </c>
      <c r="J24" s="239" t="s">
        <v>67</v>
      </c>
    </row>
    <row r="25" spans="2:13" x14ac:dyDescent="0.2">
      <c r="H25" s="188">
        <v>2022</v>
      </c>
      <c r="I25" s="224">
        <f>SUM(K5:K8)</f>
        <v>415.83919354838713</v>
      </c>
      <c r="J25" s="224">
        <f>SUM(M5:M8)</f>
        <v>406.27489209677424</v>
      </c>
    </row>
    <row r="26" spans="2:13" x14ac:dyDescent="0.2">
      <c r="H26" s="188">
        <v>2023</v>
      </c>
      <c r="I26" s="224">
        <f>SUM(K9:K18)</f>
        <v>1249.605</v>
      </c>
      <c r="J26" s="224">
        <f>SUM(M9:M18)</f>
        <v>1220.8640849999999</v>
      </c>
    </row>
    <row r="27" spans="2:13" x14ac:dyDescent="0.2">
      <c r="H27" s="188" t="s">
        <v>28</v>
      </c>
      <c r="I27" s="224">
        <f>I25+I26</f>
        <v>1665.4441935483871</v>
      </c>
      <c r="J27" s="224">
        <f>J25+J26</f>
        <v>1627.1389770967742</v>
      </c>
    </row>
    <row r="29" spans="2:13" x14ac:dyDescent="0.2">
      <c r="I29" s="120"/>
    </row>
  </sheetData>
  <mergeCells count="14">
    <mergeCell ref="F3:F4"/>
    <mergeCell ref="G3:G4"/>
    <mergeCell ref="J3:J4"/>
    <mergeCell ref="B19:D19"/>
    <mergeCell ref="M2:M4"/>
    <mergeCell ref="B2:B4"/>
    <mergeCell ref="C2:D3"/>
    <mergeCell ref="E2:G2"/>
    <mergeCell ref="E3:E4"/>
    <mergeCell ref="H3:H4"/>
    <mergeCell ref="I3:I4"/>
    <mergeCell ref="H2:J2"/>
    <mergeCell ref="K2:K4"/>
    <mergeCell ref="L2:L4"/>
  </mergeCells>
  <pageMargins left="0.7" right="0.7" top="0.75" bottom="0.75" header="0.3" footer="0.3"/>
  <ignoredErrors>
    <ignoredError sqref="L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ER Summary</vt:lpstr>
      <vt:lpstr>1_Bhadla</vt:lpstr>
      <vt:lpstr>2_Achempet</vt:lpstr>
      <vt:lpstr>3_Kalwakurthy</vt:lpstr>
      <vt:lpstr>4_Salakpur</vt:lpstr>
      <vt:lpstr>5_Alladurg</vt:lpstr>
      <vt:lpstr>6_Karnataka</vt:lpstr>
      <vt:lpstr>7_Vijayapura</vt:lpstr>
      <vt:lpstr>8_Hotgi</vt:lpstr>
      <vt:lpstr>9_Gotan</vt:lpstr>
      <vt:lpstr>10_Sewagram</vt:lpstr>
      <vt:lpstr>11_Pune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Hemang Awasthi</dc:creator>
  <cp:lastModifiedBy>Lead Auditor</cp:lastModifiedBy>
  <dcterms:created xsi:type="dcterms:W3CDTF">2015-06-05T18:17:20Z</dcterms:created>
  <dcterms:modified xsi:type="dcterms:W3CDTF">2024-10-24T01:30:30Z</dcterms:modified>
</cp:coreProperties>
</file>