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EstaPastaDeTrabalho"/>
  <mc:AlternateContent xmlns:mc="http://schemas.openxmlformats.org/markup-compatibility/2006">
    <mc:Choice Requires="x15">
      <x15ac:absPath xmlns:x15ac="http://schemas.microsoft.com/office/spreadsheetml/2010/11/ac" url="https://d.docs.live.net/ae3072966f24289c/TBS-Carbono/1. Clientes Crédito de Carbono/AUREN/"/>
    </mc:Choice>
  </mc:AlternateContent>
  <xr:revisionPtr revIDLastSave="133" documentId="8_{68A734FC-9AD5-4B2B-AEFB-24C277990C8F}" xr6:coauthVersionLast="47" xr6:coauthVersionMax="47" xr10:uidLastSave="{179CA97A-0A9C-4A38-84FF-8A286B83A30C}"/>
  <bookViews>
    <workbookView xWindow="-108" yWindow="-108" windowWidth="23256" windowHeight="12456" tabRatio="825" activeTab="3" xr2:uid="{DAA97E80-5839-4DAA-9263-4433277A95D8}"/>
  </bookViews>
  <sheets>
    <sheet name="Geral" sheetId="25" r:id="rId1"/>
    <sheet name="ER_year" sheetId="11" r:id="rId2"/>
    <sheet name="Emission Factor 2024" sheetId="15" r:id="rId3"/>
    <sheet name="PDD_Ex-ante" sheetId="2" r:id="rId4"/>
    <sheet name="ENERGY_DRI_CCEE" sheetId="17" r:id="rId5"/>
    <sheet name="ENERGY_METER_BAY_SCDE_CCEE" sheetId="20" r:id="rId6"/>
    <sheet name="Energy_month" sheetId="5" r:id="rId7"/>
    <sheet name="Estimated_Energy" sheetId="9" r:id="rId8"/>
    <sheet name="Suport &gt;&gt;&gt;" sheetId="23" r:id="rId9"/>
    <sheet name="SCDE (EOL + UFV)" sheetId="21" r:id="rId10"/>
    <sheet name="DRI (EOL + UFV)" sheetId="24" r:id="rId11"/>
    <sheet name="Pro-rata" sheetId="22" r:id="rId12"/>
    <sheet name="Names_WPP" sheetId="19" r:id="rId13"/>
  </sheets>
  <definedNames>
    <definedName name="_xlnm._FilterDatabase" localSheetId="10" hidden="1">'DRI (EOL + UFV)'!$A$5:$D$101</definedName>
    <definedName name="_xlnm._FilterDatabase" localSheetId="4" hidden="1">ENERGY_DRI_CCEE!$A$5:$F$5</definedName>
    <definedName name="_xlnm._FilterDatabase" localSheetId="5" hidden="1">ENERGY_METER_BAY_SCDE_CCEE!$A$5:$D$17</definedName>
    <definedName name="_xlnm._FilterDatabase" localSheetId="9" hidden="1">'SCDE (EOL + UFV)'!$A$5:$H$101</definedName>
    <definedName name="_ftn2" localSheetId="0">Geral!#REF!</definedName>
    <definedName name="_ftn2" localSheetId="3">'PDD_Ex-ante'!#REF!</definedName>
    <definedName name="_ftnref1" localSheetId="0">Geral!#REF!</definedName>
    <definedName name="_ftnref1" localSheetId="3">'PDD_Ex-ante'!#REF!</definedName>
    <definedName name="_ftnref2" localSheetId="0">Geral!#REF!</definedName>
    <definedName name="_ftnref2" localSheetId="3">'PDD_Ex-ante'!#REF!</definedName>
    <definedName name="_ftnref3" localSheetId="0">Geral!#REF!</definedName>
    <definedName name="_ftnref3" localSheetId="3">'PDD_Ex-ante'!#REF!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1" l="1"/>
  <c r="D8" i="2" l="1"/>
  <c r="C2" i="5"/>
  <c r="C13" i="5"/>
  <c r="C14" i="5"/>
  <c r="I13" i="9"/>
  <c r="I12" i="9"/>
  <c r="I11" i="9"/>
  <c r="I10" i="9"/>
  <c r="I9" i="9"/>
  <c r="I8" i="9"/>
  <c r="I7" i="9"/>
  <c r="I6" i="9"/>
  <c r="I5" i="9"/>
  <c r="I4" i="9"/>
  <c r="I3" i="9"/>
  <c r="I2" i="9"/>
  <c r="H13" i="9"/>
  <c r="H12" i="9"/>
  <c r="H11" i="9"/>
  <c r="H10" i="9"/>
  <c r="H9" i="9"/>
  <c r="H8" i="9"/>
  <c r="H7" i="9"/>
  <c r="H6" i="9"/>
  <c r="H5" i="9"/>
  <c r="H4" i="9"/>
  <c r="H3" i="9"/>
  <c r="H2" i="9"/>
  <c r="G13" i="9"/>
  <c r="G12" i="9"/>
  <c r="G11" i="9"/>
  <c r="G10" i="9"/>
  <c r="G9" i="9"/>
  <c r="G8" i="9"/>
  <c r="G7" i="9"/>
  <c r="G6" i="9"/>
  <c r="G5" i="9"/>
  <c r="G4" i="9"/>
  <c r="G3" i="9"/>
  <c r="G2" i="9"/>
  <c r="E13" i="9"/>
  <c r="E12" i="9"/>
  <c r="E11" i="9"/>
  <c r="E10" i="9"/>
  <c r="E9" i="9"/>
  <c r="E8" i="9"/>
  <c r="E7" i="9"/>
  <c r="E6" i="9"/>
  <c r="E5" i="9"/>
  <c r="E4" i="9"/>
  <c r="E3" i="9"/>
  <c r="E2" i="9"/>
  <c r="J2" i="9" s="1"/>
  <c r="F13" i="9"/>
  <c r="F12" i="9"/>
  <c r="F11" i="9"/>
  <c r="F10" i="9"/>
  <c r="F9" i="9"/>
  <c r="F8" i="9"/>
  <c r="F7" i="9"/>
  <c r="F6" i="9"/>
  <c r="F5" i="9"/>
  <c r="F4" i="9"/>
  <c r="F3" i="9"/>
  <c r="F2" i="9"/>
  <c r="D13" i="9"/>
  <c r="D12" i="9"/>
  <c r="D11" i="9"/>
  <c r="D10" i="9"/>
  <c r="D9" i="9"/>
  <c r="D8" i="9"/>
  <c r="D7" i="9"/>
  <c r="D6" i="9"/>
  <c r="D5" i="9"/>
  <c r="D4" i="9"/>
  <c r="D3" i="9"/>
  <c r="D2" i="9"/>
  <c r="C13" i="9"/>
  <c r="C12" i="9"/>
  <c r="C11" i="9"/>
  <c r="C10" i="9"/>
  <c r="C9" i="9"/>
  <c r="C8" i="9"/>
  <c r="C7" i="9"/>
  <c r="C6" i="9"/>
  <c r="C5" i="9"/>
  <c r="C4" i="9"/>
  <c r="C3" i="9"/>
  <c r="C2" i="9"/>
  <c r="E8" i="2" l="1"/>
  <c r="E10" i="2" s="1"/>
  <c r="C6" i="2"/>
  <c r="K6" i="22"/>
  <c r="L22" i="22"/>
  <c r="L23" i="22"/>
  <c r="L24" i="22"/>
  <c r="L25" i="22"/>
  <c r="L26" i="22"/>
  <c r="L27" i="22"/>
  <c r="L28" i="22"/>
  <c r="L29" i="22"/>
  <c r="L30" i="22"/>
  <c r="L31" i="22"/>
  <c r="L32" i="22"/>
  <c r="K33" i="22"/>
  <c r="K22" i="22"/>
  <c r="K23" i="22"/>
  <c r="K24" i="22"/>
  <c r="K25" i="22"/>
  <c r="K26" i="22"/>
  <c r="K27" i="22"/>
  <c r="K28" i="22"/>
  <c r="K29" i="22"/>
  <c r="K30" i="22"/>
  <c r="K31" i="22"/>
  <c r="K32" i="22"/>
  <c r="K21" i="22"/>
  <c r="B2" i="5"/>
  <c r="B3" i="5"/>
  <c r="B4" i="5"/>
  <c r="B5" i="5"/>
  <c r="B6" i="5"/>
  <c r="B7" i="5"/>
  <c r="B8" i="5"/>
  <c r="B9" i="5"/>
  <c r="B10" i="5"/>
  <c r="B11" i="5"/>
  <c r="B12" i="5"/>
  <c r="B13" i="5"/>
  <c r="C8" i="2" l="1"/>
  <c r="C10" i="2" s="1"/>
  <c r="F6" i="21"/>
  <c r="B18" i="22"/>
  <c r="B21" i="22"/>
  <c r="L21" i="22" s="1"/>
  <c r="B22" i="22"/>
  <c r="B23" i="22"/>
  <c r="B24" i="22"/>
  <c r="B25" i="22"/>
  <c r="B26" i="22"/>
  <c r="B27" i="22"/>
  <c r="B28" i="22"/>
  <c r="B29" i="22"/>
  <c r="B30" i="22"/>
  <c r="B31" i="22"/>
  <c r="B32" i="22"/>
  <c r="G33" i="22"/>
  <c r="J33" i="22"/>
  <c r="I33" i="22"/>
  <c r="H33" i="22"/>
  <c r="F33" i="22"/>
  <c r="E33" i="22"/>
  <c r="D33" i="22"/>
  <c r="C33" i="22"/>
  <c r="F7" i="24"/>
  <c r="F8" i="24"/>
  <c r="F9" i="24"/>
  <c r="F10" i="24"/>
  <c r="F11" i="24"/>
  <c r="F12" i="24"/>
  <c r="F13" i="24"/>
  <c r="F14" i="24"/>
  <c r="F15" i="24"/>
  <c r="F16" i="24"/>
  <c r="F17" i="24"/>
  <c r="F18" i="24"/>
  <c r="F19" i="24"/>
  <c r="F20" i="24"/>
  <c r="F21" i="24"/>
  <c r="F22" i="24"/>
  <c r="F23" i="24"/>
  <c r="F24" i="24"/>
  <c r="F25" i="24"/>
  <c r="F26" i="24"/>
  <c r="F27" i="24"/>
  <c r="F28" i="24"/>
  <c r="F29" i="24"/>
  <c r="F30" i="24"/>
  <c r="F31" i="24"/>
  <c r="F32" i="24"/>
  <c r="F33" i="24"/>
  <c r="F34" i="24"/>
  <c r="F35" i="24"/>
  <c r="F36" i="24"/>
  <c r="F37" i="24"/>
  <c r="F38" i="24"/>
  <c r="F39" i="24"/>
  <c r="F40" i="24"/>
  <c r="F41" i="24"/>
  <c r="F42" i="24"/>
  <c r="F43" i="24"/>
  <c r="F44" i="24"/>
  <c r="F45" i="24"/>
  <c r="F46" i="24"/>
  <c r="F47" i="24"/>
  <c r="F48" i="24"/>
  <c r="F49" i="24"/>
  <c r="F50" i="24"/>
  <c r="F51" i="24"/>
  <c r="F52" i="24"/>
  <c r="F53" i="24"/>
  <c r="F54" i="24"/>
  <c r="F55" i="24"/>
  <c r="F56" i="24"/>
  <c r="F57" i="24"/>
  <c r="F58" i="24"/>
  <c r="F59" i="24"/>
  <c r="F60" i="24"/>
  <c r="F61" i="24"/>
  <c r="F62" i="24"/>
  <c r="F63" i="24"/>
  <c r="F64" i="24"/>
  <c r="F65" i="24"/>
  <c r="F66" i="24"/>
  <c r="F67" i="24"/>
  <c r="F68" i="24"/>
  <c r="F69" i="24"/>
  <c r="F70" i="24"/>
  <c r="F71" i="24"/>
  <c r="F72" i="24"/>
  <c r="F73" i="24"/>
  <c r="F74" i="24"/>
  <c r="F75" i="24"/>
  <c r="F76" i="24"/>
  <c r="F77" i="24"/>
  <c r="F78" i="24"/>
  <c r="F79" i="24"/>
  <c r="F80" i="24"/>
  <c r="F81" i="24"/>
  <c r="F82" i="24"/>
  <c r="F83" i="24"/>
  <c r="F84" i="24"/>
  <c r="F85" i="24"/>
  <c r="F86" i="24"/>
  <c r="F87" i="24"/>
  <c r="F88" i="24"/>
  <c r="F89" i="24"/>
  <c r="F90" i="24"/>
  <c r="F91" i="24"/>
  <c r="F92" i="24"/>
  <c r="F93" i="24"/>
  <c r="F94" i="24"/>
  <c r="F95" i="24"/>
  <c r="F96" i="24"/>
  <c r="F97" i="24"/>
  <c r="F98" i="24"/>
  <c r="F99" i="24"/>
  <c r="F100" i="24"/>
  <c r="F101" i="24"/>
  <c r="F6" i="24"/>
  <c r="H7" i="24"/>
  <c r="I7" i="24"/>
  <c r="J7" i="24" l="1"/>
  <c r="B33" i="22"/>
  <c r="F13" i="11" l="1"/>
  <c r="F12" i="11"/>
  <c r="J12" i="11" s="1"/>
  <c r="F11" i="11"/>
  <c r="F10" i="11"/>
  <c r="F9" i="11"/>
  <c r="J9" i="11" s="1"/>
  <c r="F8" i="11"/>
  <c r="J8" i="11" s="1"/>
  <c r="F7" i="11"/>
  <c r="F6" i="11"/>
  <c r="J6" i="11" s="1"/>
  <c r="F5" i="11"/>
  <c r="J5" i="11" s="1"/>
  <c r="F4" i="11"/>
  <c r="J4" i="11" s="1"/>
  <c r="F3" i="11"/>
  <c r="J3" i="11" s="1"/>
  <c r="F2" i="11"/>
  <c r="J2" i="11"/>
  <c r="J7" i="11"/>
  <c r="J10" i="11"/>
  <c r="J11" i="11"/>
  <c r="J13" i="11"/>
  <c r="G6" i="20" l="1"/>
  <c r="F7" i="21"/>
  <c r="H7" i="21" s="1"/>
  <c r="F8" i="21"/>
  <c r="H8" i="21" s="1"/>
  <c r="F9" i="21"/>
  <c r="H9" i="21" s="1"/>
  <c r="F10" i="21"/>
  <c r="H10" i="21" s="1"/>
  <c r="F11" i="21"/>
  <c r="H11" i="21" s="1"/>
  <c r="F12" i="21"/>
  <c r="H12" i="21" s="1"/>
  <c r="F13" i="21"/>
  <c r="H13" i="21" s="1"/>
  <c r="F14" i="21"/>
  <c r="H14" i="21" s="1"/>
  <c r="F15" i="21"/>
  <c r="H15" i="21" s="1"/>
  <c r="F16" i="21"/>
  <c r="H16" i="21" s="1"/>
  <c r="F17" i="21"/>
  <c r="H17" i="21" s="1"/>
  <c r="F18" i="21"/>
  <c r="H18" i="21" s="1"/>
  <c r="F19" i="21"/>
  <c r="H19" i="21" s="1"/>
  <c r="F20" i="21"/>
  <c r="H20" i="21" s="1"/>
  <c r="F21" i="21"/>
  <c r="H21" i="21" s="1"/>
  <c r="F22" i="21"/>
  <c r="H22" i="21" s="1"/>
  <c r="F23" i="21"/>
  <c r="H23" i="21" s="1"/>
  <c r="F24" i="21"/>
  <c r="H24" i="21" s="1"/>
  <c r="F25" i="21"/>
  <c r="H25" i="21" s="1"/>
  <c r="F26" i="21"/>
  <c r="H26" i="21" s="1"/>
  <c r="F27" i="21"/>
  <c r="H27" i="21" s="1"/>
  <c r="F28" i="21"/>
  <c r="H28" i="21" s="1"/>
  <c r="F29" i="21"/>
  <c r="H29" i="21" s="1"/>
  <c r="F30" i="21"/>
  <c r="H30" i="21" s="1"/>
  <c r="F31" i="21"/>
  <c r="H31" i="21" s="1"/>
  <c r="F32" i="21"/>
  <c r="H32" i="21" s="1"/>
  <c r="F33" i="21"/>
  <c r="H33" i="21" s="1"/>
  <c r="F34" i="21"/>
  <c r="H34" i="21" s="1"/>
  <c r="F35" i="21"/>
  <c r="H35" i="21" s="1"/>
  <c r="F36" i="21"/>
  <c r="H36" i="21" s="1"/>
  <c r="F37" i="21"/>
  <c r="H37" i="21" s="1"/>
  <c r="F38" i="21"/>
  <c r="H38" i="21" s="1"/>
  <c r="F39" i="21"/>
  <c r="H39" i="21" s="1"/>
  <c r="F40" i="21"/>
  <c r="H40" i="21" s="1"/>
  <c r="F41" i="21"/>
  <c r="H41" i="21" s="1"/>
  <c r="F42" i="21"/>
  <c r="H42" i="21" s="1"/>
  <c r="F43" i="21"/>
  <c r="H43" i="21" s="1"/>
  <c r="F44" i="21"/>
  <c r="H44" i="21" s="1"/>
  <c r="F45" i="21"/>
  <c r="H45" i="21" s="1"/>
  <c r="F46" i="21"/>
  <c r="H46" i="21" s="1"/>
  <c r="F47" i="21"/>
  <c r="H47" i="21" s="1"/>
  <c r="F48" i="21"/>
  <c r="H48" i="21" s="1"/>
  <c r="F49" i="21"/>
  <c r="H49" i="21" s="1"/>
  <c r="F50" i="21"/>
  <c r="H50" i="21" s="1"/>
  <c r="F51" i="21"/>
  <c r="H51" i="21" s="1"/>
  <c r="F52" i="21"/>
  <c r="H52" i="21" s="1"/>
  <c r="F53" i="21"/>
  <c r="H53" i="21" s="1"/>
  <c r="F54" i="21"/>
  <c r="H54" i="21" s="1"/>
  <c r="F55" i="21"/>
  <c r="H55" i="21" s="1"/>
  <c r="F56" i="21"/>
  <c r="H56" i="21" s="1"/>
  <c r="F57" i="21"/>
  <c r="H57" i="21" s="1"/>
  <c r="F58" i="21"/>
  <c r="H58" i="21" s="1"/>
  <c r="F59" i="21"/>
  <c r="H59" i="21" s="1"/>
  <c r="F60" i="21"/>
  <c r="H60" i="21" s="1"/>
  <c r="F61" i="21"/>
  <c r="H61" i="21" s="1"/>
  <c r="F62" i="21"/>
  <c r="H62" i="21" s="1"/>
  <c r="F63" i="21"/>
  <c r="H63" i="21" s="1"/>
  <c r="F64" i="21"/>
  <c r="H64" i="21" s="1"/>
  <c r="F65" i="21"/>
  <c r="H65" i="21" s="1"/>
  <c r="F66" i="21"/>
  <c r="H66" i="21" s="1"/>
  <c r="F67" i="21"/>
  <c r="H67" i="21" s="1"/>
  <c r="F68" i="21"/>
  <c r="H68" i="21" s="1"/>
  <c r="F69" i="21"/>
  <c r="H69" i="21" s="1"/>
  <c r="F70" i="21"/>
  <c r="H70" i="21" s="1"/>
  <c r="F71" i="21"/>
  <c r="H71" i="21" s="1"/>
  <c r="F72" i="21"/>
  <c r="H72" i="21" s="1"/>
  <c r="F73" i="21"/>
  <c r="H73" i="21" s="1"/>
  <c r="F74" i="21"/>
  <c r="H74" i="21" s="1"/>
  <c r="F75" i="21"/>
  <c r="H75" i="21" s="1"/>
  <c r="F76" i="21"/>
  <c r="H76" i="21" s="1"/>
  <c r="F77" i="21"/>
  <c r="H77" i="21" s="1"/>
  <c r="F78" i="21"/>
  <c r="H78" i="21" s="1"/>
  <c r="F79" i="21"/>
  <c r="H79" i="21" s="1"/>
  <c r="F80" i="21"/>
  <c r="H80" i="21" s="1"/>
  <c r="F81" i="21"/>
  <c r="H81" i="21" s="1"/>
  <c r="F82" i="21"/>
  <c r="H82" i="21" s="1"/>
  <c r="F83" i="21"/>
  <c r="H83" i="21" s="1"/>
  <c r="F84" i="21"/>
  <c r="H84" i="21" s="1"/>
  <c r="F85" i="21"/>
  <c r="H85" i="21" s="1"/>
  <c r="F86" i="21"/>
  <c r="H86" i="21" s="1"/>
  <c r="F87" i="21"/>
  <c r="H87" i="21" s="1"/>
  <c r="F88" i="21"/>
  <c r="H88" i="21" s="1"/>
  <c r="F89" i="21"/>
  <c r="H89" i="21" s="1"/>
  <c r="F90" i="21"/>
  <c r="H90" i="21" s="1"/>
  <c r="F91" i="21"/>
  <c r="H91" i="21" s="1"/>
  <c r="F92" i="21"/>
  <c r="H92" i="21" s="1"/>
  <c r="F93" i="21"/>
  <c r="H93" i="21" s="1"/>
  <c r="F94" i="21"/>
  <c r="H94" i="21" s="1"/>
  <c r="F95" i="21"/>
  <c r="H95" i="21" s="1"/>
  <c r="F96" i="21"/>
  <c r="H96" i="21" s="1"/>
  <c r="F97" i="21"/>
  <c r="H97" i="21" s="1"/>
  <c r="F98" i="21"/>
  <c r="H98" i="21" s="1"/>
  <c r="F99" i="21"/>
  <c r="H99" i="21" s="1"/>
  <c r="F100" i="21"/>
  <c r="H100" i="21" s="1"/>
  <c r="F101" i="21"/>
  <c r="H101" i="21" s="1"/>
  <c r="H6" i="21"/>
  <c r="C18" i="22" s="1"/>
  <c r="D18" i="20"/>
  <c r="C18" i="20"/>
  <c r="G17" i="20"/>
  <c r="G16" i="20"/>
  <c r="G15" i="20"/>
  <c r="G14" i="20"/>
  <c r="G13" i="20"/>
  <c r="G12" i="20"/>
  <c r="G11" i="20"/>
  <c r="G10" i="20"/>
  <c r="G9" i="20"/>
  <c r="G8" i="20"/>
  <c r="G7" i="20"/>
  <c r="E18" i="20"/>
  <c r="B13" i="11"/>
  <c r="B12" i="11"/>
  <c r="K12" i="11" s="1"/>
  <c r="B11" i="11"/>
  <c r="K11" i="11" s="1"/>
  <c r="B10" i="11"/>
  <c r="B9" i="11"/>
  <c r="K9" i="11" s="1"/>
  <c r="B8" i="11"/>
  <c r="B7" i="11"/>
  <c r="K7" i="11" s="1"/>
  <c r="B6" i="11"/>
  <c r="B5" i="11"/>
  <c r="B4" i="11"/>
  <c r="B3" i="11"/>
  <c r="H7" i="17"/>
  <c r="F89" i="17"/>
  <c r="F88" i="17"/>
  <c r="F87" i="17"/>
  <c r="F86" i="17"/>
  <c r="F85" i="17"/>
  <c r="F84" i="17"/>
  <c r="F83" i="17"/>
  <c r="F82" i="17"/>
  <c r="F81" i="17"/>
  <c r="F80" i="17"/>
  <c r="F79" i="17"/>
  <c r="F78" i="17"/>
  <c r="F77" i="17"/>
  <c r="F76" i="17"/>
  <c r="F75" i="17"/>
  <c r="F74" i="17"/>
  <c r="F73" i="17"/>
  <c r="F72" i="17"/>
  <c r="F71" i="17"/>
  <c r="F70" i="17"/>
  <c r="F69" i="17"/>
  <c r="F68" i="17"/>
  <c r="F67" i="17"/>
  <c r="F66" i="17"/>
  <c r="F65" i="17"/>
  <c r="F64" i="17"/>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I7" i="17"/>
  <c r="F7" i="17"/>
  <c r="F6" i="17"/>
  <c r="C1" i="9"/>
  <c r="B3" i="9"/>
  <c r="B13" i="9"/>
  <c r="K8" i="11" l="1"/>
  <c r="K10" i="11"/>
  <c r="K6" i="11"/>
  <c r="K5" i="11"/>
  <c r="K4" i="11"/>
  <c r="K13" i="11"/>
  <c r="K3" i="11"/>
  <c r="K12" i="22"/>
  <c r="L12" i="22" s="1"/>
  <c r="M12" i="22" s="1"/>
  <c r="K13" i="22"/>
  <c r="L13" i="22" s="1"/>
  <c r="M13" i="22" s="1"/>
  <c r="K15" i="22"/>
  <c r="L15" i="22" s="1"/>
  <c r="M15" i="22" s="1"/>
  <c r="K9" i="22"/>
  <c r="L9" i="22" s="1"/>
  <c r="M9" i="22" s="1"/>
  <c r="J18" i="22"/>
  <c r="I18" i="22"/>
  <c r="H18" i="22"/>
  <c r="G18" i="22"/>
  <c r="E18" i="22"/>
  <c r="D18" i="22"/>
  <c r="K17" i="22"/>
  <c r="L17" i="22" s="1"/>
  <c r="M17" i="22" s="1"/>
  <c r="K14" i="22"/>
  <c r="L14" i="22" s="1"/>
  <c r="M14" i="22" s="1"/>
  <c r="K11" i="22"/>
  <c r="L11" i="22" s="1"/>
  <c r="M11" i="22" s="1"/>
  <c r="K10" i="22"/>
  <c r="L10" i="22" s="1"/>
  <c r="M10" i="22" s="1"/>
  <c r="K8" i="22"/>
  <c r="L8" i="22" s="1"/>
  <c r="M8" i="22" s="1"/>
  <c r="F18" i="22"/>
  <c r="K7" i="22"/>
  <c r="K16" i="22"/>
  <c r="L16" i="22" s="1"/>
  <c r="M16" i="22" s="1"/>
  <c r="G18" i="20"/>
  <c r="J7" i="17"/>
  <c r="B14" i="5"/>
  <c r="B2" i="11"/>
  <c r="I1" i="9"/>
  <c r="H1" i="9"/>
  <c r="G1" i="9"/>
  <c r="F1" i="9"/>
  <c r="E1" i="9"/>
  <c r="D1" i="9"/>
  <c r="N16" i="22" l="1"/>
  <c r="I16" i="20" s="1"/>
  <c r="C12" i="11" s="1"/>
  <c r="N31" i="22"/>
  <c r="N8" i="22"/>
  <c r="I8" i="20" s="1"/>
  <c r="C4" i="11" s="1"/>
  <c r="N23" i="22"/>
  <c r="N13" i="22"/>
  <c r="I13" i="20" s="1"/>
  <c r="C9" i="11" s="1"/>
  <c r="N28" i="22"/>
  <c r="N15" i="22"/>
  <c r="I15" i="20" s="1"/>
  <c r="C11" i="11" s="1"/>
  <c r="N30" i="22"/>
  <c r="N10" i="22"/>
  <c r="I10" i="20" s="1"/>
  <c r="C6" i="11" s="1"/>
  <c r="N25" i="22"/>
  <c r="N11" i="22"/>
  <c r="I11" i="20" s="1"/>
  <c r="C7" i="11" s="1"/>
  <c r="N26" i="22"/>
  <c r="N12" i="22"/>
  <c r="I12" i="20" s="1"/>
  <c r="C8" i="11" s="1"/>
  <c r="N27" i="22"/>
  <c r="L6" i="22"/>
  <c r="M6" i="22" s="1"/>
  <c r="N9" i="22"/>
  <c r="I9" i="20" s="1"/>
  <c r="C5" i="11" s="1"/>
  <c r="N24" i="22"/>
  <c r="N14" i="22"/>
  <c r="I14" i="20" s="1"/>
  <c r="C10" i="11" s="1"/>
  <c r="N29" i="22"/>
  <c r="N17" i="22"/>
  <c r="I17" i="20" s="1"/>
  <c r="C13" i="11" s="1"/>
  <c r="N32" i="22"/>
  <c r="K2" i="11"/>
  <c r="K18" i="22"/>
  <c r="L7" i="22"/>
  <c r="M7" i="22" s="1"/>
  <c r="B14" i="11"/>
  <c r="K14" i="11"/>
  <c r="J13" i="9"/>
  <c r="D13" i="5" s="1"/>
  <c r="N21" i="22" l="1"/>
  <c r="N6" i="22"/>
  <c r="I6" i="20" s="1"/>
  <c r="E7" i="11"/>
  <c r="D7" i="11"/>
  <c r="E6" i="11"/>
  <c r="D6" i="11"/>
  <c r="D11" i="11"/>
  <c r="E11" i="11"/>
  <c r="D5" i="11"/>
  <c r="E5" i="11"/>
  <c r="D4" i="11"/>
  <c r="E4" i="11"/>
  <c r="D8" i="11"/>
  <c r="E8" i="11"/>
  <c r="D13" i="11"/>
  <c r="E13" i="11"/>
  <c r="D10" i="11"/>
  <c r="E10" i="11"/>
  <c r="D9" i="11"/>
  <c r="E9" i="11"/>
  <c r="N7" i="22"/>
  <c r="I7" i="20" s="1"/>
  <c r="C3" i="11" s="1"/>
  <c r="N22" i="22"/>
  <c r="L18" i="22"/>
  <c r="D12" i="11"/>
  <c r="E12" i="11"/>
  <c r="C26" i="15"/>
  <c r="N24" i="15"/>
  <c r="M24" i="15"/>
  <c r="L24" i="15"/>
  <c r="K24" i="15"/>
  <c r="J24" i="15"/>
  <c r="I24" i="15"/>
  <c r="H24" i="15"/>
  <c r="G24" i="15"/>
  <c r="F24" i="15"/>
  <c r="E24" i="15"/>
  <c r="D24" i="15"/>
  <c r="C24" i="15"/>
  <c r="N21" i="15"/>
  <c r="M21" i="15"/>
  <c r="L21" i="15"/>
  <c r="K21" i="15"/>
  <c r="J21" i="15"/>
  <c r="I21" i="15"/>
  <c r="H21" i="15"/>
  <c r="G21" i="15"/>
  <c r="F21" i="15"/>
  <c r="E21" i="15"/>
  <c r="D21" i="15"/>
  <c r="C21" i="15"/>
  <c r="N20" i="15"/>
  <c r="M20" i="15"/>
  <c r="L20" i="15"/>
  <c r="K20" i="15"/>
  <c r="J20" i="15"/>
  <c r="I20" i="15"/>
  <c r="H20" i="15"/>
  <c r="G20" i="15"/>
  <c r="F20" i="15"/>
  <c r="E20" i="15"/>
  <c r="D20" i="15"/>
  <c r="C20" i="15"/>
  <c r="B12" i="15"/>
  <c r="D3" i="11" l="1"/>
  <c r="E3" i="11"/>
  <c r="N18" i="22"/>
  <c r="C2" i="11"/>
  <c r="I18" i="20"/>
  <c r="B12" i="9"/>
  <c r="B11" i="9"/>
  <c r="B10" i="9"/>
  <c r="B9" i="9"/>
  <c r="B8" i="9"/>
  <c r="B7" i="9"/>
  <c r="B6" i="9"/>
  <c r="B5" i="9"/>
  <c r="B4" i="9"/>
  <c r="B2" i="9"/>
  <c r="D2" i="11" l="1"/>
  <c r="E2" i="11"/>
  <c r="E14" i="11" s="1"/>
  <c r="C14" i="11"/>
  <c r="D14" i="11" s="1"/>
  <c r="C14" i="9" l="1"/>
  <c r="I14" i="9"/>
  <c r="D2" i="5"/>
  <c r="H14" i="9"/>
  <c r="G14" i="9"/>
  <c r="D14" i="9"/>
  <c r="E14" i="9"/>
  <c r="F14" i="9"/>
  <c r="J4" i="9"/>
  <c r="C4" i="5" s="1"/>
  <c r="D4" i="5" s="1"/>
  <c r="J5" i="9"/>
  <c r="C5" i="5" s="1"/>
  <c r="D5" i="5" s="1"/>
  <c r="J9" i="9"/>
  <c r="C9" i="5" s="1"/>
  <c r="D9" i="5" s="1"/>
  <c r="J7" i="9"/>
  <c r="C7" i="5" s="1"/>
  <c r="D7" i="5" s="1"/>
  <c r="J8" i="9"/>
  <c r="C8" i="5" s="1"/>
  <c r="J10" i="9"/>
  <c r="C10" i="5" s="1"/>
  <c r="D10" i="5" s="1"/>
  <c r="J3" i="9"/>
  <c r="C3" i="5" s="1"/>
  <c r="D3" i="5" s="1"/>
  <c r="J6" i="9"/>
  <c r="C6" i="5" s="1"/>
  <c r="D6" i="5" s="1"/>
  <c r="J11" i="9"/>
  <c r="C11" i="5" s="1"/>
  <c r="D11" i="5" s="1"/>
  <c r="J12" i="9"/>
  <c r="C12" i="5" s="1"/>
  <c r="D12" i="5" s="1"/>
  <c r="D14" i="5" l="1"/>
  <c r="D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Carbo</author>
  </authors>
  <commentList>
    <comment ref="B4" authorId="0" shapeId="0" xr:uid="{D1543B1B-C0C6-42E3-9801-CC0A01C54D4D}">
      <text>
        <r>
          <rPr>
            <b/>
            <sz val="8"/>
            <color indexed="81"/>
            <rFont val="Tahoma"/>
            <family val="2"/>
          </rPr>
          <t>Grid Emission Factor - Annual Average in tCO2/MWh</t>
        </r>
      </text>
    </comment>
    <comment ref="B9" authorId="0" shapeId="0" xr:uid="{66334B05-1EE1-4729-8057-8ED48D96E055}">
      <text>
        <r>
          <rPr>
            <b/>
            <sz val="8"/>
            <color indexed="81"/>
            <rFont val="Tahoma"/>
            <family val="2"/>
          </rPr>
          <t>Grid Emission Factor - Month Average in tCO2/MWh</t>
        </r>
      </text>
    </comment>
  </commentList>
</comments>
</file>

<file path=xl/sharedStrings.xml><?xml version="1.0" encoding="utf-8"?>
<sst xmlns="http://schemas.openxmlformats.org/spreadsheetml/2006/main" count="979" uniqueCount="192">
  <si>
    <t>WPP</t>
  </si>
  <si>
    <t>Installed Capacity (MW)</t>
  </si>
  <si>
    <t>SIGA ANEEL</t>
  </si>
  <si>
    <t>01/2024</t>
  </si>
  <si>
    <t>02/2024</t>
  </si>
  <si>
    <t>03/2024</t>
  </si>
  <si>
    <t>04/2024</t>
  </si>
  <si>
    <t>05/2024</t>
  </si>
  <si>
    <t>06/2024</t>
  </si>
  <si>
    <t>07/2024</t>
  </si>
  <si>
    <t>08/2024</t>
  </si>
  <si>
    <t>09/2024</t>
  </si>
  <si>
    <t>10/2024</t>
  </si>
  <si>
    <t>11/2024</t>
  </si>
  <si>
    <t>12/2024</t>
  </si>
  <si>
    <t>h/month</t>
  </si>
  <si>
    <t>REAL SUM (MWh/month)</t>
  </si>
  <si>
    <t>Month/Year</t>
  </si>
  <si>
    <t>TOTAL</t>
  </si>
  <si>
    <t>Build Margin</t>
  </si>
  <si>
    <r>
      <t>Grid Emission Factor - Average (tCO</t>
    </r>
    <r>
      <rPr>
        <vertAlign val="subscript"/>
        <sz val="10"/>
        <rFont val="Arial"/>
        <family val="2"/>
      </rPr>
      <t>2</t>
    </r>
    <r>
      <rPr>
        <sz val="10"/>
        <rFont val="Arial"/>
        <family val="2"/>
      </rPr>
      <t>/MWh) - ANNUAL</t>
    </r>
  </si>
  <si>
    <t>Operating Margin</t>
  </si>
  <si>
    <r>
      <t>Grid Emission Factor - Average (tCO</t>
    </r>
    <r>
      <rPr>
        <vertAlign val="subscript"/>
        <sz val="10"/>
        <rFont val="Arial"/>
        <family val="2"/>
      </rPr>
      <t>2</t>
    </r>
    <r>
      <rPr>
        <sz val="10"/>
        <rFont val="Arial"/>
        <family val="2"/>
      </rPr>
      <t>/MWh) - Monthly</t>
    </r>
  </si>
  <si>
    <t>Month</t>
  </si>
  <si>
    <t>Annual Average</t>
  </si>
  <si>
    <t>Jan</t>
  </si>
  <si>
    <t>Feb</t>
  </si>
  <si>
    <t>Mar</t>
  </si>
  <si>
    <t>Apr</t>
  </si>
  <si>
    <t>May</t>
  </si>
  <si>
    <t>Jun</t>
  </si>
  <si>
    <t>Jul</t>
  </si>
  <si>
    <t>Aug</t>
  </si>
  <si>
    <t>Sep</t>
  </si>
  <si>
    <t>Oct</t>
  </si>
  <si>
    <t>Nov</t>
  </si>
  <si>
    <t>Dec</t>
  </si>
  <si>
    <t xml:space="preserve">The combined margin emission factor is calculated as per equation: </t>
  </si>
  <si>
    <r>
      <t>Dafalut values for W</t>
    </r>
    <r>
      <rPr>
        <vertAlign val="subscript"/>
        <sz val="10"/>
        <color indexed="8"/>
        <rFont val="Arial"/>
        <family val="2"/>
      </rPr>
      <t>OM</t>
    </r>
    <r>
      <rPr>
        <sz val="10"/>
        <color indexed="8"/>
        <rFont val="Arial"/>
        <family val="2"/>
      </rPr>
      <t xml:space="preserve"> and W</t>
    </r>
    <r>
      <rPr>
        <vertAlign val="subscript"/>
        <sz val="10"/>
        <color indexed="8"/>
        <rFont val="Arial"/>
        <family val="2"/>
      </rPr>
      <t>BM</t>
    </r>
    <r>
      <rPr>
        <sz val="10"/>
        <color indexed="8"/>
        <rFont val="Arial"/>
        <family val="2"/>
      </rPr>
      <t xml:space="preserve"> are 0.75 and 0.25 for wind power project.</t>
    </r>
  </si>
  <si>
    <t xml:space="preserve">Emission Factor </t>
  </si>
  <si>
    <r>
      <t>EF</t>
    </r>
    <r>
      <rPr>
        <vertAlign val="subscript"/>
        <sz val="10"/>
        <rFont val="Arial"/>
        <family val="2"/>
      </rPr>
      <t>grid,BM,y</t>
    </r>
    <r>
      <rPr>
        <sz val="10"/>
        <rFont val="Arial"/>
        <family val="2"/>
      </rPr>
      <t xml:space="preserve"> </t>
    </r>
  </si>
  <si>
    <r>
      <t>EF</t>
    </r>
    <r>
      <rPr>
        <vertAlign val="subscript"/>
        <sz val="10"/>
        <color indexed="8"/>
        <rFont val="Arial"/>
        <family val="2"/>
      </rPr>
      <t>grid,OM-DD,y</t>
    </r>
    <r>
      <rPr>
        <sz val="10"/>
        <color indexed="8"/>
        <rFont val="Arial"/>
        <family val="2"/>
      </rPr>
      <t xml:space="preserve"> </t>
    </r>
  </si>
  <si>
    <r>
      <t>w</t>
    </r>
    <r>
      <rPr>
        <vertAlign val="subscript"/>
        <sz val="10"/>
        <color indexed="8"/>
        <rFont val="Arial"/>
        <family val="2"/>
      </rPr>
      <t xml:space="preserve">BM </t>
    </r>
  </si>
  <si>
    <r>
      <t>w</t>
    </r>
    <r>
      <rPr>
        <vertAlign val="subscript"/>
        <sz val="10"/>
        <color indexed="8"/>
        <rFont val="Arial"/>
        <family val="2"/>
      </rPr>
      <t xml:space="preserve">OM </t>
    </r>
  </si>
  <si>
    <r>
      <t>EF</t>
    </r>
    <r>
      <rPr>
        <vertAlign val="subscript"/>
        <sz val="10"/>
        <rFont val="Arial"/>
        <family val="2"/>
      </rPr>
      <t>grid,CM,month</t>
    </r>
  </si>
  <si>
    <r>
      <t>EF</t>
    </r>
    <r>
      <rPr>
        <b/>
        <vertAlign val="subscript"/>
        <sz val="10"/>
        <rFont val="Arial"/>
        <family val="2"/>
      </rPr>
      <t>grid,CM</t>
    </r>
  </si>
  <si>
    <t>Source:</t>
  </si>
  <si>
    <t>https://www.gov.br/mcti/pt-br/acompanhe-o-mcti/cgcl/clima/paginas/metodo-da-analise-de-despacho</t>
  </si>
  <si>
    <t>Date of Upload:</t>
  </si>
  <si>
    <t>(S) G p,j</t>
  </si>
  <si>
    <t>2024_01 - 4ª RECONTABILIZAÇÃO</t>
  </si>
  <si>
    <t>2024_02 - 3ª RECONTABILIZAÇÃO</t>
  </si>
  <si>
    <t>2024_03 - 3ª RECONTABILIZAÇÃO</t>
  </si>
  <si>
    <t>2024_04 - 3ª RECONTABILIZAÇÃO</t>
  </si>
  <si>
    <t>2024_05 - 3ª RECONTABILIZAÇÃO</t>
  </si>
  <si>
    <t>2024_07 - 2ª RECONTABILIZAÇÃO</t>
  </si>
  <si>
    <t>2024_08 - 2ª RECONTABILIZAÇÃO</t>
  </si>
  <si>
    <t>2024_09 - 3ª RECONTABILIZAÇÃO</t>
  </si>
  <si>
    <t>2024_10 - 2ª RECONTABILIZAÇÃO</t>
  </si>
  <si>
    <t>2024_12 - 1ª RECONTABILIZAÇÃO</t>
  </si>
  <si>
    <t>Request Date:</t>
  </si>
  <si>
    <t>01/01/2024 to 31/12/2024</t>
  </si>
  <si>
    <t>Data Collection:</t>
  </si>
  <si>
    <t xml:space="preserve">Period: </t>
  </si>
  <si>
    <t>Event</t>
  </si>
  <si>
    <t>Agent Profile</t>
  </si>
  <si>
    <t>MWh/month</t>
  </si>
  <si>
    <t>Total</t>
  </si>
  <si>
    <t>VENTOS DE SANTA ALBERTINA</t>
  </si>
  <si>
    <t>VENTOS DE SANTO AFONSO</t>
  </si>
  <si>
    <t>VENTOS DE SANTO AGOSTINHO</t>
  </si>
  <si>
    <t>VENTOS DE SANTO ALBERTO</t>
  </si>
  <si>
    <t>VENTOS DE SAO ADEODATO</t>
  </si>
  <si>
    <t>VENTOS DE SAO CASIMIRO</t>
  </si>
  <si>
    <t>VENTOS DE SAO VINICIUS</t>
  </si>
  <si>
    <t>Performance</t>
  </si>
  <si>
    <r>
      <t>Ef</t>
    </r>
    <r>
      <rPr>
        <b/>
        <vertAlign val="subscript"/>
        <sz val="11"/>
        <color rgb="FF000000"/>
        <rFont val="Calibri"/>
        <family val="2"/>
      </rPr>
      <t>grid,OM,Y</t>
    </r>
    <r>
      <rPr>
        <b/>
        <sz val="11"/>
        <color rgb="FF000000"/>
        <rFont val="Calibri"/>
        <family val="2"/>
      </rPr>
      <t xml:space="preserve"> (tCO2e/MWh)</t>
    </r>
  </si>
  <si>
    <r>
      <t>Ef</t>
    </r>
    <r>
      <rPr>
        <b/>
        <vertAlign val="subscript"/>
        <sz val="11"/>
        <color rgb="FF000000"/>
        <rFont val="Calibri"/>
        <family val="2"/>
      </rPr>
      <t>grid,BM,y</t>
    </r>
    <r>
      <rPr>
        <b/>
        <sz val="11"/>
        <color rgb="FF000000"/>
        <rFont val="Calibri"/>
        <family val="2"/>
      </rPr>
      <t xml:space="preserve"> (tCO2e/MWh)</t>
    </r>
  </si>
  <si>
    <r>
      <t>W</t>
    </r>
    <r>
      <rPr>
        <b/>
        <vertAlign val="subscript"/>
        <sz val="11"/>
        <color rgb="FF000000"/>
        <rFont val="Calibri"/>
        <family val="2"/>
      </rPr>
      <t>OM</t>
    </r>
    <r>
      <rPr>
        <b/>
        <sz val="11"/>
        <color rgb="FF000000"/>
        <rFont val="Calibri"/>
        <family val="2"/>
      </rPr>
      <t xml:space="preserve"> </t>
    </r>
  </si>
  <si>
    <r>
      <t>W</t>
    </r>
    <r>
      <rPr>
        <b/>
        <vertAlign val="subscript"/>
        <sz val="11"/>
        <color rgb="FF000000"/>
        <rFont val="Calibri"/>
        <family val="2"/>
      </rPr>
      <t>BM</t>
    </r>
  </si>
  <si>
    <r>
      <t>EF</t>
    </r>
    <r>
      <rPr>
        <b/>
        <vertAlign val="subscript"/>
        <sz val="11"/>
        <color rgb="FF000000"/>
        <rFont val="Calibri"/>
        <family val="2"/>
      </rPr>
      <t>grid,CM,y</t>
    </r>
    <r>
      <rPr>
        <b/>
        <sz val="11"/>
        <color rgb="FF000000"/>
        <rFont val="Calibri"/>
        <family val="2"/>
      </rPr>
      <t xml:space="preserve"> (tCO2e/MWh)</t>
    </r>
  </si>
  <si>
    <t>ER_month</t>
  </si>
  <si>
    <t>Ventos de São Vicente 08</t>
  </si>
  <si>
    <t>Ventos de São Vicente 09</t>
  </si>
  <si>
    <t>Ventos de São Vicente 10</t>
  </si>
  <si>
    <t>Ventos de São Vicente 11</t>
  </si>
  <si>
    <t>Ventos de São Vicente 12</t>
  </si>
  <si>
    <t>Ventos de São Vicente 13</t>
  </si>
  <si>
    <t>Ventos de São Vicente 14</t>
  </si>
  <si>
    <t>EOL.CV.PI.033144-9</t>
  </si>
  <si>
    <t>EOL.CV.PI.033143-0</t>
  </si>
  <si>
    <t>EOL.CV.PI.033136-8</t>
  </si>
  <si>
    <t>EOL.CV.PI.033141-4</t>
  </si>
  <si>
    <t>EOL.CV.PI.033140-6</t>
  </si>
  <si>
    <t>EOL.CV.PI.033139-2</t>
  </si>
  <si>
    <t>EOL.CV.PI.033138-4</t>
  </si>
  <si>
    <t>2024_06 - 3ª RECONTABILIZAÇÃO</t>
  </si>
  <si>
    <t>2024_11 - 3ª RECONTABILIZAÇÃO</t>
  </si>
  <si>
    <t>CEG Code</t>
  </si>
  <si>
    <t>Source</t>
  </si>
  <si>
    <t>Owner (Legal Entity)</t>
  </si>
  <si>
    <t>Wind</t>
  </si>
  <si>
    <t>Plant Name in 'ENERGY_CCEE' tab</t>
  </si>
  <si>
    <t>Ventos de Santa Albertina</t>
  </si>
  <si>
    <t>Ventos de Santo Afonso Energias Renováveis S.A.</t>
  </si>
  <si>
    <t>Ventos de Santo Agostinho Energias Renováveis S.A.</t>
  </si>
  <si>
    <t>Ventos de Santo Alberto Energias Renováveis S.A.</t>
  </si>
  <si>
    <t>Ventos de Santa Albertina Energias Renováveis S.A.</t>
  </si>
  <si>
    <t>Ventos de São Adeodato Energias Renováveis S.A.</t>
  </si>
  <si>
    <t>Ventos de São Casimiro Energias Renováveis S.A.</t>
  </si>
  <si>
    <t>Ventos de São Vinícius Energias Renováveis S.A.</t>
  </si>
  <si>
    <t>Ventos de Santo Afonso</t>
  </si>
  <si>
    <t>Ventos de Santo Agostinho</t>
  </si>
  <si>
    <t>Ventos de Santo Alberto</t>
  </si>
  <si>
    <t>Ventos de São Adeodato</t>
  </si>
  <si>
    <t>Ventos de São Casimiro</t>
  </si>
  <si>
    <t>Ventos de São Vinícius</t>
  </si>
  <si>
    <t>Plant Name
 (Name used in the Monitoring Report)</t>
  </si>
  <si>
    <t>Data Source:</t>
  </si>
  <si>
    <t>DRI CCEE</t>
  </si>
  <si>
    <t>(S) CGF p,j</t>
  </si>
  <si>
    <t>Energy Adopted
(MWh/month)</t>
  </si>
  <si>
    <t>Data - Base mensal</t>
  </si>
  <si>
    <t>Ponto / Grupo</t>
  </si>
  <si>
    <t>Ativa C (kWh)</t>
  </si>
  <si>
    <t>Ativa G (kWh)</t>
  </si>
  <si>
    <t>UFV SOL DO PIAUI</t>
  </si>
  <si>
    <t>PICVPIFSDP-08 (L)</t>
  </si>
  <si>
    <t>PICVPIVIC1104 (L)</t>
  </si>
  <si>
    <t>PICNP2CEVP-08 (L)</t>
  </si>
  <si>
    <t>PICVPIVIC1407 (L)</t>
  </si>
  <si>
    <t>PICVPIVIC1003 (L)</t>
  </si>
  <si>
    <t>PICVPIVIC0902 (L)</t>
  </si>
  <si>
    <t>PICVPIVIC1306 (L)</t>
  </si>
  <si>
    <t>PICVPIVIC1205 (L)</t>
  </si>
  <si>
    <t>PICVPIVIC0801 (L)</t>
  </si>
  <si>
    <t>VDP I (MWh)</t>
  </si>
  <si>
    <t xml:space="preserve">BAY - VDP I </t>
  </si>
  <si>
    <t xml:space="preserve">METER SE </t>
  </si>
  <si>
    <t>Net Energy (kWh)</t>
  </si>
  <si>
    <t>Net Energy (MWh)</t>
  </si>
  <si>
    <t>Pro Rata</t>
  </si>
  <si>
    <t>VTRM 2 Renewable Energy</t>
  </si>
  <si>
    <t>Net electricity</t>
  </si>
  <si>
    <t>Net electricity (kWh)</t>
  </si>
  <si>
    <t>Net electricity (MWh)</t>
  </si>
  <si>
    <t>Real Energy 
(MWh/month)</t>
  </si>
  <si>
    <t>Estimated Energy
(MWh/month)</t>
  </si>
  <si>
    <t>TOTAL (EOL + UFV)</t>
  </si>
  <si>
    <t>TOTAL Net electricity  (EOL + UFV)</t>
  </si>
  <si>
    <t>SCDE</t>
  </si>
  <si>
    <t>DRI</t>
  </si>
  <si>
    <t>TOTAL Net electricity  (EOL)</t>
  </si>
  <si>
    <t>% BAY for VDP I</t>
  </si>
  <si>
    <t>% for VDP I</t>
  </si>
  <si>
    <t>Cross Check % VDP I</t>
  </si>
  <si>
    <t>Energy CCEE/DRI
(MWh/month)</t>
  </si>
  <si>
    <t>Energy CCEE/SCDE (Meters)
(MWh/month)</t>
  </si>
  <si>
    <t>Diff. ¹</t>
  </si>
  <si>
    <t>¹</t>
  </si>
  <si>
    <t>A difference of approximately 2.5% was observed between the net generation data reported by the SCDE/CCEE and those accounted for in the DRI/CCEE. This variation is attributed to the data treatment and adjustment procedures applied by CCEE during the accounting and validation process, which may include the rejection of inconsistent measurements, correction of missing data, and application of network topology and loss adjustments for settlement purposes.
Such differences are expected within normal operational and metering tolerances (typically in the range of 1–3%), and therefore the DRI/CCEE data — as the officially accounted figures — were adopted for the purpose of emission reduction calculations in this Monitoring Report.</t>
  </si>
  <si>
    <t>Sum</t>
  </si>
  <si>
    <t>Analysis Module: Origin of Coleta Dice</t>
  </si>
  <si>
    <t>Application date 10/22/2025</t>
  </si>
  <si>
    <t>Requested Period from 01/01/2024 to 12/31/2024</t>
  </si>
  <si>
    <t>Net electricity - Meter BAY
(EOL + UFV)</t>
  </si>
  <si>
    <t>Difference</t>
  </si>
  <si>
    <t>Total number of WTGs</t>
  </si>
  <si>
    <t>Avarage Capacity of each WTG (MW)</t>
  </si>
  <si>
    <t>Load factor (%)</t>
  </si>
  <si>
    <r>
      <t>Código de Empreendimento de Geração (CEG)</t>
    </r>
    <r>
      <rPr>
        <b/>
        <vertAlign val="superscript"/>
        <sz val="11"/>
        <color rgb="FF000000"/>
        <rFont val="Barlow"/>
      </rPr>
      <t>1</t>
    </r>
  </si>
  <si>
    <r>
      <t>Star Operation</t>
    </r>
    <r>
      <rPr>
        <b/>
        <vertAlign val="superscript"/>
        <sz val="11"/>
        <color rgb="FF000000"/>
        <rFont val="Barlow"/>
      </rPr>
      <t>1</t>
    </r>
  </si>
  <si>
    <t>06/10/2017</t>
  </si>
  <si>
    <t>06/12/2017</t>
  </si>
  <si>
    <t>17/11/2017</t>
  </si>
  <si>
    <t>09/11/2017</t>
  </si>
  <si>
    <t>29/08/2017</t>
  </si>
  <si>
    <t>19/09/2017</t>
  </si>
  <si>
    <t>02/08/2017</t>
  </si>
  <si>
    <r>
      <rPr>
        <b/>
        <vertAlign val="superscript"/>
        <sz val="11"/>
        <color rgb="FF000000"/>
        <rFont val="Barlow"/>
      </rPr>
      <t>1</t>
    </r>
    <r>
      <rPr>
        <sz val="11"/>
        <color rgb="FF000000"/>
        <rFont val="Barlow"/>
      </rPr>
      <t>Data Source:</t>
    </r>
  </si>
  <si>
    <t>MCTI</t>
  </si>
  <si>
    <t>Additional Information:</t>
  </si>
  <si>
    <t>The generation data was extracted from the Electric Energy Commercialization Chamber (Câmara de Comercialização de Energia Elétrica - CCEE) by the project owner.
The Emission Factor data was extracted from the Ministry of Science, Technology and Innovation (Ministério da Ciência, Tecnologia e Inovação - MCTI).</t>
  </si>
  <si>
    <t>Notes:</t>
  </si>
  <si>
    <t>In this table, the names of the power plants listed in the 'ENERGY_CCEE' tab differ from those presented in the Monitoring Report, as the data downloaded from the CCEE uses the legal owner's corporate name rather than the project's actual name. For the purposes of recordkeeping and consistency, this 'Names_WPP'  tab presents the correspondence between the names used, adopting the name as registered in ANEEL's SIGA system.</t>
  </si>
  <si>
    <t>-</t>
  </si>
  <si>
    <t>Energy [MWh]</t>
  </si>
  <si>
    <r>
      <t>EF</t>
    </r>
    <r>
      <rPr>
        <b/>
        <vertAlign val="subscript"/>
        <sz val="10.5"/>
        <color theme="1"/>
        <rFont val="Franklin Gothic Book"/>
        <family val="2"/>
      </rPr>
      <t xml:space="preserve">grid,CM </t>
    </r>
    <r>
      <rPr>
        <b/>
        <sz val="10.5"/>
        <color theme="1"/>
        <rFont val="Franklin Gothic Book"/>
        <family val="2"/>
      </rPr>
      <t>[tCO</t>
    </r>
    <r>
      <rPr>
        <b/>
        <vertAlign val="subscript"/>
        <sz val="10.5"/>
        <color theme="1"/>
        <rFont val="Franklin Gothic Book"/>
        <family val="2"/>
      </rPr>
      <t>2</t>
    </r>
    <r>
      <rPr>
        <b/>
        <sz val="10.5"/>
        <color theme="1"/>
        <rFont val="Franklin Gothic Book"/>
        <family val="2"/>
      </rPr>
      <t>/MWh]</t>
    </r>
  </si>
  <si>
    <r>
      <t>ER [tCO</t>
    </r>
    <r>
      <rPr>
        <b/>
        <vertAlign val="subscript"/>
        <sz val="10.5"/>
        <color theme="1"/>
        <rFont val="Franklin Gothic Book"/>
        <family val="2"/>
      </rPr>
      <t>2</t>
    </r>
    <r>
      <rPr>
        <b/>
        <sz val="10.5"/>
        <color theme="1"/>
        <rFont val="Franklin Gothic Book"/>
        <family val="2"/>
      </rPr>
      <t>]</t>
    </r>
  </si>
  <si>
    <r>
      <rPr>
        <b/>
        <sz val="12"/>
        <color theme="1"/>
        <rFont val="Barlow"/>
      </rPr>
      <t>¹</t>
    </r>
    <r>
      <rPr>
        <sz val="11"/>
        <color theme="1"/>
        <rFont val="Barlow"/>
      </rPr>
      <t xml:space="preserve"> Value of the PDD</t>
    </r>
  </si>
  <si>
    <r>
      <t>Total  Ex-ante</t>
    </r>
    <r>
      <rPr>
        <b/>
        <sz val="14"/>
        <color rgb="FF000000"/>
        <rFont val="Barlow"/>
      </rPr>
      <t xml:space="preserve"> ¹ </t>
    </r>
  </si>
  <si>
    <t>Total  - 01/01/2024 - 31/12/2024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</si>
</sst>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0"/>
    <numFmt numFmtId="165" formatCode="0.0000"/>
    <numFmt numFmtId="166" formatCode="0.0%"/>
    <numFmt numFmtId="167" formatCode="0.0"/>
    <numFmt numFmtId="168" formatCode="[$-409]mmm\-yy;@"/>
  </numFmts>
  <fonts count="45" x14ac:knownFonts="1">
    <font>
      <sz val="11"/>
      <color theme="1"/>
      <name val="Aptos Narrow"/>
      <family val="2"/>
      <scheme val="minor"/>
    </font>
    <font>
      <sz val="11"/>
      <color theme="1"/>
      <name val="Aptos Narrow"/>
      <family val="2"/>
      <scheme val="minor"/>
    </font>
    <font>
      <sz val="11"/>
      <color theme="1"/>
      <name val="Calibri"/>
      <family val="2"/>
    </font>
    <font>
      <sz val="8"/>
      <color theme="1"/>
      <name val="Calibri"/>
      <family val="2"/>
    </font>
    <font>
      <sz val="11"/>
      <color theme="1"/>
      <name val="Barlow"/>
    </font>
    <font>
      <sz val="11"/>
      <color rgb="FF000000"/>
      <name val="Barlow"/>
    </font>
    <font>
      <b/>
      <sz val="11"/>
      <color rgb="FF000000"/>
      <name val="Barlow"/>
    </font>
    <font>
      <sz val="8"/>
      <name val="Aptos Narrow"/>
      <family val="2"/>
      <scheme val="minor"/>
    </font>
    <font>
      <u/>
      <sz val="11"/>
      <color theme="10"/>
      <name val="Aptos Narrow"/>
      <family val="2"/>
      <scheme val="minor"/>
    </font>
    <font>
      <b/>
      <sz val="11"/>
      <color rgb="FF000000"/>
      <name val="Calibri"/>
      <family val="2"/>
    </font>
    <font>
      <sz val="10"/>
      <color theme="1"/>
      <name val="Barlow"/>
    </font>
    <font>
      <b/>
      <sz val="11"/>
      <color theme="1"/>
      <name val="Barlow"/>
    </font>
    <font>
      <sz val="10"/>
      <name val="Arial"/>
      <family val="2"/>
    </font>
    <font>
      <b/>
      <sz val="10"/>
      <name val="Arial"/>
      <family val="2"/>
    </font>
    <font>
      <sz val="11"/>
      <color theme="1"/>
      <name val="Arial"/>
      <family val="2"/>
    </font>
    <font>
      <vertAlign val="subscript"/>
      <sz val="10"/>
      <name val="Arial"/>
      <family val="2"/>
    </font>
    <font>
      <b/>
      <sz val="11"/>
      <name val="Arial"/>
      <family val="2"/>
    </font>
    <font>
      <b/>
      <sz val="12"/>
      <name val="Arial"/>
      <family val="2"/>
    </font>
    <font>
      <b/>
      <sz val="11"/>
      <color theme="1"/>
      <name val="Arial"/>
      <family val="2"/>
    </font>
    <font>
      <sz val="10"/>
      <color theme="1"/>
      <name val="Calibri Light"/>
      <family val="2"/>
    </font>
    <font>
      <b/>
      <sz val="10"/>
      <color theme="1"/>
      <name val="Arial"/>
      <family val="2"/>
    </font>
    <font>
      <sz val="10"/>
      <color rgb="FF000000"/>
      <name val="Arial"/>
      <family val="2"/>
    </font>
    <font>
      <sz val="10"/>
      <color theme="1"/>
      <name val="Arial"/>
      <family val="2"/>
    </font>
    <font>
      <vertAlign val="subscript"/>
      <sz val="10"/>
      <color indexed="8"/>
      <name val="Arial"/>
      <family val="2"/>
    </font>
    <font>
      <sz val="10"/>
      <color indexed="8"/>
      <name val="Arial"/>
      <family val="2"/>
    </font>
    <font>
      <b/>
      <vertAlign val="subscript"/>
      <sz val="10"/>
      <name val="Arial"/>
      <family val="2"/>
    </font>
    <font>
      <sz val="12"/>
      <name val="Arial"/>
      <family val="2"/>
    </font>
    <font>
      <b/>
      <sz val="8"/>
      <color indexed="81"/>
      <name val="Tahoma"/>
      <family val="2"/>
    </font>
    <font>
      <b/>
      <sz val="12"/>
      <color rgb="FF000000"/>
      <name val="Barlow"/>
    </font>
    <font>
      <b/>
      <sz val="11"/>
      <color theme="1"/>
      <name val="Calibri"/>
      <family val="2"/>
    </font>
    <font>
      <b/>
      <vertAlign val="subscript"/>
      <sz val="11"/>
      <color rgb="FF000000"/>
      <name val="Calibri"/>
      <family val="2"/>
    </font>
    <font>
      <b/>
      <sz val="11"/>
      <color theme="1"/>
      <name val="Aptos Narrow"/>
      <family val="2"/>
      <scheme val="minor"/>
    </font>
    <font>
      <b/>
      <sz val="16"/>
      <color theme="0"/>
      <name val="Barlow Semi Condensed"/>
    </font>
    <font>
      <b/>
      <sz val="11"/>
      <color theme="0"/>
      <name val="Barlow"/>
    </font>
    <font>
      <b/>
      <sz val="12"/>
      <color theme="0"/>
      <name val="Calibri"/>
      <family val="2"/>
    </font>
    <font>
      <b/>
      <sz val="10"/>
      <color theme="0"/>
      <name val="Arial"/>
      <family val="2"/>
    </font>
    <font>
      <b/>
      <sz val="11"/>
      <color theme="0"/>
      <name val="Calibri"/>
      <family val="2"/>
    </font>
    <font>
      <sz val="18"/>
      <color theme="1"/>
      <name val="Barlow"/>
    </font>
    <font>
      <sz val="11"/>
      <color theme="2"/>
      <name val="Barlow"/>
    </font>
    <font>
      <sz val="14"/>
      <color rgb="FF000000"/>
      <name val="Barlow"/>
    </font>
    <font>
      <b/>
      <sz val="14"/>
      <color rgb="FF000000"/>
      <name val="Barlow"/>
    </font>
    <font>
      <b/>
      <vertAlign val="superscript"/>
      <sz val="11"/>
      <color rgb="FF000000"/>
      <name val="Barlow"/>
    </font>
    <font>
      <b/>
      <sz val="10.5"/>
      <color theme="1"/>
      <name val="Franklin Gothic Book"/>
      <family val="2"/>
    </font>
    <font>
      <b/>
      <vertAlign val="subscript"/>
      <sz val="10.5"/>
      <color theme="1"/>
      <name val="Franklin Gothic Book"/>
      <family val="2"/>
    </font>
    <font>
      <b/>
      <sz val="12"/>
      <color theme="1"/>
      <name val="Barlow"/>
    </font>
  </fonts>
  <fills count="13">
    <fill>
      <patternFill patternType="none"/>
    </fill>
    <fill>
      <patternFill patternType="gray125"/>
    </fill>
    <fill>
      <patternFill patternType="solid">
        <fgColor rgb="FFF0F4FA"/>
        <bgColor rgb="FF000000"/>
      </patternFill>
    </fill>
    <fill>
      <patternFill patternType="solid">
        <fgColor rgb="FFFFFFFF"/>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0F4FA"/>
      </patternFill>
    </fill>
    <fill>
      <patternFill patternType="solid">
        <fgColor theme="2"/>
        <bgColor indexed="64"/>
      </patternFill>
    </fill>
    <fill>
      <patternFill patternType="solid">
        <fgColor theme="4"/>
        <bgColor indexed="64"/>
      </patternFill>
    </fill>
    <fill>
      <patternFill patternType="solid">
        <fgColor theme="0" tint="-4.9989318521683403E-2"/>
        <bgColor rgb="FF000000"/>
      </patternFill>
    </fill>
    <fill>
      <patternFill patternType="solid">
        <fgColor theme="4"/>
        <bgColor rgb="FF000000"/>
      </patternFill>
    </fill>
  </fills>
  <borders count="45">
    <border>
      <left/>
      <right/>
      <top/>
      <bottom/>
      <diagonal/>
    </border>
    <border>
      <left style="thin">
        <color rgb="FF979991"/>
      </left>
      <right/>
      <top style="thin">
        <color rgb="FF979991"/>
      </top>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indexed="64"/>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0"/>
      </left>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2" fillId="0" borderId="0"/>
    <xf numFmtId="0" fontId="8" fillId="0" borderId="0" applyNumberFormat="0" applyFill="0" applyBorder="0" applyAlignment="0" applyProtection="0"/>
    <xf numFmtId="0" fontId="8" fillId="0" borderId="0" applyNumberFormat="0" applyFill="0" applyBorder="0" applyAlignment="0" applyProtection="0"/>
    <xf numFmtId="43" fontId="1" fillId="0" borderId="0" applyFont="0" applyFill="0" applyBorder="0" applyAlignment="0" applyProtection="0"/>
  </cellStyleXfs>
  <cellXfs count="153">
    <xf numFmtId="0" fontId="0" fillId="0" borderId="0" xfId="0"/>
    <xf numFmtId="0" fontId="4" fillId="0" borderId="2" xfId="0" applyFont="1" applyBorder="1"/>
    <xf numFmtId="0" fontId="4" fillId="0" borderId="5" xfId="0" applyFont="1" applyBorder="1"/>
    <xf numFmtId="0" fontId="5" fillId="0" borderId="3" xfId="0" applyFont="1" applyBorder="1" applyAlignment="1">
      <alignment horizontal="right" vertical="center"/>
    </xf>
    <xf numFmtId="0" fontId="4" fillId="0" borderId="4" xfId="0" applyFont="1" applyBorder="1"/>
    <xf numFmtId="0" fontId="5" fillId="0" borderId="3" xfId="0" applyFont="1" applyBorder="1" applyAlignment="1">
      <alignment horizontal="center" vertical="center"/>
    </xf>
    <xf numFmtId="10" fontId="5" fillId="0" borderId="3" xfId="1" applyNumberFormat="1" applyFont="1" applyBorder="1" applyAlignment="1">
      <alignment horizontal="center" vertical="center"/>
    </xf>
    <xf numFmtId="0" fontId="4" fillId="0" borderId="2" xfId="0" applyFont="1" applyBorder="1" applyAlignment="1">
      <alignment horizontal="center"/>
    </xf>
    <xf numFmtId="0" fontId="4" fillId="0" borderId="0" xfId="0" applyFont="1" applyAlignment="1">
      <alignment horizontal="center" vertical="center"/>
    </xf>
    <xf numFmtId="0" fontId="6" fillId="2" borderId="1" xfId="0" applyFont="1" applyFill="1" applyBorder="1" applyAlignment="1">
      <alignment horizontal="center" vertical="center" wrapText="1"/>
    </xf>
    <xf numFmtId="0" fontId="4" fillId="0" borderId="0" xfId="0" applyFont="1"/>
    <xf numFmtId="17" fontId="4" fillId="4" borderId="0" xfId="0" applyNumberFormat="1" applyFont="1" applyFill="1" applyAlignment="1">
      <alignment horizontal="center" vertical="center"/>
    </xf>
    <xf numFmtId="4" fontId="4" fillId="0" borderId="0" xfId="0" applyNumberFormat="1" applyFont="1" applyAlignment="1">
      <alignment horizontal="center" vertical="center"/>
    </xf>
    <xf numFmtId="164" fontId="4" fillId="0" borderId="0" xfId="0" applyNumberFormat="1" applyFont="1" applyAlignment="1">
      <alignment horizontal="center" vertical="center"/>
    </xf>
    <xf numFmtId="3" fontId="4" fillId="4" borderId="0" xfId="0" applyNumberFormat="1" applyFont="1" applyFill="1" applyAlignment="1">
      <alignment horizontal="center" vertical="center"/>
    </xf>
    <xf numFmtId="0" fontId="4" fillId="0" borderId="6" xfId="0" applyFont="1" applyBorder="1" applyAlignment="1">
      <alignment horizontal="center"/>
    </xf>
    <xf numFmtId="0" fontId="4" fillId="0" borderId="6" xfId="0" applyFont="1" applyBorder="1"/>
    <xf numFmtId="0" fontId="8" fillId="0" borderId="0" xfId="3"/>
    <xf numFmtId="0" fontId="12" fillId="0" borderId="0" xfId="0" applyFont="1"/>
    <xf numFmtId="0" fontId="14" fillId="0" borderId="0" xfId="0" applyFont="1"/>
    <xf numFmtId="165" fontId="14" fillId="0" borderId="0" xfId="0" applyNumberFormat="1" applyFont="1"/>
    <xf numFmtId="0" fontId="16" fillId="4" borderId="15" xfId="0" applyFont="1" applyFill="1" applyBorder="1" applyAlignment="1">
      <alignment horizontal="center"/>
    </xf>
    <xf numFmtId="0" fontId="18" fillId="4" borderId="19" xfId="0" applyFont="1" applyFill="1" applyBorder="1" applyAlignment="1">
      <alignment horizontal="center" vertical="center"/>
    </xf>
    <xf numFmtId="0" fontId="19" fillId="0" borderId="0" xfId="0" applyFont="1"/>
    <xf numFmtId="0" fontId="20" fillId="4" borderId="19"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20" xfId="0" applyFont="1" applyFill="1" applyBorder="1" applyAlignment="1">
      <alignment horizontal="center" vertical="center"/>
    </xf>
    <xf numFmtId="165" fontId="17" fillId="7" borderId="21" xfId="0" applyNumberFormat="1" applyFont="1" applyFill="1" applyBorder="1" applyAlignment="1">
      <alignment horizontal="center" vertical="center"/>
    </xf>
    <xf numFmtId="165" fontId="0" fillId="0" borderId="0" xfId="0" applyNumberFormat="1"/>
    <xf numFmtId="0" fontId="21" fillId="0" borderId="0" xfId="0" applyFont="1"/>
    <xf numFmtId="0" fontId="22" fillId="0" borderId="0" xfId="0" applyFont="1"/>
    <xf numFmtId="0" fontId="13" fillId="4" borderId="2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2" fillId="0" borderId="23" xfId="0" applyFont="1" applyBorder="1" applyAlignment="1">
      <alignment horizontal="left" vertical="center"/>
    </xf>
    <xf numFmtId="165" fontId="12" fillId="0" borderId="8" xfId="0" applyNumberFormat="1" applyFont="1" applyBorder="1" applyAlignment="1">
      <alignment horizontal="center" vertical="center"/>
    </xf>
    <xf numFmtId="165" fontId="12" fillId="0" borderId="20" xfId="0" applyNumberFormat="1" applyFont="1" applyBorder="1" applyAlignment="1">
      <alignment horizontal="center" vertical="center"/>
    </xf>
    <xf numFmtId="0" fontId="24" fillId="0" borderId="23" xfId="0" applyFont="1" applyBorder="1" applyAlignment="1">
      <alignment horizontal="left" vertical="center"/>
    </xf>
    <xf numFmtId="0" fontId="12" fillId="0" borderId="8" xfId="0" applyFont="1" applyBorder="1" applyAlignment="1">
      <alignment horizontal="center" vertical="center"/>
    </xf>
    <xf numFmtId="0" fontId="12" fillId="0" borderId="20" xfId="0" applyFont="1" applyBorder="1" applyAlignment="1">
      <alignment horizontal="center" vertical="center"/>
    </xf>
    <xf numFmtId="0" fontId="12" fillId="0" borderId="15" xfId="0" applyFont="1" applyBorder="1" applyAlignment="1">
      <alignment horizontal="left" vertical="center"/>
    </xf>
    <xf numFmtId="165" fontId="12" fillId="0" borderId="24" xfId="0" applyNumberFormat="1" applyFont="1" applyBorder="1" applyAlignment="1">
      <alignment horizontal="center" vertical="center"/>
    </xf>
    <xf numFmtId="165" fontId="12" fillId="0" borderId="25" xfId="0" applyNumberFormat="1" applyFont="1" applyBorder="1" applyAlignment="1">
      <alignment horizontal="center" vertical="center"/>
    </xf>
    <xf numFmtId="0" fontId="12" fillId="0" borderId="0" xfId="0" applyFont="1" applyAlignment="1">
      <alignment vertical="center"/>
    </xf>
    <xf numFmtId="0" fontId="13" fillId="0" borderId="9" xfId="0" applyFont="1" applyBorder="1" applyAlignment="1">
      <alignment horizontal="left" vertical="center"/>
    </xf>
    <xf numFmtId="165" fontId="26" fillId="7" borderId="26" xfId="0" applyNumberFormat="1" applyFont="1" applyFill="1" applyBorder="1" applyAlignment="1">
      <alignment horizontal="center" vertical="center"/>
    </xf>
    <xf numFmtId="0" fontId="18" fillId="0" borderId="0" xfId="0" applyFont="1" applyAlignment="1">
      <alignment horizontal="right" vertical="center"/>
    </xf>
    <xf numFmtId="14" fontId="22" fillId="0" borderId="0" xfId="0" applyNumberFormat="1" applyFont="1" applyAlignment="1">
      <alignment horizontal="left" vertical="center"/>
    </xf>
    <xf numFmtId="0" fontId="28" fillId="0" borderId="3" xfId="0" applyFont="1" applyBorder="1" applyAlignment="1">
      <alignment horizontal="center" vertical="center" wrapText="1"/>
    </xf>
    <xf numFmtId="4" fontId="0" fillId="0" borderId="0" xfId="0" applyNumberFormat="1" applyAlignment="1">
      <alignment horizontal="center" vertical="center"/>
    </xf>
    <xf numFmtId="0" fontId="0" fillId="0" borderId="0" xfId="0" applyAlignment="1">
      <alignment horizontal="left" vertical="center"/>
    </xf>
    <xf numFmtId="14" fontId="0" fillId="0" borderId="0" xfId="0" applyNumberFormat="1" applyAlignment="1">
      <alignment horizontal="left" vertical="center"/>
    </xf>
    <xf numFmtId="0" fontId="9" fillId="0" borderId="0" xfId="0" applyFont="1" applyAlignment="1">
      <alignment horizontal="right" vertical="center"/>
    </xf>
    <xf numFmtId="4" fontId="29" fillId="8" borderId="8" xfId="0" applyNumberFormat="1" applyFont="1" applyFill="1" applyBorder="1" applyAlignment="1">
      <alignment horizontal="center" vertical="center" wrapText="1"/>
    </xf>
    <xf numFmtId="0" fontId="29" fillId="8" borderId="8" xfId="0" applyFont="1" applyFill="1" applyBorder="1" applyAlignment="1">
      <alignment horizontal="center" vertical="center" wrapText="1"/>
    </xf>
    <xf numFmtId="4" fontId="4" fillId="4" borderId="0" xfId="0" applyNumberFormat="1" applyFont="1" applyFill="1" applyAlignment="1">
      <alignment horizontal="center" vertical="center"/>
    </xf>
    <xf numFmtId="0" fontId="11" fillId="0" borderId="0" xfId="0" applyFont="1" applyAlignment="1">
      <alignment horizontal="center" vertical="center"/>
    </xf>
    <xf numFmtId="4" fontId="4" fillId="0" borderId="0" xfId="0" applyNumberFormat="1" applyFont="1"/>
    <xf numFmtId="0" fontId="11" fillId="4" borderId="0" xfId="0" applyFont="1" applyFill="1" applyAlignment="1">
      <alignment horizontal="center" vertical="center"/>
    </xf>
    <xf numFmtId="3" fontId="0" fillId="0" borderId="8" xfId="0" applyNumberFormat="1" applyBorder="1" applyAlignment="1">
      <alignment horizontal="center" vertical="center"/>
    </xf>
    <xf numFmtId="3" fontId="4" fillId="0" borderId="0" xfId="0" applyNumberFormat="1" applyFont="1" applyAlignment="1">
      <alignment horizontal="center" vertical="center"/>
    </xf>
    <xf numFmtId="0" fontId="6" fillId="2" borderId="8" xfId="0" applyFont="1" applyFill="1" applyBorder="1" applyAlignment="1">
      <alignment horizontal="center" vertical="center" wrapText="1"/>
    </xf>
    <xf numFmtId="166" fontId="4" fillId="5" borderId="0" xfId="1" applyNumberFormat="1" applyFont="1" applyFill="1" applyAlignment="1">
      <alignment horizontal="center" vertical="center"/>
    </xf>
    <xf numFmtId="164" fontId="11" fillId="0" borderId="0" xfId="0" applyNumberFormat="1" applyFont="1" applyAlignment="1">
      <alignment horizontal="center" vertical="center"/>
    </xf>
    <xf numFmtId="3" fontId="4" fillId="0" borderId="0" xfId="0" applyNumberFormat="1" applyFont="1"/>
    <xf numFmtId="3" fontId="11" fillId="4" borderId="0" xfId="0" applyNumberFormat="1" applyFont="1" applyFill="1" applyAlignment="1">
      <alignment horizontal="center" vertical="center"/>
    </xf>
    <xf numFmtId="167" fontId="4" fillId="0" borderId="2" xfId="0" applyNumberFormat="1" applyFont="1" applyBorder="1" applyAlignment="1">
      <alignment horizontal="center"/>
    </xf>
    <xf numFmtId="0" fontId="3" fillId="3" borderId="8" xfId="0" applyFont="1" applyFill="1" applyBorder="1" applyAlignment="1">
      <alignment horizontal="center" vertical="center" wrapText="1"/>
    </xf>
    <xf numFmtId="1" fontId="3" fillId="3" borderId="8" xfId="0" applyNumberFormat="1" applyFont="1" applyFill="1" applyBorder="1" applyAlignment="1">
      <alignment horizontal="center" vertical="center" wrapText="1"/>
    </xf>
    <xf numFmtId="0" fontId="0" fillId="0" borderId="8" xfId="0" applyBorder="1" applyAlignment="1">
      <alignment horizontal="center" vertical="center" wrapText="1"/>
    </xf>
    <xf numFmtId="0" fontId="5" fillId="0" borderId="8" xfId="0" applyFont="1" applyBorder="1" applyAlignment="1">
      <alignment horizontal="right" vertical="center"/>
    </xf>
    <xf numFmtId="0" fontId="8" fillId="0" borderId="8" xfId="3" applyBorder="1" applyAlignment="1">
      <alignment horizontal="left" vertical="center"/>
    </xf>
    <xf numFmtId="0" fontId="29" fillId="8" borderId="7" xfId="0" applyFont="1" applyFill="1" applyBorder="1" applyAlignment="1">
      <alignment horizontal="center" vertical="center" wrapText="1"/>
    </xf>
    <xf numFmtId="4" fontId="29" fillId="8" borderId="7" xfId="0" applyNumberFormat="1" applyFont="1" applyFill="1" applyBorder="1" applyAlignment="1">
      <alignment horizontal="center" vertical="center" wrapText="1"/>
    </xf>
    <xf numFmtId="17" fontId="3" fillId="3" borderId="8" xfId="0" applyNumberFormat="1" applyFont="1" applyFill="1" applyBorder="1" applyAlignment="1">
      <alignment horizontal="center" vertical="center" wrapText="1"/>
    </xf>
    <xf numFmtId="3" fontId="11" fillId="0" borderId="0" xfId="0" applyNumberFormat="1" applyFont="1" applyAlignment="1">
      <alignment horizontal="center" vertical="center"/>
    </xf>
    <xf numFmtId="0" fontId="4" fillId="0" borderId="8" xfId="0" applyFont="1" applyBorder="1" applyAlignment="1">
      <alignment horizontal="center" vertical="center"/>
    </xf>
    <xf numFmtId="4" fontId="4" fillId="0" borderId="8" xfId="0" applyNumberFormat="1"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29" fillId="9" borderId="8" xfId="0" applyFont="1" applyFill="1" applyBorder="1" applyAlignment="1">
      <alignment horizontal="center" vertical="center" wrapText="1"/>
    </xf>
    <xf numFmtId="0" fontId="29" fillId="7" borderId="8" xfId="0" applyFont="1" applyFill="1" applyBorder="1" applyAlignment="1">
      <alignment horizontal="center" vertical="center" wrapText="1"/>
    </xf>
    <xf numFmtId="43" fontId="31" fillId="0" borderId="0" xfId="0" applyNumberFormat="1" applyFont="1" applyAlignment="1">
      <alignment horizontal="center" vertical="center"/>
    </xf>
    <xf numFmtId="4" fontId="0" fillId="0" borderId="0" xfId="5" applyNumberFormat="1" applyFont="1" applyAlignment="1">
      <alignment horizontal="center" vertical="center"/>
    </xf>
    <xf numFmtId="4" fontId="31" fillId="0" borderId="0" xfId="5" applyNumberFormat="1" applyFont="1" applyAlignment="1">
      <alignment horizontal="center" vertical="center"/>
    </xf>
    <xf numFmtId="0" fontId="31" fillId="0" borderId="0" xfId="0" applyFont="1" applyAlignment="1">
      <alignment horizontal="right" vertical="center"/>
    </xf>
    <xf numFmtId="17" fontId="0" fillId="0" borderId="0" xfId="0" applyNumberFormat="1" applyAlignment="1">
      <alignment vertical="center"/>
    </xf>
    <xf numFmtId="0" fontId="32" fillId="10" borderId="4" xfId="0" applyFont="1" applyFill="1" applyBorder="1"/>
    <xf numFmtId="0" fontId="6" fillId="11" borderId="8" xfId="0" applyFont="1" applyFill="1" applyBorder="1" applyAlignment="1">
      <alignment horizontal="center" vertical="center" wrapText="1"/>
    </xf>
    <xf numFmtId="0" fontId="33" fillId="12" borderId="8" xfId="0" applyFont="1" applyFill="1" applyBorder="1" applyAlignment="1">
      <alignment horizontal="center" vertical="center" wrapText="1"/>
    </xf>
    <xf numFmtId="0" fontId="34" fillId="12" borderId="1" xfId="0" applyFont="1" applyFill="1" applyBorder="1" applyAlignment="1">
      <alignment horizontal="center" vertical="center" wrapText="1"/>
    </xf>
    <xf numFmtId="4" fontId="36" fillId="10" borderId="7" xfId="0" applyNumberFormat="1" applyFont="1" applyFill="1" applyBorder="1" applyAlignment="1">
      <alignment horizontal="center" vertical="center" wrapText="1"/>
    </xf>
    <xf numFmtId="0" fontId="36" fillId="10" borderId="7" xfId="0" applyFont="1" applyFill="1" applyBorder="1" applyAlignment="1">
      <alignment horizontal="center" vertical="center" wrapText="1"/>
    </xf>
    <xf numFmtId="0" fontId="36" fillId="10" borderId="8" xfId="0" applyFont="1" applyFill="1" applyBorder="1" applyAlignment="1">
      <alignment horizontal="center" vertical="center" wrapText="1"/>
    </xf>
    <xf numFmtId="0" fontId="0" fillId="0" borderId="2" xfId="0" applyBorder="1"/>
    <xf numFmtId="166" fontId="0" fillId="0" borderId="0" xfId="1" applyNumberFormat="1" applyFont="1"/>
    <xf numFmtId="166" fontId="0" fillId="0" borderId="0" xfId="1" applyNumberFormat="1" applyFont="1" applyAlignment="1">
      <alignment horizontal="center" vertical="center"/>
    </xf>
    <xf numFmtId="166" fontId="4" fillId="0" borderId="0" xfId="1" applyNumberFormat="1" applyFont="1" applyAlignment="1">
      <alignment horizontal="center" vertical="center"/>
    </xf>
    <xf numFmtId="0" fontId="37" fillId="0" borderId="0" xfId="0" applyFont="1" applyAlignment="1">
      <alignment horizontal="right" vertical="top"/>
    </xf>
    <xf numFmtId="168" fontId="4" fillId="4" borderId="0" xfId="0" applyNumberFormat="1" applyFont="1" applyFill="1" applyAlignment="1">
      <alignment horizontal="center" vertical="center"/>
    </xf>
    <xf numFmtId="0" fontId="4" fillId="0" borderId="27" xfId="0" applyFont="1" applyBorder="1" applyAlignment="1">
      <alignment horizontal="center" vertical="center"/>
    </xf>
    <xf numFmtId="168" fontId="4" fillId="6" borderId="8" xfId="0" applyNumberFormat="1" applyFont="1" applyFill="1" applyBorder="1" applyAlignment="1">
      <alignment horizontal="center" vertical="center"/>
    </xf>
    <xf numFmtId="168" fontId="38" fillId="4" borderId="0" xfId="0" applyNumberFormat="1" applyFont="1" applyFill="1" applyAlignment="1">
      <alignment horizontal="center" vertical="center"/>
    </xf>
    <xf numFmtId="0" fontId="5" fillId="4" borderId="28" xfId="0" applyFont="1" applyFill="1" applyBorder="1" applyAlignment="1">
      <alignment horizontal="right" vertical="center"/>
    </xf>
    <xf numFmtId="4" fontId="39" fillId="0" borderId="8" xfId="0" applyNumberFormat="1" applyFont="1" applyBorder="1" applyAlignment="1">
      <alignment horizontal="center" vertical="center"/>
    </xf>
    <xf numFmtId="10" fontId="40" fillId="0" borderId="8" xfId="1" applyNumberFormat="1" applyFont="1" applyBorder="1" applyAlignment="1">
      <alignment horizontal="center" vertical="center"/>
    </xf>
    <xf numFmtId="0" fontId="5" fillId="0" borderId="29" xfId="0" applyFont="1" applyBorder="1" applyAlignment="1">
      <alignment horizontal="right" vertical="center"/>
    </xf>
    <xf numFmtId="14" fontId="5" fillId="0" borderId="3" xfId="0" applyNumberFormat="1" applyFont="1" applyBorder="1" applyAlignment="1">
      <alignment horizontal="center" vertical="center"/>
    </xf>
    <xf numFmtId="0" fontId="5" fillId="0" borderId="30" xfId="0" applyFont="1" applyBorder="1" applyAlignment="1">
      <alignment horizontal="right" vertical="center"/>
    </xf>
    <xf numFmtId="0" fontId="8" fillId="0" borderId="7" xfId="3" applyBorder="1" applyAlignment="1">
      <alignment horizontal="left" vertical="center"/>
    </xf>
    <xf numFmtId="0" fontId="4" fillId="0" borderId="5" xfId="0" applyFont="1" applyBorder="1" applyAlignment="1">
      <alignment horizontal="center"/>
    </xf>
    <xf numFmtId="0" fontId="4" fillId="0" borderId="31" xfId="0" applyFont="1" applyBorder="1"/>
    <xf numFmtId="0" fontId="4" fillId="0" borderId="42" xfId="0" applyFont="1" applyBorder="1" applyAlignment="1">
      <alignment horizontal="center"/>
    </xf>
    <xf numFmtId="0" fontId="4" fillId="0" borderId="8" xfId="0" applyFont="1" applyBorder="1" applyAlignment="1">
      <alignment horizontal="right" vertical="top"/>
    </xf>
    <xf numFmtId="0" fontId="4" fillId="0" borderId="7" xfId="0" applyFont="1" applyBorder="1" applyAlignment="1">
      <alignment horizontal="right" vertical="top"/>
    </xf>
    <xf numFmtId="0" fontId="4" fillId="0" borderId="35" xfId="0" applyFont="1" applyBorder="1" applyAlignment="1">
      <alignment horizontal="right" vertical="top"/>
    </xf>
    <xf numFmtId="0" fontId="4" fillId="0" borderId="38" xfId="0" applyFont="1" applyBorder="1" applyAlignment="1">
      <alignment horizontal="right" vertical="top"/>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6" xfId="0" applyFont="1" applyBorder="1" applyAlignment="1">
      <alignment horizontal="left" vertical="center" wrapText="1"/>
    </xf>
    <xf numFmtId="0" fontId="10" fillId="0" borderId="0" xfId="0" applyFont="1" applyAlignment="1">
      <alignment horizontal="left" vertical="center" wrapText="1"/>
    </xf>
    <xf numFmtId="0" fontId="10" fillId="0" borderId="37" xfId="0" applyFont="1" applyBorder="1" applyAlignment="1">
      <alignment horizontal="left" vertical="center" wrapText="1"/>
    </xf>
    <xf numFmtId="0" fontId="10" fillId="0" borderId="39" xfId="0" applyFont="1" applyBorder="1" applyAlignment="1">
      <alignment horizontal="left"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left" vertical="center" wrapText="1"/>
    </xf>
    <xf numFmtId="0" fontId="10" fillId="0" borderId="44" xfId="0" applyFont="1" applyBorder="1" applyAlignment="1">
      <alignment horizontal="left" vertical="center" wrapText="1"/>
    </xf>
    <xf numFmtId="0" fontId="10" fillId="0" borderId="27" xfId="0" applyFont="1" applyBorder="1" applyAlignment="1">
      <alignment horizontal="left" vertical="center" wrapText="1"/>
    </xf>
    <xf numFmtId="0" fontId="10" fillId="0" borderId="0" xfId="0" applyFont="1" applyAlignment="1">
      <alignment horizontal="left" vertical="top" wrapText="1"/>
    </xf>
    <xf numFmtId="165" fontId="12" fillId="0" borderId="8" xfId="0" applyNumberFormat="1" applyFont="1" applyBorder="1" applyAlignment="1">
      <alignment horizontal="center"/>
    </xf>
    <xf numFmtId="165" fontId="12" fillId="0" borderId="20" xfId="0" applyNumberFormat="1" applyFont="1" applyBorder="1" applyAlignment="1">
      <alignment horizontal="center"/>
    </xf>
    <xf numFmtId="0" fontId="35" fillId="10" borderId="9" xfId="0" applyFont="1" applyFill="1" applyBorder="1" applyAlignment="1">
      <alignment horizontal="center"/>
    </xf>
    <xf numFmtId="0" fontId="35" fillId="10" borderId="10" xfId="0" applyFont="1" applyFill="1" applyBorder="1" applyAlignment="1">
      <alignment horizontal="center"/>
    </xf>
    <xf numFmtId="0" fontId="35" fillId="10" borderId="11" xfId="0" applyFont="1" applyFill="1" applyBorder="1" applyAlignment="1">
      <alignment horizontal="center"/>
    </xf>
    <xf numFmtId="0" fontId="12" fillId="4" borderId="12" xfId="0" applyFont="1" applyFill="1" applyBorder="1" applyAlignment="1">
      <alignment horizontal="center"/>
    </xf>
    <xf numFmtId="0" fontId="12" fillId="4" borderId="13" xfId="0" applyFont="1" applyFill="1" applyBorder="1" applyAlignment="1">
      <alignment horizontal="center"/>
    </xf>
    <xf numFmtId="0" fontId="12" fillId="4" borderId="14" xfId="0" applyFont="1" applyFill="1" applyBorder="1" applyAlignment="1">
      <alignment horizontal="center"/>
    </xf>
    <xf numFmtId="165" fontId="17" fillId="6" borderId="16" xfId="0" applyNumberFormat="1" applyFont="1" applyFill="1" applyBorder="1" applyAlignment="1">
      <alignment horizontal="center"/>
    </xf>
    <xf numFmtId="165" fontId="17" fillId="6" borderId="17" xfId="0" applyNumberFormat="1" applyFont="1" applyFill="1" applyBorder="1" applyAlignment="1">
      <alignment horizontal="center"/>
    </xf>
    <xf numFmtId="165" fontId="17" fillId="6" borderId="18" xfId="0" applyNumberFormat="1" applyFont="1" applyFill="1" applyBorder="1" applyAlignment="1">
      <alignment horizontal="center"/>
    </xf>
    <xf numFmtId="0" fontId="12" fillId="5" borderId="12" xfId="0" applyFont="1" applyFill="1" applyBorder="1" applyAlignment="1">
      <alignment horizontal="center"/>
    </xf>
    <xf numFmtId="0" fontId="12" fillId="5" borderId="13" xfId="0" applyFont="1" applyFill="1" applyBorder="1" applyAlignment="1">
      <alignment horizontal="center"/>
    </xf>
    <xf numFmtId="0" fontId="12" fillId="5" borderId="14" xfId="0" applyFont="1" applyFill="1" applyBorder="1" applyAlignment="1">
      <alignment horizontal="center"/>
    </xf>
    <xf numFmtId="4" fontId="29" fillId="8" borderId="8" xfId="0" applyNumberFormat="1" applyFont="1" applyFill="1" applyBorder="1" applyAlignment="1">
      <alignment horizontal="center" vertical="center" wrapText="1"/>
    </xf>
    <xf numFmtId="164" fontId="39" fillId="0" borderId="8" xfId="0" applyNumberFormat="1" applyFont="1" applyBorder="1" applyAlignment="1">
      <alignment horizontal="center" vertical="center"/>
    </xf>
    <xf numFmtId="3" fontId="39" fillId="0" borderId="8" xfId="0" applyNumberFormat="1" applyFont="1" applyBorder="1" applyAlignment="1">
      <alignment horizontal="center" vertical="center"/>
    </xf>
    <xf numFmtId="0" fontId="42" fillId="4" borderId="8" xfId="0" applyFont="1" applyFill="1" applyBorder="1" applyAlignment="1">
      <alignment horizontal="center" vertical="center"/>
    </xf>
    <xf numFmtId="0" fontId="42" fillId="4" borderId="8" xfId="0" applyFont="1" applyFill="1" applyBorder="1" applyAlignment="1">
      <alignment horizontal="center" vertical="center" wrapText="1"/>
    </xf>
    <xf numFmtId="166" fontId="40" fillId="0" borderId="8" xfId="1" applyNumberFormat="1" applyFont="1" applyBorder="1" applyAlignment="1">
      <alignment horizontal="center" vertical="center"/>
    </xf>
    <xf numFmtId="164" fontId="11" fillId="4" borderId="0" xfId="0" applyNumberFormat="1" applyFont="1" applyFill="1" applyAlignment="1">
      <alignment horizontal="center" vertical="center"/>
    </xf>
    <xf numFmtId="0" fontId="32" fillId="10" borderId="8" xfId="0" applyFont="1" applyFill="1" applyBorder="1" applyAlignment="1">
      <alignment vertical="center"/>
    </xf>
    <xf numFmtId="0" fontId="5" fillId="4" borderId="8" xfId="0" applyFont="1" applyFill="1" applyBorder="1" applyAlignment="1">
      <alignment horizontal="right" vertical="center"/>
    </xf>
  </cellXfs>
  <cellStyles count="6">
    <cellStyle name="Hiperlink" xfId="3" builtinId="8"/>
    <cellStyle name="Hyperlink" xfId="4" xr:uid="{A8E12A30-8AB0-46D1-A376-795EEF3DD729}"/>
    <cellStyle name="Normal" xfId="0" builtinId="0"/>
    <cellStyle name="Normal 2" xfId="2" xr:uid="{D5B2005E-9834-4F6A-B78E-DA184AE2D523}"/>
    <cellStyle name="Porcentagem" xfId="1" builtinId="5"/>
    <cellStyle name="Vírgula" xfId="5"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238539</xdr:colOff>
      <xdr:row>14</xdr:row>
      <xdr:rowOff>175591</xdr:rowOff>
    </xdr:from>
    <xdr:ext cx="3055965" cy="185628"/>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3BF6D491-E351-413C-807C-717CB512351A}"/>
                </a:ext>
              </a:extLst>
            </xdr:cNvPr>
            <xdr:cNvSpPr txBox="1"/>
          </xdr:nvSpPr>
          <xdr:spPr>
            <a:xfrm>
              <a:off x="373794" y="2838781"/>
              <a:ext cx="3055965" cy="1856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100" i="1" kern="1200">
                          <a:latin typeface="Cambria Math" panose="02040503050406030204" pitchFamily="18" charset="0"/>
                        </a:rPr>
                      </m:ctrlPr>
                    </m:sSubPr>
                    <m:e>
                      <m:r>
                        <a:rPr lang="pt-BR" sz="1100" i="1">
                          <a:solidFill>
                            <a:schemeClr val="tx1"/>
                          </a:solidFill>
                          <a:effectLst/>
                          <a:latin typeface="Cambria Math" panose="02040503050406030204" pitchFamily="18" charset="0"/>
                          <a:ea typeface="+mn-ea"/>
                          <a:cs typeface="+mn-cs"/>
                        </a:rPr>
                        <m:t>𝐸𝐹</m:t>
                      </m:r>
                    </m:e>
                    <m:sub>
                      <m:r>
                        <a:rPr lang="pt-BR" sz="1100" i="1">
                          <a:solidFill>
                            <a:schemeClr val="tx1"/>
                          </a:solidFill>
                          <a:effectLst/>
                          <a:latin typeface="Cambria Math" panose="02040503050406030204" pitchFamily="18" charset="0"/>
                          <a:ea typeface="+mn-ea"/>
                          <a:cs typeface="+mn-cs"/>
                        </a:rPr>
                        <m:t>𝑔𝑟𝑖𝑑</m:t>
                      </m:r>
                      <m:r>
                        <a:rPr lang="pt-BR" sz="1100" i="1">
                          <a:solidFill>
                            <a:schemeClr val="tx1"/>
                          </a:solidFill>
                          <a:effectLst/>
                          <a:latin typeface="Cambria Math" panose="02040503050406030204" pitchFamily="18" charset="0"/>
                          <a:ea typeface="+mn-ea"/>
                          <a:cs typeface="+mn-cs"/>
                        </a:rPr>
                        <m:t>,</m:t>
                      </m:r>
                      <m:r>
                        <a:rPr lang="pt-BR" sz="1100" i="1">
                          <a:solidFill>
                            <a:schemeClr val="tx1"/>
                          </a:solidFill>
                          <a:effectLst/>
                          <a:latin typeface="Cambria Math" panose="02040503050406030204" pitchFamily="18" charset="0"/>
                          <a:ea typeface="+mn-ea"/>
                          <a:cs typeface="+mn-cs"/>
                        </a:rPr>
                        <m:t>𝐶𝑀</m:t>
                      </m:r>
                    </m:sub>
                  </m:sSub>
                  <m:r>
                    <a:rPr lang="pt-BR" sz="1100" i="1" kern="1200">
                      <a:latin typeface="Cambria Math" panose="02040503050406030204" pitchFamily="18" charset="0"/>
                    </a:rPr>
                    <m:t>=</m:t>
                  </m:r>
                  <m:sSub>
                    <m:sSubPr>
                      <m:ctrlPr>
                        <a:rPr lang="pt-BR" sz="1100" i="1">
                          <a:solidFill>
                            <a:schemeClr val="tx1"/>
                          </a:solidFill>
                          <a:effectLst/>
                          <a:latin typeface="Cambria Math" panose="02040503050406030204" pitchFamily="18" charset="0"/>
                          <a:ea typeface="+mn-ea"/>
                          <a:cs typeface="+mn-cs"/>
                        </a:rPr>
                      </m:ctrlPr>
                    </m:sSubPr>
                    <m:e>
                      <m:r>
                        <a:rPr lang="pt-BR" sz="1100" i="1">
                          <a:solidFill>
                            <a:schemeClr val="tx1"/>
                          </a:solidFill>
                          <a:effectLst/>
                          <a:latin typeface="Cambria Math" panose="02040503050406030204" pitchFamily="18" charset="0"/>
                          <a:ea typeface="+mn-ea"/>
                          <a:cs typeface="+mn-cs"/>
                        </a:rPr>
                        <m:t>𝐸𝐹</m:t>
                      </m:r>
                    </m:e>
                    <m:sub>
                      <m:r>
                        <a:rPr lang="pt-BR" sz="1100" i="1">
                          <a:solidFill>
                            <a:schemeClr val="tx1"/>
                          </a:solidFill>
                          <a:effectLst/>
                          <a:latin typeface="Cambria Math" panose="02040503050406030204" pitchFamily="18" charset="0"/>
                          <a:ea typeface="+mn-ea"/>
                          <a:cs typeface="+mn-cs"/>
                        </a:rPr>
                        <m:t>𝑔𝑟𝑖𝑑</m:t>
                      </m:r>
                      <m:r>
                        <a:rPr lang="pt-BR" sz="1100" i="1">
                          <a:solidFill>
                            <a:schemeClr val="tx1"/>
                          </a:solidFill>
                          <a:effectLst/>
                          <a:latin typeface="Cambria Math" panose="02040503050406030204" pitchFamily="18" charset="0"/>
                          <a:ea typeface="+mn-ea"/>
                          <a:cs typeface="+mn-cs"/>
                        </a:rPr>
                        <m:t>,</m:t>
                      </m:r>
                      <m:r>
                        <a:rPr lang="pt-BR" sz="1100" b="0" i="1">
                          <a:solidFill>
                            <a:schemeClr val="tx1"/>
                          </a:solidFill>
                          <a:effectLst/>
                          <a:latin typeface="Cambria Math" panose="02040503050406030204" pitchFamily="18" charset="0"/>
                          <a:ea typeface="+mn-ea"/>
                          <a:cs typeface="+mn-cs"/>
                        </a:rPr>
                        <m:t>𝑂</m:t>
                      </m:r>
                      <m:r>
                        <a:rPr lang="pt-BR" sz="1100" i="1">
                          <a:solidFill>
                            <a:schemeClr val="tx1"/>
                          </a:solidFill>
                          <a:effectLst/>
                          <a:latin typeface="Cambria Math" panose="02040503050406030204" pitchFamily="18" charset="0"/>
                          <a:ea typeface="+mn-ea"/>
                          <a:cs typeface="+mn-cs"/>
                        </a:rPr>
                        <m:t>𝑀</m:t>
                      </m:r>
                      <m:r>
                        <a:rPr lang="pt-BR" sz="1100" b="0" i="1">
                          <a:solidFill>
                            <a:schemeClr val="tx1"/>
                          </a:solidFill>
                          <a:effectLst/>
                          <a:latin typeface="Cambria Math" panose="02040503050406030204" pitchFamily="18" charset="0"/>
                          <a:ea typeface="+mn-ea"/>
                          <a:cs typeface="+mn-cs"/>
                        </a:rPr>
                        <m:t>,</m:t>
                      </m:r>
                      <m:r>
                        <a:rPr lang="pt-BR" sz="1100" b="0" i="1">
                          <a:solidFill>
                            <a:schemeClr val="tx1"/>
                          </a:solidFill>
                          <a:effectLst/>
                          <a:latin typeface="Cambria Math" panose="02040503050406030204" pitchFamily="18" charset="0"/>
                          <a:ea typeface="+mn-ea"/>
                          <a:cs typeface="+mn-cs"/>
                        </a:rPr>
                        <m:t>𝑦</m:t>
                      </m:r>
                    </m:sub>
                  </m:sSub>
                </m:oMath>
              </a14:m>
              <a:r>
                <a:rPr lang="pt-BR" sz="1100" kern="1200"/>
                <a:t> </a:t>
              </a:r>
              <a14:m>
                <m:oMath xmlns:m="http://schemas.openxmlformats.org/officeDocument/2006/math">
                  <m:r>
                    <a:rPr lang="pt-BR" sz="1100" i="1">
                      <a:solidFill>
                        <a:schemeClr val="tx1"/>
                      </a:solidFill>
                      <a:effectLst/>
                      <a:latin typeface="Cambria Math" panose="02040503050406030204" pitchFamily="18" charset="0"/>
                      <a:ea typeface="+mn-ea"/>
                      <a:cs typeface="+mn-cs"/>
                    </a:rPr>
                    <m:t>×</m:t>
                  </m:r>
                </m:oMath>
              </a14:m>
              <a:r>
                <a:rPr lang="pt-BR" sz="1100" kern="1200"/>
                <a:t> </a:t>
              </a:r>
              <a14:m>
                <m:oMath xmlns:m="http://schemas.openxmlformats.org/officeDocument/2006/math">
                  <m:sSub>
                    <m:sSubPr>
                      <m:ctrlPr>
                        <a:rPr lang="pt-BR" sz="110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𝑤</m:t>
                      </m:r>
                    </m:e>
                    <m:sub>
                      <m:r>
                        <a:rPr lang="pt-BR" sz="1100" b="0" i="1">
                          <a:solidFill>
                            <a:schemeClr val="tx1"/>
                          </a:solidFill>
                          <a:effectLst/>
                          <a:latin typeface="Cambria Math" panose="02040503050406030204" pitchFamily="18" charset="0"/>
                          <a:ea typeface="+mn-ea"/>
                          <a:cs typeface="+mn-cs"/>
                        </a:rPr>
                        <m:t>𝑂𝑀</m:t>
                      </m:r>
                    </m:sub>
                  </m:sSub>
                </m:oMath>
              </a14:m>
              <a:r>
                <a:rPr lang="pt-BR" sz="1100" kern="1200"/>
                <a:t> </a:t>
              </a:r>
              <a14:m>
                <m:oMath xmlns:m="http://schemas.openxmlformats.org/officeDocument/2006/math">
                  <m:sSub>
                    <m:sSubPr>
                      <m:ctrlPr>
                        <a:rPr lang="pt-BR" sz="110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 </m:t>
                      </m:r>
                      <m:r>
                        <a:rPr lang="pt-BR" sz="1100" i="1">
                          <a:solidFill>
                            <a:schemeClr val="tx1"/>
                          </a:solidFill>
                          <a:effectLst/>
                          <a:latin typeface="Cambria Math" panose="02040503050406030204" pitchFamily="18" charset="0"/>
                          <a:ea typeface="+mn-ea"/>
                          <a:cs typeface="+mn-cs"/>
                        </a:rPr>
                        <m:t>𝐸𝐹</m:t>
                      </m:r>
                    </m:e>
                    <m:sub>
                      <m:r>
                        <a:rPr lang="pt-BR" sz="1100" i="1">
                          <a:solidFill>
                            <a:schemeClr val="tx1"/>
                          </a:solidFill>
                          <a:effectLst/>
                          <a:latin typeface="Cambria Math" panose="02040503050406030204" pitchFamily="18" charset="0"/>
                          <a:ea typeface="+mn-ea"/>
                          <a:cs typeface="+mn-cs"/>
                        </a:rPr>
                        <m:t>𝑔𝑟𝑖𝑑</m:t>
                      </m:r>
                      <m:r>
                        <a:rPr lang="pt-BR" sz="1100" i="1">
                          <a:solidFill>
                            <a:schemeClr val="tx1"/>
                          </a:solidFill>
                          <a:effectLst/>
                          <a:latin typeface="Cambria Math" panose="02040503050406030204" pitchFamily="18" charset="0"/>
                          <a:ea typeface="+mn-ea"/>
                          <a:cs typeface="+mn-cs"/>
                        </a:rPr>
                        <m:t>,</m:t>
                      </m:r>
                      <m:r>
                        <a:rPr lang="pt-BR" sz="1100" b="0" i="1">
                          <a:solidFill>
                            <a:schemeClr val="tx1"/>
                          </a:solidFill>
                          <a:effectLst/>
                          <a:latin typeface="Cambria Math" panose="02040503050406030204" pitchFamily="18" charset="0"/>
                          <a:ea typeface="+mn-ea"/>
                          <a:cs typeface="+mn-cs"/>
                        </a:rPr>
                        <m:t>𝐵𝑀</m:t>
                      </m:r>
                      <m:r>
                        <a:rPr lang="pt-BR" sz="1100" b="0" i="1">
                          <a:solidFill>
                            <a:schemeClr val="tx1"/>
                          </a:solidFill>
                          <a:effectLst/>
                          <a:latin typeface="Cambria Math" panose="02040503050406030204" pitchFamily="18" charset="0"/>
                          <a:ea typeface="+mn-ea"/>
                          <a:cs typeface="+mn-cs"/>
                        </a:rPr>
                        <m:t>,</m:t>
                      </m:r>
                      <m:r>
                        <a:rPr lang="pt-BR" sz="1100" b="0" i="1">
                          <a:solidFill>
                            <a:schemeClr val="tx1"/>
                          </a:solidFill>
                          <a:effectLst/>
                          <a:latin typeface="Cambria Math" panose="02040503050406030204" pitchFamily="18" charset="0"/>
                          <a:ea typeface="+mn-ea"/>
                          <a:cs typeface="+mn-cs"/>
                        </a:rPr>
                        <m:t>𝑦</m:t>
                      </m:r>
                    </m:sub>
                  </m:sSub>
                  <m:sSub>
                    <m:sSubPr>
                      <m:ctrlPr>
                        <a:rPr lang="pt-BR" sz="1100" i="1">
                          <a:solidFill>
                            <a:schemeClr val="tx1"/>
                          </a:solidFill>
                          <a:effectLst/>
                          <a:latin typeface="Cambria Math" panose="02040503050406030204" pitchFamily="18" charset="0"/>
                          <a:ea typeface="+mn-ea"/>
                          <a:cs typeface="+mn-cs"/>
                        </a:rPr>
                      </m:ctrlPr>
                    </m:sSubPr>
                    <m:e>
                      <m:r>
                        <a:rPr lang="pt-BR" sz="1100" i="1">
                          <a:solidFill>
                            <a:schemeClr val="tx1"/>
                          </a:solidFill>
                          <a:effectLst/>
                          <a:latin typeface="Cambria Math" panose="02040503050406030204" pitchFamily="18" charset="0"/>
                          <a:ea typeface="Cambria Math" panose="02040503050406030204" pitchFamily="18" charset="0"/>
                          <a:cs typeface="+mn-cs"/>
                        </a:rPr>
                        <m:t>×</m:t>
                      </m:r>
                      <m:r>
                        <a:rPr lang="pt-BR" sz="1100" b="0" i="1">
                          <a:solidFill>
                            <a:schemeClr val="tx1"/>
                          </a:solidFill>
                          <a:effectLst/>
                          <a:latin typeface="Cambria Math" panose="02040503050406030204" pitchFamily="18" charset="0"/>
                          <a:ea typeface="+mn-ea"/>
                          <a:cs typeface="+mn-cs"/>
                        </a:rPr>
                        <m:t>𝑤</m:t>
                      </m:r>
                    </m:e>
                    <m:sub>
                      <m:r>
                        <a:rPr lang="pt-BR" sz="1100" b="0" i="1">
                          <a:solidFill>
                            <a:schemeClr val="tx1"/>
                          </a:solidFill>
                          <a:effectLst/>
                          <a:latin typeface="Cambria Math" panose="02040503050406030204" pitchFamily="18" charset="0"/>
                          <a:ea typeface="+mn-ea"/>
                          <a:cs typeface="+mn-cs"/>
                        </a:rPr>
                        <m:t>𝐵𝑀</m:t>
                      </m:r>
                    </m:sub>
                  </m:sSub>
                </m:oMath>
              </a14:m>
              <a:endParaRPr lang="pt-BR" sz="1100" kern="1200"/>
            </a:p>
          </xdr:txBody>
        </xdr:sp>
      </mc:Choice>
      <mc:Fallback xmlns="">
        <xdr:sp macro="" textlink="">
          <xdr:nvSpPr>
            <xdr:cNvPr id="2" name="CaixaDeTexto 1">
              <a:extLst>
                <a:ext uri="{FF2B5EF4-FFF2-40B4-BE49-F238E27FC236}">
                  <a16:creationId xmlns:a16="http://schemas.microsoft.com/office/drawing/2014/main" id="{3BF6D491-E351-413C-807C-717CB512351A}"/>
                </a:ext>
              </a:extLst>
            </xdr:cNvPr>
            <xdr:cNvSpPr txBox="1"/>
          </xdr:nvSpPr>
          <xdr:spPr>
            <a:xfrm>
              <a:off x="373794" y="2838781"/>
              <a:ext cx="3055965" cy="1856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100" i="0" kern="1200">
                  <a:latin typeface="Cambria Math" panose="02040503050406030204" pitchFamily="18" charset="0"/>
                </a:rPr>
                <a:t>〖</a:t>
              </a:r>
              <a:r>
                <a:rPr lang="pt-BR" sz="1100" i="0">
                  <a:solidFill>
                    <a:schemeClr val="tx1"/>
                  </a:solidFill>
                  <a:effectLst/>
                  <a:latin typeface="Cambria Math" panose="02040503050406030204" pitchFamily="18" charset="0"/>
                  <a:ea typeface="+mn-ea"/>
                  <a:cs typeface="+mn-cs"/>
                </a:rPr>
                <a:t>𝐸𝐹</a:t>
              </a:r>
              <a:r>
                <a:rPr lang="pt-BR" sz="1100" i="0" kern="1200">
                  <a:solidFill>
                    <a:schemeClr val="tx1"/>
                  </a:solidFill>
                  <a:effectLst/>
                  <a:latin typeface="Cambria Math" panose="02040503050406030204" pitchFamily="18" charset="0"/>
                  <a:ea typeface="+mn-ea"/>
                  <a:cs typeface="+mn-cs"/>
                </a:rPr>
                <a:t>〗_(</a:t>
              </a:r>
              <a:r>
                <a:rPr lang="pt-BR" sz="1100" i="0">
                  <a:solidFill>
                    <a:schemeClr val="tx1"/>
                  </a:solidFill>
                  <a:effectLst/>
                  <a:latin typeface="Cambria Math" panose="02040503050406030204" pitchFamily="18" charset="0"/>
                  <a:ea typeface="+mn-ea"/>
                  <a:cs typeface="+mn-cs"/>
                </a:rPr>
                <a:t>𝑔𝑟𝑖𝑑,𝐶𝑀</a:t>
              </a:r>
              <a:r>
                <a:rPr lang="pt-BR" sz="1100" i="0" kern="1200">
                  <a:solidFill>
                    <a:schemeClr val="tx1"/>
                  </a:solidFill>
                  <a:effectLst/>
                  <a:latin typeface="Cambria Math" panose="02040503050406030204" pitchFamily="18" charset="0"/>
                  <a:ea typeface="+mn-ea"/>
                  <a:cs typeface="+mn-cs"/>
                </a:rPr>
                <a:t>)</a:t>
              </a:r>
              <a:r>
                <a:rPr lang="pt-BR" sz="1100" i="0" kern="1200">
                  <a:latin typeface="Cambria Math" panose="02040503050406030204" pitchFamily="18" charset="0"/>
                </a:rPr>
                <a:t>=</a:t>
              </a:r>
              <a:r>
                <a:rPr lang="pt-BR" sz="1100" i="0">
                  <a:solidFill>
                    <a:schemeClr val="tx1"/>
                  </a:solidFill>
                  <a:effectLst/>
                  <a:latin typeface="Cambria Math" panose="02040503050406030204" pitchFamily="18" charset="0"/>
                  <a:ea typeface="+mn-ea"/>
                  <a:cs typeface="+mn-cs"/>
                </a:rPr>
                <a:t>〖𝐸𝐹〗_(𝑔𝑟𝑖𝑑,</a:t>
              </a:r>
              <a:r>
                <a:rPr lang="pt-BR" sz="1100" b="0" i="0">
                  <a:solidFill>
                    <a:schemeClr val="tx1"/>
                  </a:solidFill>
                  <a:effectLst/>
                  <a:latin typeface="Cambria Math" panose="02040503050406030204" pitchFamily="18" charset="0"/>
                  <a:ea typeface="+mn-ea"/>
                  <a:cs typeface="+mn-cs"/>
                </a:rPr>
                <a:t>𝑂</a:t>
              </a:r>
              <a:r>
                <a:rPr lang="pt-BR" sz="1100" i="0">
                  <a:solidFill>
                    <a:schemeClr val="tx1"/>
                  </a:solidFill>
                  <a:effectLst/>
                  <a:latin typeface="Cambria Math" panose="02040503050406030204" pitchFamily="18" charset="0"/>
                  <a:ea typeface="+mn-ea"/>
                  <a:cs typeface="+mn-cs"/>
                </a:rPr>
                <a:t>𝑀</a:t>
              </a:r>
              <a:r>
                <a:rPr lang="pt-BR" sz="1100" b="0" i="0">
                  <a:solidFill>
                    <a:schemeClr val="tx1"/>
                  </a:solidFill>
                  <a:effectLst/>
                  <a:latin typeface="Cambria Math" panose="02040503050406030204" pitchFamily="18" charset="0"/>
                  <a:ea typeface="+mn-ea"/>
                  <a:cs typeface="+mn-cs"/>
                </a:rPr>
                <a:t>,𝑦)</a:t>
              </a:r>
              <a:r>
                <a:rPr lang="pt-BR" sz="1100" kern="1200"/>
                <a:t> </a:t>
              </a:r>
              <a:r>
                <a:rPr lang="pt-BR" sz="1100" i="0">
                  <a:solidFill>
                    <a:schemeClr val="tx1"/>
                  </a:solidFill>
                  <a:effectLst/>
                  <a:latin typeface="Cambria Math" panose="02040503050406030204" pitchFamily="18" charset="0"/>
                  <a:ea typeface="+mn-ea"/>
                  <a:cs typeface="+mn-cs"/>
                </a:rPr>
                <a:t>×</a:t>
              </a:r>
              <a:r>
                <a:rPr lang="pt-BR" sz="1100" kern="1200"/>
                <a:t> </a:t>
              </a:r>
              <a:r>
                <a:rPr lang="pt-BR" sz="1100" b="0" i="0">
                  <a:solidFill>
                    <a:schemeClr val="tx1"/>
                  </a:solidFill>
                  <a:effectLst/>
                  <a:latin typeface="Cambria Math" panose="02040503050406030204" pitchFamily="18" charset="0"/>
                  <a:ea typeface="+mn-ea"/>
                  <a:cs typeface="+mn-cs"/>
                </a:rPr>
                <a:t>𝑤_𝑂𝑀</a:t>
              </a:r>
              <a:r>
                <a:rPr lang="pt-BR" sz="1100" kern="1200"/>
                <a:t> </a:t>
              </a:r>
              <a:r>
                <a:rPr lang="pt-BR" sz="110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 </a:t>
              </a:r>
              <a:r>
                <a:rPr lang="pt-BR" sz="1100" i="0">
                  <a:solidFill>
                    <a:schemeClr val="tx1"/>
                  </a:solidFill>
                  <a:effectLst/>
                  <a:latin typeface="Cambria Math" panose="02040503050406030204" pitchFamily="18" charset="0"/>
                  <a:ea typeface="+mn-ea"/>
                  <a:cs typeface="+mn-cs"/>
                </a:rPr>
                <a:t>𝐸𝐹〗_(𝑔𝑟𝑖𝑑,</a:t>
              </a:r>
              <a:r>
                <a:rPr lang="pt-BR" sz="1100" b="0" i="0">
                  <a:solidFill>
                    <a:schemeClr val="tx1"/>
                  </a:solidFill>
                  <a:effectLst/>
                  <a:latin typeface="Cambria Math" panose="02040503050406030204" pitchFamily="18" charset="0"/>
                  <a:ea typeface="+mn-ea"/>
                  <a:cs typeface="+mn-cs"/>
                </a:rPr>
                <a:t>𝐵𝑀,𝑦) </a:t>
              </a:r>
              <a:r>
                <a:rPr lang="pt-BR" sz="1100" i="0">
                  <a:solidFill>
                    <a:schemeClr val="tx1"/>
                  </a:solidFill>
                  <a:effectLst/>
                  <a:latin typeface="Cambria Math" panose="02040503050406030204" pitchFamily="18" charset="0"/>
                  <a:ea typeface="+mn-ea"/>
                  <a:cs typeface="+mn-cs"/>
                </a:rPr>
                <a:t>〖</a:t>
              </a:r>
              <a:r>
                <a:rPr lang="pt-BR" sz="1100" i="0">
                  <a:solidFill>
                    <a:schemeClr val="tx1"/>
                  </a:solidFill>
                  <a:effectLst/>
                  <a:latin typeface="Cambria Math" panose="02040503050406030204" pitchFamily="18" charset="0"/>
                  <a:ea typeface="Cambria Math" panose="02040503050406030204" pitchFamily="18" charset="0"/>
                  <a:cs typeface="+mn-cs"/>
                </a:rPr>
                <a:t>×</a:t>
              </a:r>
              <a:r>
                <a:rPr lang="pt-BR" sz="1100" b="0" i="0">
                  <a:solidFill>
                    <a:schemeClr val="tx1"/>
                  </a:solidFill>
                  <a:effectLst/>
                  <a:latin typeface="Cambria Math" panose="02040503050406030204" pitchFamily="18" charset="0"/>
                  <a:ea typeface="+mn-ea"/>
                  <a:cs typeface="+mn-cs"/>
                </a:rPr>
                <a:t>𝑤〗_𝐵𝑀</a:t>
              </a:r>
              <a:endParaRPr lang="pt-BR" sz="1100" kern="1200"/>
            </a:p>
          </xdr:txBody>
        </xdr:sp>
      </mc:Fallback>
    </mc:AlternateContent>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br/mcti/pt-br/acompanhe-o-mcti/cgcl/clima/paginas/metodo-da-analise-de-despacho" TargetMode="External"/><Relationship Id="rId1" Type="http://schemas.openxmlformats.org/officeDocument/2006/relationships/hyperlink" Target="https://app.powerbi.com/view?r=eyJrIjoiNGE3NjVmYjAtNDFkZC00MDY4LTliNTItMTVkZTU4NWYzYzFmIiwidCI6IjQwZDZmOWI4LWVjYTctNDZhMi05MmQ0LWVhNGU5YzAxNzBlMSIsImMiOjR9"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app.powerbi.com/view?r=eyJrIjoiNGE3NjVmYjAtNDFkZC00MDY4LTliNTItMTVkZTU4NWYzYzFmIiwidCI6IjQwZDZmOWI4LWVjYTctNDZhMi05MmQ0LWVhNGU5YzAxNzBlMSIsImMiOjR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www.gov.br/mcti/pt-br/acompanhe-o-mcti/cgcl/clima/paginas/metodo-da-analise-de-despacho"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B0EFF-4786-40BC-8C4C-CDAD6558C0ED}">
  <dimension ref="A1:S19"/>
  <sheetViews>
    <sheetView zoomScale="85" zoomScaleNormal="85" workbookViewId="0">
      <selection activeCell="C11" sqref="C11"/>
    </sheetView>
  </sheetViews>
  <sheetFormatPr defaultColWidth="0" defaultRowHeight="16.2" x14ac:dyDescent="0.35"/>
  <cols>
    <col min="1" max="1" width="3.5546875" style="1" customWidth="1"/>
    <col min="2" max="2" width="42.6640625" style="1" bestFit="1" customWidth="1"/>
    <col min="3" max="9" width="18.77734375" style="7" customWidth="1"/>
    <col min="10" max="10" width="8.88671875" style="1" customWidth="1"/>
    <col min="11" max="19" width="0" style="1" hidden="1" customWidth="1"/>
    <col min="20" max="16384" width="8.88671875" style="1" hidden="1"/>
  </cols>
  <sheetData>
    <row r="1" spans="1:10" x14ac:dyDescent="0.35">
      <c r="B1" s="2"/>
      <c r="C1" s="2"/>
      <c r="D1" s="2"/>
      <c r="E1" s="2"/>
      <c r="F1" s="2"/>
      <c r="G1" s="2"/>
      <c r="H1" s="2"/>
      <c r="I1" s="2"/>
    </row>
    <row r="2" spans="1:10" ht="23.4" x14ac:dyDescent="0.5">
      <c r="A2" s="4"/>
      <c r="B2" s="87" t="s">
        <v>142</v>
      </c>
      <c r="C2" s="4"/>
      <c r="D2" s="4"/>
      <c r="E2" s="4"/>
      <c r="F2" s="4"/>
      <c r="G2" s="4"/>
      <c r="H2" s="4"/>
      <c r="I2" s="4"/>
      <c r="J2" s="4"/>
    </row>
    <row r="3" spans="1:10" ht="36" x14ac:dyDescent="0.35">
      <c r="B3" s="3" t="s">
        <v>0</v>
      </c>
      <c r="C3" s="48" t="s">
        <v>82</v>
      </c>
      <c r="D3" s="48" t="s">
        <v>83</v>
      </c>
      <c r="E3" s="48" t="s">
        <v>84</v>
      </c>
      <c r="F3" s="48" t="s">
        <v>85</v>
      </c>
      <c r="G3" s="48" t="s">
        <v>86</v>
      </c>
      <c r="H3" s="48" t="s">
        <v>87</v>
      </c>
      <c r="I3" s="48" t="s">
        <v>88</v>
      </c>
    </row>
    <row r="4" spans="1:10" x14ac:dyDescent="0.35">
      <c r="B4" s="3" t="s">
        <v>1</v>
      </c>
      <c r="C4" s="5">
        <v>29.4</v>
      </c>
      <c r="D4" s="5">
        <v>29.4</v>
      </c>
      <c r="E4" s="5">
        <v>29.4</v>
      </c>
      <c r="F4" s="5">
        <v>29.4</v>
      </c>
      <c r="G4" s="5">
        <v>29.4</v>
      </c>
      <c r="H4" s="5">
        <v>29.4</v>
      </c>
      <c r="I4" s="5">
        <v>29.4</v>
      </c>
    </row>
    <row r="5" spans="1:10" x14ac:dyDescent="0.35">
      <c r="B5" s="3" t="s">
        <v>167</v>
      </c>
      <c r="C5" s="5">
        <v>14</v>
      </c>
      <c r="D5" s="5">
        <v>14</v>
      </c>
      <c r="E5" s="5">
        <v>14</v>
      </c>
      <c r="F5" s="5">
        <v>14</v>
      </c>
      <c r="G5" s="5">
        <v>14</v>
      </c>
      <c r="H5" s="5">
        <v>14</v>
      </c>
      <c r="I5" s="5">
        <v>14</v>
      </c>
    </row>
    <row r="6" spans="1:10" x14ac:dyDescent="0.35">
      <c r="B6" s="106" t="s">
        <v>168</v>
      </c>
      <c r="C6" s="5">
        <v>2.1</v>
      </c>
      <c r="D6" s="5">
        <v>2.1</v>
      </c>
      <c r="E6" s="5">
        <v>2.1</v>
      </c>
      <c r="F6" s="5">
        <v>2.1</v>
      </c>
      <c r="G6" s="5">
        <v>2.1</v>
      </c>
      <c r="H6" s="5">
        <v>2.1</v>
      </c>
      <c r="I6" s="5">
        <v>2.1</v>
      </c>
    </row>
    <row r="7" spans="1:10" x14ac:dyDescent="0.35">
      <c r="B7" s="3" t="s">
        <v>169</v>
      </c>
      <c r="C7" s="6">
        <v>0.51700000000000002</v>
      </c>
      <c r="D7" s="6">
        <v>0.51700000000000002</v>
      </c>
      <c r="E7" s="6">
        <v>0.51700000000000002</v>
      </c>
      <c r="F7" s="6">
        <v>0.51</v>
      </c>
      <c r="G7" s="6">
        <v>0.51</v>
      </c>
      <c r="H7" s="6">
        <v>0.52400000000000002</v>
      </c>
      <c r="I7" s="6">
        <v>0.52</v>
      </c>
    </row>
    <row r="8" spans="1:10" ht="17.399999999999999" x14ac:dyDescent="0.35">
      <c r="B8" s="3" t="s">
        <v>170</v>
      </c>
      <c r="C8" s="5" t="s">
        <v>89</v>
      </c>
      <c r="D8" s="5" t="s">
        <v>90</v>
      </c>
      <c r="E8" s="5" t="s">
        <v>91</v>
      </c>
      <c r="F8" s="5" t="s">
        <v>92</v>
      </c>
      <c r="G8" s="5" t="s">
        <v>93</v>
      </c>
      <c r="H8" s="5" t="s">
        <v>94</v>
      </c>
      <c r="I8" s="5" t="s">
        <v>95</v>
      </c>
    </row>
    <row r="9" spans="1:10" ht="17.399999999999999" x14ac:dyDescent="0.35">
      <c r="B9" s="3" t="s">
        <v>171</v>
      </c>
      <c r="C9" s="107" t="s">
        <v>172</v>
      </c>
      <c r="D9" s="107" t="s">
        <v>173</v>
      </c>
      <c r="E9" s="107" t="s">
        <v>174</v>
      </c>
      <c r="F9" s="107" t="s">
        <v>175</v>
      </c>
      <c r="G9" s="107" t="s">
        <v>176</v>
      </c>
      <c r="H9" s="107" t="s">
        <v>177</v>
      </c>
      <c r="I9" s="107" t="s">
        <v>178</v>
      </c>
    </row>
    <row r="10" spans="1:10" x14ac:dyDescent="0.35">
      <c r="C10" s="2"/>
      <c r="D10" s="1"/>
      <c r="E10" s="1"/>
      <c r="F10" s="1"/>
      <c r="G10" s="1"/>
      <c r="H10" s="1"/>
      <c r="I10" s="1"/>
    </row>
    <row r="11" spans="1:10" ht="17.399999999999999" x14ac:dyDescent="0.35">
      <c r="B11" s="108" t="s">
        <v>179</v>
      </c>
      <c r="C11" s="109" t="s">
        <v>2</v>
      </c>
      <c r="D11" s="109" t="s">
        <v>180</v>
      </c>
      <c r="E11" s="110"/>
      <c r="F11" s="110"/>
      <c r="G11" s="110"/>
      <c r="H11" s="110"/>
      <c r="I11" s="110"/>
    </row>
    <row r="12" spans="1:10" ht="16.2" customHeight="1" x14ac:dyDescent="0.35">
      <c r="A12" s="111"/>
      <c r="B12" s="114" t="s">
        <v>181</v>
      </c>
      <c r="C12" s="117" t="s">
        <v>182</v>
      </c>
      <c r="D12" s="118"/>
      <c r="E12" s="118"/>
      <c r="F12" s="118"/>
      <c r="G12" s="118"/>
      <c r="H12" s="118"/>
      <c r="I12" s="119"/>
      <c r="J12" s="4"/>
    </row>
    <row r="13" spans="1:10" x14ac:dyDescent="0.35">
      <c r="A13" s="111"/>
      <c r="B13" s="115"/>
      <c r="C13" s="120"/>
      <c r="D13" s="121"/>
      <c r="E13" s="121"/>
      <c r="F13" s="121"/>
      <c r="G13" s="121"/>
      <c r="H13" s="121"/>
      <c r="I13" s="122"/>
      <c r="J13" s="4"/>
    </row>
    <row r="14" spans="1:10" x14ac:dyDescent="0.35">
      <c r="B14" s="116"/>
      <c r="C14" s="123"/>
      <c r="D14" s="124"/>
      <c r="E14" s="124"/>
      <c r="F14" s="124"/>
      <c r="G14" s="124"/>
      <c r="H14" s="124"/>
      <c r="I14" s="125"/>
      <c r="J14" s="4"/>
    </row>
    <row r="15" spans="1:10" x14ac:dyDescent="0.35">
      <c r="B15" s="16"/>
      <c r="C15" s="112"/>
      <c r="D15" s="112"/>
      <c r="E15" s="112"/>
      <c r="F15" s="112"/>
      <c r="G15" s="112"/>
      <c r="H15" s="112"/>
      <c r="I15" s="112"/>
    </row>
    <row r="16" spans="1:10" ht="59.4" customHeight="1" x14ac:dyDescent="0.35">
      <c r="B16" s="113" t="s">
        <v>183</v>
      </c>
      <c r="C16" s="126" t="s">
        <v>184</v>
      </c>
      <c r="D16" s="127"/>
      <c r="E16" s="127"/>
      <c r="F16" s="127"/>
      <c r="G16" s="127"/>
      <c r="H16" s="127"/>
      <c r="I16" s="128"/>
      <c r="J16" s="4"/>
    </row>
    <row r="17" spans="2:9" x14ac:dyDescent="0.35">
      <c r="B17" s="16"/>
      <c r="C17" s="15"/>
      <c r="D17" s="15"/>
      <c r="E17" s="15"/>
      <c r="F17" s="15"/>
      <c r="G17" s="15"/>
      <c r="H17" s="15"/>
      <c r="I17" s="15"/>
    </row>
    <row r="19" spans="2:9" x14ac:dyDescent="0.35">
      <c r="C19" s="66"/>
      <c r="D19" s="66"/>
      <c r="E19" s="66"/>
      <c r="F19" s="66"/>
      <c r="G19" s="66"/>
      <c r="H19" s="66"/>
      <c r="I19" s="66"/>
    </row>
  </sheetData>
  <mergeCells count="3">
    <mergeCell ref="B12:B14"/>
    <mergeCell ref="C12:I14"/>
    <mergeCell ref="C16:I16"/>
  </mergeCells>
  <hyperlinks>
    <hyperlink ref="C11" r:id="rId1" xr:uid="{54C4B921-904D-4043-BDE0-D8EA30F562B9}"/>
    <hyperlink ref="D11" r:id="rId2" xr:uid="{488DC41D-4517-453B-8882-29B01557CF44}"/>
  </hyperlinks>
  <pageMargins left="0.511811024" right="0.511811024" top="0.78740157499999996" bottom="0.78740157499999996" header="0.31496062000000002" footer="0.31496062000000002"/>
  <pageSetup paperSize="9" scale="50"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7545D-C845-437C-B3DD-FA845573EAB4}">
  <dimension ref="A1:H101"/>
  <sheetViews>
    <sheetView workbookViewId="0">
      <selection activeCell="A6" sqref="A6"/>
    </sheetView>
  </sheetViews>
  <sheetFormatPr defaultRowHeight="14.4" x14ac:dyDescent="0.3"/>
  <cols>
    <col min="1" max="1" width="40.77734375" bestFit="1" customWidth="1"/>
    <col min="2" max="2" width="16.77734375" style="79" bestFit="1" customWidth="1"/>
    <col min="3" max="3" width="8.88671875" customWidth="1"/>
    <col min="4" max="4" width="14.5546875" customWidth="1"/>
    <col min="5" max="5" width="15.109375" customWidth="1"/>
    <col min="6" max="6" width="17.6640625" customWidth="1"/>
    <col min="8" max="8" width="17.33203125" customWidth="1"/>
  </cols>
  <sheetData>
    <row r="1" spans="1:8" x14ac:dyDescent="0.3">
      <c r="A1" t="s">
        <v>162</v>
      </c>
    </row>
    <row r="2" spans="1:8" x14ac:dyDescent="0.3">
      <c r="A2" t="s">
        <v>163</v>
      </c>
    </row>
    <row r="3" spans="1:8" x14ac:dyDescent="0.3">
      <c r="A3" t="s">
        <v>164</v>
      </c>
    </row>
    <row r="5" spans="1:8" ht="20.399999999999999" customHeight="1" x14ac:dyDescent="0.3">
      <c r="A5" s="54" t="s">
        <v>138</v>
      </c>
      <c r="B5" s="54" t="s">
        <v>123</v>
      </c>
      <c r="C5" s="54" t="s">
        <v>23</v>
      </c>
      <c r="D5" s="54" t="s">
        <v>124</v>
      </c>
      <c r="E5" s="54" t="s">
        <v>125</v>
      </c>
      <c r="F5" s="54" t="s">
        <v>139</v>
      </c>
      <c r="G5" s="78"/>
      <c r="H5" s="54" t="s">
        <v>140</v>
      </c>
    </row>
    <row r="6" spans="1:8" x14ac:dyDescent="0.3">
      <c r="A6" s="79" t="s">
        <v>126</v>
      </c>
      <c r="B6" s="79" t="s">
        <v>127</v>
      </c>
      <c r="C6" s="86">
        <v>45292</v>
      </c>
      <c r="D6" s="83">
        <v>40491.805</v>
      </c>
      <c r="E6" s="83">
        <v>8523234.8809999991</v>
      </c>
      <c r="F6" s="83">
        <f>E6-D6</f>
        <v>8482743.0759999994</v>
      </c>
      <c r="G6" s="78"/>
      <c r="H6" s="83">
        <f>F6/1000</f>
        <v>8482.7430759999988</v>
      </c>
    </row>
    <row r="7" spans="1:8" x14ac:dyDescent="0.3">
      <c r="A7" s="79" t="s">
        <v>126</v>
      </c>
      <c r="B7" s="79" t="s">
        <v>127</v>
      </c>
      <c r="C7" s="86">
        <v>45323</v>
      </c>
      <c r="D7" s="83">
        <v>29647.919999999998</v>
      </c>
      <c r="E7" s="83">
        <v>7302225.5539999995</v>
      </c>
      <c r="F7" s="83">
        <f t="shared" ref="F7:F58" si="0">E7-D7</f>
        <v>7272577.6339999996</v>
      </c>
      <c r="G7" s="78"/>
      <c r="H7" s="83">
        <f t="shared" ref="H7:H58" si="1">F7/1000</f>
        <v>7272.5776339999993</v>
      </c>
    </row>
    <row r="8" spans="1:8" x14ac:dyDescent="0.3">
      <c r="A8" s="79" t="s">
        <v>126</v>
      </c>
      <c r="B8" s="79" t="s">
        <v>127</v>
      </c>
      <c r="C8" s="86">
        <v>45352</v>
      </c>
      <c r="D8" s="83">
        <v>39225.125999999997</v>
      </c>
      <c r="E8" s="83">
        <v>9215048.4920000006</v>
      </c>
      <c r="F8" s="83">
        <f t="shared" si="0"/>
        <v>9175823.3660000004</v>
      </c>
      <c r="G8" s="78"/>
      <c r="H8" s="83">
        <f t="shared" si="1"/>
        <v>9175.8233660000005</v>
      </c>
    </row>
    <row r="9" spans="1:8" x14ac:dyDescent="0.3">
      <c r="A9" s="79" t="s">
        <v>126</v>
      </c>
      <c r="B9" s="79" t="s">
        <v>127</v>
      </c>
      <c r="C9" s="86">
        <v>45383</v>
      </c>
      <c r="D9" s="83">
        <v>32871.385999999999</v>
      </c>
      <c r="E9" s="83">
        <v>7703265.4469999997</v>
      </c>
      <c r="F9" s="83">
        <f t="shared" si="0"/>
        <v>7670394.0609999998</v>
      </c>
      <c r="G9" s="78"/>
      <c r="H9" s="83">
        <f t="shared" si="1"/>
        <v>7670.394061</v>
      </c>
    </row>
    <row r="10" spans="1:8" x14ac:dyDescent="0.3">
      <c r="A10" s="79" t="s">
        <v>126</v>
      </c>
      <c r="B10" s="79" t="s">
        <v>127</v>
      </c>
      <c r="C10" s="86">
        <v>45413</v>
      </c>
      <c r="D10" s="83">
        <v>34116.951999999997</v>
      </c>
      <c r="E10" s="83">
        <v>7307552.8310000002</v>
      </c>
      <c r="F10" s="83">
        <f t="shared" si="0"/>
        <v>7273435.8790000007</v>
      </c>
      <c r="G10" s="78"/>
      <c r="H10" s="83">
        <f t="shared" si="1"/>
        <v>7273.4358790000006</v>
      </c>
    </row>
    <row r="11" spans="1:8" x14ac:dyDescent="0.3">
      <c r="A11" s="79" t="s">
        <v>126</v>
      </c>
      <c r="B11" s="79" t="s">
        <v>127</v>
      </c>
      <c r="C11" s="86">
        <v>45444</v>
      </c>
      <c r="D11" s="83">
        <v>34204.095999999998</v>
      </c>
      <c r="E11" s="83">
        <v>6683935.4759999998</v>
      </c>
      <c r="F11" s="83">
        <f t="shared" si="0"/>
        <v>6649731.3799999999</v>
      </c>
      <c r="G11" s="78"/>
      <c r="H11" s="83">
        <f t="shared" si="1"/>
        <v>6649.7313800000002</v>
      </c>
    </row>
    <row r="12" spans="1:8" x14ac:dyDescent="0.3">
      <c r="A12" s="79" t="s">
        <v>126</v>
      </c>
      <c r="B12" s="79" t="s">
        <v>127</v>
      </c>
      <c r="C12" s="86">
        <v>45474</v>
      </c>
      <c r="D12" s="83">
        <v>28534.762999999999</v>
      </c>
      <c r="E12" s="83">
        <v>5906252.75</v>
      </c>
      <c r="F12" s="83">
        <f t="shared" si="0"/>
        <v>5877717.9869999997</v>
      </c>
      <c r="G12" s="78"/>
      <c r="H12" s="83">
        <f t="shared" si="1"/>
        <v>5877.717987</v>
      </c>
    </row>
    <row r="13" spans="1:8" x14ac:dyDescent="0.3">
      <c r="A13" s="79" t="s">
        <v>126</v>
      </c>
      <c r="B13" s="79" t="s">
        <v>127</v>
      </c>
      <c r="C13" s="86">
        <v>45505</v>
      </c>
      <c r="D13" s="83">
        <v>27519.649000000001</v>
      </c>
      <c r="E13" s="83">
        <v>6425736.4589999998</v>
      </c>
      <c r="F13" s="83">
        <f t="shared" si="0"/>
        <v>6398216.8099999996</v>
      </c>
      <c r="G13" s="78"/>
      <c r="H13" s="83">
        <f t="shared" si="1"/>
        <v>6398.2168099999999</v>
      </c>
    </row>
    <row r="14" spans="1:8" x14ac:dyDescent="0.3">
      <c r="A14" s="79" t="s">
        <v>126</v>
      </c>
      <c r="B14" s="79" t="s">
        <v>127</v>
      </c>
      <c r="C14" s="86">
        <v>45536</v>
      </c>
      <c r="D14" s="83">
        <v>25260.922999999999</v>
      </c>
      <c r="E14" s="83">
        <v>6210880.4929999998</v>
      </c>
      <c r="F14" s="83">
        <f t="shared" si="0"/>
        <v>6185619.5699999994</v>
      </c>
      <c r="G14" s="78"/>
      <c r="H14" s="83">
        <f t="shared" si="1"/>
        <v>6185.6195699999989</v>
      </c>
    </row>
    <row r="15" spans="1:8" x14ac:dyDescent="0.3">
      <c r="A15" s="79" t="s">
        <v>126</v>
      </c>
      <c r="B15" s="79" t="s">
        <v>127</v>
      </c>
      <c r="C15" s="86">
        <v>45566</v>
      </c>
      <c r="D15" s="83">
        <v>26444.386999999999</v>
      </c>
      <c r="E15" s="83">
        <v>8574201.148</v>
      </c>
      <c r="F15" s="83">
        <f t="shared" si="0"/>
        <v>8547756.7609999999</v>
      </c>
      <c r="G15" s="78"/>
      <c r="H15" s="83">
        <f t="shared" si="1"/>
        <v>8547.7567610000006</v>
      </c>
    </row>
    <row r="16" spans="1:8" x14ac:dyDescent="0.3">
      <c r="A16" s="79" t="s">
        <v>126</v>
      </c>
      <c r="B16" s="79" t="s">
        <v>127</v>
      </c>
      <c r="C16" s="86">
        <v>45597</v>
      </c>
      <c r="D16" s="83">
        <v>23687.404999999999</v>
      </c>
      <c r="E16" s="83">
        <v>8727016.6089999992</v>
      </c>
      <c r="F16" s="83">
        <f t="shared" si="0"/>
        <v>8703329.2039999999</v>
      </c>
      <c r="G16" s="78"/>
      <c r="H16" s="83">
        <f t="shared" si="1"/>
        <v>8703.3292039999997</v>
      </c>
    </row>
    <row r="17" spans="1:8" x14ac:dyDescent="0.3">
      <c r="A17" s="79" t="s">
        <v>126</v>
      </c>
      <c r="B17" s="79" t="s">
        <v>127</v>
      </c>
      <c r="C17" s="86">
        <v>45627</v>
      </c>
      <c r="D17" s="83">
        <v>23594.915000000001</v>
      </c>
      <c r="E17" s="83">
        <v>9355206.0079999994</v>
      </c>
      <c r="F17" s="83">
        <f t="shared" si="0"/>
        <v>9331611.0930000003</v>
      </c>
      <c r="G17" s="78"/>
      <c r="H17" s="83">
        <f t="shared" si="1"/>
        <v>9331.6110929999995</v>
      </c>
    </row>
    <row r="18" spans="1:8" x14ac:dyDescent="0.3">
      <c r="A18" s="79" t="s">
        <v>68</v>
      </c>
      <c r="B18" s="79" t="s">
        <v>128</v>
      </c>
      <c r="C18" s="86">
        <v>45292</v>
      </c>
      <c r="D18" s="83">
        <v>34621.671000000002</v>
      </c>
      <c r="E18" s="83">
        <v>2780440.69</v>
      </c>
      <c r="F18" s="83">
        <f t="shared" si="0"/>
        <v>2745819.0189999999</v>
      </c>
      <c r="G18" s="78"/>
      <c r="H18" s="83">
        <f t="shared" si="1"/>
        <v>2745.819019</v>
      </c>
    </row>
    <row r="19" spans="1:8" x14ac:dyDescent="0.3">
      <c r="A19" s="79" t="s">
        <v>68</v>
      </c>
      <c r="B19" s="79" t="s">
        <v>128</v>
      </c>
      <c r="C19" s="86">
        <v>45323</v>
      </c>
      <c r="D19" s="83">
        <v>25159.621999999999</v>
      </c>
      <c r="E19" s="83">
        <v>6774960.4950000001</v>
      </c>
      <c r="F19" s="83">
        <f t="shared" si="0"/>
        <v>6749800.8729999997</v>
      </c>
      <c r="G19" s="78"/>
      <c r="H19" s="83">
        <f t="shared" si="1"/>
        <v>6749.8008729999992</v>
      </c>
    </row>
    <row r="20" spans="1:8" x14ac:dyDescent="0.3">
      <c r="A20" s="79" t="s">
        <v>68</v>
      </c>
      <c r="B20" s="79" t="s">
        <v>128</v>
      </c>
      <c r="C20" s="86">
        <v>45352</v>
      </c>
      <c r="D20" s="83">
        <v>31538.565999999999</v>
      </c>
      <c r="E20" s="83">
        <v>4508897.0060000001</v>
      </c>
      <c r="F20" s="83">
        <f t="shared" si="0"/>
        <v>4477358.4400000004</v>
      </c>
      <c r="G20" s="78"/>
      <c r="H20" s="83">
        <f t="shared" si="1"/>
        <v>4477.35844</v>
      </c>
    </row>
    <row r="21" spans="1:8" x14ac:dyDescent="0.3">
      <c r="A21" s="79" t="s">
        <v>68</v>
      </c>
      <c r="B21" s="79" t="s">
        <v>128</v>
      </c>
      <c r="C21" s="86">
        <v>45383</v>
      </c>
      <c r="D21" s="83">
        <v>10544.132</v>
      </c>
      <c r="E21" s="83">
        <v>7903189.3020000001</v>
      </c>
      <c r="F21" s="83">
        <f t="shared" si="0"/>
        <v>7892645.1699999999</v>
      </c>
      <c r="G21" s="78"/>
      <c r="H21" s="83">
        <f t="shared" si="1"/>
        <v>7892.6451699999998</v>
      </c>
    </row>
    <row r="22" spans="1:8" x14ac:dyDescent="0.3">
      <c r="A22" s="79" t="s">
        <v>68</v>
      </c>
      <c r="B22" s="79" t="s">
        <v>128</v>
      </c>
      <c r="C22" s="86">
        <v>45413</v>
      </c>
      <c r="D22" s="83">
        <v>1604.951</v>
      </c>
      <c r="E22" s="83">
        <v>12873166.125</v>
      </c>
      <c r="F22" s="83">
        <f t="shared" si="0"/>
        <v>12871561.174000001</v>
      </c>
      <c r="G22" s="78"/>
      <c r="H22" s="83">
        <f t="shared" si="1"/>
        <v>12871.561174</v>
      </c>
    </row>
    <row r="23" spans="1:8" x14ac:dyDescent="0.3">
      <c r="A23" s="79" t="s">
        <v>68</v>
      </c>
      <c r="B23" s="79" t="s">
        <v>128</v>
      </c>
      <c r="C23" s="86">
        <v>45444</v>
      </c>
      <c r="D23" s="83">
        <v>23.898</v>
      </c>
      <c r="E23" s="83">
        <v>13790897.446</v>
      </c>
      <c r="F23" s="83">
        <f t="shared" si="0"/>
        <v>13790873.548</v>
      </c>
      <c r="G23" s="78"/>
      <c r="H23" s="83">
        <f t="shared" si="1"/>
        <v>13790.873548</v>
      </c>
    </row>
    <row r="24" spans="1:8" x14ac:dyDescent="0.3">
      <c r="A24" s="79" t="s">
        <v>68</v>
      </c>
      <c r="B24" s="79" t="s">
        <v>128</v>
      </c>
      <c r="C24" s="86">
        <v>45474</v>
      </c>
      <c r="D24" s="83">
        <v>40.145000000000003</v>
      </c>
      <c r="E24" s="83">
        <v>15131267.658</v>
      </c>
      <c r="F24" s="83">
        <f t="shared" si="0"/>
        <v>15131227.513</v>
      </c>
      <c r="G24" s="78"/>
      <c r="H24" s="83">
        <f t="shared" si="1"/>
        <v>15131.227513</v>
      </c>
    </row>
    <row r="25" spans="1:8" x14ac:dyDescent="0.3">
      <c r="A25" s="79" t="s">
        <v>68</v>
      </c>
      <c r="B25" s="79" t="s">
        <v>128</v>
      </c>
      <c r="C25" s="86">
        <v>45505</v>
      </c>
      <c r="D25" s="83">
        <v>158.94399999999999</v>
      </c>
      <c r="E25" s="83">
        <v>14342859.095000001</v>
      </c>
      <c r="F25" s="83">
        <f t="shared" si="0"/>
        <v>14342700.151000001</v>
      </c>
      <c r="G25" s="78"/>
      <c r="H25" s="83">
        <f t="shared" si="1"/>
        <v>14342.700151000001</v>
      </c>
    </row>
    <row r="26" spans="1:8" x14ac:dyDescent="0.3">
      <c r="A26" s="79" t="s">
        <v>68</v>
      </c>
      <c r="B26" s="79" t="s">
        <v>128</v>
      </c>
      <c r="C26" s="86">
        <v>45536</v>
      </c>
      <c r="D26" s="83">
        <v>178.13399999999999</v>
      </c>
      <c r="E26" s="83">
        <v>13007940.427999999</v>
      </c>
      <c r="F26" s="83">
        <f t="shared" si="0"/>
        <v>13007762.294</v>
      </c>
      <c r="G26" s="78"/>
      <c r="H26" s="83">
        <f t="shared" si="1"/>
        <v>13007.762294</v>
      </c>
    </row>
    <row r="27" spans="1:8" x14ac:dyDescent="0.3">
      <c r="A27" s="79" t="s">
        <v>68</v>
      </c>
      <c r="B27" s="79" t="s">
        <v>128</v>
      </c>
      <c r="C27" s="86">
        <v>45566</v>
      </c>
      <c r="D27" s="83">
        <v>7118.5150000000003</v>
      </c>
      <c r="E27" s="83">
        <v>8912150.6799999997</v>
      </c>
      <c r="F27" s="83">
        <f t="shared" si="0"/>
        <v>8905032.1649999991</v>
      </c>
      <c r="G27" s="78"/>
      <c r="H27" s="83">
        <f t="shared" si="1"/>
        <v>8905.0321649999987</v>
      </c>
    </row>
    <row r="28" spans="1:8" x14ac:dyDescent="0.3">
      <c r="A28" s="79" t="s">
        <v>68</v>
      </c>
      <c r="B28" s="79" t="s">
        <v>128</v>
      </c>
      <c r="C28" s="86">
        <v>45597</v>
      </c>
      <c r="D28" s="83">
        <v>9794.4500000000007</v>
      </c>
      <c r="E28" s="83">
        <v>7376613.2779999999</v>
      </c>
      <c r="F28" s="83">
        <f t="shared" si="0"/>
        <v>7366818.8279999997</v>
      </c>
      <c r="G28" s="78"/>
      <c r="H28" s="83">
        <f t="shared" si="1"/>
        <v>7366.8188279999995</v>
      </c>
    </row>
    <row r="29" spans="1:8" x14ac:dyDescent="0.3">
      <c r="A29" s="79" t="s">
        <v>68</v>
      </c>
      <c r="B29" s="79" t="s">
        <v>128</v>
      </c>
      <c r="C29" s="86">
        <v>45627</v>
      </c>
      <c r="D29" s="83">
        <v>8961.6299999999992</v>
      </c>
      <c r="E29" s="83">
        <v>6046841.0640000002</v>
      </c>
      <c r="F29" s="83">
        <f t="shared" si="0"/>
        <v>6037879.4340000004</v>
      </c>
      <c r="G29" s="78"/>
      <c r="H29" s="83">
        <f t="shared" si="1"/>
        <v>6037.8794340000004</v>
      </c>
    </row>
    <row r="30" spans="1:8" x14ac:dyDescent="0.3">
      <c r="A30" s="79" t="s">
        <v>69</v>
      </c>
      <c r="B30" s="79" t="s">
        <v>130</v>
      </c>
      <c r="C30" s="86">
        <v>45292</v>
      </c>
      <c r="D30" s="83">
        <v>35404.254999999997</v>
      </c>
      <c r="E30" s="83">
        <v>2675383.2259999998</v>
      </c>
      <c r="F30" s="83">
        <f t="shared" si="0"/>
        <v>2639978.9709999999</v>
      </c>
      <c r="G30" s="78"/>
      <c r="H30" s="83">
        <f t="shared" si="1"/>
        <v>2639.978971</v>
      </c>
    </row>
    <row r="31" spans="1:8" x14ac:dyDescent="0.3">
      <c r="A31" s="79" t="s">
        <v>69</v>
      </c>
      <c r="B31" s="79" t="s">
        <v>130</v>
      </c>
      <c r="C31" s="86">
        <v>45323</v>
      </c>
      <c r="D31" s="83">
        <v>25150.758000000002</v>
      </c>
      <c r="E31" s="83">
        <v>6425965.0410000002</v>
      </c>
      <c r="F31" s="83">
        <f t="shared" si="0"/>
        <v>6400814.2829999998</v>
      </c>
      <c r="G31" s="78"/>
      <c r="H31" s="83">
        <f t="shared" si="1"/>
        <v>6400.8142829999997</v>
      </c>
    </row>
    <row r="32" spans="1:8" x14ac:dyDescent="0.3">
      <c r="A32" s="79" t="s">
        <v>69</v>
      </c>
      <c r="B32" s="79" t="s">
        <v>130</v>
      </c>
      <c r="C32" s="86">
        <v>45352</v>
      </c>
      <c r="D32" s="83">
        <v>28745.186000000002</v>
      </c>
      <c r="E32" s="83">
        <v>4928562.4879999999</v>
      </c>
      <c r="F32" s="83">
        <f t="shared" si="0"/>
        <v>4899817.3020000001</v>
      </c>
      <c r="G32" s="78"/>
      <c r="H32" s="83">
        <f t="shared" si="1"/>
        <v>4899.8173020000004</v>
      </c>
    </row>
    <row r="33" spans="1:8" x14ac:dyDescent="0.3">
      <c r="A33" s="79" t="s">
        <v>69</v>
      </c>
      <c r="B33" s="79" t="s">
        <v>130</v>
      </c>
      <c r="C33" s="86">
        <v>45383</v>
      </c>
      <c r="D33" s="83">
        <v>9624.6270000000004</v>
      </c>
      <c r="E33" s="83">
        <v>8310706.4649999999</v>
      </c>
      <c r="F33" s="83">
        <f t="shared" si="0"/>
        <v>8301081.8379999995</v>
      </c>
      <c r="G33" s="78"/>
      <c r="H33" s="83">
        <f t="shared" si="1"/>
        <v>8301.0818380000001</v>
      </c>
    </row>
    <row r="34" spans="1:8" x14ac:dyDescent="0.3">
      <c r="A34" s="79" t="s">
        <v>69</v>
      </c>
      <c r="B34" s="79" t="s">
        <v>130</v>
      </c>
      <c r="C34" s="86">
        <v>45413</v>
      </c>
      <c r="D34" s="83">
        <v>1883.442</v>
      </c>
      <c r="E34" s="83">
        <v>13533392.941</v>
      </c>
      <c r="F34" s="83">
        <f t="shared" si="0"/>
        <v>13531509.499</v>
      </c>
      <c r="G34" s="78"/>
      <c r="H34" s="83">
        <f t="shared" si="1"/>
        <v>13531.509499</v>
      </c>
    </row>
    <row r="35" spans="1:8" x14ac:dyDescent="0.3">
      <c r="A35" s="79" t="s">
        <v>69</v>
      </c>
      <c r="B35" s="79" t="s">
        <v>130</v>
      </c>
      <c r="C35" s="86">
        <v>45444</v>
      </c>
      <c r="D35" s="83">
        <v>73.183999999999997</v>
      </c>
      <c r="E35" s="83">
        <v>14200990.397</v>
      </c>
      <c r="F35" s="83">
        <f t="shared" si="0"/>
        <v>14200917.213</v>
      </c>
      <c r="G35" s="78"/>
      <c r="H35" s="83">
        <f t="shared" si="1"/>
        <v>14200.917212999999</v>
      </c>
    </row>
    <row r="36" spans="1:8" x14ac:dyDescent="0.3">
      <c r="A36" s="79" t="s">
        <v>69</v>
      </c>
      <c r="B36" s="79" t="s">
        <v>130</v>
      </c>
      <c r="C36" s="86">
        <v>45474</v>
      </c>
      <c r="D36" s="83">
        <v>41.712000000000003</v>
      </c>
      <c r="E36" s="83">
        <v>16356404.497</v>
      </c>
      <c r="F36" s="83">
        <f t="shared" si="0"/>
        <v>16356362.785</v>
      </c>
      <c r="G36" s="78"/>
      <c r="H36" s="83">
        <f t="shared" si="1"/>
        <v>16356.362784999999</v>
      </c>
    </row>
    <row r="37" spans="1:8" x14ac:dyDescent="0.3">
      <c r="A37" s="79" t="s">
        <v>69</v>
      </c>
      <c r="B37" s="79" t="s">
        <v>130</v>
      </c>
      <c r="C37" s="86">
        <v>45505</v>
      </c>
      <c r="D37" s="83">
        <v>427.12799999999999</v>
      </c>
      <c r="E37" s="83">
        <v>15094205.975</v>
      </c>
      <c r="F37" s="83">
        <f t="shared" si="0"/>
        <v>15093778.846999999</v>
      </c>
      <c r="G37" s="78"/>
      <c r="H37" s="83">
        <f t="shared" si="1"/>
        <v>15093.778847</v>
      </c>
    </row>
    <row r="38" spans="1:8" x14ac:dyDescent="0.3">
      <c r="A38" s="79" t="s">
        <v>69</v>
      </c>
      <c r="B38" s="79" t="s">
        <v>130</v>
      </c>
      <c r="C38" s="86">
        <v>45536</v>
      </c>
      <c r="D38" s="83">
        <v>228.804</v>
      </c>
      <c r="E38" s="83">
        <v>13031636.103</v>
      </c>
      <c r="F38" s="83">
        <f t="shared" si="0"/>
        <v>13031407.299000001</v>
      </c>
      <c r="G38" s="78"/>
      <c r="H38" s="83">
        <f t="shared" si="1"/>
        <v>13031.407299</v>
      </c>
    </row>
    <row r="39" spans="1:8" x14ac:dyDescent="0.3">
      <c r="A39" s="79" t="s">
        <v>69</v>
      </c>
      <c r="B39" s="79" t="s">
        <v>130</v>
      </c>
      <c r="C39" s="86">
        <v>45566</v>
      </c>
      <c r="D39" s="83">
        <v>8250.1749999999993</v>
      </c>
      <c r="E39" s="83">
        <v>9191344.8890000004</v>
      </c>
      <c r="F39" s="83">
        <f t="shared" si="0"/>
        <v>9183094.7139999997</v>
      </c>
      <c r="G39" s="78"/>
      <c r="H39" s="83">
        <f t="shared" si="1"/>
        <v>9183.0947139999989</v>
      </c>
    </row>
    <row r="40" spans="1:8" x14ac:dyDescent="0.3">
      <c r="A40" s="79" t="s">
        <v>69</v>
      </c>
      <c r="B40" s="79" t="s">
        <v>130</v>
      </c>
      <c r="C40" s="86">
        <v>45597</v>
      </c>
      <c r="D40" s="83">
        <v>9442.1640000000007</v>
      </c>
      <c r="E40" s="83">
        <v>7658298.1689999998</v>
      </c>
      <c r="F40" s="83">
        <f t="shared" si="0"/>
        <v>7648856.0049999999</v>
      </c>
      <c r="G40" s="78"/>
      <c r="H40" s="83">
        <f t="shared" si="1"/>
        <v>7648.8560049999996</v>
      </c>
    </row>
    <row r="41" spans="1:8" x14ac:dyDescent="0.3">
      <c r="A41" s="79" t="s">
        <v>69</v>
      </c>
      <c r="B41" s="79" t="s">
        <v>130</v>
      </c>
      <c r="C41" s="86">
        <v>45627</v>
      </c>
      <c r="D41" s="83">
        <v>9361.902</v>
      </c>
      <c r="E41" s="83">
        <v>6347605.5860000001</v>
      </c>
      <c r="F41" s="83">
        <f t="shared" si="0"/>
        <v>6338243.6840000004</v>
      </c>
      <c r="G41" s="78"/>
      <c r="H41" s="83">
        <f t="shared" si="1"/>
        <v>6338.243684</v>
      </c>
    </row>
    <row r="42" spans="1:8" x14ac:dyDescent="0.3">
      <c r="A42" s="79" t="s">
        <v>70</v>
      </c>
      <c r="B42" s="79" t="s">
        <v>131</v>
      </c>
      <c r="C42" s="86">
        <v>45292</v>
      </c>
      <c r="D42" s="83">
        <v>33115.428999999996</v>
      </c>
      <c r="E42" s="83">
        <v>2905972.7179999999</v>
      </c>
      <c r="F42" s="83">
        <f t="shared" si="0"/>
        <v>2872857.2889999999</v>
      </c>
      <c r="G42" s="78"/>
      <c r="H42" s="83">
        <f t="shared" si="1"/>
        <v>2872.857289</v>
      </c>
    </row>
    <row r="43" spans="1:8" x14ac:dyDescent="0.3">
      <c r="A43" s="79" t="s">
        <v>70</v>
      </c>
      <c r="B43" s="79" t="s">
        <v>131</v>
      </c>
      <c r="C43" s="86">
        <v>45323</v>
      </c>
      <c r="D43" s="83">
        <v>22373.058000000001</v>
      </c>
      <c r="E43" s="83">
        <v>6697009.517</v>
      </c>
      <c r="F43" s="83">
        <f t="shared" si="0"/>
        <v>6674636.4589999998</v>
      </c>
      <c r="G43" s="78"/>
      <c r="H43" s="83">
        <f t="shared" si="1"/>
        <v>6674.6364589999994</v>
      </c>
    </row>
    <row r="44" spans="1:8" x14ac:dyDescent="0.3">
      <c r="A44" s="79" t="s">
        <v>70</v>
      </c>
      <c r="B44" s="79" t="s">
        <v>131</v>
      </c>
      <c r="C44" s="86">
        <v>45352</v>
      </c>
      <c r="D44" s="83">
        <v>29836.182000000001</v>
      </c>
      <c r="E44" s="83">
        <v>4646186.0439999998</v>
      </c>
      <c r="F44" s="83">
        <f t="shared" si="0"/>
        <v>4616349.8619999997</v>
      </c>
      <c r="G44" s="78"/>
      <c r="H44" s="83">
        <f t="shared" si="1"/>
        <v>4616.349862</v>
      </c>
    </row>
    <row r="45" spans="1:8" x14ac:dyDescent="0.3">
      <c r="A45" s="79" t="s">
        <v>70</v>
      </c>
      <c r="B45" s="79" t="s">
        <v>131</v>
      </c>
      <c r="C45" s="86">
        <v>45383</v>
      </c>
      <c r="D45" s="83">
        <v>9795.9470000000001</v>
      </c>
      <c r="E45" s="83">
        <v>7804374.159</v>
      </c>
      <c r="F45" s="83">
        <f t="shared" si="0"/>
        <v>7794578.2120000003</v>
      </c>
      <c r="G45" s="78"/>
      <c r="H45" s="83">
        <f t="shared" si="1"/>
        <v>7794.5782120000003</v>
      </c>
    </row>
    <row r="46" spans="1:8" x14ac:dyDescent="0.3">
      <c r="A46" s="79" t="s">
        <v>70</v>
      </c>
      <c r="B46" s="79" t="s">
        <v>131</v>
      </c>
      <c r="C46" s="86">
        <v>45413</v>
      </c>
      <c r="D46" s="83">
        <v>869.06200000000001</v>
      </c>
      <c r="E46" s="83">
        <v>12910044.677999999</v>
      </c>
      <c r="F46" s="83">
        <f t="shared" si="0"/>
        <v>12909175.615999999</v>
      </c>
      <c r="G46" s="78"/>
      <c r="H46" s="83">
        <f t="shared" si="1"/>
        <v>12909.175615999999</v>
      </c>
    </row>
    <row r="47" spans="1:8" x14ac:dyDescent="0.3">
      <c r="A47" s="79" t="s">
        <v>70</v>
      </c>
      <c r="B47" s="79" t="s">
        <v>131</v>
      </c>
      <c r="C47" s="86">
        <v>45444</v>
      </c>
      <c r="D47" s="83">
        <v>18.405999999999999</v>
      </c>
      <c r="E47" s="83">
        <v>13524431.966</v>
      </c>
      <c r="F47" s="83">
        <f t="shared" si="0"/>
        <v>13524413.560000001</v>
      </c>
      <c r="G47" s="78"/>
      <c r="H47" s="83">
        <f t="shared" si="1"/>
        <v>13524.413560000001</v>
      </c>
    </row>
    <row r="48" spans="1:8" x14ac:dyDescent="0.3">
      <c r="A48" s="79" t="s">
        <v>70</v>
      </c>
      <c r="B48" s="79" t="s">
        <v>131</v>
      </c>
      <c r="C48" s="86">
        <v>45474</v>
      </c>
      <c r="D48" s="83">
        <v>0</v>
      </c>
      <c r="E48" s="83">
        <v>14850281.630999999</v>
      </c>
      <c r="F48" s="83">
        <f t="shared" si="0"/>
        <v>14850281.630999999</v>
      </c>
      <c r="G48" s="78"/>
      <c r="H48" s="83">
        <f t="shared" si="1"/>
        <v>14850.281631</v>
      </c>
    </row>
    <row r="49" spans="1:8" x14ac:dyDescent="0.3">
      <c r="A49" s="79" t="s">
        <v>70</v>
      </c>
      <c r="B49" s="79" t="s">
        <v>131</v>
      </c>
      <c r="C49" s="86">
        <v>45505</v>
      </c>
      <c r="D49" s="83">
        <v>279.298</v>
      </c>
      <c r="E49" s="83">
        <v>14104738.305</v>
      </c>
      <c r="F49" s="83">
        <f t="shared" si="0"/>
        <v>14104459.006999999</v>
      </c>
      <c r="G49" s="78"/>
      <c r="H49" s="83">
        <f t="shared" si="1"/>
        <v>14104.459006999999</v>
      </c>
    </row>
    <row r="50" spans="1:8" x14ac:dyDescent="0.3">
      <c r="A50" s="79" t="s">
        <v>70</v>
      </c>
      <c r="B50" s="79" t="s">
        <v>131</v>
      </c>
      <c r="C50" s="86">
        <v>45536</v>
      </c>
      <c r="D50" s="83">
        <v>269.45499999999998</v>
      </c>
      <c r="E50" s="83">
        <v>12157186.536</v>
      </c>
      <c r="F50" s="83">
        <f t="shared" si="0"/>
        <v>12156917.081</v>
      </c>
      <c r="G50" s="78"/>
      <c r="H50" s="83">
        <f t="shared" si="1"/>
        <v>12156.917081</v>
      </c>
    </row>
    <row r="51" spans="1:8" x14ac:dyDescent="0.3">
      <c r="A51" s="79" t="s">
        <v>70</v>
      </c>
      <c r="B51" s="79" t="s">
        <v>131</v>
      </c>
      <c r="C51" s="86">
        <v>45566</v>
      </c>
      <c r="D51" s="83">
        <v>6139.1859999999997</v>
      </c>
      <c r="E51" s="83">
        <v>9077836.8570000008</v>
      </c>
      <c r="F51" s="83">
        <f t="shared" si="0"/>
        <v>9071697.6710000001</v>
      </c>
      <c r="G51" s="78"/>
      <c r="H51" s="83">
        <f t="shared" si="1"/>
        <v>9071.6976709999999</v>
      </c>
    </row>
    <row r="52" spans="1:8" x14ac:dyDescent="0.3">
      <c r="A52" s="79" t="s">
        <v>70</v>
      </c>
      <c r="B52" s="79" t="s">
        <v>131</v>
      </c>
      <c r="C52" s="86">
        <v>45597</v>
      </c>
      <c r="D52" s="83">
        <v>8323.6219999999994</v>
      </c>
      <c r="E52" s="83">
        <v>7653829.5750000002</v>
      </c>
      <c r="F52" s="83">
        <f t="shared" si="0"/>
        <v>7645505.9529999997</v>
      </c>
      <c r="G52" s="78"/>
      <c r="H52" s="83">
        <f t="shared" si="1"/>
        <v>7645.5059529999999</v>
      </c>
    </row>
    <row r="53" spans="1:8" x14ac:dyDescent="0.3">
      <c r="A53" s="79" t="s">
        <v>70</v>
      </c>
      <c r="B53" s="79" t="s">
        <v>131</v>
      </c>
      <c r="C53" s="86">
        <v>45627</v>
      </c>
      <c r="D53" s="83">
        <v>8098.7240000000002</v>
      </c>
      <c r="E53" s="83">
        <v>6232566.3890000004</v>
      </c>
      <c r="F53" s="83">
        <f t="shared" si="0"/>
        <v>6224467.665</v>
      </c>
      <c r="G53" s="78"/>
      <c r="H53" s="83">
        <f t="shared" si="1"/>
        <v>6224.4676650000001</v>
      </c>
    </row>
    <row r="54" spans="1:8" x14ac:dyDescent="0.3">
      <c r="A54" s="79" t="s">
        <v>71</v>
      </c>
      <c r="B54" s="79" t="s">
        <v>132</v>
      </c>
      <c r="C54" s="86">
        <v>45292</v>
      </c>
      <c r="D54" s="83">
        <v>35485.616999999998</v>
      </c>
      <c r="E54" s="83">
        <v>2481138.3790000002</v>
      </c>
      <c r="F54" s="83">
        <f t="shared" si="0"/>
        <v>2445652.7620000001</v>
      </c>
      <c r="G54" s="78"/>
      <c r="H54" s="83">
        <f t="shared" si="1"/>
        <v>2445.6527620000002</v>
      </c>
    </row>
    <row r="55" spans="1:8" x14ac:dyDescent="0.3">
      <c r="A55" s="79" t="s">
        <v>71</v>
      </c>
      <c r="B55" s="79" t="s">
        <v>132</v>
      </c>
      <c r="C55" s="86">
        <v>45323</v>
      </c>
      <c r="D55" s="83">
        <v>23048.217000000001</v>
      </c>
      <c r="E55" s="83">
        <v>6824818.8619999997</v>
      </c>
      <c r="F55" s="83">
        <f t="shared" si="0"/>
        <v>6801770.6449999996</v>
      </c>
      <c r="G55" s="78"/>
      <c r="H55" s="83">
        <f t="shared" si="1"/>
        <v>6801.7706449999996</v>
      </c>
    </row>
    <row r="56" spans="1:8" x14ac:dyDescent="0.3">
      <c r="A56" s="79" t="s">
        <v>71</v>
      </c>
      <c r="B56" s="79" t="s">
        <v>132</v>
      </c>
      <c r="C56" s="86">
        <v>45352</v>
      </c>
      <c r="D56" s="83">
        <v>32222.697</v>
      </c>
      <c r="E56" s="83">
        <v>4835825.1289999997</v>
      </c>
      <c r="F56" s="83">
        <f t="shared" si="0"/>
        <v>4803602.432</v>
      </c>
      <c r="G56" s="78"/>
      <c r="H56" s="83">
        <f t="shared" si="1"/>
        <v>4803.6024319999997</v>
      </c>
    </row>
    <row r="57" spans="1:8" x14ac:dyDescent="0.3">
      <c r="A57" s="79" t="s">
        <v>71</v>
      </c>
      <c r="B57" s="79" t="s">
        <v>132</v>
      </c>
      <c r="C57" s="86">
        <v>45383</v>
      </c>
      <c r="D57" s="83">
        <v>9580.9619999999995</v>
      </c>
      <c r="E57" s="83">
        <v>8373095.2079999996</v>
      </c>
      <c r="F57" s="83">
        <f t="shared" si="0"/>
        <v>8363514.2459999993</v>
      </c>
      <c r="G57" s="78"/>
      <c r="H57" s="83">
        <f t="shared" si="1"/>
        <v>8363.5142459999988</v>
      </c>
    </row>
    <row r="58" spans="1:8" x14ac:dyDescent="0.3">
      <c r="A58" s="79" t="s">
        <v>71</v>
      </c>
      <c r="B58" s="79" t="s">
        <v>132</v>
      </c>
      <c r="C58" s="86">
        <v>45413</v>
      </c>
      <c r="D58" s="83">
        <v>1329.173</v>
      </c>
      <c r="E58" s="83">
        <v>13600426.359999999</v>
      </c>
      <c r="F58" s="83">
        <f t="shared" si="0"/>
        <v>13599097.186999999</v>
      </c>
      <c r="G58" s="78"/>
      <c r="H58" s="83">
        <f t="shared" si="1"/>
        <v>13599.097186999999</v>
      </c>
    </row>
    <row r="59" spans="1:8" x14ac:dyDescent="0.3">
      <c r="A59" s="79" t="s">
        <v>71</v>
      </c>
      <c r="B59" s="79" t="s">
        <v>132</v>
      </c>
      <c r="C59" s="86">
        <v>45444</v>
      </c>
      <c r="D59" s="83">
        <v>77.018000000000001</v>
      </c>
      <c r="E59" s="83">
        <v>14211038.727</v>
      </c>
      <c r="F59" s="83">
        <f t="shared" ref="F59:F101" si="2">E59-D59</f>
        <v>14210961.709000001</v>
      </c>
      <c r="G59" s="78"/>
      <c r="H59" s="83">
        <f t="shared" ref="H59:H101" si="3">F59/1000</f>
        <v>14210.961709000001</v>
      </c>
    </row>
    <row r="60" spans="1:8" x14ac:dyDescent="0.3">
      <c r="A60" s="79" t="s">
        <v>71</v>
      </c>
      <c r="B60" s="79" t="s">
        <v>132</v>
      </c>
      <c r="C60" s="86">
        <v>45474</v>
      </c>
      <c r="D60" s="83">
        <v>5.04</v>
      </c>
      <c r="E60" s="83">
        <v>15184234.222999999</v>
      </c>
      <c r="F60" s="83">
        <f t="shared" si="2"/>
        <v>15184229.183</v>
      </c>
      <c r="G60" s="78"/>
      <c r="H60" s="83">
        <f t="shared" si="3"/>
        <v>15184.229182999999</v>
      </c>
    </row>
    <row r="61" spans="1:8" x14ac:dyDescent="0.3">
      <c r="A61" s="79" t="s">
        <v>71</v>
      </c>
      <c r="B61" s="79" t="s">
        <v>132</v>
      </c>
      <c r="C61" s="86">
        <v>45505</v>
      </c>
      <c r="D61" s="83">
        <v>493.57900000000001</v>
      </c>
      <c r="E61" s="83">
        <v>14523593.398</v>
      </c>
      <c r="F61" s="83">
        <f t="shared" si="2"/>
        <v>14523099.819</v>
      </c>
      <c r="G61" s="78"/>
      <c r="H61" s="83">
        <f t="shared" si="3"/>
        <v>14523.099819000001</v>
      </c>
    </row>
    <row r="62" spans="1:8" x14ac:dyDescent="0.3">
      <c r="A62" s="79" t="s">
        <v>71</v>
      </c>
      <c r="B62" s="79" t="s">
        <v>132</v>
      </c>
      <c r="C62" s="86">
        <v>45536</v>
      </c>
      <c r="D62" s="83">
        <v>397.82600000000002</v>
      </c>
      <c r="E62" s="83">
        <v>12652561.216</v>
      </c>
      <c r="F62" s="83">
        <f t="shared" si="2"/>
        <v>12652163.390000001</v>
      </c>
      <c r="G62" s="78"/>
      <c r="H62" s="83">
        <f t="shared" si="3"/>
        <v>12652.16339</v>
      </c>
    </row>
    <row r="63" spans="1:8" x14ac:dyDescent="0.3">
      <c r="A63" s="79" t="s">
        <v>71</v>
      </c>
      <c r="B63" s="79" t="s">
        <v>132</v>
      </c>
      <c r="C63" s="86">
        <v>45566</v>
      </c>
      <c r="D63" s="83">
        <v>8372.0210000000006</v>
      </c>
      <c r="E63" s="83">
        <v>9218312.7400000002</v>
      </c>
      <c r="F63" s="83">
        <f t="shared" si="2"/>
        <v>9209940.7190000005</v>
      </c>
      <c r="G63" s="78"/>
      <c r="H63" s="83">
        <f t="shared" si="3"/>
        <v>9209.9407190000002</v>
      </c>
    </row>
    <row r="64" spans="1:8" x14ac:dyDescent="0.3">
      <c r="A64" s="79" t="s">
        <v>71</v>
      </c>
      <c r="B64" s="79" t="s">
        <v>132</v>
      </c>
      <c r="C64" s="86">
        <v>45597</v>
      </c>
      <c r="D64" s="83">
        <v>9676.5149999999994</v>
      </c>
      <c r="E64" s="83">
        <v>7472257.676</v>
      </c>
      <c r="F64" s="83">
        <f t="shared" si="2"/>
        <v>7462581.1610000003</v>
      </c>
      <c r="G64" s="78"/>
      <c r="H64" s="83">
        <f t="shared" si="3"/>
        <v>7462.5811610000001</v>
      </c>
    </row>
    <row r="65" spans="1:8" x14ac:dyDescent="0.3">
      <c r="A65" s="79" t="s">
        <v>71</v>
      </c>
      <c r="B65" s="79" t="s">
        <v>132</v>
      </c>
      <c r="C65" s="86">
        <v>45627</v>
      </c>
      <c r="D65" s="83">
        <v>12039.671</v>
      </c>
      <c r="E65" s="83">
        <v>5885438.4179999996</v>
      </c>
      <c r="F65" s="83">
        <f t="shared" si="2"/>
        <v>5873398.7469999995</v>
      </c>
      <c r="G65" s="78"/>
      <c r="H65" s="83">
        <f t="shared" si="3"/>
        <v>5873.3987469999993</v>
      </c>
    </row>
    <row r="66" spans="1:8" x14ac:dyDescent="0.3">
      <c r="A66" s="79" t="s">
        <v>72</v>
      </c>
      <c r="B66" s="79" t="s">
        <v>133</v>
      </c>
      <c r="C66" s="86">
        <v>45292</v>
      </c>
      <c r="D66" s="83">
        <v>37064.983</v>
      </c>
      <c r="E66" s="83">
        <v>2429888.6460000002</v>
      </c>
      <c r="F66" s="83">
        <f t="shared" si="2"/>
        <v>2392823.6630000002</v>
      </c>
      <c r="G66" s="78"/>
      <c r="H66" s="83">
        <f t="shared" si="3"/>
        <v>2392.8236630000001</v>
      </c>
    </row>
    <row r="67" spans="1:8" x14ac:dyDescent="0.3">
      <c r="A67" s="79" t="s">
        <v>72</v>
      </c>
      <c r="B67" s="79" t="s">
        <v>133</v>
      </c>
      <c r="C67" s="86">
        <v>45323</v>
      </c>
      <c r="D67" s="83">
        <v>23997.248</v>
      </c>
      <c r="E67" s="83">
        <v>6518715.5</v>
      </c>
      <c r="F67" s="83">
        <f t="shared" si="2"/>
        <v>6494718.2520000003</v>
      </c>
      <c r="G67" s="78"/>
      <c r="H67" s="83">
        <f t="shared" si="3"/>
        <v>6494.7182520000006</v>
      </c>
    </row>
    <row r="68" spans="1:8" x14ac:dyDescent="0.3">
      <c r="A68" s="79" t="s">
        <v>72</v>
      </c>
      <c r="B68" s="79" t="s">
        <v>133</v>
      </c>
      <c r="C68" s="86">
        <v>45352</v>
      </c>
      <c r="D68" s="83">
        <v>30374.078000000001</v>
      </c>
      <c r="E68" s="83">
        <v>4538945.4309999999</v>
      </c>
      <c r="F68" s="83">
        <f t="shared" si="2"/>
        <v>4508571.3530000001</v>
      </c>
      <c r="G68" s="78"/>
      <c r="H68" s="83">
        <f t="shared" si="3"/>
        <v>4508.5713530000003</v>
      </c>
    </row>
    <row r="69" spans="1:8" x14ac:dyDescent="0.3">
      <c r="A69" s="79" t="s">
        <v>72</v>
      </c>
      <c r="B69" s="79" t="s">
        <v>133</v>
      </c>
      <c r="C69" s="86">
        <v>45383</v>
      </c>
      <c r="D69" s="83">
        <v>9918.9519999999993</v>
      </c>
      <c r="E69" s="83">
        <v>7908586.8540000003</v>
      </c>
      <c r="F69" s="83">
        <f t="shared" si="2"/>
        <v>7898667.9020000007</v>
      </c>
      <c r="G69" s="78"/>
      <c r="H69" s="83">
        <f t="shared" si="3"/>
        <v>7898.667902000001</v>
      </c>
    </row>
    <row r="70" spans="1:8" x14ac:dyDescent="0.3">
      <c r="A70" s="79" t="s">
        <v>72</v>
      </c>
      <c r="B70" s="79" t="s">
        <v>133</v>
      </c>
      <c r="C70" s="86">
        <v>45413</v>
      </c>
      <c r="D70" s="83">
        <v>1585.394</v>
      </c>
      <c r="E70" s="83">
        <v>13443465.473999999</v>
      </c>
      <c r="F70" s="83">
        <f t="shared" si="2"/>
        <v>13441880.08</v>
      </c>
      <c r="G70" s="78"/>
      <c r="H70" s="83">
        <f t="shared" si="3"/>
        <v>13441.880080000001</v>
      </c>
    </row>
    <row r="71" spans="1:8" x14ac:dyDescent="0.3">
      <c r="A71" s="79" t="s">
        <v>72</v>
      </c>
      <c r="B71" s="79" t="s">
        <v>133</v>
      </c>
      <c r="C71" s="86">
        <v>45444</v>
      </c>
      <c r="D71" s="83">
        <v>17.007999999999999</v>
      </c>
      <c r="E71" s="83">
        <v>14033468.658</v>
      </c>
      <c r="F71" s="83">
        <f t="shared" si="2"/>
        <v>14033451.65</v>
      </c>
      <c r="G71" s="78"/>
      <c r="H71" s="83">
        <f t="shared" si="3"/>
        <v>14033.451650000001</v>
      </c>
    </row>
    <row r="72" spans="1:8" x14ac:dyDescent="0.3">
      <c r="A72" s="79" t="s">
        <v>72</v>
      </c>
      <c r="B72" s="79" t="s">
        <v>133</v>
      </c>
      <c r="C72" s="86">
        <v>45474</v>
      </c>
      <c r="D72" s="83">
        <v>22.369</v>
      </c>
      <c r="E72" s="83">
        <v>15471462.778000001</v>
      </c>
      <c r="F72" s="83">
        <f t="shared" si="2"/>
        <v>15471440.409</v>
      </c>
      <c r="G72" s="78"/>
      <c r="H72" s="83">
        <f t="shared" si="3"/>
        <v>15471.440409000001</v>
      </c>
    </row>
    <row r="73" spans="1:8" x14ac:dyDescent="0.3">
      <c r="A73" s="79" t="s">
        <v>72</v>
      </c>
      <c r="B73" s="79" t="s">
        <v>133</v>
      </c>
      <c r="C73" s="86">
        <v>45505</v>
      </c>
      <c r="D73" s="83">
        <v>347.45499999999998</v>
      </c>
      <c r="E73" s="83">
        <v>14590230.131999999</v>
      </c>
      <c r="F73" s="83">
        <f t="shared" si="2"/>
        <v>14589882.676999999</v>
      </c>
      <c r="G73" s="78"/>
      <c r="H73" s="83">
        <f t="shared" si="3"/>
        <v>14589.882677</v>
      </c>
    </row>
    <row r="74" spans="1:8" x14ac:dyDescent="0.3">
      <c r="A74" s="79" t="s">
        <v>72</v>
      </c>
      <c r="B74" s="79" t="s">
        <v>133</v>
      </c>
      <c r="C74" s="86">
        <v>45536</v>
      </c>
      <c r="D74" s="83">
        <v>230.91900000000001</v>
      </c>
      <c r="E74" s="83">
        <v>12921991.773</v>
      </c>
      <c r="F74" s="83">
        <f t="shared" si="2"/>
        <v>12921760.854</v>
      </c>
      <c r="G74" s="78"/>
      <c r="H74" s="83">
        <f t="shared" si="3"/>
        <v>12921.760854</v>
      </c>
    </row>
    <row r="75" spans="1:8" x14ac:dyDescent="0.3">
      <c r="A75" s="79" t="s">
        <v>72</v>
      </c>
      <c r="B75" s="79" t="s">
        <v>133</v>
      </c>
      <c r="C75" s="86">
        <v>45566</v>
      </c>
      <c r="D75" s="83">
        <v>7032.2420000000002</v>
      </c>
      <c r="E75" s="83">
        <v>8310212.4160000002</v>
      </c>
      <c r="F75" s="83">
        <f t="shared" si="2"/>
        <v>8303180.1740000006</v>
      </c>
      <c r="G75" s="78"/>
      <c r="H75" s="83">
        <f t="shared" si="3"/>
        <v>8303.180174000001</v>
      </c>
    </row>
    <row r="76" spans="1:8" x14ac:dyDescent="0.3">
      <c r="A76" s="79" t="s">
        <v>72</v>
      </c>
      <c r="B76" s="79" t="s">
        <v>133</v>
      </c>
      <c r="C76" s="86">
        <v>45597</v>
      </c>
      <c r="D76" s="83">
        <v>9331.9950000000008</v>
      </c>
      <c r="E76" s="83">
        <v>6898199.1339999996</v>
      </c>
      <c r="F76" s="83">
        <f t="shared" si="2"/>
        <v>6888867.1389999995</v>
      </c>
      <c r="G76" s="78"/>
      <c r="H76" s="83">
        <f t="shared" si="3"/>
        <v>6888.867139</v>
      </c>
    </row>
    <row r="77" spans="1:8" x14ac:dyDescent="0.3">
      <c r="A77" s="79" t="s">
        <v>72</v>
      </c>
      <c r="B77" s="79" t="s">
        <v>133</v>
      </c>
      <c r="C77" s="86">
        <v>45627</v>
      </c>
      <c r="D77" s="83">
        <v>9874.3109999999997</v>
      </c>
      <c r="E77" s="83">
        <v>5447097.9340000004</v>
      </c>
      <c r="F77" s="83">
        <f t="shared" si="2"/>
        <v>5437223.6230000006</v>
      </c>
      <c r="G77" s="78"/>
      <c r="H77" s="83">
        <f t="shared" si="3"/>
        <v>5437.2236230000008</v>
      </c>
    </row>
    <row r="78" spans="1:8" x14ac:dyDescent="0.3">
      <c r="A78" s="79" t="s">
        <v>73</v>
      </c>
      <c r="B78" s="79" t="s">
        <v>134</v>
      </c>
      <c r="C78" s="86">
        <v>45292</v>
      </c>
      <c r="D78" s="83">
        <v>35604.28</v>
      </c>
      <c r="E78" s="83">
        <v>2610558.0839999998</v>
      </c>
      <c r="F78" s="83">
        <f t="shared" si="2"/>
        <v>2574953.804</v>
      </c>
      <c r="G78" s="78"/>
      <c r="H78" s="83">
        <f t="shared" si="3"/>
        <v>2574.9538040000002</v>
      </c>
    </row>
    <row r="79" spans="1:8" x14ac:dyDescent="0.3">
      <c r="A79" s="79" t="s">
        <v>73</v>
      </c>
      <c r="B79" s="79" t="s">
        <v>134</v>
      </c>
      <c r="C79" s="86">
        <v>45323</v>
      </c>
      <c r="D79" s="83">
        <v>23972.053</v>
      </c>
      <c r="E79" s="83">
        <v>6417389.9110000003</v>
      </c>
      <c r="F79" s="83">
        <f t="shared" si="2"/>
        <v>6393417.858</v>
      </c>
      <c r="G79" s="78"/>
      <c r="H79" s="83">
        <f t="shared" si="3"/>
        <v>6393.4178579999998</v>
      </c>
    </row>
    <row r="80" spans="1:8" x14ac:dyDescent="0.3">
      <c r="A80" s="79" t="s">
        <v>73</v>
      </c>
      <c r="B80" s="79" t="s">
        <v>134</v>
      </c>
      <c r="C80" s="86">
        <v>45352</v>
      </c>
      <c r="D80" s="83">
        <v>27290.210999999999</v>
      </c>
      <c r="E80" s="83">
        <v>4605505.9589999998</v>
      </c>
      <c r="F80" s="83">
        <f t="shared" si="2"/>
        <v>4578215.7479999997</v>
      </c>
      <c r="G80" s="78"/>
      <c r="H80" s="83">
        <f t="shared" si="3"/>
        <v>4578.2157479999996</v>
      </c>
    </row>
    <row r="81" spans="1:8" x14ac:dyDescent="0.3">
      <c r="A81" s="79" t="s">
        <v>73</v>
      </c>
      <c r="B81" s="79" t="s">
        <v>134</v>
      </c>
      <c r="C81" s="86">
        <v>45383</v>
      </c>
      <c r="D81" s="83">
        <v>9705.7109999999993</v>
      </c>
      <c r="E81" s="83">
        <v>7879399.4139999999</v>
      </c>
      <c r="F81" s="83">
        <f t="shared" si="2"/>
        <v>7869693.7029999997</v>
      </c>
      <c r="G81" s="78"/>
      <c r="H81" s="83">
        <f t="shared" si="3"/>
        <v>7869.6937029999999</v>
      </c>
    </row>
    <row r="82" spans="1:8" x14ac:dyDescent="0.3">
      <c r="A82" s="79" t="s">
        <v>73</v>
      </c>
      <c r="B82" s="79" t="s">
        <v>134</v>
      </c>
      <c r="C82" s="86">
        <v>45413</v>
      </c>
      <c r="D82" s="83">
        <v>1664.893</v>
      </c>
      <c r="E82" s="83">
        <v>12289758.136</v>
      </c>
      <c r="F82" s="83">
        <f t="shared" si="2"/>
        <v>12288093.243000001</v>
      </c>
      <c r="G82" s="78"/>
      <c r="H82" s="83">
        <f t="shared" si="3"/>
        <v>12288.093243000001</v>
      </c>
    </row>
    <row r="83" spans="1:8" x14ac:dyDescent="0.3">
      <c r="A83" s="79" t="s">
        <v>73</v>
      </c>
      <c r="B83" s="79" t="s">
        <v>134</v>
      </c>
      <c r="C83" s="86">
        <v>45444</v>
      </c>
      <c r="D83" s="83">
        <v>64.796999999999997</v>
      </c>
      <c r="E83" s="83">
        <v>13237994.193</v>
      </c>
      <c r="F83" s="83">
        <f t="shared" si="2"/>
        <v>13237929.396</v>
      </c>
      <c r="G83" s="78"/>
      <c r="H83" s="83">
        <f t="shared" si="3"/>
        <v>13237.929396</v>
      </c>
    </row>
    <row r="84" spans="1:8" x14ac:dyDescent="0.3">
      <c r="A84" s="79" t="s">
        <v>73</v>
      </c>
      <c r="B84" s="79" t="s">
        <v>134</v>
      </c>
      <c r="C84" s="86">
        <v>45474</v>
      </c>
      <c r="D84" s="83">
        <v>43.43</v>
      </c>
      <c r="E84" s="83">
        <v>15375514.588</v>
      </c>
      <c r="F84" s="83">
        <f t="shared" si="2"/>
        <v>15375471.158</v>
      </c>
      <c r="G84" s="78"/>
      <c r="H84" s="83">
        <f t="shared" si="3"/>
        <v>15375.471158</v>
      </c>
    </row>
    <row r="85" spans="1:8" x14ac:dyDescent="0.3">
      <c r="A85" s="79" t="s">
        <v>73</v>
      </c>
      <c r="B85" s="79" t="s">
        <v>134</v>
      </c>
      <c r="C85" s="86">
        <v>45505</v>
      </c>
      <c r="D85" s="83">
        <v>310.23</v>
      </c>
      <c r="E85" s="83">
        <v>14588666.403999999</v>
      </c>
      <c r="F85" s="83">
        <f t="shared" si="2"/>
        <v>14588356.173999999</v>
      </c>
      <c r="G85" s="78"/>
      <c r="H85" s="83">
        <f t="shared" si="3"/>
        <v>14588.356173999999</v>
      </c>
    </row>
    <row r="86" spans="1:8" x14ac:dyDescent="0.3">
      <c r="A86" s="79" t="s">
        <v>73</v>
      </c>
      <c r="B86" s="79" t="s">
        <v>134</v>
      </c>
      <c r="C86" s="86">
        <v>45536</v>
      </c>
      <c r="D86" s="83">
        <v>197.9</v>
      </c>
      <c r="E86" s="83">
        <v>12736431.801999999</v>
      </c>
      <c r="F86" s="83">
        <f t="shared" si="2"/>
        <v>12736233.901999999</v>
      </c>
      <c r="G86" s="78"/>
      <c r="H86" s="83">
        <f t="shared" si="3"/>
        <v>12736.233901999998</v>
      </c>
    </row>
    <row r="87" spans="1:8" x14ac:dyDescent="0.3">
      <c r="A87" s="79" t="s">
        <v>73</v>
      </c>
      <c r="B87" s="79" t="s">
        <v>134</v>
      </c>
      <c r="C87" s="86">
        <v>45566</v>
      </c>
      <c r="D87" s="83">
        <v>7292.5749999999998</v>
      </c>
      <c r="E87" s="83">
        <v>8910378.4000000004</v>
      </c>
      <c r="F87" s="83">
        <f t="shared" si="2"/>
        <v>8903085.8250000011</v>
      </c>
      <c r="G87" s="78"/>
      <c r="H87" s="83">
        <f t="shared" si="3"/>
        <v>8903.0858250000019</v>
      </c>
    </row>
    <row r="88" spans="1:8" x14ac:dyDescent="0.3">
      <c r="A88" s="79" t="s">
        <v>73</v>
      </c>
      <c r="B88" s="79" t="s">
        <v>134</v>
      </c>
      <c r="C88" s="86">
        <v>45597</v>
      </c>
      <c r="D88" s="83">
        <v>8846.8529999999992</v>
      </c>
      <c r="E88" s="83">
        <v>7245014.1789999995</v>
      </c>
      <c r="F88" s="83">
        <f t="shared" si="2"/>
        <v>7236167.3259999994</v>
      </c>
      <c r="G88" s="78"/>
      <c r="H88" s="83">
        <f t="shared" si="3"/>
        <v>7236.1673259999998</v>
      </c>
    </row>
    <row r="89" spans="1:8" x14ac:dyDescent="0.3">
      <c r="A89" s="79" t="s">
        <v>73</v>
      </c>
      <c r="B89" s="79" t="s">
        <v>134</v>
      </c>
      <c r="C89" s="86">
        <v>45627</v>
      </c>
      <c r="D89" s="83">
        <v>8072.4219999999996</v>
      </c>
      <c r="E89" s="83">
        <v>6260637.0549999997</v>
      </c>
      <c r="F89" s="83">
        <f t="shared" si="2"/>
        <v>6252564.6329999994</v>
      </c>
      <c r="G89" s="78"/>
      <c r="H89" s="83">
        <f t="shared" si="3"/>
        <v>6252.564632999999</v>
      </c>
    </row>
    <row r="90" spans="1:8" x14ac:dyDescent="0.3">
      <c r="A90" s="79" t="s">
        <v>74</v>
      </c>
      <c r="B90" s="79" t="s">
        <v>135</v>
      </c>
      <c r="C90" s="86">
        <v>45292</v>
      </c>
      <c r="D90" s="83">
        <v>34497.639000000003</v>
      </c>
      <c r="E90" s="83">
        <v>2634583.1170000001</v>
      </c>
      <c r="F90" s="83">
        <f t="shared" si="2"/>
        <v>2600085.4780000001</v>
      </c>
      <c r="G90" s="78"/>
      <c r="H90" s="83">
        <f t="shared" si="3"/>
        <v>2600.085478</v>
      </c>
    </row>
    <row r="91" spans="1:8" x14ac:dyDescent="0.3">
      <c r="A91" s="79" t="s">
        <v>74</v>
      </c>
      <c r="B91" s="79" t="s">
        <v>135</v>
      </c>
      <c r="C91" s="86">
        <v>45323</v>
      </c>
      <c r="D91" s="83">
        <v>22900.41</v>
      </c>
      <c r="E91" s="83">
        <v>6664692.3250000002</v>
      </c>
      <c r="F91" s="83">
        <f t="shared" si="2"/>
        <v>6641791.915</v>
      </c>
      <c r="G91" s="78"/>
      <c r="H91" s="83">
        <f t="shared" si="3"/>
        <v>6641.7919149999998</v>
      </c>
    </row>
    <row r="92" spans="1:8" x14ac:dyDescent="0.3">
      <c r="A92" s="79" t="s">
        <v>74</v>
      </c>
      <c r="B92" s="79" t="s">
        <v>135</v>
      </c>
      <c r="C92" s="86">
        <v>45352</v>
      </c>
      <c r="D92" s="83">
        <v>29893.046999999999</v>
      </c>
      <c r="E92" s="83">
        <v>4152384.9559999998</v>
      </c>
      <c r="F92" s="83">
        <f t="shared" si="2"/>
        <v>4122491.909</v>
      </c>
      <c r="G92" s="78"/>
      <c r="H92" s="83">
        <f t="shared" si="3"/>
        <v>4122.4919090000003</v>
      </c>
    </row>
    <row r="93" spans="1:8" x14ac:dyDescent="0.3">
      <c r="A93" s="79" t="s">
        <v>74</v>
      </c>
      <c r="B93" s="79" t="s">
        <v>135</v>
      </c>
      <c r="C93" s="86">
        <v>45383</v>
      </c>
      <c r="D93" s="83">
        <v>9726.0519999999997</v>
      </c>
      <c r="E93" s="83">
        <v>8147031.341</v>
      </c>
      <c r="F93" s="83">
        <f t="shared" si="2"/>
        <v>8137305.2889999999</v>
      </c>
      <c r="G93" s="78"/>
      <c r="H93" s="83">
        <f t="shared" si="3"/>
        <v>8137.3052889999999</v>
      </c>
    </row>
    <row r="94" spans="1:8" x14ac:dyDescent="0.3">
      <c r="A94" s="79" t="s">
        <v>74</v>
      </c>
      <c r="B94" s="79" t="s">
        <v>135</v>
      </c>
      <c r="C94" s="86">
        <v>45413</v>
      </c>
      <c r="D94" s="83">
        <v>1510.3309999999999</v>
      </c>
      <c r="E94" s="83">
        <v>13289975.903000001</v>
      </c>
      <c r="F94" s="83">
        <f t="shared" si="2"/>
        <v>13288465.572000001</v>
      </c>
      <c r="G94" s="78"/>
      <c r="H94" s="83">
        <f t="shared" si="3"/>
        <v>13288.465572000001</v>
      </c>
    </row>
    <row r="95" spans="1:8" x14ac:dyDescent="0.3">
      <c r="A95" s="79" t="s">
        <v>74</v>
      </c>
      <c r="B95" s="79" t="s">
        <v>135</v>
      </c>
      <c r="C95" s="86">
        <v>45444</v>
      </c>
      <c r="D95" s="83">
        <v>62.591000000000001</v>
      </c>
      <c r="E95" s="83">
        <v>13977430.945</v>
      </c>
      <c r="F95" s="83">
        <f t="shared" si="2"/>
        <v>13977368.354</v>
      </c>
      <c r="G95" s="78"/>
      <c r="H95" s="83">
        <f t="shared" si="3"/>
        <v>13977.368354</v>
      </c>
    </row>
    <row r="96" spans="1:8" x14ac:dyDescent="0.3">
      <c r="A96" s="79" t="s">
        <v>74</v>
      </c>
      <c r="B96" s="79" t="s">
        <v>135</v>
      </c>
      <c r="C96" s="86">
        <v>45474</v>
      </c>
      <c r="D96" s="83">
        <v>0</v>
      </c>
      <c r="E96" s="83">
        <v>15684355.709000001</v>
      </c>
      <c r="F96" s="83">
        <f t="shared" si="2"/>
        <v>15684355.709000001</v>
      </c>
      <c r="G96" s="78"/>
      <c r="H96" s="83">
        <f t="shared" si="3"/>
        <v>15684.355709000001</v>
      </c>
    </row>
    <row r="97" spans="1:8" x14ac:dyDescent="0.3">
      <c r="A97" s="79" t="s">
        <v>74</v>
      </c>
      <c r="B97" s="79" t="s">
        <v>135</v>
      </c>
      <c r="C97" s="86">
        <v>45505</v>
      </c>
      <c r="D97" s="83">
        <v>276.22500000000002</v>
      </c>
      <c r="E97" s="83">
        <v>14702747.091</v>
      </c>
      <c r="F97" s="83">
        <f t="shared" si="2"/>
        <v>14702470.866</v>
      </c>
      <c r="G97" s="78"/>
      <c r="H97" s="83">
        <f t="shared" si="3"/>
        <v>14702.470866</v>
      </c>
    </row>
    <row r="98" spans="1:8" x14ac:dyDescent="0.3">
      <c r="A98" s="79" t="s">
        <v>74</v>
      </c>
      <c r="B98" s="79" t="s">
        <v>135</v>
      </c>
      <c r="C98" s="86">
        <v>45536</v>
      </c>
      <c r="D98" s="83">
        <v>293.74599999999998</v>
      </c>
      <c r="E98" s="83">
        <v>12287185.765000001</v>
      </c>
      <c r="F98" s="83">
        <f t="shared" si="2"/>
        <v>12286892.019000001</v>
      </c>
      <c r="G98" s="78"/>
      <c r="H98" s="83">
        <f t="shared" si="3"/>
        <v>12286.892019000001</v>
      </c>
    </row>
    <row r="99" spans="1:8" x14ac:dyDescent="0.3">
      <c r="A99" s="79" t="s">
        <v>74</v>
      </c>
      <c r="B99" s="79" t="s">
        <v>135</v>
      </c>
      <c r="C99" s="86">
        <v>45566</v>
      </c>
      <c r="D99" s="83">
        <v>6931.2049999999999</v>
      </c>
      <c r="E99" s="83">
        <v>8913334.9130000006</v>
      </c>
      <c r="F99" s="83">
        <f t="shared" si="2"/>
        <v>8906403.7080000006</v>
      </c>
      <c r="G99" s="78"/>
      <c r="H99" s="83">
        <f t="shared" si="3"/>
        <v>8906.4037079999998</v>
      </c>
    </row>
    <row r="100" spans="1:8" x14ac:dyDescent="0.3">
      <c r="A100" s="79" t="s">
        <v>74</v>
      </c>
      <c r="B100" s="79" t="s">
        <v>135</v>
      </c>
      <c r="C100" s="86">
        <v>45597</v>
      </c>
      <c r="D100" s="83">
        <v>8524.402</v>
      </c>
      <c r="E100" s="83">
        <v>7393076.8039999995</v>
      </c>
      <c r="F100" s="83">
        <f t="shared" si="2"/>
        <v>7384552.4019999998</v>
      </c>
      <c r="G100" s="78"/>
      <c r="H100" s="83">
        <f t="shared" si="3"/>
        <v>7384.5524019999993</v>
      </c>
    </row>
    <row r="101" spans="1:8" x14ac:dyDescent="0.3">
      <c r="A101" s="79" t="s">
        <v>74</v>
      </c>
      <c r="B101" s="79" t="s">
        <v>135</v>
      </c>
      <c r="C101" s="86">
        <v>45627</v>
      </c>
      <c r="D101" s="83">
        <v>8054.1710000000003</v>
      </c>
      <c r="E101" s="83">
        <v>5838339.2340000002</v>
      </c>
      <c r="F101" s="83">
        <f t="shared" si="2"/>
        <v>5830285.0630000001</v>
      </c>
      <c r="G101" s="78"/>
      <c r="H101" s="83">
        <f t="shared" si="3"/>
        <v>5830.2850630000003</v>
      </c>
    </row>
  </sheetData>
  <autoFilter ref="A5:H101" xr:uid="{A327545D-C845-437C-B3DD-FA845573EAB4}"/>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78A45-8CC2-447D-AA05-9F91039AF42D}">
  <dimension ref="A1:K102"/>
  <sheetViews>
    <sheetView zoomScaleNormal="100" workbookViewId="0">
      <selection activeCell="A5" sqref="A5:XFD5"/>
    </sheetView>
  </sheetViews>
  <sheetFormatPr defaultColWidth="0" defaultRowHeight="14.4" zeroHeight="1" x14ac:dyDescent="0.3"/>
  <cols>
    <col min="1" max="1" width="27.33203125" customWidth="1"/>
    <col min="2" max="2" width="23.109375" bestFit="1" customWidth="1"/>
    <col min="3" max="3" width="27" customWidth="1"/>
    <col min="4" max="4" width="12.109375" style="49" bestFit="1" customWidth="1"/>
    <col min="5" max="5" width="9.6640625" style="49" bestFit="1" customWidth="1"/>
    <col min="6" max="6" width="13.77734375" style="49" customWidth="1"/>
    <col min="7" max="7" width="3.109375" customWidth="1"/>
    <col min="8" max="8" width="12.44140625" customWidth="1"/>
    <col min="9" max="9" width="12" customWidth="1"/>
    <col min="10" max="10" width="19.33203125" customWidth="1"/>
    <col min="11" max="11" width="3.109375" customWidth="1"/>
    <col min="12" max="16384" width="8.88671875" hidden="1"/>
  </cols>
  <sheetData>
    <row r="1" spans="1:10" x14ac:dyDescent="0.3">
      <c r="A1" s="52" t="s">
        <v>62</v>
      </c>
      <c r="B1" s="50" t="s">
        <v>119</v>
      </c>
    </row>
    <row r="2" spans="1:10" x14ac:dyDescent="0.3">
      <c r="A2" s="52" t="s">
        <v>60</v>
      </c>
      <c r="B2" s="51">
        <v>45952</v>
      </c>
    </row>
    <row r="3" spans="1:10" x14ac:dyDescent="0.3">
      <c r="A3" s="52" t="s">
        <v>63</v>
      </c>
      <c r="B3" s="50" t="s">
        <v>61</v>
      </c>
    </row>
    <row r="4" spans="1:10" x14ac:dyDescent="0.3"/>
    <row r="5" spans="1:10" x14ac:dyDescent="0.3">
      <c r="A5" s="72" t="s">
        <v>64</v>
      </c>
      <c r="B5" s="72" t="s">
        <v>17</v>
      </c>
      <c r="C5" s="72" t="s">
        <v>65</v>
      </c>
      <c r="D5" s="73" t="s">
        <v>49</v>
      </c>
      <c r="E5" s="73" t="s">
        <v>120</v>
      </c>
      <c r="F5" s="73" t="s">
        <v>143</v>
      </c>
      <c r="H5" s="144" t="s">
        <v>148</v>
      </c>
      <c r="I5" s="144"/>
      <c r="J5" s="144"/>
    </row>
    <row r="6" spans="1:10" x14ac:dyDescent="0.3">
      <c r="A6" s="67" t="s">
        <v>50</v>
      </c>
      <c r="B6" s="74" t="s">
        <v>3</v>
      </c>
      <c r="C6" s="67" t="s">
        <v>126</v>
      </c>
      <c r="D6" s="68">
        <v>8003.4569490000003</v>
      </c>
      <c r="E6" s="68">
        <v>39.355550999999998</v>
      </c>
      <c r="F6" s="68">
        <f>D6-E6</f>
        <v>7964.1013980000007</v>
      </c>
      <c r="H6" s="53" t="s">
        <v>49</v>
      </c>
      <c r="I6" s="73" t="s">
        <v>120</v>
      </c>
      <c r="J6" s="91" t="s">
        <v>143</v>
      </c>
    </row>
    <row r="7" spans="1:10" x14ac:dyDescent="0.3">
      <c r="A7" s="67" t="s">
        <v>50</v>
      </c>
      <c r="B7" s="74" t="s">
        <v>3</v>
      </c>
      <c r="C7" s="67" t="s">
        <v>68</v>
      </c>
      <c r="D7" s="68">
        <v>2698.5088369999999</v>
      </c>
      <c r="E7" s="68">
        <v>21.297429999999999</v>
      </c>
      <c r="F7" s="68">
        <f t="shared" ref="F7:F70" si="0">D7-E7</f>
        <v>2677.2114069999998</v>
      </c>
      <c r="H7" s="59">
        <f>SUM(D6:D101)</f>
        <v>861396.70379699988</v>
      </c>
      <c r="I7" s="59">
        <f>SUM(E6:E101)</f>
        <v>941.63491299999987</v>
      </c>
      <c r="J7" s="59">
        <f>SUM(F6:F101)</f>
        <v>860455.06888399995</v>
      </c>
    </row>
    <row r="8" spans="1:10" x14ac:dyDescent="0.3">
      <c r="A8" s="67" t="s">
        <v>50</v>
      </c>
      <c r="B8" s="74" t="s">
        <v>3</v>
      </c>
      <c r="C8" s="67" t="s">
        <v>69</v>
      </c>
      <c r="D8" s="68">
        <v>2594.709793</v>
      </c>
      <c r="E8" s="68">
        <v>21.174982</v>
      </c>
      <c r="F8" s="68">
        <f t="shared" si="0"/>
        <v>2573.534811</v>
      </c>
    </row>
    <row r="9" spans="1:10" x14ac:dyDescent="0.3">
      <c r="A9" s="67" t="s">
        <v>50</v>
      </c>
      <c r="B9" s="74" t="s">
        <v>3</v>
      </c>
      <c r="C9" s="67" t="s">
        <v>70</v>
      </c>
      <c r="D9" s="68">
        <v>2821.8593059999998</v>
      </c>
      <c r="E9" s="68">
        <v>21.846959999999999</v>
      </c>
      <c r="F9" s="68">
        <f t="shared" si="0"/>
        <v>2800.012346</v>
      </c>
    </row>
    <row r="10" spans="1:10" x14ac:dyDescent="0.3">
      <c r="A10" s="67" t="s">
        <v>50</v>
      </c>
      <c r="B10" s="74" t="s">
        <v>3</v>
      </c>
      <c r="C10" s="67" t="s">
        <v>71</v>
      </c>
      <c r="D10" s="68">
        <v>2406.9016000000001</v>
      </c>
      <c r="E10" s="68">
        <v>22.326183</v>
      </c>
      <c r="F10" s="68">
        <f t="shared" si="0"/>
        <v>2384.575417</v>
      </c>
    </row>
    <row r="11" spans="1:10" x14ac:dyDescent="0.3">
      <c r="A11" s="67" t="s">
        <v>50</v>
      </c>
      <c r="B11" s="74" t="s">
        <v>3</v>
      </c>
      <c r="C11" s="67" t="s">
        <v>72</v>
      </c>
      <c r="D11" s="68">
        <v>2356.2472769999999</v>
      </c>
      <c r="E11" s="68">
        <v>22.707951999999999</v>
      </c>
      <c r="F11" s="68">
        <f t="shared" si="0"/>
        <v>2333.5393249999997</v>
      </c>
    </row>
    <row r="12" spans="1:10" x14ac:dyDescent="0.3">
      <c r="A12" s="67" t="s">
        <v>50</v>
      </c>
      <c r="B12" s="74" t="s">
        <v>3</v>
      </c>
      <c r="C12" s="67" t="s">
        <v>73</v>
      </c>
      <c r="D12" s="68">
        <v>2531.2084610000002</v>
      </c>
      <c r="E12" s="68">
        <v>21.229462999999999</v>
      </c>
      <c r="F12" s="68">
        <f t="shared" si="0"/>
        <v>2509.978998</v>
      </c>
    </row>
    <row r="13" spans="1:10" x14ac:dyDescent="0.3">
      <c r="A13" s="67" t="s">
        <v>50</v>
      </c>
      <c r="B13" s="74" t="s">
        <v>3</v>
      </c>
      <c r="C13" s="67" t="s">
        <v>74</v>
      </c>
      <c r="D13" s="68">
        <v>2555.8438590000001</v>
      </c>
      <c r="E13" s="68">
        <v>21.834534999999999</v>
      </c>
      <c r="F13" s="68">
        <f t="shared" si="0"/>
        <v>2534.0093240000001</v>
      </c>
    </row>
    <row r="14" spans="1:10" x14ac:dyDescent="0.3">
      <c r="A14" s="67" t="s">
        <v>51</v>
      </c>
      <c r="B14" s="74" t="s">
        <v>4</v>
      </c>
      <c r="C14" s="67" t="s">
        <v>126</v>
      </c>
      <c r="D14" s="68">
        <v>7060.5201020000004</v>
      </c>
      <c r="E14" s="68">
        <v>28.513290000000001</v>
      </c>
      <c r="F14" s="68">
        <f t="shared" si="0"/>
        <v>7032.0068120000005</v>
      </c>
    </row>
    <row r="15" spans="1:10" x14ac:dyDescent="0.3">
      <c r="A15" s="67" t="s">
        <v>51</v>
      </c>
      <c r="B15" s="74" t="s">
        <v>4</v>
      </c>
      <c r="C15" s="67" t="s">
        <v>68</v>
      </c>
      <c r="D15" s="68">
        <v>6549.3541949999999</v>
      </c>
      <c r="E15" s="68">
        <v>20.411832</v>
      </c>
      <c r="F15" s="68">
        <f t="shared" si="0"/>
        <v>6528.9423630000001</v>
      </c>
    </row>
    <row r="16" spans="1:10" x14ac:dyDescent="0.3">
      <c r="A16" s="67" t="s">
        <v>51</v>
      </c>
      <c r="B16" s="74" t="s">
        <v>4</v>
      </c>
      <c r="C16" s="67" t="s">
        <v>69</v>
      </c>
      <c r="D16" s="68">
        <v>6209.9072720000004</v>
      </c>
      <c r="E16" s="68">
        <v>19.359596</v>
      </c>
      <c r="F16" s="68">
        <f t="shared" si="0"/>
        <v>6190.5476760000001</v>
      </c>
    </row>
    <row r="17" spans="1:6" x14ac:dyDescent="0.3">
      <c r="A17" s="67" t="s">
        <v>51</v>
      </c>
      <c r="B17" s="74" t="s">
        <v>4</v>
      </c>
      <c r="C17" s="67" t="s">
        <v>70</v>
      </c>
      <c r="D17" s="68">
        <v>6475.2483080000002</v>
      </c>
      <c r="E17" s="68">
        <v>18.452362999999998</v>
      </c>
      <c r="F17" s="68">
        <f t="shared" si="0"/>
        <v>6456.7959449999998</v>
      </c>
    </row>
    <row r="18" spans="1:6" x14ac:dyDescent="0.3">
      <c r="A18" s="67" t="s">
        <v>51</v>
      </c>
      <c r="B18" s="74" t="s">
        <v>4</v>
      </c>
      <c r="C18" s="67" t="s">
        <v>71</v>
      </c>
      <c r="D18" s="68">
        <v>6597.2975459999998</v>
      </c>
      <c r="E18" s="68">
        <v>18.154274000000001</v>
      </c>
      <c r="F18" s="68">
        <f t="shared" si="0"/>
        <v>6579.1432719999993</v>
      </c>
    </row>
    <row r="19" spans="1:6" x14ac:dyDescent="0.3">
      <c r="A19" s="67" t="s">
        <v>51</v>
      </c>
      <c r="B19" s="74" t="s">
        <v>4</v>
      </c>
      <c r="C19" s="67" t="s">
        <v>72</v>
      </c>
      <c r="D19" s="68">
        <v>6300.3706259999999</v>
      </c>
      <c r="E19" s="68">
        <v>19.252911999999998</v>
      </c>
      <c r="F19" s="68">
        <f t="shared" si="0"/>
        <v>6281.117714</v>
      </c>
    </row>
    <row r="20" spans="1:6" x14ac:dyDescent="0.3">
      <c r="A20" s="67" t="s">
        <v>51</v>
      </c>
      <c r="B20" s="74" t="s">
        <v>4</v>
      </c>
      <c r="C20" s="67" t="s">
        <v>73</v>
      </c>
      <c r="D20" s="68">
        <v>6203.1060040000002</v>
      </c>
      <c r="E20" s="68">
        <v>19.035879999999999</v>
      </c>
      <c r="F20" s="68">
        <f t="shared" si="0"/>
        <v>6184.0701239999999</v>
      </c>
    </row>
    <row r="21" spans="1:6" x14ac:dyDescent="0.3">
      <c r="A21" s="67" t="s">
        <v>51</v>
      </c>
      <c r="B21" s="74" t="s">
        <v>4</v>
      </c>
      <c r="C21" s="67" t="s">
        <v>74</v>
      </c>
      <c r="D21" s="68">
        <v>6443.3874480000004</v>
      </c>
      <c r="E21" s="68">
        <v>18.848109999999998</v>
      </c>
      <c r="F21" s="68">
        <f t="shared" si="0"/>
        <v>6424.5393380000005</v>
      </c>
    </row>
    <row r="22" spans="1:6" x14ac:dyDescent="0.3">
      <c r="A22" s="67" t="s">
        <v>52</v>
      </c>
      <c r="B22" s="74" t="s">
        <v>5</v>
      </c>
      <c r="C22" s="67" t="s">
        <v>126</v>
      </c>
      <c r="D22" s="68">
        <v>8907.8274959999999</v>
      </c>
      <c r="E22" s="68">
        <v>38.845072999999999</v>
      </c>
      <c r="F22" s="68">
        <f t="shared" si="0"/>
        <v>8868.9824229999995</v>
      </c>
    </row>
    <row r="23" spans="1:6" x14ac:dyDescent="0.3">
      <c r="A23" s="67" t="s">
        <v>52</v>
      </c>
      <c r="B23" s="74" t="s">
        <v>5</v>
      </c>
      <c r="C23" s="67" t="s">
        <v>68</v>
      </c>
      <c r="D23" s="68">
        <v>4348.5866809999998</v>
      </c>
      <c r="E23" s="68">
        <v>24.256450999999998</v>
      </c>
      <c r="F23" s="68">
        <f t="shared" si="0"/>
        <v>4324.3302299999996</v>
      </c>
    </row>
    <row r="24" spans="1:6" x14ac:dyDescent="0.3">
      <c r="A24" s="67" t="s">
        <v>52</v>
      </c>
      <c r="B24" s="74" t="s">
        <v>5</v>
      </c>
      <c r="C24" s="67" t="s">
        <v>69</v>
      </c>
      <c r="D24" s="68">
        <v>4753.4791279999999</v>
      </c>
      <c r="E24" s="68">
        <v>20.263867999999999</v>
      </c>
      <c r="F24" s="68">
        <f t="shared" si="0"/>
        <v>4733.2152599999999</v>
      </c>
    </row>
    <row r="25" spans="1:6" x14ac:dyDescent="0.3">
      <c r="A25" s="67" t="s">
        <v>52</v>
      </c>
      <c r="B25" s="74" t="s">
        <v>5</v>
      </c>
      <c r="C25" s="67" t="s">
        <v>70</v>
      </c>
      <c r="D25" s="68">
        <v>4483.4742699999997</v>
      </c>
      <c r="E25" s="68">
        <v>24.553650000000001</v>
      </c>
      <c r="F25" s="68">
        <f t="shared" si="0"/>
        <v>4458.9206199999999</v>
      </c>
    </row>
    <row r="26" spans="1:6" x14ac:dyDescent="0.3">
      <c r="A26" s="67" t="s">
        <v>52</v>
      </c>
      <c r="B26" s="74" t="s">
        <v>5</v>
      </c>
      <c r="C26" s="67" t="s">
        <v>71</v>
      </c>
      <c r="D26" s="68">
        <v>4664.9039849999999</v>
      </c>
      <c r="E26" s="68">
        <v>25.064710000000002</v>
      </c>
      <c r="F26" s="68">
        <f t="shared" si="0"/>
        <v>4639.8392750000003</v>
      </c>
    </row>
    <row r="27" spans="1:6" x14ac:dyDescent="0.3">
      <c r="A27" s="67" t="s">
        <v>52</v>
      </c>
      <c r="B27" s="74" t="s">
        <v>5</v>
      </c>
      <c r="C27" s="67" t="s">
        <v>72</v>
      </c>
      <c r="D27" s="68">
        <v>4377.6200879999997</v>
      </c>
      <c r="E27" s="68">
        <v>23.389676000000001</v>
      </c>
      <c r="F27" s="68">
        <f t="shared" si="0"/>
        <v>4354.2304119999999</v>
      </c>
    </row>
    <row r="28" spans="1:6" x14ac:dyDescent="0.3">
      <c r="A28" s="67" t="s">
        <v>52</v>
      </c>
      <c r="B28" s="74" t="s">
        <v>5</v>
      </c>
      <c r="C28" s="67" t="s">
        <v>73</v>
      </c>
      <c r="D28" s="68">
        <v>4442.572244</v>
      </c>
      <c r="E28" s="68">
        <v>20.263120000000001</v>
      </c>
      <c r="F28" s="68">
        <f t="shared" si="0"/>
        <v>4422.3091240000003</v>
      </c>
    </row>
    <row r="29" spans="1:6" x14ac:dyDescent="0.3">
      <c r="A29" s="67" t="s">
        <v>52</v>
      </c>
      <c r="B29" s="74" t="s">
        <v>5</v>
      </c>
      <c r="C29" s="67" t="s">
        <v>74</v>
      </c>
      <c r="D29" s="68">
        <v>4006.1993309999998</v>
      </c>
      <c r="E29" s="68">
        <v>22.920850000000002</v>
      </c>
      <c r="F29" s="68">
        <f t="shared" si="0"/>
        <v>3983.2784809999998</v>
      </c>
    </row>
    <row r="30" spans="1:6" x14ac:dyDescent="0.3">
      <c r="A30" s="67" t="s">
        <v>53</v>
      </c>
      <c r="B30" s="74" t="s">
        <v>6</v>
      </c>
      <c r="C30" s="67" t="s">
        <v>126</v>
      </c>
      <c r="D30" s="68">
        <v>7450.3983079999998</v>
      </c>
      <c r="E30" s="68">
        <v>31.598251999999999</v>
      </c>
      <c r="F30" s="68">
        <f t="shared" si="0"/>
        <v>7418.800056</v>
      </c>
    </row>
    <row r="31" spans="1:6" x14ac:dyDescent="0.3">
      <c r="A31" s="67" t="s">
        <v>53</v>
      </c>
      <c r="B31" s="74" t="s">
        <v>6</v>
      </c>
      <c r="C31" s="67" t="s">
        <v>68</v>
      </c>
      <c r="D31" s="68">
        <v>7640.0929429999997</v>
      </c>
      <c r="E31" s="68">
        <v>8.0970600000000008</v>
      </c>
      <c r="F31" s="68">
        <f t="shared" si="0"/>
        <v>7631.9958829999996</v>
      </c>
    </row>
    <row r="32" spans="1:6" x14ac:dyDescent="0.3">
      <c r="A32" s="67" t="s">
        <v>53</v>
      </c>
      <c r="B32" s="74" t="s">
        <v>6</v>
      </c>
      <c r="C32" s="67" t="s">
        <v>69</v>
      </c>
      <c r="D32" s="68">
        <v>8035.3482819999999</v>
      </c>
      <c r="E32" s="68">
        <v>7.6755069999999996</v>
      </c>
      <c r="F32" s="68">
        <f t="shared" si="0"/>
        <v>8027.672775</v>
      </c>
    </row>
    <row r="33" spans="1:6" x14ac:dyDescent="0.3">
      <c r="A33" s="67" t="s">
        <v>53</v>
      </c>
      <c r="B33" s="74" t="s">
        <v>6</v>
      </c>
      <c r="C33" s="67" t="s">
        <v>70</v>
      </c>
      <c r="D33" s="68">
        <v>7545.746099</v>
      </c>
      <c r="E33" s="68">
        <v>7.5235729999999998</v>
      </c>
      <c r="F33" s="68">
        <f t="shared" si="0"/>
        <v>7538.2225259999996</v>
      </c>
    </row>
    <row r="34" spans="1:6" x14ac:dyDescent="0.3">
      <c r="A34" s="67" t="s">
        <v>53</v>
      </c>
      <c r="B34" s="74" t="s">
        <v>6</v>
      </c>
      <c r="C34" s="67" t="s">
        <v>71</v>
      </c>
      <c r="D34" s="68">
        <v>8095.6045690000001</v>
      </c>
      <c r="E34" s="68">
        <v>7.5155320000000003</v>
      </c>
      <c r="F34" s="68">
        <f t="shared" si="0"/>
        <v>8088.0890369999997</v>
      </c>
    </row>
    <row r="35" spans="1:6" x14ac:dyDescent="0.3">
      <c r="A35" s="67" t="s">
        <v>53</v>
      </c>
      <c r="B35" s="74" t="s">
        <v>6</v>
      </c>
      <c r="C35" s="67" t="s">
        <v>72</v>
      </c>
      <c r="D35" s="68">
        <v>7645.7966980000001</v>
      </c>
      <c r="E35" s="68">
        <v>8.1399819999999998</v>
      </c>
      <c r="F35" s="68">
        <f t="shared" si="0"/>
        <v>7637.6567160000004</v>
      </c>
    </row>
    <row r="36" spans="1:6" x14ac:dyDescent="0.3">
      <c r="A36" s="67" t="s">
        <v>53</v>
      </c>
      <c r="B36" s="74" t="s">
        <v>6</v>
      </c>
      <c r="C36" s="67" t="s">
        <v>73</v>
      </c>
      <c r="D36" s="68">
        <v>7618.2503260000003</v>
      </c>
      <c r="E36" s="68">
        <v>8.0038959999999992</v>
      </c>
      <c r="F36" s="68">
        <f t="shared" si="0"/>
        <v>7610.2464300000001</v>
      </c>
    </row>
    <row r="37" spans="1:6" x14ac:dyDescent="0.3">
      <c r="A37" s="67" t="s">
        <v>53</v>
      </c>
      <c r="B37" s="74" t="s">
        <v>6</v>
      </c>
      <c r="C37" s="67" t="s">
        <v>74</v>
      </c>
      <c r="D37" s="68">
        <v>7877.3177429999996</v>
      </c>
      <c r="E37" s="68">
        <v>7.8933479999999996</v>
      </c>
      <c r="F37" s="68">
        <f t="shared" si="0"/>
        <v>7869.424395</v>
      </c>
    </row>
    <row r="38" spans="1:6" x14ac:dyDescent="0.3">
      <c r="A38" s="67" t="s">
        <v>54</v>
      </c>
      <c r="B38" s="74" t="s">
        <v>7</v>
      </c>
      <c r="C38" s="67" t="s">
        <v>126</v>
      </c>
      <c r="D38" s="68">
        <v>7069.6053849999998</v>
      </c>
      <c r="E38" s="68">
        <v>32.236882999999999</v>
      </c>
      <c r="F38" s="68">
        <f t="shared" si="0"/>
        <v>7037.3685020000003</v>
      </c>
    </row>
    <row r="39" spans="1:6" x14ac:dyDescent="0.3">
      <c r="A39" s="67" t="s">
        <v>54</v>
      </c>
      <c r="B39" s="74" t="s">
        <v>7</v>
      </c>
      <c r="C39" s="67" t="s">
        <v>68</v>
      </c>
      <c r="D39" s="68">
        <v>12463.572337</v>
      </c>
      <c r="E39" s="68">
        <v>0.88495199999999996</v>
      </c>
      <c r="F39" s="68">
        <f t="shared" si="0"/>
        <v>12462.687384999999</v>
      </c>
    </row>
    <row r="40" spans="1:6" x14ac:dyDescent="0.3">
      <c r="A40" s="67" t="s">
        <v>54</v>
      </c>
      <c r="B40" s="74" t="s">
        <v>7</v>
      </c>
      <c r="C40" s="67" t="s">
        <v>69</v>
      </c>
      <c r="D40" s="68">
        <v>13102.756686999999</v>
      </c>
      <c r="E40" s="68">
        <v>1.1637679999999999</v>
      </c>
      <c r="F40" s="68">
        <f t="shared" si="0"/>
        <v>13101.592918999999</v>
      </c>
    </row>
    <row r="41" spans="1:6" x14ac:dyDescent="0.3">
      <c r="A41" s="67" t="s">
        <v>54</v>
      </c>
      <c r="B41" s="74" t="s">
        <v>7</v>
      </c>
      <c r="C41" s="67" t="s">
        <v>70</v>
      </c>
      <c r="D41" s="68">
        <v>12499.338018</v>
      </c>
      <c r="E41" s="68">
        <v>0.55680300000000005</v>
      </c>
      <c r="F41" s="68">
        <f t="shared" si="0"/>
        <v>12498.781215000001</v>
      </c>
    </row>
    <row r="42" spans="1:6" x14ac:dyDescent="0.3">
      <c r="A42" s="67" t="s">
        <v>54</v>
      </c>
      <c r="B42" s="74" t="s">
        <v>7</v>
      </c>
      <c r="C42" s="67" t="s">
        <v>71</v>
      </c>
      <c r="D42" s="68">
        <v>13167.968782</v>
      </c>
      <c r="E42" s="68">
        <v>0.68730899999999995</v>
      </c>
      <c r="F42" s="68">
        <f t="shared" si="0"/>
        <v>13167.281472999999</v>
      </c>
    </row>
    <row r="43" spans="1:6" x14ac:dyDescent="0.3">
      <c r="A43" s="67" t="s">
        <v>54</v>
      </c>
      <c r="B43" s="74" t="s">
        <v>7</v>
      </c>
      <c r="C43" s="67" t="s">
        <v>72</v>
      </c>
      <c r="D43" s="68">
        <v>13015.229095000001</v>
      </c>
      <c r="E43" s="68">
        <v>0.96111400000000002</v>
      </c>
      <c r="F43" s="68">
        <f t="shared" si="0"/>
        <v>13014.267981000001</v>
      </c>
    </row>
    <row r="44" spans="1:6" x14ac:dyDescent="0.3">
      <c r="A44" s="67" t="s">
        <v>54</v>
      </c>
      <c r="B44" s="74" t="s">
        <v>7</v>
      </c>
      <c r="C44" s="67" t="s">
        <v>73</v>
      </c>
      <c r="D44" s="68">
        <v>11898.100210000001</v>
      </c>
      <c r="E44" s="68">
        <v>1.093081</v>
      </c>
      <c r="F44" s="68">
        <f t="shared" si="0"/>
        <v>11897.007129</v>
      </c>
    </row>
    <row r="45" spans="1:6" x14ac:dyDescent="0.3">
      <c r="A45" s="67" t="s">
        <v>54</v>
      </c>
      <c r="B45" s="74" t="s">
        <v>7</v>
      </c>
      <c r="C45" s="67" t="s">
        <v>74</v>
      </c>
      <c r="D45" s="68">
        <v>12867.374865</v>
      </c>
      <c r="E45" s="68">
        <v>0.95518599999999998</v>
      </c>
      <c r="F45" s="68">
        <f t="shared" si="0"/>
        <v>12866.419679000001</v>
      </c>
    </row>
    <row r="46" spans="1:6" x14ac:dyDescent="0.3">
      <c r="A46" s="67" t="s">
        <v>96</v>
      </c>
      <c r="B46" s="74" t="s">
        <v>8</v>
      </c>
      <c r="C46" s="67" t="s">
        <v>126</v>
      </c>
      <c r="D46" s="68">
        <v>6483.3871529999997</v>
      </c>
      <c r="E46" s="68">
        <v>32.410997000000002</v>
      </c>
      <c r="F46" s="68">
        <f t="shared" si="0"/>
        <v>6450.9761559999997</v>
      </c>
    </row>
    <row r="47" spans="1:6" x14ac:dyDescent="0.3">
      <c r="A47" s="67" t="s">
        <v>96</v>
      </c>
      <c r="B47" s="74" t="s">
        <v>8</v>
      </c>
      <c r="C47" s="67" t="s">
        <v>68</v>
      </c>
      <c r="D47" s="68">
        <v>13387.097521</v>
      </c>
      <c r="E47" s="68">
        <v>0</v>
      </c>
      <c r="F47" s="68">
        <f t="shared" si="0"/>
        <v>13387.097521</v>
      </c>
    </row>
    <row r="48" spans="1:6" x14ac:dyDescent="0.3">
      <c r="A48" s="67" t="s">
        <v>96</v>
      </c>
      <c r="B48" s="74" t="s">
        <v>8</v>
      </c>
      <c r="C48" s="67" t="s">
        <v>69</v>
      </c>
      <c r="D48" s="68">
        <v>13785.868603000001</v>
      </c>
      <c r="E48" s="68">
        <v>0</v>
      </c>
      <c r="F48" s="68">
        <f t="shared" si="0"/>
        <v>13785.868603000001</v>
      </c>
    </row>
    <row r="49" spans="1:6" x14ac:dyDescent="0.3">
      <c r="A49" s="67" t="s">
        <v>96</v>
      </c>
      <c r="B49" s="74" t="s">
        <v>8</v>
      </c>
      <c r="C49" s="67" t="s">
        <v>70</v>
      </c>
      <c r="D49" s="68">
        <v>13128.331227000001</v>
      </c>
      <c r="E49" s="68">
        <v>0</v>
      </c>
      <c r="F49" s="68">
        <f t="shared" si="0"/>
        <v>13128.331227000001</v>
      </c>
    </row>
    <row r="50" spans="1:6" x14ac:dyDescent="0.3">
      <c r="A50" s="67" t="s">
        <v>96</v>
      </c>
      <c r="B50" s="74" t="s">
        <v>8</v>
      </c>
      <c r="C50" s="67" t="s">
        <v>71</v>
      </c>
      <c r="D50" s="68">
        <v>13795.276712999999</v>
      </c>
      <c r="E50" s="68">
        <v>0</v>
      </c>
      <c r="F50" s="68">
        <f t="shared" si="0"/>
        <v>13795.276712999999</v>
      </c>
    </row>
    <row r="51" spans="1:6" x14ac:dyDescent="0.3">
      <c r="A51" s="67" t="s">
        <v>96</v>
      </c>
      <c r="B51" s="74" t="s">
        <v>8</v>
      </c>
      <c r="C51" s="67" t="s">
        <v>72</v>
      </c>
      <c r="D51" s="68">
        <v>13622.402429</v>
      </c>
      <c r="E51" s="68">
        <v>0</v>
      </c>
      <c r="F51" s="68">
        <f t="shared" si="0"/>
        <v>13622.402429</v>
      </c>
    </row>
    <row r="52" spans="1:6" x14ac:dyDescent="0.3">
      <c r="A52" s="67" t="s">
        <v>96</v>
      </c>
      <c r="B52" s="74" t="s">
        <v>8</v>
      </c>
      <c r="C52" s="67" t="s">
        <v>73</v>
      </c>
      <c r="D52" s="68">
        <v>12850.351156999999</v>
      </c>
      <c r="E52" s="68">
        <v>1.13E-4</v>
      </c>
      <c r="F52" s="68">
        <f t="shared" si="0"/>
        <v>12850.351043999999</v>
      </c>
    </row>
    <row r="53" spans="1:6" x14ac:dyDescent="0.3">
      <c r="A53" s="67" t="s">
        <v>96</v>
      </c>
      <c r="B53" s="74" t="s">
        <v>8</v>
      </c>
      <c r="C53" s="67" t="s">
        <v>74</v>
      </c>
      <c r="D53" s="68">
        <v>13569.103319</v>
      </c>
      <c r="E53" s="68">
        <v>0</v>
      </c>
      <c r="F53" s="68">
        <f t="shared" si="0"/>
        <v>13569.103319</v>
      </c>
    </row>
    <row r="54" spans="1:6" x14ac:dyDescent="0.3">
      <c r="A54" s="67" t="s">
        <v>55</v>
      </c>
      <c r="B54" s="74" t="s">
        <v>9</v>
      </c>
      <c r="C54" s="67" t="s">
        <v>126</v>
      </c>
      <c r="D54" s="68">
        <v>5720.4821259999999</v>
      </c>
      <c r="E54" s="68">
        <v>27.385918</v>
      </c>
      <c r="F54" s="68">
        <f t="shared" si="0"/>
        <v>5693.0962079999999</v>
      </c>
    </row>
    <row r="55" spans="1:6" x14ac:dyDescent="0.3">
      <c r="A55" s="67" t="s">
        <v>55</v>
      </c>
      <c r="B55" s="74" t="s">
        <v>9</v>
      </c>
      <c r="C55" s="67" t="s">
        <v>68</v>
      </c>
      <c r="D55" s="68">
        <v>14685.236111</v>
      </c>
      <c r="E55" s="68">
        <v>2.947E-3</v>
      </c>
      <c r="F55" s="68">
        <f t="shared" si="0"/>
        <v>14685.233163999999</v>
      </c>
    </row>
    <row r="56" spans="1:6" x14ac:dyDescent="0.3">
      <c r="A56" s="67" t="s">
        <v>55</v>
      </c>
      <c r="B56" s="74" t="s">
        <v>9</v>
      </c>
      <c r="C56" s="67" t="s">
        <v>69</v>
      </c>
      <c r="D56" s="68">
        <v>15875.71823</v>
      </c>
      <c r="E56" s="68">
        <v>6.0999999999999999E-5</v>
      </c>
      <c r="F56" s="68">
        <f t="shared" si="0"/>
        <v>15875.718169</v>
      </c>
    </row>
    <row r="57" spans="1:6" x14ac:dyDescent="0.3">
      <c r="A57" s="67" t="s">
        <v>55</v>
      </c>
      <c r="B57" s="74" t="s">
        <v>9</v>
      </c>
      <c r="C57" s="67" t="s">
        <v>70</v>
      </c>
      <c r="D57" s="68">
        <v>14412.372237</v>
      </c>
      <c r="E57" s="68">
        <v>0</v>
      </c>
      <c r="F57" s="68">
        <f t="shared" si="0"/>
        <v>14412.372237</v>
      </c>
    </row>
    <row r="58" spans="1:6" x14ac:dyDescent="0.3">
      <c r="A58" s="67" t="s">
        <v>55</v>
      </c>
      <c r="B58" s="74" t="s">
        <v>9</v>
      </c>
      <c r="C58" s="67" t="s">
        <v>71</v>
      </c>
      <c r="D58" s="68">
        <v>14736.888124999999</v>
      </c>
      <c r="E58" s="68">
        <v>0</v>
      </c>
      <c r="F58" s="68">
        <f t="shared" si="0"/>
        <v>14736.888124999999</v>
      </c>
    </row>
    <row r="59" spans="1:6" x14ac:dyDescent="0.3">
      <c r="A59" s="67" t="s">
        <v>55</v>
      </c>
      <c r="B59" s="74" t="s">
        <v>9</v>
      </c>
      <c r="C59" s="67" t="s">
        <v>72</v>
      </c>
      <c r="D59" s="68">
        <v>15015.846362</v>
      </c>
      <c r="E59" s="68">
        <v>9.1000000000000003E-5</v>
      </c>
      <c r="F59" s="68">
        <f t="shared" si="0"/>
        <v>15015.846271</v>
      </c>
    </row>
    <row r="60" spans="1:6" x14ac:dyDescent="0.3">
      <c r="A60" s="67" t="s">
        <v>55</v>
      </c>
      <c r="B60" s="74" t="s">
        <v>9</v>
      </c>
      <c r="C60" s="67" t="s">
        <v>73</v>
      </c>
      <c r="D60" s="68">
        <v>14922.710762999999</v>
      </c>
      <c r="E60" s="68">
        <v>5.0900000000000001E-4</v>
      </c>
      <c r="F60" s="68">
        <f t="shared" si="0"/>
        <v>14922.710254</v>
      </c>
    </row>
    <row r="61" spans="1:6" x14ac:dyDescent="0.3">
      <c r="A61" s="67" t="s">
        <v>55</v>
      </c>
      <c r="B61" s="74" t="s">
        <v>9</v>
      </c>
      <c r="C61" s="67" t="s">
        <v>74</v>
      </c>
      <c r="D61" s="68">
        <v>15223.234726000001</v>
      </c>
      <c r="E61" s="68">
        <v>0</v>
      </c>
      <c r="F61" s="68">
        <f t="shared" si="0"/>
        <v>15223.234726000001</v>
      </c>
    </row>
    <row r="62" spans="1:6" x14ac:dyDescent="0.3">
      <c r="A62" s="67" t="s">
        <v>56</v>
      </c>
      <c r="B62" s="74" t="s">
        <v>10</v>
      </c>
      <c r="C62" s="67" t="s">
        <v>126</v>
      </c>
      <c r="D62" s="68">
        <v>6217.753318</v>
      </c>
      <c r="E62" s="68">
        <v>25.322427000000001</v>
      </c>
      <c r="F62" s="68">
        <f t="shared" si="0"/>
        <v>6192.430891</v>
      </c>
    </row>
    <row r="63" spans="1:6" x14ac:dyDescent="0.3">
      <c r="A63" s="67" t="s">
        <v>56</v>
      </c>
      <c r="B63" s="74" t="s">
        <v>10</v>
      </c>
      <c r="C63" s="67" t="s">
        <v>68</v>
      </c>
      <c r="D63" s="68">
        <v>13912.829722</v>
      </c>
      <c r="E63" s="68">
        <v>0</v>
      </c>
      <c r="F63" s="68">
        <f t="shared" si="0"/>
        <v>13912.829722</v>
      </c>
    </row>
    <row r="64" spans="1:6" x14ac:dyDescent="0.3">
      <c r="A64" s="67" t="s">
        <v>56</v>
      </c>
      <c r="B64" s="74" t="s">
        <v>10</v>
      </c>
      <c r="C64" s="67" t="s">
        <v>69</v>
      </c>
      <c r="D64" s="68">
        <v>14642.897156000001</v>
      </c>
      <c r="E64" s="68">
        <v>0</v>
      </c>
      <c r="F64" s="68">
        <f t="shared" si="0"/>
        <v>14642.897156000001</v>
      </c>
    </row>
    <row r="65" spans="1:6" x14ac:dyDescent="0.3">
      <c r="A65" s="67" t="s">
        <v>56</v>
      </c>
      <c r="B65" s="74" t="s">
        <v>10</v>
      </c>
      <c r="C65" s="67" t="s">
        <v>70</v>
      </c>
      <c r="D65" s="68">
        <v>13681.659887</v>
      </c>
      <c r="E65" s="68">
        <v>0</v>
      </c>
      <c r="F65" s="68">
        <f t="shared" si="0"/>
        <v>13681.659887</v>
      </c>
    </row>
    <row r="66" spans="1:6" x14ac:dyDescent="0.3">
      <c r="A66" s="67" t="s">
        <v>56</v>
      </c>
      <c r="B66" s="74" t="s">
        <v>10</v>
      </c>
      <c r="C66" s="67" t="s">
        <v>71</v>
      </c>
      <c r="D66" s="68">
        <v>14087.377877999999</v>
      </c>
      <c r="E66" s="68">
        <v>3.3479999999999998E-3</v>
      </c>
      <c r="F66" s="68">
        <f t="shared" si="0"/>
        <v>14087.374529999999</v>
      </c>
    </row>
    <row r="67" spans="1:6" x14ac:dyDescent="0.3">
      <c r="A67" s="67" t="s">
        <v>56</v>
      </c>
      <c r="B67" s="74" t="s">
        <v>10</v>
      </c>
      <c r="C67" s="67" t="s">
        <v>72</v>
      </c>
      <c r="D67" s="68">
        <v>14152.33106</v>
      </c>
      <c r="E67" s="68">
        <v>0</v>
      </c>
      <c r="F67" s="68">
        <f t="shared" si="0"/>
        <v>14152.33106</v>
      </c>
    </row>
    <row r="68" spans="1:6" x14ac:dyDescent="0.3">
      <c r="A68" s="67" t="s">
        <v>56</v>
      </c>
      <c r="B68" s="74" t="s">
        <v>10</v>
      </c>
      <c r="C68" s="67" t="s">
        <v>73</v>
      </c>
      <c r="D68" s="68">
        <v>14151.598496000001</v>
      </c>
      <c r="E68" s="68">
        <v>0</v>
      </c>
      <c r="F68" s="68">
        <f t="shared" si="0"/>
        <v>14151.598496000001</v>
      </c>
    </row>
    <row r="69" spans="1:6" x14ac:dyDescent="0.3">
      <c r="A69" s="67" t="s">
        <v>56</v>
      </c>
      <c r="B69" s="74" t="s">
        <v>10</v>
      </c>
      <c r="C69" s="67" t="s">
        <v>74</v>
      </c>
      <c r="D69" s="68">
        <v>14262.773698000001</v>
      </c>
      <c r="E69" s="68">
        <v>0</v>
      </c>
      <c r="F69" s="68">
        <f t="shared" si="0"/>
        <v>14262.773698000001</v>
      </c>
    </row>
    <row r="70" spans="1:6" x14ac:dyDescent="0.3">
      <c r="A70" s="67" t="s">
        <v>57</v>
      </c>
      <c r="B70" s="74" t="s">
        <v>11</v>
      </c>
      <c r="C70" s="67" t="s">
        <v>126</v>
      </c>
      <c r="D70" s="68">
        <v>6006.7729589999999</v>
      </c>
      <c r="E70" s="68">
        <v>23.071634</v>
      </c>
      <c r="F70" s="68">
        <f t="shared" si="0"/>
        <v>5983.701325</v>
      </c>
    </row>
    <row r="71" spans="1:6" x14ac:dyDescent="0.3">
      <c r="A71" s="67" t="s">
        <v>57</v>
      </c>
      <c r="B71" s="74" t="s">
        <v>11</v>
      </c>
      <c r="C71" s="67" t="s">
        <v>68</v>
      </c>
      <c r="D71" s="68">
        <v>12603.264402999999</v>
      </c>
      <c r="E71" s="68">
        <v>0</v>
      </c>
      <c r="F71" s="68">
        <f t="shared" ref="F71:F101" si="1">D71-E71</f>
        <v>12603.264402999999</v>
      </c>
    </row>
    <row r="72" spans="1:6" x14ac:dyDescent="0.3">
      <c r="A72" s="67" t="s">
        <v>57</v>
      </c>
      <c r="B72" s="74" t="s">
        <v>11</v>
      </c>
      <c r="C72" s="67" t="s">
        <v>69</v>
      </c>
      <c r="D72" s="68">
        <v>12627.824443</v>
      </c>
      <c r="E72" s="68">
        <v>8.7799999999999998E-4</v>
      </c>
      <c r="F72" s="68">
        <f t="shared" si="1"/>
        <v>12627.823564999999</v>
      </c>
    </row>
    <row r="73" spans="1:6" x14ac:dyDescent="0.3">
      <c r="A73" s="67" t="s">
        <v>57</v>
      </c>
      <c r="B73" s="74" t="s">
        <v>11</v>
      </c>
      <c r="C73" s="67" t="s">
        <v>70</v>
      </c>
      <c r="D73" s="68">
        <v>11780.221497</v>
      </c>
      <c r="E73" s="68">
        <v>0</v>
      </c>
      <c r="F73" s="68">
        <f t="shared" si="1"/>
        <v>11780.221497</v>
      </c>
    </row>
    <row r="74" spans="1:6" x14ac:dyDescent="0.3">
      <c r="A74" s="67" t="s">
        <v>57</v>
      </c>
      <c r="B74" s="74" t="s">
        <v>11</v>
      </c>
      <c r="C74" s="67" t="s">
        <v>71</v>
      </c>
      <c r="D74" s="68">
        <v>12259.323623</v>
      </c>
      <c r="E74" s="68">
        <v>0</v>
      </c>
      <c r="F74" s="68">
        <f t="shared" si="1"/>
        <v>12259.323623</v>
      </c>
    </row>
    <row r="75" spans="1:6" x14ac:dyDescent="0.3">
      <c r="A75" s="67" t="s">
        <v>57</v>
      </c>
      <c r="B75" s="74" t="s">
        <v>11</v>
      </c>
      <c r="C75" s="67" t="s">
        <v>72</v>
      </c>
      <c r="D75" s="68">
        <v>12519.832493</v>
      </c>
      <c r="E75" s="68">
        <v>0</v>
      </c>
      <c r="F75" s="68">
        <f t="shared" si="1"/>
        <v>12519.832493</v>
      </c>
    </row>
    <row r="76" spans="1:6" x14ac:dyDescent="0.3">
      <c r="A76" s="67" t="s">
        <v>57</v>
      </c>
      <c r="B76" s="74" t="s">
        <v>11</v>
      </c>
      <c r="C76" s="67" t="s">
        <v>73</v>
      </c>
      <c r="D76" s="68">
        <v>12341.003338</v>
      </c>
      <c r="E76" s="68">
        <v>0</v>
      </c>
      <c r="F76" s="68">
        <f t="shared" si="1"/>
        <v>12341.003338</v>
      </c>
    </row>
    <row r="77" spans="1:6" x14ac:dyDescent="0.3">
      <c r="A77" s="67" t="s">
        <v>57</v>
      </c>
      <c r="B77" s="74" t="s">
        <v>11</v>
      </c>
      <c r="C77" s="67" t="s">
        <v>74</v>
      </c>
      <c r="D77" s="68">
        <v>11904.959713</v>
      </c>
      <c r="E77" s="68">
        <v>0</v>
      </c>
      <c r="F77" s="68">
        <f t="shared" si="1"/>
        <v>11904.959713</v>
      </c>
    </row>
    <row r="78" spans="1:6" x14ac:dyDescent="0.3">
      <c r="A78" s="67" t="s">
        <v>58</v>
      </c>
      <c r="B78" s="74" t="s">
        <v>12</v>
      </c>
      <c r="C78" s="67" t="s">
        <v>126</v>
      </c>
      <c r="D78" s="68">
        <v>8302.2885729999998</v>
      </c>
      <c r="E78" s="68">
        <v>24.970790000000001</v>
      </c>
      <c r="F78" s="68">
        <f t="shared" si="1"/>
        <v>8277.3177830000004</v>
      </c>
    </row>
    <row r="79" spans="1:6" x14ac:dyDescent="0.3">
      <c r="A79" s="67" t="s">
        <v>58</v>
      </c>
      <c r="B79" s="74" t="s">
        <v>12</v>
      </c>
      <c r="C79" s="67" t="s">
        <v>68</v>
      </c>
      <c r="D79" s="68">
        <v>8638.5453799999996</v>
      </c>
      <c r="E79" s="68">
        <v>3.5564589999999998</v>
      </c>
      <c r="F79" s="68">
        <f t="shared" si="1"/>
        <v>8634.9889210000001</v>
      </c>
    </row>
    <row r="80" spans="1:6" x14ac:dyDescent="0.3">
      <c r="A80" s="67" t="s">
        <v>58</v>
      </c>
      <c r="B80" s="74" t="s">
        <v>12</v>
      </c>
      <c r="C80" s="67" t="s">
        <v>69</v>
      </c>
      <c r="D80" s="68">
        <v>8908.7678809999998</v>
      </c>
      <c r="E80" s="68">
        <v>3.8560530000000002</v>
      </c>
      <c r="F80" s="68">
        <f t="shared" si="1"/>
        <v>8904.9118280000002</v>
      </c>
    </row>
    <row r="81" spans="1:6" x14ac:dyDescent="0.3">
      <c r="A81" s="67" t="s">
        <v>58</v>
      </c>
      <c r="B81" s="74" t="s">
        <v>12</v>
      </c>
      <c r="C81" s="67" t="s">
        <v>70</v>
      </c>
      <c r="D81" s="68">
        <v>8800.1139920000005</v>
      </c>
      <c r="E81" s="68">
        <v>3.053442</v>
      </c>
      <c r="F81" s="68">
        <f t="shared" si="1"/>
        <v>8797.0605500000001</v>
      </c>
    </row>
    <row r="82" spans="1:6" x14ac:dyDescent="0.3">
      <c r="A82" s="67" t="s">
        <v>58</v>
      </c>
      <c r="B82" s="74" t="s">
        <v>12</v>
      </c>
      <c r="C82" s="67" t="s">
        <v>71</v>
      </c>
      <c r="D82" s="68">
        <v>8934.3987180000004</v>
      </c>
      <c r="E82" s="68">
        <v>3.5528590000000002</v>
      </c>
      <c r="F82" s="68">
        <f t="shared" si="1"/>
        <v>8930.8458590000009</v>
      </c>
    </row>
    <row r="83" spans="1:6" x14ac:dyDescent="0.3">
      <c r="A83" s="67" t="s">
        <v>58</v>
      </c>
      <c r="B83" s="74" t="s">
        <v>12</v>
      </c>
      <c r="C83" s="67" t="s">
        <v>72</v>
      </c>
      <c r="D83" s="68">
        <v>8053.9819850000003</v>
      </c>
      <c r="E83" s="68">
        <v>2.923038</v>
      </c>
      <c r="F83" s="68">
        <f t="shared" si="1"/>
        <v>8051.0589470000004</v>
      </c>
    </row>
    <row r="84" spans="1:6" x14ac:dyDescent="0.3">
      <c r="A84" s="67" t="s">
        <v>58</v>
      </c>
      <c r="B84" s="74" t="s">
        <v>12</v>
      </c>
      <c r="C84" s="67" t="s">
        <v>73</v>
      </c>
      <c r="D84" s="68">
        <v>8636.7847779999993</v>
      </c>
      <c r="E84" s="68">
        <v>3.6902759999999999</v>
      </c>
      <c r="F84" s="68">
        <f t="shared" si="1"/>
        <v>8633.0945019999999</v>
      </c>
    </row>
    <row r="85" spans="1:6" x14ac:dyDescent="0.3">
      <c r="A85" s="67" t="s">
        <v>58</v>
      </c>
      <c r="B85" s="74" t="s">
        <v>12</v>
      </c>
      <c r="C85" s="67" t="s">
        <v>74</v>
      </c>
      <c r="D85" s="68">
        <v>8638.9859099999994</v>
      </c>
      <c r="E85" s="68">
        <v>3.1513840000000002</v>
      </c>
      <c r="F85" s="68">
        <f t="shared" si="1"/>
        <v>8635.8345259999987</v>
      </c>
    </row>
    <row r="86" spans="1:6" x14ac:dyDescent="0.3">
      <c r="A86" s="67" t="s">
        <v>97</v>
      </c>
      <c r="B86" s="74" t="s">
        <v>13</v>
      </c>
      <c r="C86" s="67" t="s">
        <v>126</v>
      </c>
      <c r="D86" s="68">
        <v>8442.0055919999995</v>
      </c>
      <c r="E86" s="68">
        <v>22.97993</v>
      </c>
      <c r="F86" s="68">
        <f t="shared" si="1"/>
        <v>8419.025662</v>
      </c>
    </row>
    <row r="87" spans="1:6" x14ac:dyDescent="0.3">
      <c r="A87" s="67" t="s">
        <v>97</v>
      </c>
      <c r="B87" s="74" t="s">
        <v>13</v>
      </c>
      <c r="C87" s="67" t="s">
        <v>68</v>
      </c>
      <c r="D87" s="68">
        <v>7143.1027720000002</v>
      </c>
      <c r="E87" s="68">
        <v>5.2818620000000003</v>
      </c>
      <c r="F87" s="68">
        <f t="shared" si="1"/>
        <v>7137.8209100000004</v>
      </c>
    </row>
    <row r="88" spans="1:6" x14ac:dyDescent="0.3">
      <c r="A88" s="67" t="s">
        <v>97</v>
      </c>
      <c r="B88" s="74" t="s">
        <v>13</v>
      </c>
      <c r="C88" s="67" t="s">
        <v>69</v>
      </c>
      <c r="D88" s="68">
        <v>7414.0472259999997</v>
      </c>
      <c r="E88" s="68">
        <v>3.9970110000000001</v>
      </c>
      <c r="F88" s="68">
        <f t="shared" si="1"/>
        <v>7410.0502149999993</v>
      </c>
    </row>
    <row r="89" spans="1:6" x14ac:dyDescent="0.3">
      <c r="A89" s="67" t="s">
        <v>97</v>
      </c>
      <c r="B89" s="74" t="s">
        <v>13</v>
      </c>
      <c r="C89" s="67" t="s">
        <v>70</v>
      </c>
      <c r="D89" s="68">
        <v>7412.9207239999996</v>
      </c>
      <c r="E89" s="68">
        <v>4.7972049999999999</v>
      </c>
      <c r="F89" s="68">
        <f t="shared" si="1"/>
        <v>7408.1235189999998</v>
      </c>
    </row>
    <row r="90" spans="1:6" x14ac:dyDescent="0.3">
      <c r="A90" s="67" t="s">
        <v>97</v>
      </c>
      <c r="B90" s="74" t="s">
        <v>13</v>
      </c>
      <c r="C90" s="67" t="s">
        <v>71</v>
      </c>
      <c r="D90" s="68">
        <v>7235.066049</v>
      </c>
      <c r="E90" s="68">
        <v>5.0794459999999999</v>
      </c>
      <c r="F90" s="68">
        <f t="shared" si="1"/>
        <v>7229.9866030000003</v>
      </c>
    </row>
    <row r="91" spans="1:6" x14ac:dyDescent="0.3">
      <c r="A91" s="67" t="s">
        <v>97</v>
      </c>
      <c r="B91" s="74" t="s">
        <v>13</v>
      </c>
      <c r="C91" s="67" t="s">
        <v>72</v>
      </c>
      <c r="D91" s="68">
        <v>6677.6546010000002</v>
      </c>
      <c r="E91" s="68">
        <v>4.5289650000000004</v>
      </c>
      <c r="F91" s="68">
        <f t="shared" si="1"/>
        <v>6673.1256359999998</v>
      </c>
    </row>
    <row r="92" spans="1:6" x14ac:dyDescent="0.3">
      <c r="A92" s="67" t="s">
        <v>97</v>
      </c>
      <c r="B92" s="74" t="s">
        <v>13</v>
      </c>
      <c r="C92" s="67" t="s">
        <v>73</v>
      </c>
      <c r="D92" s="68">
        <v>7014.8561579999996</v>
      </c>
      <c r="E92" s="68">
        <v>4.4290750000000001</v>
      </c>
      <c r="F92" s="68">
        <f t="shared" si="1"/>
        <v>7010.4270829999996</v>
      </c>
    </row>
    <row r="93" spans="1:6" x14ac:dyDescent="0.3">
      <c r="A93" s="67" t="s">
        <v>97</v>
      </c>
      <c r="B93" s="74" t="s">
        <v>13</v>
      </c>
      <c r="C93" s="67" t="s">
        <v>74</v>
      </c>
      <c r="D93" s="68">
        <v>7158.0150030000004</v>
      </c>
      <c r="E93" s="68">
        <v>4.0890170000000001</v>
      </c>
      <c r="F93" s="68">
        <f t="shared" si="1"/>
        <v>7153.9259860000002</v>
      </c>
    </row>
    <row r="94" spans="1:6" x14ac:dyDescent="0.3">
      <c r="A94" s="67" t="s">
        <v>59</v>
      </c>
      <c r="B94" s="74" t="s">
        <v>14</v>
      </c>
      <c r="C94" s="67" t="s">
        <v>126</v>
      </c>
      <c r="D94" s="68">
        <v>9066.2118640000008</v>
      </c>
      <c r="E94" s="68">
        <v>23.046465000000001</v>
      </c>
      <c r="F94" s="68">
        <f t="shared" si="1"/>
        <v>9043.1653990000013</v>
      </c>
    </row>
    <row r="95" spans="1:6" x14ac:dyDescent="0.3">
      <c r="A95" s="67" t="s">
        <v>59</v>
      </c>
      <c r="B95" s="74" t="s">
        <v>14</v>
      </c>
      <c r="C95" s="67" t="s">
        <v>68</v>
      </c>
      <c r="D95" s="68">
        <v>5860.9530789999999</v>
      </c>
      <c r="E95" s="68">
        <v>3.7705340000000001</v>
      </c>
      <c r="F95" s="68">
        <f t="shared" si="1"/>
        <v>5857.1825449999997</v>
      </c>
    </row>
    <row r="96" spans="1:6" x14ac:dyDescent="0.3">
      <c r="A96" s="67" t="s">
        <v>59</v>
      </c>
      <c r="B96" s="74" t="s">
        <v>14</v>
      </c>
      <c r="C96" s="67" t="s">
        <v>69</v>
      </c>
      <c r="D96" s="68">
        <v>6153.356135</v>
      </c>
      <c r="E96" s="68">
        <v>4.409033</v>
      </c>
      <c r="F96" s="68">
        <f t="shared" si="1"/>
        <v>6148.9471020000001</v>
      </c>
    </row>
    <row r="97" spans="1:6" x14ac:dyDescent="0.3">
      <c r="A97" s="67" t="s">
        <v>59</v>
      </c>
      <c r="B97" s="74" t="s">
        <v>14</v>
      </c>
      <c r="C97" s="67" t="s">
        <v>70</v>
      </c>
      <c r="D97" s="68">
        <v>6042.1119470000003</v>
      </c>
      <c r="E97" s="68">
        <v>3.4409719999999999</v>
      </c>
      <c r="F97" s="68">
        <f t="shared" si="1"/>
        <v>6038.670975</v>
      </c>
    </row>
    <row r="98" spans="1:6" x14ac:dyDescent="0.3">
      <c r="A98" s="67" t="s">
        <v>59</v>
      </c>
      <c r="B98" s="74" t="s">
        <v>14</v>
      </c>
      <c r="C98" s="67" t="s">
        <v>71</v>
      </c>
      <c r="D98" s="68">
        <v>5703.7740720000002</v>
      </c>
      <c r="E98" s="68">
        <v>5.9728469999999998</v>
      </c>
      <c r="F98" s="68">
        <f t="shared" si="1"/>
        <v>5697.8012250000002</v>
      </c>
    </row>
    <row r="99" spans="1:6" x14ac:dyDescent="0.3">
      <c r="A99" s="67" t="s">
        <v>59</v>
      </c>
      <c r="B99" s="74" t="s">
        <v>14</v>
      </c>
      <c r="C99" s="67" t="s">
        <v>72</v>
      </c>
      <c r="D99" s="68">
        <v>5278.6546310000003</v>
      </c>
      <c r="E99" s="68">
        <v>4.2856069999999997</v>
      </c>
      <c r="F99" s="68">
        <f t="shared" si="1"/>
        <v>5274.3690240000005</v>
      </c>
    </row>
    <row r="100" spans="1:6" x14ac:dyDescent="0.3">
      <c r="A100" s="67" t="s">
        <v>59</v>
      </c>
      <c r="B100" s="74" t="s">
        <v>14</v>
      </c>
      <c r="C100" s="67" t="s">
        <v>73</v>
      </c>
      <c r="D100" s="68">
        <v>6069.1049350000003</v>
      </c>
      <c r="E100" s="68">
        <v>3.050303</v>
      </c>
      <c r="F100" s="68">
        <f t="shared" si="1"/>
        <v>6066.0546320000003</v>
      </c>
    </row>
    <row r="101" spans="1:6" x14ac:dyDescent="0.3">
      <c r="A101" s="67" t="s">
        <v>59</v>
      </c>
      <c r="B101" s="74" t="s">
        <v>14</v>
      </c>
      <c r="C101" s="67" t="s">
        <v>74</v>
      </c>
      <c r="D101" s="68">
        <v>5659.1801530000002</v>
      </c>
      <c r="E101" s="68">
        <v>3.1784599999999998</v>
      </c>
      <c r="F101" s="68">
        <f t="shared" si="1"/>
        <v>5656.0016930000002</v>
      </c>
    </row>
    <row r="102" spans="1:6" x14ac:dyDescent="0.3"/>
  </sheetData>
  <autoFilter ref="A5:D101" xr:uid="{6606793B-9633-497F-B8B0-FF3D94A593AC}"/>
  <mergeCells count="1">
    <mergeCell ref="H5:J5"/>
  </mergeCells>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1DADE-CF08-4749-BAF7-3BCA13A205B3}">
  <dimension ref="A1:O33"/>
  <sheetViews>
    <sheetView topLeftCell="A10" workbookViewId="0">
      <selection activeCell="L21" sqref="L21"/>
    </sheetView>
  </sheetViews>
  <sheetFormatPr defaultRowHeight="14.4" x14ac:dyDescent="0.3"/>
  <cols>
    <col min="1" max="1" width="8" customWidth="1"/>
    <col min="2" max="2" width="18.33203125" style="78" customWidth="1"/>
    <col min="3" max="9" width="15.77734375" style="78" customWidth="1"/>
    <col min="10" max="11" width="15.77734375" customWidth="1"/>
    <col min="12" max="12" width="18.77734375" customWidth="1"/>
    <col min="13" max="14" width="15.77734375" customWidth="1"/>
  </cols>
  <sheetData>
    <row r="1" spans="1:15" ht="16.2" x14ac:dyDescent="0.35">
      <c r="A1" s="10" t="s">
        <v>162</v>
      </c>
    </row>
    <row r="2" spans="1:15" ht="16.2" x14ac:dyDescent="0.35">
      <c r="A2" s="10" t="s">
        <v>163</v>
      </c>
    </row>
    <row r="3" spans="1:15" ht="16.2" x14ac:dyDescent="0.35">
      <c r="A3" s="10" t="s">
        <v>164</v>
      </c>
    </row>
    <row r="5" spans="1:15" ht="43.2" x14ac:dyDescent="0.3">
      <c r="A5" s="93" t="s">
        <v>150</v>
      </c>
      <c r="B5" s="81" t="s">
        <v>165</v>
      </c>
      <c r="C5" s="80" t="s">
        <v>126</v>
      </c>
      <c r="D5" s="54" t="s">
        <v>68</v>
      </c>
      <c r="E5" s="54" t="s">
        <v>69</v>
      </c>
      <c r="F5" s="54" t="s">
        <v>70</v>
      </c>
      <c r="G5" s="54" t="s">
        <v>71</v>
      </c>
      <c r="H5" s="54" t="s">
        <v>72</v>
      </c>
      <c r="I5" s="54" t="s">
        <v>73</v>
      </c>
      <c r="J5" s="54" t="s">
        <v>74</v>
      </c>
      <c r="K5" s="80" t="s">
        <v>152</v>
      </c>
      <c r="L5" s="80" t="s">
        <v>149</v>
      </c>
      <c r="M5" s="80" t="s">
        <v>153</v>
      </c>
      <c r="N5" s="81" t="s">
        <v>137</v>
      </c>
    </row>
    <row r="6" spans="1:15" ht="16.2" x14ac:dyDescent="0.3">
      <c r="A6" s="99">
        <v>45292</v>
      </c>
      <c r="B6" s="83">
        <v>26593.257216000002</v>
      </c>
      <c r="C6" s="83">
        <v>8482.7430759999988</v>
      </c>
      <c r="D6" s="83">
        <v>2745.819019</v>
      </c>
      <c r="E6" s="83">
        <v>2639.978971</v>
      </c>
      <c r="F6" s="83">
        <v>2872.857289</v>
      </c>
      <c r="G6" s="83">
        <v>2445.6527620000002</v>
      </c>
      <c r="H6" s="83">
        <v>2392.8236630000001</v>
      </c>
      <c r="I6" s="83">
        <v>2574.9538040000002</v>
      </c>
      <c r="J6" s="83">
        <v>2600.085478</v>
      </c>
      <c r="K6" s="83">
        <f>SUM(D6:J6)</f>
        <v>18272.170986000001</v>
      </c>
      <c r="L6" s="83">
        <f>K6+C6</f>
        <v>26754.914062</v>
      </c>
      <c r="M6" s="96">
        <f>K6/L6</f>
        <v>0.6829463530945129</v>
      </c>
      <c r="N6" s="83">
        <f>B6*M6</f>
        <v>18161.768032571541</v>
      </c>
      <c r="O6" s="95"/>
    </row>
    <row r="7" spans="1:15" ht="16.2" x14ac:dyDescent="0.3">
      <c r="A7" s="99">
        <v>45323</v>
      </c>
      <c r="B7" s="83">
        <v>53127.890891000003</v>
      </c>
      <c r="C7" s="83">
        <v>7272.5776339999993</v>
      </c>
      <c r="D7" s="83">
        <v>6749.8008729999992</v>
      </c>
      <c r="E7" s="83">
        <v>6400.8142829999997</v>
      </c>
      <c r="F7" s="83">
        <v>6674.6364589999994</v>
      </c>
      <c r="G7" s="83">
        <v>6801.7706449999996</v>
      </c>
      <c r="H7" s="83">
        <v>6494.7182520000006</v>
      </c>
      <c r="I7" s="83">
        <v>6393.4178579999998</v>
      </c>
      <c r="J7" s="83">
        <v>6641.7919149999998</v>
      </c>
      <c r="K7" s="83">
        <f t="shared" ref="K7:K17" si="0">SUM(D7:J7)</f>
        <v>46156.950285000006</v>
      </c>
      <c r="L7" s="83">
        <f t="shared" ref="L7:L17" si="1">K7+C7</f>
        <v>53429.527919000007</v>
      </c>
      <c r="M7" s="96">
        <f t="shared" ref="M7:M17" si="2">K7/L7</f>
        <v>0.86388467356430054</v>
      </c>
      <c r="N7" s="83">
        <f t="shared" ref="N7:N17" si="3">B7*M7</f>
        <v>45896.370679531312</v>
      </c>
      <c r="O7" s="95"/>
    </row>
    <row r="8" spans="1:15" ht="16.2" x14ac:dyDescent="0.3">
      <c r="A8" s="99">
        <v>45352</v>
      </c>
      <c r="B8" s="83">
        <v>40958.804800000005</v>
      </c>
      <c r="C8" s="83">
        <v>9175.8233660000005</v>
      </c>
      <c r="D8" s="83">
        <v>4477.35844</v>
      </c>
      <c r="E8" s="83">
        <v>4899.8173020000004</v>
      </c>
      <c r="F8" s="83">
        <v>4616.349862</v>
      </c>
      <c r="G8" s="83">
        <v>4803.6024319999997</v>
      </c>
      <c r="H8" s="83">
        <v>4508.5713530000003</v>
      </c>
      <c r="I8" s="83">
        <v>4578.2157479999996</v>
      </c>
      <c r="J8" s="83">
        <v>4122.4919090000003</v>
      </c>
      <c r="K8" s="83">
        <f t="shared" si="0"/>
        <v>32006.407045999997</v>
      </c>
      <c r="L8" s="83">
        <f t="shared" si="1"/>
        <v>41182.230411999997</v>
      </c>
      <c r="M8" s="96">
        <f t="shared" si="2"/>
        <v>0.77718974241554728</v>
      </c>
      <c r="N8" s="83">
        <f t="shared" si="3"/>
        <v>31832.762952160687</v>
      </c>
      <c r="O8" s="95"/>
    </row>
    <row r="9" spans="1:15" ht="16.2" x14ac:dyDescent="0.3">
      <c r="A9" s="99">
        <v>45383</v>
      </c>
      <c r="B9" s="83">
        <v>63594.891778999998</v>
      </c>
      <c r="C9" s="83">
        <v>7670.394061</v>
      </c>
      <c r="D9" s="83">
        <v>7892.6451699999998</v>
      </c>
      <c r="E9" s="83">
        <v>8301.0818380000001</v>
      </c>
      <c r="F9" s="83">
        <v>7794.5782120000003</v>
      </c>
      <c r="G9" s="83">
        <v>8363.5142459999988</v>
      </c>
      <c r="H9" s="83">
        <v>7898.667902000001</v>
      </c>
      <c r="I9" s="83">
        <v>7869.6937029999999</v>
      </c>
      <c r="J9" s="83">
        <v>8137.3052889999999</v>
      </c>
      <c r="K9" s="83">
        <f t="shared" si="0"/>
        <v>56257.486359999995</v>
      </c>
      <c r="L9" s="83">
        <f t="shared" si="1"/>
        <v>63927.880420999994</v>
      </c>
      <c r="M9" s="96">
        <f t="shared" si="2"/>
        <v>0.8800148853600922</v>
      </c>
      <c r="N9" s="83">
        <f t="shared" si="3"/>
        <v>55964.451398384153</v>
      </c>
      <c r="O9" s="95"/>
    </row>
    <row r="10" spans="1:15" ht="16.2" x14ac:dyDescent="0.3">
      <c r="A10" s="99">
        <v>45413</v>
      </c>
      <c r="B10" s="83">
        <v>98648.003740000015</v>
      </c>
      <c r="C10" s="83">
        <v>7273.4358790000006</v>
      </c>
      <c r="D10" s="83">
        <v>12871.561174</v>
      </c>
      <c r="E10" s="83">
        <v>13531.509499</v>
      </c>
      <c r="F10" s="83">
        <v>12909.175615999999</v>
      </c>
      <c r="G10" s="83">
        <v>13599.097186999999</v>
      </c>
      <c r="H10" s="83">
        <v>13441.880080000001</v>
      </c>
      <c r="I10" s="83">
        <v>12288.093243000001</v>
      </c>
      <c r="J10" s="83">
        <v>13288.465572000001</v>
      </c>
      <c r="K10" s="83">
        <f t="shared" si="0"/>
        <v>91929.782370999994</v>
      </c>
      <c r="L10" s="83">
        <f t="shared" si="1"/>
        <v>99203.218249999991</v>
      </c>
      <c r="M10" s="96">
        <f t="shared" si="2"/>
        <v>0.92668145240338518</v>
      </c>
      <c r="N10" s="83">
        <f t="shared" si="3"/>
        <v>91415.27538247779</v>
      </c>
      <c r="O10" s="95"/>
    </row>
    <row r="11" spans="1:15" ht="16.2" x14ac:dyDescent="0.3">
      <c r="A11" s="99">
        <v>45444</v>
      </c>
      <c r="B11" s="83">
        <v>103040.916211</v>
      </c>
      <c r="C11" s="83">
        <v>6649.7313800000002</v>
      </c>
      <c r="D11" s="83">
        <v>13790.873548</v>
      </c>
      <c r="E11" s="83">
        <v>14200.917212999999</v>
      </c>
      <c r="F11" s="83">
        <v>13524.413560000001</v>
      </c>
      <c r="G11" s="83">
        <v>14210.961709000001</v>
      </c>
      <c r="H11" s="83">
        <v>14033.451650000001</v>
      </c>
      <c r="I11" s="83">
        <v>13237.929396</v>
      </c>
      <c r="J11" s="83">
        <v>13977.368354</v>
      </c>
      <c r="K11" s="83">
        <f t="shared" si="0"/>
        <v>96975.915429999994</v>
      </c>
      <c r="L11" s="83">
        <f t="shared" si="1"/>
        <v>103625.64680999999</v>
      </c>
      <c r="M11" s="96">
        <f t="shared" si="2"/>
        <v>0.93582928951756095</v>
      </c>
      <c r="N11" s="83">
        <f t="shared" si="3"/>
        <v>96428.707408978662</v>
      </c>
      <c r="O11" s="95"/>
    </row>
    <row r="12" spans="1:15" ht="16.2" x14ac:dyDescent="0.3">
      <c r="A12" s="99">
        <v>45474</v>
      </c>
      <c r="B12" s="83">
        <v>113294.758779</v>
      </c>
      <c r="C12" s="83">
        <v>5877.717987</v>
      </c>
      <c r="D12" s="83">
        <v>15131.227513</v>
      </c>
      <c r="E12" s="83">
        <v>16356.362784999999</v>
      </c>
      <c r="F12" s="83">
        <v>14850.281631</v>
      </c>
      <c r="G12" s="83">
        <v>15184.229182999999</v>
      </c>
      <c r="H12" s="83">
        <v>15471.440409000001</v>
      </c>
      <c r="I12" s="83">
        <v>15375.471158</v>
      </c>
      <c r="J12" s="83">
        <v>15684.355709000001</v>
      </c>
      <c r="K12" s="83">
        <f t="shared" si="0"/>
        <v>108053.368388</v>
      </c>
      <c r="L12" s="83">
        <f t="shared" si="1"/>
        <v>113931.086375</v>
      </c>
      <c r="M12" s="96">
        <f t="shared" si="2"/>
        <v>0.94840988378137903</v>
      </c>
      <c r="N12" s="83">
        <f t="shared" si="3"/>
        <v>107449.86900663076</v>
      </c>
      <c r="O12" s="95"/>
    </row>
    <row r="13" spans="1:15" ht="16.2" x14ac:dyDescent="0.3">
      <c r="A13" s="99">
        <v>45505</v>
      </c>
      <c r="B13" s="83">
        <v>107731.55287100001</v>
      </c>
      <c r="C13" s="83">
        <v>6398.2168099999999</v>
      </c>
      <c r="D13" s="83">
        <v>14342.700151000001</v>
      </c>
      <c r="E13" s="83">
        <v>15093.778847</v>
      </c>
      <c r="F13" s="83">
        <v>14104.459006999999</v>
      </c>
      <c r="G13" s="83">
        <v>14523.099819000001</v>
      </c>
      <c r="H13" s="83">
        <v>14589.882677</v>
      </c>
      <c r="I13" s="83">
        <v>14588.356173999999</v>
      </c>
      <c r="J13" s="83">
        <v>14702.470866</v>
      </c>
      <c r="K13" s="83">
        <f t="shared" si="0"/>
        <v>101944.747541</v>
      </c>
      <c r="L13" s="83">
        <f t="shared" si="1"/>
        <v>108342.964351</v>
      </c>
      <c r="M13" s="96">
        <f t="shared" si="2"/>
        <v>0.94094478724735997</v>
      </c>
      <c r="N13" s="83">
        <f t="shared" si="3"/>
        <v>101369.44309603081</v>
      </c>
      <c r="O13" s="95"/>
    </row>
    <row r="14" spans="1:15" ht="16.2" x14ac:dyDescent="0.3">
      <c r="A14" s="99">
        <v>45536</v>
      </c>
      <c r="B14" s="83">
        <v>94444.150504999998</v>
      </c>
      <c r="C14" s="83">
        <v>6185.6195699999989</v>
      </c>
      <c r="D14" s="83">
        <v>13007.762294</v>
      </c>
      <c r="E14" s="83">
        <v>13031.407299</v>
      </c>
      <c r="F14" s="83">
        <v>12156.917081</v>
      </c>
      <c r="G14" s="83">
        <v>12652.16339</v>
      </c>
      <c r="H14" s="83">
        <v>12921.760854</v>
      </c>
      <c r="I14" s="83">
        <v>12736.233901999998</v>
      </c>
      <c r="J14" s="83">
        <v>12286.892019000001</v>
      </c>
      <c r="K14" s="83">
        <f t="shared" si="0"/>
        <v>88793.136838999999</v>
      </c>
      <c r="L14" s="83">
        <f t="shared" si="1"/>
        <v>94978.756408999994</v>
      </c>
      <c r="M14" s="96">
        <f t="shared" si="2"/>
        <v>0.93487365171045911</v>
      </c>
      <c r="N14" s="83">
        <f t="shared" si="3"/>
        <v>88293.347865301548</v>
      </c>
      <c r="O14" s="95"/>
    </row>
    <row r="15" spans="1:15" ht="16.2" x14ac:dyDescent="0.3">
      <c r="A15" s="99">
        <v>45566</v>
      </c>
      <c r="B15" s="83">
        <v>70643.04957599999</v>
      </c>
      <c r="C15" s="83">
        <v>8547.7567610000006</v>
      </c>
      <c r="D15" s="83">
        <v>8905.0321649999987</v>
      </c>
      <c r="E15" s="83">
        <v>9183.0947139999989</v>
      </c>
      <c r="F15" s="83">
        <v>9071.6976709999999</v>
      </c>
      <c r="G15" s="83">
        <v>9209.9407190000002</v>
      </c>
      <c r="H15" s="83">
        <v>8303.180174000001</v>
      </c>
      <c r="I15" s="83">
        <v>8903.0858250000019</v>
      </c>
      <c r="J15" s="83">
        <v>8906.4037079999998</v>
      </c>
      <c r="K15" s="83">
        <f t="shared" si="0"/>
        <v>62482.434975999997</v>
      </c>
      <c r="L15" s="83">
        <f t="shared" si="1"/>
        <v>71030.191737000001</v>
      </c>
      <c r="M15" s="96">
        <f t="shared" si="2"/>
        <v>0.87966023247340563</v>
      </c>
      <c r="N15" s="83">
        <f t="shared" si="3"/>
        <v>62141.881412654468</v>
      </c>
      <c r="O15" s="95"/>
    </row>
    <row r="16" spans="1:15" ht="16.2" x14ac:dyDescent="0.3">
      <c r="A16" s="99">
        <v>45597</v>
      </c>
      <c r="B16" s="83">
        <v>60013.933497999999</v>
      </c>
      <c r="C16" s="83">
        <v>8703.3292039999997</v>
      </c>
      <c r="D16" s="83">
        <v>7366.8188279999995</v>
      </c>
      <c r="E16" s="83">
        <v>7648.8560049999996</v>
      </c>
      <c r="F16" s="83">
        <v>7645.5059529999999</v>
      </c>
      <c r="G16" s="83">
        <v>7462.5811610000001</v>
      </c>
      <c r="H16" s="83">
        <v>6888.867139</v>
      </c>
      <c r="I16" s="83">
        <v>7236.1673259999998</v>
      </c>
      <c r="J16" s="83">
        <v>7384.5524019999993</v>
      </c>
      <c r="K16" s="83">
        <f t="shared" si="0"/>
        <v>51633.348814000004</v>
      </c>
      <c r="L16" s="83">
        <f t="shared" si="1"/>
        <v>60336.678018000006</v>
      </c>
      <c r="M16" s="96">
        <f t="shared" si="2"/>
        <v>0.85575392133117489</v>
      </c>
      <c r="N16" s="83">
        <f t="shared" si="3"/>
        <v>51357.158925421849</v>
      </c>
      <c r="O16" s="95"/>
    </row>
    <row r="17" spans="1:15" ht="16.2" x14ac:dyDescent="0.3">
      <c r="A17" s="99">
        <v>45627</v>
      </c>
      <c r="B17" s="83">
        <v>51072.037342999996</v>
      </c>
      <c r="C17" s="83">
        <v>9331.6110929999995</v>
      </c>
      <c r="D17" s="83">
        <v>6037.8794340000004</v>
      </c>
      <c r="E17" s="83">
        <v>6338.243684</v>
      </c>
      <c r="F17" s="83">
        <v>6224.4676650000001</v>
      </c>
      <c r="G17" s="83">
        <v>5873.3987469999993</v>
      </c>
      <c r="H17" s="83">
        <v>5437.2236230000008</v>
      </c>
      <c r="I17" s="83">
        <v>6252.564632999999</v>
      </c>
      <c r="J17" s="83">
        <v>5830.2850630000003</v>
      </c>
      <c r="K17" s="83">
        <f t="shared" si="0"/>
        <v>41994.062849000002</v>
      </c>
      <c r="L17" s="83">
        <f t="shared" si="1"/>
        <v>51325.673942000001</v>
      </c>
      <c r="M17" s="96">
        <f t="shared" si="2"/>
        <v>0.81818824038150806</v>
      </c>
      <c r="N17" s="83">
        <f t="shared" si="3"/>
        <v>41786.540366367837</v>
      </c>
      <c r="O17" s="95"/>
    </row>
    <row r="18" spans="1:15" x14ac:dyDescent="0.3">
      <c r="A18" s="85" t="s">
        <v>18</v>
      </c>
      <c r="B18" s="84">
        <f>SUM(B6:B17)</f>
        <v>883163.24720899994</v>
      </c>
      <c r="C18" s="84">
        <f t="shared" ref="C18:K18" si="4">SUM(C6:C17)</f>
        <v>91568.956820999971</v>
      </c>
      <c r="D18" s="84">
        <f t="shared" si="4"/>
        <v>113319.478609</v>
      </c>
      <c r="E18" s="84">
        <f t="shared" si="4"/>
        <v>117625.86244</v>
      </c>
      <c r="F18" s="84">
        <f t="shared" si="4"/>
        <v>112445.340006</v>
      </c>
      <c r="G18" s="84">
        <f t="shared" si="4"/>
        <v>115130.012</v>
      </c>
      <c r="H18" s="84">
        <f t="shared" si="4"/>
        <v>112382.46777600002</v>
      </c>
      <c r="I18" s="84">
        <f t="shared" si="4"/>
        <v>112034.18276999998</v>
      </c>
      <c r="J18" s="84">
        <f t="shared" si="4"/>
        <v>113562.46828400002</v>
      </c>
      <c r="K18" s="84">
        <f t="shared" si="4"/>
        <v>796499.81188499997</v>
      </c>
      <c r="L18" s="84">
        <f>SUM(L6:L17)</f>
        <v>888068.76870600006</v>
      </c>
      <c r="M18" s="82"/>
      <c r="N18" s="84">
        <f t="shared" ref="N18" si="5">SUM(N6:N17)</f>
        <v>792097.57652651134</v>
      </c>
    </row>
    <row r="20" spans="1:15" ht="43.2" x14ac:dyDescent="0.3">
      <c r="A20" s="93" t="s">
        <v>151</v>
      </c>
      <c r="B20" s="81" t="s">
        <v>149</v>
      </c>
      <c r="C20" s="80" t="s">
        <v>126</v>
      </c>
      <c r="D20" s="54" t="s">
        <v>68</v>
      </c>
      <c r="E20" s="54" t="s">
        <v>69</v>
      </c>
      <c r="F20" s="54" t="s">
        <v>70</v>
      </c>
      <c r="G20" s="54" t="s">
        <v>71</v>
      </c>
      <c r="H20" s="54" t="s">
        <v>72</v>
      </c>
      <c r="I20" s="54" t="s">
        <v>73</v>
      </c>
      <c r="J20" s="54" t="s">
        <v>74</v>
      </c>
      <c r="K20" s="80" t="s">
        <v>152</v>
      </c>
      <c r="L20" s="80" t="s">
        <v>154</v>
      </c>
      <c r="N20" s="80" t="s">
        <v>155</v>
      </c>
    </row>
    <row r="21" spans="1:15" ht="16.2" x14ac:dyDescent="0.3">
      <c r="A21" s="99">
        <v>45292</v>
      </c>
      <c r="B21" s="83">
        <f>SUM(C21:J21)</f>
        <v>25776.963025999998</v>
      </c>
      <c r="C21" s="83">
        <v>7964.1013979999998</v>
      </c>
      <c r="D21" s="83">
        <v>2677.2114069999998</v>
      </c>
      <c r="E21" s="83">
        <v>2573.534811</v>
      </c>
      <c r="F21" s="83">
        <v>2800.012346</v>
      </c>
      <c r="G21" s="83">
        <v>2384.575417</v>
      </c>
      <c r="H21" s="83">
        <v>2333.5393249999997</v>
      </c>
      <c r="I21" s="83">
        <v>2509.978998</v>
      </c>
      <c r="J21" s="83">
        <v>2534.0093240000001</v>
      </c>
      <c r="K21" s="83">
        <f>SUM(D21:J21)</f>
        <v>17812.861627999999</v>
      </c>
      <c r="L21" s="96">
        <f>K21/B21</f>
        <v>0.69103802531093406</v>
      </c>
      <c r="M21" s="95"/>
      <c r="N21" s="96">
        <f>M6-L21</f>
        <v>-8.091672216421153E-3</v>
      </c>
    </row>
    <row r="22" spans="1:15" ht="16.2" x14ac:dyDescent="0.3">
      <c r="A22" s="99">
        <v>45323</v>
      </c>
      <c r="B22" s="83">
        <f t="shared" ref="B22:B32" si="6">SUM(C22:J22)</f>
        <v>51677.163244000003</v>
      </c>
      <c r="C22" s="83">
        <v>7032.0068120000005</v>
      </c>
      <c r="D22" s="83">
        <v>6528.9423630000001</v>
      </c>
      <c r="E22" s="83">
        <v>6190.5476760000001</v>
      </c>
      <c r="F22" s="83">
        <v>6456.7959449999998</v>
      </c>
      <c r="G22" s="83">
        <v>6579.1432719999993</v>
      </c>
      <c r="H22" s="83">
        <v>6281.117714</v>
      </c>
      <c r="I22" s="83">
        <v>6184.0701239999999</v>
      </c>
      <c r="J22" s="83">
        <v>6424.5393380000005</v>
      </c>
      <c r="K22" s="83">
        <f t="shared" ref="K22:K32" si="7">SUM(D22:J22)</f>
        <v>44645.156432000003</v>
      </c>
      <c r="L22" s="96">
        <f t="shared" ref="L22:L32" si="8">K22/B22</f>
        <v>0.86392428743045502</v>
      </c>
      <c r="M22" s="95"/>
      <c r="N22" s="96">
        <f t="shared" ref="N22:N32" si="9">M7-L22</f>
        <v>-3.9613866154475375E-5</v>
      </c>
    </row>
    <row r="23" spans="1:15" ht="16.2" x14ac:dyDescent="0.3">
      <c r="A23" s="99">
        <v>45352</v>
      </c>
      <c r="B23" s="83">
        <f t="shared" si="6"/>
        <v>39785.105825000006</v>
      </c>
      <c r="C23" s="83">
        <v>8868.9824229999995</v>
      </c>
      <c r="D23" s="83">
        <v>4324.3302299999996</v>
      </c>
      <c r="E23" s="83">
        <v>4733.2152599999999</v>
      </c>
      <c r="F23" s="83">
        <v>4458.9206199999999</v>
      </c>
      <c r="G23" s="83">
        <v>4639.8392750000003</v>
      </c>
      <c r="H23" s="83">
        <v>4354.2304119999999</v>
      </c>
      <c r="I23" s="83">
        <v>4422.3091240000003</v>
      </c>
      <c r="J23" s="83">
        <v>3983.2784809999998</v>
      </c>
      <c r="K23" s="83">
        <f t="shared" si="7"/>
        <v>30916.123402000001</v>
      </c>
      <c r="L23" s="96">
        <f t="shared" si="8"/>
        <v>0.77707782248936608</v>
      </c>
      <c r="M23" s="95"/>
      <c r="N23" s="96">
        <f t="shared" si="9"/>
        <v>1.1191992618120317E-4</v>
      </c>
    </row>
    <row r="24" spans="1:15" ht="16.2" x14ac:dyDescent="0.3">
      <c r="A24" s="99">
        <v>45383</v>
      </c>
      <c r="B24" s="83">
        <f t="shared" si="6"/>
        <v>61822.107817999997</v>
      </c>
      <c r="C24" s="83">
        <v>7418.800056</v>
      </c>
      <c r="D24" s="83">
        <v>7631.9958829999996</v>
      </c>
      <c r="E24" s="83">
        <v>8027.672775</v>
      </c>
      <c r="F24" s="83">
        <v>7538.2225259999996</v>
      </c>
      <c r="G24" s="83">
        <v>8088.0890369999997</v>
      </c>
      <c r="H24" s="83">
        <v>7637.6567160000004</v>
      </c>
      <c r="I24" s="83">
        <v>7610.2464300000001</v>
      </c>
      <c r="J24" s="83">
        <v>7869.424395</v>
      </c>
      <c r="K24" s="83">
        <f t="shared" si="7"/>
        <v>54403.307761999997</v>
      </c>
      <c r="L24" s="96">
        <f t="shared" si="8"/>
        <v>0.87999762030371997</v>
      </c>
      <c r="M24" s="95"/>
      <c r="N24" s="96">
        <f t="shared" si="9"/>
        <v>1.7265056372228749E-5</v>
      </c>
    </row>
    <row r="25" spans="1:15" ht="16.2" x14ac:dyDescent="0.3">
      <c r="A25" s="99">
        <v>45413</v>
      </c>
      <c r="B25" s="83">
        <f t="shared" si="6"/>
        <v>96045.406283000004</v>
      </c>
      <c r="C25" s="83">
        <v>7037.3685020000003</v>
      </c>
      <c r="D25" s="83">
        <v>12462.687384999999</v>
      </c>
      <c r="E25" s="83">
        <v>13101.592918999999</v>
      </c>
      <c r="F25" s="83">
        <v>12498.781215000001</v>
      </c>
      <c r="G25" s="83">
        <v>13167.281472999999</v>
      </c>
      <c r="H25" s="83">
        <v>13014.267981000001</v>
      </c>
      <c r="I25" s="83">
        <v>11897.007129</v>
      </c>
      <c r="J25" s="83">
        <v>12866.419679000001</v>
      </c>
      <c r="K25" s="83">
        <f t="shared" si="7"/>
        <v>89008.037781000006</v>
      </c>
      <c r="L25" s="96">
        <f t="shared" si="8"/>
        <v>0.92672873410244916</v>
      </c>
      <c r="M25" s="95"/>
      <c r="N25" s="96">
        <f t="shared" si="9"/>
        <v>-4.7281699063983496E-5</v>
      </c>
    </row>
    <row r="26" spans="1:15" ht="16.2" x14ac:dyDescent="0.3">
      <c r="A26" s="99">
        <v>45444</v>
      </c>
      <c r="B26" s="83">
        <f t="shared" si="6"/>
        <v>100589.407012</v>
      </c>
      <c r="C26" s="83">
        <v>6450.9761559999997</v>
      </c>
      <c r="D26" s="83">
        <v>13387.097521</v>
      </c>
      <c r="E26" s="83">
        <v>13785.868603000001</v>
      </c>
      <c r="F26" s="83">
        <v>13128.331227000001</v>
      </c>
      <c r="G26" s="83">
        <v>13795.276712999999</v>
      </c>
      <c r="H26" s="83">
        <v>13622.402429</v>
      </c>
      <c r="I26" s="83">
        <v>12850.351043999999</v>
      </c>
      <c r="J26" s="83">
        <v>13569.103319</v>
      </c>
      <c r="K26" s="83">
        <f t="shared" si="7"/>
        <v>94138.430855999992</v>
      </c>
      <c r="L26" s="96">
        <f t="shared" si="8"/>
        <v>0.93586823555654897</v>
      </c>
      <c r="M26" s="95"/>
      <c r="N26" s="96">
        <f t="shared" si="9"/>
        <v>-3.8946038988019183E-5</v>
      </c>
    </row>
    <row r="27" spans="1:15" ht="16.2" x14ac:dyDescent="0.3">
      <c r="A27" s="99">
        <v>45474</v>
      </c>
      <c r="B27" s="83">
        <f t="shared" si="6"/>
        <v>110565.099154</v>
      </c>
      <c r="C27" s="83">
        <v>5693.0962079999999</v>
      </c>
      <c r="D27" s="83">
        <v>14685.233163999999</v>
      </c>
      <c r="E27" s="83">
        <v>15875.718169</v>
      </c>
      <c r="F27" s="83">
        <v>14412.372237</v>
      </c>
      <c r="G27" s="83">
        <v>14736.888124999999</v>
      </c>
      <c r="H27" s="83">
        <v>15015.846271</v>
      </c>
      <c r="I27" s="83">
        <v>14922.710254</v>
      </c>
      <c r="J27" s="83">
        <v>15223.234726000001</v>
      </c>
      <c r="K27" s="83">
        <f t="shared" si="7"/>
        <v>104872.00294599999</v>
      </c>
      <c r="L27" s="96">
        <f t="shared" si="8"/>
        <v>0.94850910231563756</v>
      </c>
      <c r="M27" s="95"/>
      <c r="N27" s="96">
        <f t="shared" si="9"/>
        <v>-9.9218534258538327E-5</v>
      </c>
    </row>
    <row r="28" spans="1:15" ht="16.2" x14ac:dyDescent="0.3">
      <c r="A28" s="99">
        <v>45505</v>
      </c>
      <c r="B28" s="83">
        <f t="shared" si="6"/>
        <v>105083.89544000001</v>
      </c>
      <c r="C28" s="83">
        <v>6192.430891</v>
      </c>
      <c r="D28" s="83">
        <v>13912.829722</v>
      </c>
      <c r="E28" s="83">
        <v>14642.897156000001</v>
      </c>
      <c r="F28" s="83">
        <v>13681.659887</v>
      </c>
      <c r="G28" s="83">
        <v>14087.374529999999</v>
      </c>
      <c r="H28" s="83">
        <v>14152.33106</v>
      </c>
      <c r="I28" s="83">
        <v>14151.598496000001</v>
      </c>
      <c r="J28" s="83">
        <v>14262.773698000001</v>
      </c>
      <c r="K28" s="83">
        <f t="shared" si="7"/>
        <v>98891.464549000011</v>
      </c>
      <c r="L28" s="96">
        <f t="shared" si="8"/>
        <v>0.94107155178182655</v>
      </c>
      <c r="M28" s="95"/>
      <c r="N28" s="96">
        <f t="shared" si="9"/>
        <v>-1.2676453446658353E-4</v>
      </c>
    </row>
    <row r="29" spans="1:15" ht="16.2" x14ac:dyDescent="0.3">
      <c r="A29" s="99">
        <v>45536</v>
      </c>
      <c r="B29" s="83">
        <f t="shared" si="6"/>
        <v>92020.129956999997</v>
      </c>
      <c r="C29" s="83">
        <v>5983.701325</v>
      </c>
      <c r="D29" s="83">
        <v>12603.264402999999</v>
      </c>
      <c r="E29" s="83">
        <v>12627.823564999999</v>
      </c>
      <c r="F29" s="83">
        <v>11780.221497</v>
      </c>
      <c r="G29" s="83">
        <v>12259.323623</v>
      </c>
      <c r="H29" s="83">
        <v>12519.832493</v>
      </c>
      <c r="I29" s="83">
        <v>12341.003338</v>
      </c>
      <c r="J29" s="83">
        <v>11904.959713</v>
      </c>
      <c r="K29" s="83">
        <f t="shared" si="7"/>
        <v>86036.42863200001</v>
      </c>
      <c r="L29" s="96">
        <f t="shared" si="8"/>
        <v>0.93497399614849375</v>
      </c>
      <c r="M29" s="95"/>
      <c r="N29" s="96">
        <f t="shared" si="9"/>
        <v>-1.0034443803463855E-4</v>
      </c>
    </row>
    <row r="30" spans="1:15" ht="16.2" x14ac:dyDescent="0.3">
      <c r="A30" s="99">
        <v>45566</v>
      </c>
      <c r="B30" s="83">
        <f t="shared" si="6"/>
        <v>68865.112915999998</v>
      </c>
      <c r="C30" s="83">
        <v>8277.3177830000004</v>
      </c>
      <c r="D30" s="83">
        <v>8634.9889210000001</v>
      </c>
      <c r="E30" s="83">
        <v>8904.9118280000002</v>
      </c>
      <c r="F30" s="83">
        <v>8797.0605500000001</v>
      </c>
      <c r="G30" s="83">
        <v>8930.8458590000009</v>
      </c>
      <c r="H30" s="83">
        <v>8051.0589470000004</v>
      </c>
      <c r="I30" s="83">
        <v>8633.0945019999999</v>
      </c>
      <c r="J30" s="83">
        <v>8635.8345259999987</v>
      </c>
      <c r="K30" s="83">
        <f t="shared" si="7"/>
        <v>60587.795133</v>
      </c>
      <c r="L30" s="96">
        <f t="shared" si="8"/>
        <v>0.87980390313021817</v>
      </c>
      <c r="M30" s="95"/>
      <c r="N30" s="96">
        <f t="shared" si="9"/>
        <v>-1.4367065681253344E-4</v>
      </c>
    </row>
    <row r="31" spans="1:15" ht="16.2" x14ac:dyDescent="0.3">
      <c r="A31" s="99">
        <v>45597</v>
      </c>
      <c r="B31" s="83">
        <f t="shared" si="6"/>
        <v>58442.485613999997</v>
      </c>
      <c r="C31" s="83">
        <v>8419.025662</v>
      </c>
      <c r="D31" s="83">
        <v>7137.8209100000004</v>
      </c>
      <c r="E31" s="83">
        <v>7410.0502149999993</v>
      </c>
      <c r="F31" s="83">
        <v>7408.1235189999998</v>
      </c>
      <c r="G31" s="83">
        <v>7229.9866030000003</v>
      </c>
      <c r="H31" s="83">
        <v>6673.1256359999998</v>
      </c>
      <c r="I31" s="83">
        <v>7010.4270829999996</v>
      </c>
      <c r="J31" s="83">
        <v>7153.9259860000002</v>
      </c>
      <c r="K31" s="83">
        <f t="shared" si="7"/>
        <v>50023.459952000005</v>
      </c>
      <c r="L31" s="96">
        <f t="shared" si="8"/>
        <v>0.85594340190104434</v>
      </c>
      <c r="M31" s="95"/>
      <c r="N31" s="96">
        <f t="shared" si="9"/>
        <v>-1.8948056986944906E-4</v>
      </c>
    </row>
    <row r="32" spans="1:15" ht="16.2" x14ac:dyDescent="0.3">
      <c r="A32" s="99">
        <v>45627</v>
      </c>
      <c r="B32" s="83">
        <f t="shared" si="6"/>
        <v>49782.192595</v>
      </c>
      <c r="C32" s="83">
        <v>9043.1653990000013</v>
      </c>
      <c r="D32" s="83">
        <v>5857.1825449999997</v>
      </c>
      <c r="E32" s="83">
        <v>6148.9471020000001</v>
      </c>
      <c r="F32" s="83">
        <v>6038.670975</v>
      </c>
      <c r="G32" s="83">
        <v>5697.8012250000002</v>
      </c>
      <c r="H32" s="83">
        <v>5274.3690240000005</v>
      </c>
      <c r="I32" s="83">
        <v>6066.0546320000003</v>
      </c>
      <c r="J32" s="83">
        <v>5656.0016930000002</v>
      </c>
      <c r="K32" s="83">
        <f t="shared" si="7"/>
        <v>40739.027195999995</v>
      </c>
      <c r="L32" s="96">
        <f t="shared" si="8"/>
        <v>0.81834537758169623</v>
      </c>
      <c r="M32" s="95"/>
      <c r="N32" s="96">
        <f t="shared" si="9"/>
        <v>-1.5713720018817323E-4</v>
      </c>
    </row>
    <row r="33" spans="1:12" x14ac:dyDescent="0.3">
      <c r="A33" s="85" t="s">
        <v>18</v>
      </c>
      <c r="B33" s="84">
        <f>SUM(B21:B32)</f>
        <v>860455.06888400007</v>
      </c>
      <c r="C33" s="84">
        <f t="shared" ref="C33:K33" si="10">SUM(C21:C32)</f>
        <v>88380.972615000006</v>
      </c>
      <c r="D33" s="84">
        <f t="shared" si="10"/>
        <v>109843.58445399998</v>
      </c>
      <c r="E33" s="84">
        <f t="shared" si="10"/>
        <v>114022.780079</v>
      </c>
      <c r="F33" s="84">
        <f t="shared" si="10"/>
        <v>108999.172544</v>
      </c>
      <c r="G33" s="84">
        <f t="shared" si="10"/>
        <v>111596.42515200001</v>
      </c>
      <c r="H33" s="84">
        <f t="shared" si="10"/>
        <v>108929.77800799999</v>
      </c>
      <c r="I33" s="84">
        <f t="shared" si="10"/>
        <v>108598.851154</v>
      </c>
      <c r="J33" s="84">
        <f t="shared" si="10"/>
        <v>110083.50487800002</v>
      </c>
      <c r="K33" s="84">
        <f t="shared" si="10"/>
        <v>772074.09626899997</v>
      </c>
      <c r="L33" s="82"/>
    </row>
  </sheetData>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0568-2F78-44DA-8715-4215B2F19C1C}">
  <dimension ref="A1:E10"/>
  <sheetViews>
    <sheetView workbookViewId="0">
      <selection activeCell="A2" sqref="A2"/>
    </sheetView>
  </sheetViews>
  <sheetFormatPr defaultRowHeight="14.4" x14ac:dyDescent="0.3"/>
  <cols>
    <col min="1" max="1" width="36.109375" customWidth="1"/>
    <col min="2" max="2" width="23.6640625" customWidth="1"/>
    <col min="4" max="4" width="58.6640625" customWidth="1"/>
    <col min="5" max="5" width="35" customWidth="1"/>
  </cols>
  <sheetData>
    <row r="1" spans="1:5" ht="25.8" customHeight="1" x14ac:dyDescent="0.3">
      <c r="A1" s="54" t="s">
        <v>117</v>
      </c>
      <c r="B1" s="54" t="s">
        <v>98</v>
      </c>
      <c r="C1" s="54" t="s">
        <v>99</v>
      </c>
      <c r="D1" s="54" t="s">
        <v>100</v>
      </c>
      <c r="E1" s="54" t="s">
        <v>102</v>
      </c>
    </row>
    <row r="2" spans="1:5" x14ac:dyDescent="0.3">
      <c r="A2" s="69" t="s">
        <v>85</v>
      </c>
      <c r="B2" s="69" t="s">
        <v>92</v>
      </c>
      <c r="C2" s="69" t="s">
        <v>101</v>
      </c>
      <c r="D2" s="69" t="s">
        <v>107</v>
      </c>
      <c r="E2" s="69" t="s">
        <v>103</v>
      </c>
    </row>
    <row r="3" spans="1:5" x14ac:dyDescent="0.3">
      <c r="A3" s="69" t="s">
        <v>88</v>
      </c>
      <c r="B3" s="69" t="s">
        <v>95</v>
      </c>
      <c r="C3" s="69" t="s">
        <v>101</v>
      </c>
      <c r="D3" s="69" t="s">
        <v>104</v>
      </c>
      <c r="E3" s="69" t="s">
        <v>111</v>
      </c>
    </row>
    <row r="4" spans="1:5" x14ac:dyDescent="0.3">
      <c r="A4" s="69" t="s">
        <v>84</v>
      </c>
      <c r="B4" s="69" t="s">
        <v>91</v>
      </c>
      <c r="C4" s="69" t="s">
        <v>101</v>
      </c>
      <c r="D4" s="69" t="s">
        <v>105</v>
      </c>
      <c r="E4" s="69" t="s">
        <v>112</v>
      </c>
    </row>
    <row r="5" spans="1:5" x14ac:dyDescent="0.3">
      <c r="A5" s="69" t="s">
        <v>83</v>
      </c>
      <c r="B5" s="69" t="s">
        <v>90</v>
      </c>
      <c r="C5" s="69" t="s">
        <v>101</v>
      </c>
      <c r="D5" s="69" t="s">
        <v>106</v>
      </c>
      <c r="E5" s="69" t="s">
        <v>113</v>
      </c>
    </row>
    <row r="6" spans="1:5" x14ac:dyDescent="0.3">
      <c r="A6" s="69" t="s">
        <v>87</v>
      </c>
      <c r="B6" s="69" t="s">
        <v>94</v>
      </c>
      <c r="C6" s="69" t="s">
        <v>101</v>
      </c>
      <c r="D6" s="69" t="s">
        <v>108</v>
      </c>
      <c r="E6" s="69" t="s">
        <v>114</v>
      </c>
    </row>
    <row r="7" spans="1:5" x14ac:dyDescent="0.3">
      <c r="A7" s="69" t="s">
        <v>86</v>
      </c>
      <c r="B7" s="69" t="s">
        <v>93</v>
      </c>
      <c r="C7" s="69" t="s">
        <v>101</v>
      </c>
      <c r="D7" s="69" t="s">
        <v>109</v>
      </c>
      <c r="E7" s="69" t="s">
        <v>115</v>
      </c>
    </row>
    <row r="8" spans="1:5" x14ac:dyDescent="0.3">
      <c r="A8" s="69" t="s">
        <v>82</v>
      </c>
      <c r="B8" s="69" t="s">
        <v>89</v>
      </c>
      <c r="C8" s="69" t="s">
        <v>101</v>
      </c>
      <c r="D8" s="69" t="s">
        <v>110</v>
      </c>
      <c r="E8" s="69" t="s">
        <v>116</v>
      </c>
    </row>
    <row r="10" spans="1:5" ht="16.2" x14ac:dyDescent="0.3">
      <c r="A10" s="70" t="s">
        <v>118</v>
      </c>
      <c r="B10" s="71" t="s">
        <v>2</v>
      </c>
    </row>
  </sheetData>
  <hyperlinks>
    <hyperlink ref="B10" r:id="rId1" xr:uid="{F9114AC8-CF8F-4308-8F20-ED737B8AD4A5}"/>
  </hyperlink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4445B-AD9A-44CB-B5F7-04273DBD081D}">
  <dimension ref="A1:N111"/>
  <sheetViews>
    <sheetView workbookViewId="0">
      <selection activeCell="J14" sqref="J14"/>
    </sheetView>
  </sheetViews>
  <sheetFormatPr defaultColWidth="0" defaultRowHeight="16.2" zeroHeight="1" x14ac:dyDescent="0.35"/>
  <cols>
    <col min="1" max="1" width="11.77734375" style="8" customWidth="1"/>
    <col min="2" max="3" width="20.6640625" style="10" customWidth="1"/>
    <col min="4" max="4" width="10.109375" style="10" customWidth="1"/>
    <col min="5" max="7" width="20.6640625" style="10" customWidth="1"/>
    <col min="8" max="9" width="8.77734375" style="10" customWidth="1"/>
    <col min="10" max="11" width="20.6640625" style="10" customWidth="1"/>
    <col min="12" max="12" width="1" style="10" customWidth="1"/>
    <col min="13" max="14" width="0" style="10" hidden="1" customWidth="1"/>
    <col min="15" max="16384" width="8.88671875" style="10" hidden="1"/>
  </cols>
  <sheetData>
    <row r="1" spans="1:11" ht="48.6" x14ac:dyDescent="0.35">
      <c r="B1" s="61" t="s">
        <v>156</v>
      </c>
      <c r="C1" s="61" t="s">
        <v>157</v>
      </c>
      <c r="D1" s="88" t="s">
        <v>158</v>
      </c>
      <c r="E1" s="89" t="s">
        <v>121</v>
      </c>
      <c r="F1" s="61" t="s">
        <v>76</v>
      </c>
      <c r="G1" s="61" t="s">
        <v>77</v>
      </c>
      <c r="H1" s="61" t="s">
        <v>78</v>
      </c>
      <c r="I1" s="61" t="s">
        <v>79</v>
      </c>
      <c r="J1" s="61" t="s">
        <v>80</v>
      </c>
      <c r="K1" s="90" t="s">
        <v>81</v>
      </c>
    </row>
    <row r="2" spans="1:11" x14ac:dyDescent="0.35">
      <c r="A2" s="99">
        <v>45292</v>
      </c>
      <c r="B2" s="60">
        <f>Energy_month!B2</f>
        <v>17812.861627999999</v>
      </c>
      <c r="C2" s="60">
        <f>ENERGY_METER_BAY_SCDE_CCEE!I6</f>
        <v>18161.768032571541</v>
      </c>
      <c r="D2" s="97">
        <f>(B2-C2)/C2</f>
        <v>-1.9211037380601335E-2</v>
      </c>
      <c r="E2" s="60">
        <f>MIN(B2:C2)</f>
        <v>17812.861627999999</v>
      </c>
      <c r="F2" s="13">
        <f>'Emission Factor 2024'!C12</f>
        <v>0.41635942812446686</v>
      </c>
      <c r="G2" s="13">
        <v>5.2299999999999999E-2</v>
      </c>
      <c r="H2" s="12">
        <v>0.75</v>
      </c>
      <c r="I2" s="12">
        <v>0.25</v>
      </c>
      <c r="J2" s="13">
        <f>F2*H2+G2*I2</f>
        <v>0.32534457109335013</v>
      </c>
      <c r="K2" s="14">
        <f>B2*J2</f>
        <v>5795.3178263068539</v>
      </c>
    </row>
    <row r="3" spans="1:11" x14ac:dyDescent="0.35">
      <c r="A3" s="99">
        <v>45323</v>
      </c>
      <c r="B3" s="60">
        <f>Energy_month!B3</f>
        <v>44645.156432000003</v>
      </c>
      <c r="C3" s="60">
        <f>ENERGY_METER_BAY_SCDE_CCEE!I7</f>
        <v>45896.370679531312</v>
      </c>
      <c r="D3" s="97">
        <f t="shared" ref="D3:D14" si="0">(B3-C3)/C3</f>
        <v>-2.7261725252043081E-2</v>
      </c>
      <c r="E3" s="60">
        <f t="shared" ref="E3:E13" si="1">MIN(B3:C3)</f>
        <v>44645.156432000003</v>
      </c>
      <c r="F3" s="13">
        <f>'Emission Factor 2024'!D12</f>
        <v>0.37498332200554002</v>
      </c>
      <c r="G3" s="13">
        <v>5.2299999999999999E-2</v>
      </c>
      <c r="H3" s="12">
        <v>0.75</v>
      </c>
      <c r="I3" s="12">
        <v>0.25</v>
      </c>
      <c r="J3" s="13">
        <f t="shared" ref="J3:J14" si="2">F3*H3+G3*I3</f>
        <v>0.294312491504155</v>
      </c>
      <c r="K3" s="14">
        <f t="shared" ref="K3:K13" si="3">B3*J3</f>
        <v>13139.627223094672</v>
      </c>
    </row>
    <row r="4" spans="1:11" x14ac:dyDescent="0.35">
      <c r="A4" s="99">
        <v>45352</v>
      </c>
      <c r="B4" s="60">
        <f>Energy_month!B4</f>
        <v>30916.123402000001</v>
      </c>
      <c r="C4" s="60">
        <f>ENERGY_METER_BAY_SCDE_CCEE!I8</f>
        <v>31832.762952160687</v>
      </c>
      <c r="D4" s="97">
        <f t="shared" si="0"/>
        <v>-2.8795475640560685E-2</v>
      </c>
      <c r="E4" s="60">
        <f t="shared" si="1"/>
        <v>30916.123402000001</v>
      </c>
      <c r="F4" s="13">
        <f>'Emission Factor 2024'!E12</f>
        <v>0.27790975910056098</v>
      </c>
      <c r="G4" s="13">
        <v>5.2299999999999999E-2</v>
      </c>
      <c r="H4" s="12">
        <v>0.75</v>
      </c>
      <c r="I4" s="12">
        <v>0.25</v>
      </c>
      <c r="J4" s="13">
        <f t="shared" si="2"/>
        <v>0.22150731932542073</v>
      </c>
      <c r="K4" s="14">
        <f t="shared" si="3"/>
        <v>6848.1476187109265</v>
      </c>
    </row>
    <row r="5" spans="1:11" x14ac:dyDescent="0.35">
      <c r="A5" s="99">
        <v>45383</v>
      </c>
      <c r="B5" s="60">
        <f>Energy_month!B5</f>
        <v>54403.307761999997</v>
      </c>
      <c r="C5" s="60">
        <f>ENERGY_METER_BAY_SCDE_CCEE!I9</f>
        <v>55964.451398384153</v>
      </c>
      <c r="D5" s="97">
        <f t="shared" si="0"/>
        <v>-2.7895272755755651E-2</v>
      </c>
      <c r="E5" s="60">
        <f t="shared" si="1"/>
        <v>54403.307761999997</v>
      </c>
      <c r="F5" s="13">
        <f>'Emission Factor 2024'!F12</f>
        <v>0.194634416756858</v>
      </c>
      <c r="G5" s="13">
        <v>5.2299999999999999E-2</v>
      </c>
      <c r="H5" s="12">
        <v>0.75</v>
      </c>
      <c r="I5" s="12">
        <v>0.25</v>
      </c>
      <c r="J5" s="13">
        <f t="shared" si="2"/>
        <v>0.1590508125676435</v>
      </c>
      <c r="K5" s="14">
        <f t="shared" si="3"/>
        <v>8652.8903059136865</v>
      </c>
    </row>
    <row r="6" spans="1:11" x14ac:dyDescent="0.35">
      <c r="A6" s="99">
        <v>45413</v>
      </c>
      <c r="B6" s="60">
        <f>Energy_month!B6</f>
        <v>89008.037781000006</v>
      </c>
      <c r="C6" s="60">
        <f>ENERGY_METER_BAY_SCDE_CCEE!I10</f>
        <v>91415.27538247779</v>
      </c>
      <c r="D6" s="97">
        <f t="shared" si="0"/>
        <v>-2.6332990754619506E-2</v>
      </c>
      <c r="E6" s="60">
        <f t="shared" si="1"/>
        <v>89008.037781000006</v>
      </c>
      <c r="F6" s="13">
        <f>'Emission Factor 2024'!G12</f>
        <v>0.28342692993865498</v>
      </c>
      <c r="G6" s="13">
        <v>5.2299999999999999E-2</v>
      </c>
      <c r="H6" s="12">
        <v>0.75</v>
      </c>
      <c r="I6" s="12">
        <v>0.25</v>
      </c>
      <c r="J6" s="13">
        <f t="shared" si="2"/>
        <v>0.22564519745399125</v>
      </c>
      <c r="K6" s="14">
        <f t="shared" si="3"/>
        <v>20084.236260086062</v>
      </c>
    </row>
    <row r="7" spans="1:11" x14ac:dyDescent="0.35">
      <c r="A7" s="99">
        <v>45444</v>
      </c>
      <c r="B7" s="60">
        <f>Energy_month!B7</f>
        <v>94138.430855999992</v>
      </c>
      <c r="C7" s="60">
        <f>ENERGY_METER_BAY_SCDE_CCEE!I11</f>
        <v>96428.707408978662</v>
      </c>
      <c r="D7" s="97">
        <f t="shared" si="0"/>
        <v>-2.375098261210767E-2</v>
      </c>
      <c r="E7" s="60">
        <f t="shared" si="1"/>
        <v>94138.430855999992</v>
      </c>
      <c r="F7" s="13">
        <f>'Emission Factor 2024'!H12</f>
        <v>0.36478268557543064</v>
      </c>
      <c r="G7" s="13">
        <v>5.2299999999999999E-2</v>
      </c>
      <c r="H7" s="12">
        <v>0.75</v>
      </c>
      <c r="I7" s="12">
        <v>0.25</v>
      </c>
      <c r="J7" s="13">
        <f t="shared" si="2"/>
        <v>0.286662014181573</v>
      </c>
      <c r="K7" s="14">
        <f t="shared" si="3"/>
        <v>26985.912201073697</v>
      </c>
    </row>
    <row r="8" spans="1:11" x14ac:dyDescent="0.35">
      <c r="A8" s="99">
        <v>45474</v>
      </c>
      <c r="B8" s="60">
        <f>Energy_month!B8</f>
        <v>104872.00294599999</v>
      </c>
      <c r="C8" s="60">
        <f>ENERGY_METER_BAY_SCDE_CCEE!I12</f>
        <v>107449.86900663076</v>
      </c>
      <c r="D8" s="97">
        <f t="shared" si="0"/>
        <v>-2.3991337397272088E-2</v>
      </c>
      <c r="E8" s="60">
        <f t="shared" si="1"/>
        <v>104872.00294599999</v>
      </c>
      <c r="F8" s="13">
        <f>'Emission Factor 2024'!I12</f>
        <v>0.55029254581602527</v>
      </c>
      <c r="G8" s="13">
        <v>5.2299999999999999E-2</v>
      </c>
      <c r="H8" s="12">
        <v>0.75</v>
      </c>
      <c r="I8" s="12">
        <v>0.25</v>
      </c>
      <c r="J8" s="13">
        <f t="shared" si="2"/>
        <v>0.42579440936201896</v>
      </c>
      <c r="K8" s="14">
        <f t="shared" si="3"/>
        <v>44653.912553003982</v>
      </c>
    </row>
    <row r="9" spans="1:11" x14ac:dyDescent="0.35">
      <c r="A9" s="99">
        <v>45505</v>
      </c>
      <c r="B9" s="60">
        <f>Energy_month!B9</f>
        <v>98891.464549000011</v>
      </c>
      <c r="C9" s="60">
        <f>ENERGY_METER_BAY_SCDE_CCEE!I13</f>
        <v>101369.44309603081</v>
      </c>
      <c r="D9" s="97">
        <f t="shared" si="0"/>
        <v>-2.4445024766322553E-2</v>
      </c>
      <c r="E9" s="60">
        <f t="shared" si="1"/>
        <v>98891.464549000011</v>
      </c>
      <c r="F9" s="13">
        <f>'Emission Factor 2024'!J12</f>
        <v>0.60146943007921028</v>
      </c>
      <c r="G9" s="13">
        <v>5.2299999999999999E-2</v>
      </c>
      <c r="H9" s="12">
        <v>0.75</v>
      </c>
      <c r="I9" s="12">
        <v>0.25</v>
      </c>
      <c r="J9" s="13">
        <f t="shared" si="2"/>
        <v>0.46417707255940771</v>
      </c>
      <c r="K9" s="14">
        <f t="shared" si="3"/>
        <v>45903.15051546727</v>
      </c>
    </row>
    <row r="10" spans="1:11" x14ac:dyDescent="0.35">
      <c r="A10" s="99">
        <v>45536</v>
      </c>
      <c r="B10" s="60">
        <f>Energy_month!B10</f>
        <v>86036.42863200001</v>
      </c>
      <c r="C10" s="60">
        <f>ENERGY_METER_BAY_SCDE_CCEE!I14</f>
        <v>88293.347865301548</v>
      </c>
      <c r="D10" s="97">
        <f t="shared" si="0"/>
        <v>-2.5561599915144752E-2</v>
      </c>
      <c r="E10" s="60">
        <f t="shared" si="1"/>
        <v>86036.42863200001</v>
      </c>
      <c r="F10" s="13">
        <f>'Emission Factor 2024'!K12</f>
        <v>0.60540367356437397</v>
      </c>
      <c r="G10" s="13">
        <v>5.2299999999999999E-2</v>
      </c>
      <c r="H10" s="12">
        <v>0.75</v>
      </c>
      <c r="I10" s="12">
        <v>0.25</v>
      </c>
      <c r="J10" s="13">
        <f t="shared" si="2"/>
        <v>0.46712775517328048</v>
      </c>
      <c r="K10" s="14">
        <f t="shared" si="3"/>
        <v>40190.00376999232</v>
      </c>
    </row>
    <row r="11" spans="1:11" x14ac:dyDescent="0.35">
      <c r="A11" s="99">
        <v>45566</v>
      </c>
      <c r="B11" s="60">
        <f>Energy_month!B11</f>
        <v>60587.795133</v>
      </c>
      <c r="C11" s="60">
        <f>ENERGY_METER_BAY_SCDE_CCEE!I15</f>
        <v>62141.881412654468</v>
      </c>
      <c r="D11" s="97">
        <f t="shared" si="0"/>
        <v>-2.5008677631346971E-2</v>
      </c>
      <c r="E11" s="60">
        <f t="shared" si="1"/>
        <v>60587.795133</v>
      </c>
      <c r="F11" s="13">
        <f>'Emission Factor 2024'!L12</f>
        <v>0.64768070653495458</v>
      </c>
      <c r="G11" s="13">
        <v>5.2299999999999999E-2</v>
      </c>
      <c r="H11" s="12">
        <v>0.75</v>
      </c>
      <c r="I11" s="12">
        <v>0.25</v>
      </c>
      <c r="J11" s="13">
        <f t="shared" si="2"/>
        <v>0.49883552990121593</v>
      </c>
      <c r="K11" s="14">
        <f t="shared" si="3"/>
        <v>30223.344890716366</v>
      </c>
    </row>
    <row r="12" spans="1:11" x14ac:dyDescent="0.35">
      <c r="A12" s="99">
        <v>45597</v>
      </c>
      <c r="B12" s="60">
        <f>Energy_month!B12</f>
        <v>50023.459952000005</v>
      </c>
      <c r="C12" s="60">
        <f>ENERGY_METER_BAY_SCDE_CCEE!I16</f>
        <v>51357.158925421849</v>
      </c>
      <c r="D12" s="97">
        <f t="shared" si="0"/>
        <v>-2.5969095668990787E-2</v>
      </c>
      <c r="E12" s="60">
        <f t="shared" si="1"/>
        <v>50023.459952000005</v>
      </c>
      <c r="F12" s="13">
        <f>'Emission Factor 2024'!M12</f>
        <v>0.5523540164322871</v>
      </c>
      <c r="G12" s="13">
        <v>5.2299999999999999E-2</v>
      </c>
      <c r="H12" s="12">
        <v>0.75</v>
      </c>
      <c r="I12" s="12">
        <v>0.25</v>
      </c>
      <c r="J12" s="13">
        <f t="shared" si="2"/>
        <v>0.42734051232421533</v>
      </c>
      <c r="K12" s="14">
        <f t="shared" si="3"/>
        <v>21377.051004117551</v>
      </c>
    </row>
    <row r="13" spans="1:11" x14ac:dyDescent="0.35">
      <c r="A13" s="99">
        <v>45627</v>
      </c>
      <c r="B13" s="60">
        <f>Energy_month!B13</f>
        <v>40739.027195999995</v>
      </c>
      <c r="C13" s="60">
        <f>ENERGY_METER_BAY_SCDE_CCEE!I17</f>
        <v>41786.540366367837</v>
      </c>
      <c r="D13" s="97">
        <f t="shared" si="0"/>
        <v>-2.5068195672186811E-2</v>
      </c>
      <c r="E13" s="60">
        <f t="shared" si="1"/>
        <v>40739.027195999995</v>
      </c>
      <c r="F13" s="13">
        <f>'Emission Factor 2024'!N12</f>
        <v>0.49778509841850888</v>
      </c>
      <c r="G13" s="13">
        <v>5.2299999999999999E-2</v>
      </c>
      <c r="H13" s="12">
        <v>0.75</v>
      </c>
      <c r="I13" s="12">
        <v>0.25</v>
      </c>
      <c r="J13" s="13">
        <f t="shared" si="2"/>
        <v>0.38641382381388167</v>
      </c>
      <c r="K13" s="14">
        <f t="shared" si="3"/>
        <v>15742.123277264076</v>
      </c>
    </row>
    <row r="14" spans="1:11" x14ac:dyDescent="0.35">
      <c r="A14" s="63" t="s">
        <v>161</v>
      </c>
      <c r="B14" s="75">
        <f>SUM(B2:B13)</f>
        <v>772074.09626899997</v>
      </c>
      <c r="C14" s="75">
        <f>SUM(C2:C13)</f>
        <v>792097.57652651134</v>
      </c>
      <c r="D14" s="97">
        <f t="shared" si="0"/>
        <v>-2.5279057594542697E-2</v>
      </c>
      <c r="E14" s="75">
        <f>SUM(E2:E13)</f>
        <v>772074.09626899997</v>
      </c>
      <c r="F14" s="13"/>
      <c r="G14" s="13"/>
      <c r="H14" s="13"/>
      <c r="I14" s="13"/>
      <c r="J14" s="150">
        <f>K14/E14</f>
        <v>0.36213586078962678</v>
      </c>
      <c r="K14" s="65">
        <f>SUM(K2:K13)</f>
        <v>279595.71744574746</v>
      </c>
    </row>
    <row r="15" spans="1:11" x14ac:dyDescent="0.35">
      <c r="B15" s="64"/>
      <c r="C15" s="64"/>
      <c r="D15" s="64"/>
      <c r="E15" s="64"/>
      <c r="J15" s="13"/>
      <c r="K15" s="13"/>
    </row>
    <row r="16" spans="1:11" x14ac:dyDescent="0.35">
      <c r="E16" s="60"/>
    </row>
    <row r="17" spans="1:11" ht="76.8" customHeight="1" x14ac:dyDescent="0.35">
      <c r="A17" s="98" t="s">
        <v>159</v>
      </c>
      <c r="B17" s="129" t="s">
        <v>160</v>
      </c>
      <c r="C17" s="129"/>
      <c r="D17" s="129"/>
      <c r="E17" s="129"/>
      <c r="F17" s="129"/>
      <c r="G17" s="129"/>
      <c r="H17" s="129"/>
      <c r="I17" s="129"/>
      <c r="J17" s="129"/>
      <c r="K17" s="129"/>
    </row>
    <row r="18" spans="1:11" x14ac:dyDescent="0.35">
      <c r="E18" s="60"/>
    </row>
    <row r="19" spans="1:11" x14ac:dyDescent="0.35">
      <c r="E19" s="60"/>
    </row>
    <row r="20" spans="1:11" x14ac:dyDescent="0.35">
      <c r="E20" s="60"/>
    </row>
    <row r="21" spans="1:11" x14ac:dyDescent="0.35">
      <c r="E21" s="60"/>
    </row>
    <row r="22" spans="1:11" x14ac:dyDescent="0.35">
      <c r="E22" s="60"/>
    </row>
    <row r="23" spans="1:11" x14ac:dyDescent="0.35">
      <c r="E23" s="60"/>
    </row>
    <row r="24" spans="1:11" x14ac:dyDescent="0.35">
      <c r="E24" s="60"/>
    </row>
    <row r="25" spans="1:11" x14ac:dyDescent="0.35">
      <c r="E25" s="60"/>
    </row>
    <row r="26" spans="1:11" x14ac:dyDescent="0.35">
      <c r="E26" s="60"/>
    </row>
    <row r="27" spans="1:11" x14ac:dyDescent="0.35">
      <c r="E27" s="60"/>
    </row>
    <row r="28" spans="1:11" x14ac:dyDescent="0.35">
      <c r="E28" s="75"/>
    </row>
    <row r="29" spans="1:11" x14ac:dyDescent="0.35"/>
    <row r="30" spans="1:11" x14ac:dyDescent="0.35"/>
    <row r="31" spans="1:11" x14ac:dyDescent="0.35"/>
    <row r="32" spans="1:11"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sheetData>
  <mergeCells count="1">
    <mergeCell ref="B17:K17"/>
  </mergeCells>
  <pageMargins left="0.511811024" right="0.511811024" top="0.78740157499999996" bottom="0.78740157499999996" header="0.31496062000000002" footer="0.31496062000000002"/>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613E5-6B44-446D-94AD-AD4E28D9A5C0}">
  <dimension ref="A1:U31"/>
  <sheetViews>
    <sheetView showGridLines="0" zoomScale="130" zoomScaleNormal="130" workbookViewId="0">
      <selection activeCell="B9" sqref="B9:N9"/>
    </sheetView>
  </sheetViews>
  <sheetFormatPr defaultColWidth="0" defaultRowHeight="14.4" customHeight="1" zeroHeight="1" x14ac:dyDescent="0.3"/>
  <cols>
    <col min="1" max="1" width="2" customWidth="1"/>
    <col min="2" max="2" width="15.77734375" style="19" customWidth="1"/>
    <col min="3" max="14" width="10.77734375" style="19" customWidth="1"/>
    <col min="15" max="15" width="8.88671875" customWidth="1"/>
    <col min="16" max="21" width="0" hidden="1" customWidth="1"/>
    <col min="22" max="16384" width="8.88671875" hidden="1"/>
  </cols>
  <sheetData>
    <row r="1" spans="2:21" ht="15" customHeight="1" thickBot="1" x14ac:dyDescent="0.35">
      <c r="B1" s="18"/>
      <c r="C1" s="18"/>
      <c r="D1" s="18"/>
      <c r="E1" s="18"/>
      <c r="F1" s="18"/>
      <c r="G1" s="18"/>
      <c r="H1" s="18"/>
      <c r="I1" s="18"/>
      <c r="J1" s="18"/>
      <c r="K1" s="18"/>
      <c r="L1" s="18"/>
      <c r="M1" s="18"/>
      <c r="N1" s="18"/>
    </row>
    <row r="2" spans="2:21" ht="15" customHeight="1" thickBot="1" x14ac:dyDescent="0.35">
      <c r="B2" s="132" t="s">
        <v>19</v>
      </c>
      <c r="C2" s="133"/>
      <c r="D2" s="133"/>
      <c r="E2" s="133"/>
      <c r="F2" s="133"/>
      <c r="G2" s="133"/>
      <c r="H2" s="133"/>
      <c r="I2" s="133"/>
      <c r="J2" s="133"/>
      <c r="K2" s="133"/>
      <c r="L2" s="133"/>
      <c r="M2" s="133"/>
      <c r="N2" s="134"/>
    </row>
    <row r="3" spans="2:21" ht="15" customHeight="1" thickBot="1" x14ac:dyDescent="0.35">
      <c r="C3" s="20"/>
      <c r="D3" s="20"/>
      <c r="E3" s="20"/>
      <c r="F3" s="20"/>
      <c r="G3" s="20"/>
      <c r="H3" s="20"/>
      <c r="I3" s="20"/>
      <c r="J3" s="20"/>
      <c r="K3" s="20"/>
      <c r="L3" s="20"/>
      <c r="M3" s="20"/>
      <c r="N3" s="20"/>
    </row>
    <row r="4" spans="2:21" ht="15" customHeight="1" x14ac:dyDescent="0.35">
      <c r="B4" s="135" t="s">
        <v>20</v>
      </c>
      <c r="C4" s="136"/>
      <c r="D4" s="136"/>
      <c r="E4" s="136"/>
      <c r="F4" s="136"/>
      <c r="G4" s="136"/>
      <c r="H4" s="136"/>
      <c r="I4" s="136"/>
      <c r="J4" s="136"/>
      <c r="K4" s="136"/>
      <c r="L4" s="136"/>
      <c r="M4" s="136"/>
      <c r="N4" s="137"/>
    </row>
    <row r="5" spans="2:21" ht="15" customHeight="1" thickBot="1" x14ac:dyDescent="0.35">
      <c r="B5" s="21">
        <v>2024</v>
      </c>
      <c r="C5" s="138">
        <v>5.2299999999999999E-2</v>
      </c>
      <c r="D5" s="139"/>
      <c r="E5" s="139"/>
      <c r="F5" s="139"/>
      <c r="G5" s="139"/>
      <c r="H5" s="139"/>
      <c r="I5" s="139"/>
      <c r="J5" s="139"/>
      <c r="K5" s="139"/>
      <c r="L5" s="139"/>
      <c r="M5" s="139"/>
      <c r="N5" s="140"/>
    </row>
    <row r="6" spans="2:21" ht="15" customHeight="1" thickBot="1" x14ac:dyDescent="0.35">
      <c r="B6" s="18"/>
      <c r="C6" s="18"/>
      <c r="D6" s="18"/>
      <c r="E6" s="18"/>
      <c r="F6" s="18"/>
      <c r="G6" s="18"/>
      <c r="H6" s="18"/>
      <c r="I6" s="18"/>
      <c r="J6" s="18"/>
      <c r="K6" s="18"/>
      <c r="L6" s="18"/>
      <c r="M6" s="18"/>
      <c r="N6" s="18"/>
    </row>
    <row r="7" spans="2:21" ht="15" customHeight="1" thickBot="1" x14ac:dyDescent="0.35">
      <c r="B7" s="132" t="s">
        <v>21</v>
      </c>
      <c r="C7" s="133"/>
      <c r="D7" s="133"/>
      <c r="E7" s="133"/>
      <c r="F7" s="133"/>
      <c r="G7" s="133"/>
      <c r="H7" s="133"/>
      <c r="I7" s="133"/>
      <c r="J7" s="133"/>
      <c r="K7" s="133"/>
      <c r="L7" s="133"/>
      <c r="M7" s="133"/>
      <c r="N7" s="134"/>
    </row>
    <row r="8" spans="2:21" ht="15" customHeight="1" thickBot="1" x14ac:dyDescent="0.35">
      <c r="C8" s="20"/>
      <c r="D8" s="20"/>
      <c r="E8" s="20"/>
      <c r="F8" s="20"/>
      <c r="G8" s="20"/>
      <c r="H8" s="20"/>
      <c r="I8" s="20"/>
      <c r="J8" s="20"/>
      <c r="K8" s="20"/>
      <c r="L8" s="20"/>
      <c r="M8" s="20"/>
      <c r="N8" s="20"/>
    </row>
    <row r="9" spans="2:21" ht="15" customHeight="1" x14ac:dyDescent="0.35">
      <c r="B9" s="141" t="s">
        <v>22</v>
      </c>
      <c r="C9" s="142"/>
      <c r="D9" s="142"/>
      <c r="E9" s="142"/>
      <c r="F9" s="142"/>
      <c r="G9" s="142"/>
      <c r="H9" s="142"/>
      <c r="I9" s="142"/>
      <c r="J9" s="142"/>
      <c r="K9" s="142"/>
      <c r="L9" s="142"/>
      <c r="M9" s="142"/>
      <c r="N9" s="143"/>
    </row>
    <row r="10" spans="2:21" ht="15" customHeight="1" x14ac:dyDescent="0.3">
      <c r="B10" s="22">
        <v>2024</v>
      </c>
      <c r="C10" s="130" t="s">
        <v>23</v>
      </c>
      <c r="D10" s="130"/>
      <c r="E10" s="130"/>
      <c r="F10" s="130"/>
      <c r="G10" s="130"/>
      <c r="H10" s="130"/>
      <c r="I10" s="130"/>
      <c r="J10" s="130"/>
      <c r="K10" s="130"/>
      <c r="L10" s="130"/>
      <c r="M10" s="130"/>
      <c r="N10" s="131"/>
      <c r="R10" s="23"/>
      <c r="S10" s="23"/>
      <c r="T10" s="23"/>
      <c r="U10" s="23"/>
    </row>
    <row r="11" spans="2:21" ht="15" customHeight="1" x14ac:dyDescent="0.3">
      <c r="B11" s="24" t="s">
        <v>24</v>
      </c>
      <c r="C11" s="25" t="s">
        <v>25</v>
      </c>
      <c r="D11" s="25" t="s">
        <v>26</v>
      </c>
      <c r="E11" s="25" t="s">
        <v>27</v>
      </c>
      <c r="F11" s="25" t="s">
        <v>28</v>
      </c>
      <c r="G11" s="25" t="s">
        <v>29</v>
      </c>
      <c r="H11" s="25" t="s">
        <v>30</v>
      </c>
      <c r="I11" s="25" t="s">
        <v>31</v>
      </c>
      <c r="J11" s="25" t="s">
        <v>32</v>
      </c>
      <c r="K11" s="25" t="s">
        <v>33</v>
      </c>
      <c r="L11" s="25" t="s">
        <v>34</v>
      </c>
      <c r="M11" s="25" t="s">
        <v>35</v>
      </c>
      <c r="N11" s="26" t="s">
        <v>36</v>
      </c>
      <c r="Q11" s="23"/>
      <c r="R11" s="23"/>
      <c r="S11" s="23"/>
      <c r="T11" s="23"/>
      <c r="U11" s="23"/>
    </row>
    <row r="12" spans="2:21" ht="15" customHeight="1" thickBot="1" x14ac:dyDescent="0.35">
      <c r="B12" s="27">
        <f>AVERAGE(C21:N21)</f>
        <v>0.44725683436223923</v>
      </c>
      <c r="C12" s="35">
        <v>0.41635942812446686</v>
      </c>
      <c r="D12" s="35">
        <v>0.37498332200554002</v>
      </c>
      <c r="E12" s="35">
        <v>0.27790975910056098</v>
      </c>
      <c r="F12" s="35">
        <v>0.194634416756858</v>
      </c>
      <c r="G12" s="35">
        <v>0.28342692993865498</v>
      </c>
      <c r="H12" s="35">
        <v>0.36478268557543064</v>
      </c>
      <c r="I12" s="35">
        <v>0.55029254581602527</v>
      </c>
      <c r="J12" s="35">
        <v>0.60146943007921028</v>
      </c>
      <c r="K12" s="35">
        <v>0.60540367356437397</v>
      </c>
      <c r="L12" s="35">
        <v>0.64768070653495458</v>
      </c>
      <c r="M12" s="35">
        <v>0.5523540164322871</v>
      </c>
      <c r="N12" s="35">
        <v>0.49778509841850888</v>
      </c>
      <c r="O12" s="28"/>
      <c r="Q12" s="23"/>
      <c r="R12" s="23"/>
      <c r="S12" s="23"/>
      <c r="T12" s="23"/>
      <c r="U12" s="23"/>
    </row>
    <row r="13" spans="2:21" ht="15" customHeight="1" x14ac:dyDescent="0.3">
      <c r="B13" s="18"/>
      <c r="C13" s="18"/>
      <c r="D13" s="18"/>
      <c r="E13" s="18"/>
      <c r="F13" s="18"/>
      <c r="G13" s="18"/>
      <c r="H13" s="18"/>
      <c r="I13" s="18"/>
      <c r="J13" s="18"/>
      <c r="K13" s="18"/>
      <c r="L13" s="18"/>
      <c r="M13" s="18"/>
      <c r="N13" s="18"/>
      <c r="Q13" s="23"/>
      <c r="R13" s="23"/>
      <c r="S13" s="23"/>
      <c r="T13" s="23"/>
      <c r="U13" s="23"/>
    </row>
    <row r="14" spans="2:21" ht="15" customHeight="1" x14ac:dyDescent="0.3">
      <c r="B14" s="29" t="s">
        <v>37</v>
      </c>
      <c r="C14" s="18"/>
      <c r="D14" s="18"/>
      <c r="E14" s="18"/>
      <c r="F14" s="18"/>
      <c r="G14" s="18"/>
      <c r="H14" s="18"/>
      <c r="I14" s="18"/>
      <c r="J14" s="18"/>
      <c r="K14" s="18"/>
      <c r="L14" s="18"/>
      <c r="M14" s="18"/>
      <c r="N14" s="18"/>
      <c r="R14" s="23"/>
      <c r="S14" s="23"/>
      <c r="T14" s="23"/>
      <c r="U14" s="23"/>
    </row>
    <row r="15" spans="2:21" ht="15" customHeight="1" x14ac:dyDescent="0.3">
      <c r="B15" s="29"/>
      <c r="C15" s="18"/>
      <c r="D15" s="18"/>
      <c r="E15" s="18"/>
      <c r="F15" s="18"/>
      <c r="G15" s="18"/>
      <c r="H15" s="18"/>
      <c r="I15" s="18"/>
      <c r="J15" s="18"/>
      <c r="K15" s="18"/>
      <c r="L15" s="18"/>
      <c r="M15" s="18"/>
      <c r="N15" s="18"/>
      <c r="Q15" s="23"/>
      <c r="R15" s="23"/>
      <c r="S15" s="23"/>
      <c r="T15" s="23"/>
      <c r="U15" s="23"/>
    </row>
    <row r="16" spans="2:21" ht="15" customHeight="1" x14ac:dyDescent="0.3">
      <c r="B16" s="29"/>
      <c r="C16" s="18"/>
      <c r="D16" s="18"/>
      <c r="E16" s="18"/>
      <c r="F16" s="18"/>
      <c r="G16" s="18"/>
      <c r="H16" s="18"/>
      <c r="I16" s="18"/>
      <c r="J16" s="18"/>
      <c r="K16" s="18"/>
      <c r="L16" s="18"/>
      <c r="M16" s="18"/>
      <c r="N16" s="18"/>
      <c r="Q16" s="23"/>
      <c r="R16" s="23"/>
      <c r="S16" s="23"/>
      <c r="T16" s="23"/>
      <c r="U16" s="23"/>
    </row>
    <row r="17" spans="2:16" ht="15" customHeight="1" x14ac:dyDescent="0.3">
      <c r="B17" s="18"/>
      <c r="C17" s="18"/>
      <c r="D17" s="18"/>
      <c r="E17" s="18"/>
      <c r="F17" s="18"/>
      <c r="G17" s="18"/>
      <c r="H17" s="18"/>
      <c r="I17" s="18"/>
      <c r="J17" s="18"/>
      <c r="K17" s="18"/>
      <c r="L17" s="18"/>
      <c r="M17" s="18"/>
      <c r="N17" s="18"/>
    </row>
    <row r="18" spans="2:16" ht="15" customHeight="1" thickBot="1" x14ac:dyDescent="0.4">
      <c r="B18" s="30" t="s">
        <v>38</v>
      </c>
      <c r="C18" s="18"/>
      <c r="D18" s="18"/>
      <c r="E18" s="18"/>
      <c r="F18" s="18"/>
      <c r="G18" s="18"/>
      <c r="H18" s="18"/>
      <c r="I18" s="18"/>
      <c r="J18" s="18"/>
      <c r="K18" s="18"/>
      <c r="L18" s="18"/>
      <c r="M18" s="18"/>
      <c r="N18" s="18"/>
    </row>
    <row r="19" spans="2:16" ht="15" customHeight="1" x14ac:dyDescent="0.3">
      <c r="B19" s="31" t="s">
        <v>39</v>
      </c>
      <c r="C19" s="32" t="s">
        <v>25</v>
      </c>
      <c r="D19" s="32" t="s">
        <v>26</v>
      </c>
      <c r="E19" s="32" t="s">
        <v>27</v>
      </c>
      <c r="F19" s="32" t="s">
        <v>28</v>
      </c>
      <c r="G19" s="32" t="s">
        <v>29</v>
      </c>
      <c r="H19" s="32" t="s">
        <v>30</v>
      </c>
      <c r="I19" s="32" t="s">
        <v>31</v>
      </c>
      <c r="J19" s="32" t="s">
        <v>32</v>
      </c>
      <c r="K19" s="32" t="s">
        <v>33</v>
      </c>
      <c r="L19" s="32" t="s">
        <v>34</v>
      </c>
      <c r="M19" s="32" t="s">
        <v>35</v>
      </c>
      <c r="N19" s="33" t="s">
        <v>36</v>
      </c>
    </row>
    <row r="20" spans="2:16" ht="15" customHeight="1" x14ac:dyDescent="0.3">
      <c r="B20" s="34" t="s">
        <v>40</v>
      </c>
      <c r="C20" s="35">
        <f>$C$5</f>
        <v>5.2299999999999999E-2</v>
      </c>
      <c r="D20" s="35">
        <f t="shared" ref="D20:N20" si="0">$C$5</f>
        <v>5.2299999999999999E-2</v>
      </c>
      <c r="E20" s="35">
        <f t="shared" si="0"/>
        <v>5.2299999999999999E-2</v>
      </c>
      <c r="F20" s="35">
        <f t="shared" si="0"/>
        <v>5.2299999999999999E-2</v>
      </c>
      <c r="G20" s="35">
        <f t="shared" si="0"/>
        <v>5.2299999999999999E-2</v>
      </c>
      <c r="H20" s="35">
        <f t="shared" si="0"/>
        <v>5.2299999999999999E-2</v>
      </c>
      <c r="I20" s="35">
        <f t="shared" si="0"/>
        <v>5.2299999999999999E-2</v>
      </c>
      <c r="J20" s="35">
        <f t="shared" si="0"/>
        <v>5.2299999999999999E-2</v>
      </c>
      <c r="K20" s="35">
        <f t="shared" si="0"/>
        <v>5.2299999999999999E-2</v>
      </c>
      <c r="L20" s="35">
        <f t="shared" si="0"/>
        <v>5.2299999999999999E-2</v>
      </c>
      <c r="M20" s="35">
        <f t="shared" si="0"/>
        <v>5.2299999999999999E-2</v>
      </c>
      <c r="N20" s="36">
        <f t="shared" si="0"/>
        <v>5.2299999999999999E-2</v>
      </c>
    </row>
    <row r="21" spans="2:16" ht="15" customHeight="1" x14ac:dyDescent="0.3">
      <c r="B21" s="37" t="s">
        <v>41</v>
      </c>
      <c r="C21" s="35">
        <f t="shared" ref="C21:N21" si="1">C12</f>
        <v>0.41635942812446686</v>
      </c>
      <c r="D21" s="35">
        <f t="shared" si="1"/>
        <v>0.37498332200554002</v>
      </c>
      <c r="E21" s="35">
        <f t="shared" si="1"/>
        <v>0.27790975910056098</v>
      </c>
      <c r="F21" s="35">
        <f t="shared" si="1"/>
        <v>0.194634416756858</v>
      </c>
      <c r="G21" s="35">
        <f t="shared" si="1"/>
        <v>0.28342692993865498</v>
      </c>
      <c r="H21" s="35">
        <f t="shared" si="1"/>
        <v>0.36478268557543064</v>
      </c>
      <c r="I21" s="35">
        <f t="shared" si="1"/>
        <v>0.55029254581602527</v>
      </c>
      <c r="J21" s="35">
        <f t="shared" si="1"/>
        <v>0.60146943007921028</v>
      </c>
      <c r="K21" s="35">
        <f t="shared" si="1"/>
        <v>0.60540367356437397</v>
      </c>
      <c r="L21" s="35">
        <f t="shared" si="1"/>
        <v>0.64768070653495458</v>
      </c>
      <c r="M21" s="35">
        <f t="shared" si="1"/>
        <v>0.5523540164322871</v>
      </c>
      <c r="N21" s="36">
        <f t="shared" si="1"/>
        <v>0.49778509841850888</v>
      </c>
      <c r="P21" s="28"/>
    </row>
    <row r="22" spans="2:16" ht="15" customHeight="1" x14ac:dyDescent="0.3">
      <c r="B22" s="37" t="s">
        <v>42</v>
      </c>
      <c r="C22" s="38">
        <v>0.25</v>
      </c>
      <c r="D22" s="38">
        <v>0.25</v>
      </c>
      <c r="E22" s="38">
        <v>0.25</v>
      </c>
      <c r="F22" s="38">
        <v>0.25</v>
      </c>
      <c r="G22" s="38">
        <v>0.25</v>
      </c>
      <c r="H22" s="38">
        <v>0.25</v>
      </c>
      <c r="I22" s="38">
        <v>0.25</v>
      </c>
      <c r="J22" s="38">
        <v>0.25</v>
      </c>
      <c r="K22" s="38">
        <v>0.25</v>
      </c>
      <c r="L22" s="38">
        <v>0.25</v>
      </c>
      <c r="M22" s="38">
        <v>0.25</v>
      </c>
      <c r="N22" s="39">
        <v>0.25</v>
      </c>
      <c r="P22" s="28"/>
    </row>
    <row r="23" spans="2:16" ht="15" customHeight="1" x14ac:dyDescent="0.3">
      <c r="B23" s="37" t="s">
        <v>43</v>
      </c>
      <c r="C23" s="38">
        <v>0.75</v>
      </c>
      <c r="D23" s="38">
        <v>0.75</v>
      </c>
      <c r="E23" s="38">
        <v>0.75</v>
      </c>
      <c r="F23" s="38">
        <v>0.75</v>
      </c>
      <c r="G23" s="38">
        <v>0.75</v>
      </c>
      <c r="H23" s="38">
        <v>0.75</v>
      </c>
      <c r="I23" s="38">
        <v>0.75</v>
      </c>
      <c r="J23" s="38">
        <v>0.75</v>
      </c>
      <c r="K23" s="38">
        <v>0.75</v>
      </c>
      <c r="L23" s="38">
        <v>0.75</v>
      </c>
      <c r="M23" s="38">
        <v>0.75</v>
      </c>
      <c r="N23" s="39">
        <v>0.75</v>
      </c>
    </row>
    <row r="24" spans="2:16" ht="15" customHeight="1" thickBot="1" x14ac:dyDescent="0.35">
      <c r="B24" s="40" t="s">
        <v>44</v>
      </c>
      <c r="C24" s="41">
        <f>C21*C23+C20*C22</f>
        <v>0.32534457109335013</v>
      </c>
      <c r="D24" s="41">
        <f t="shared" ref="D24:N24" si="2">D21*D23+D20*D22</f>
        <v>0.294312491504155</v>
      </c>
      <c r="E24" s="41">
        <f t="shared" si="2"/>
        <v>0.22150731932542073</v>
      </c>
      <c r="F24" s="41">
        <f t="shared" si="2"/>
        <v>0.1590508125676435</v>
      </c>
      <c r="G24" s="41">
        <f t="shared" si="2"/>
        <v>0.22564519745399125</v>
      </c>
      <c r="H24" s="41">
        <f t="shared" si="2"/>
        <v>0.286662014181573</v>
      </c>
      <c r="I24" s="41">
        <f t="shared" si="2"/>
        <v>0.42579440936201896</v>
      </c>
      <c r="J24" s="41">
        <f t="shared" si="2"/>
        <v>0.46417707255940771</v>
      </c>
      <c r="K24" s="41">
        <f t="shared" si="2"/>
        <v>0.46712775517328048</v>
      </c>
      <c r="L24" s="41">
        <f t="shared" si="2"/>
        <v>0.49883552990121593</v>
      </c>
      <c r="M24" s="41">
        <f t="shared" si="2"/>
        <v>0.42734051232421533</v>
      </c>
      <c r="N24" s="42">
        <f t="shared" si="2"/>
        <v>0.38641382381388167</v>
      </c>
    </row>
    <row r="25" spans="2:16" ht="15" customHeight="1" thickBot="1" x14ac:dyDescent="0.35">
      <c r="B25" s="43"/>
      <c r="C25" s="43"/>
      <c r="D25" s="43"/>
      <c r="E25" s="43"/>
      <c r="F25" s="43"/>
      <c r="G25" s="43"/>
      <c r="H25" s="43"/>
      <c r="I25" s="43"/>
      <c r="J25" s="43"/>
      <c r="K25" s="43"/>
      <c r="L25" s="43"/>
      <c r="M25" s="43"/>
      <c r="N25" s="43"/>
    </row>
    <row r="26" spans="2:16" ht="15" customHeight="1" thickBot="1" x14ac:dyDescent="0.35">
      <c r="B26" s="44" t="s">
        <v>45</v>
      </c>
      <c r="C26" s="45">
        <f>ROUNDDOWN(AVERAGE(C24:N24),4)</f>
        <v>0.34849999999999998</v>
      </c>
      <c r="D26" s="43"/>
      <c r="E26" s="43"/>
      <c r="F26" s="43"/>
      <c r="G26" s="43"/>
      <c r="H26" s="43"/>
      <c r="I26" s="43"/>
      <c r="J26" s="43"/>
      <c r="K26" s="43"/>
      <c r="L26" s="43"/>
      <c r="M26" s="43"/>
      <c r="N26" s="43"/>
    </row>
    <row r="27" spans="2:16" ht="15" customHeight="1" x14ac:dyDescent="0.3"/>
    <row r="28" spans="2:16" ht="15" customHeight="1" x14ac:dyDescent="0.3">
      <c r="B28" s="46" t="s">
        <v>46</v>
      </c>
      <c r="C28" s="17" t="s">
        <v>47</v>
      </c>
    </row>
    <row r="29" spans="2:16" x14ac:dyDescent="0.3">
      <c r="B29" s="46" t="s">
        <v>48</v>
      </c>
      <c r="C29" s="47">
        <v>45852</v>
      </c>
    </row>
    <row r="30" spans="2:16" x14ac:dyDescent="0.3">
      <c r="B30" s="46"/>
      <c r="C30" s="47"/>
    </row>
    <row r="31" spans="2:16" x14ac:dyDescent="0.3"/>
  </sheetData>
  <mergeCells count="6">
    <mergeCell ref="C10:N10"/>
    <mergeCell ref="B2:N2"/>
    <mergeCell ref="B4:N4"/>
    <mergeCell ref="C5:N5"/>
    <mergeCell ref="B7:N7"/>
    <mergeCell ref="B9:N9"/>
  </mergeCells>
  <hyperlinks>
    <hyperlink ref="C28" r:id="rId1" xr:uid="{4C5039DB-1FDA-4AAB-A895-22845ACB2D3D}"/>
  </hyperlinks>
  <pageMargins left="0.511811024" right="0.511811024" top="0.78740157499999996" bottom="0.78740157499999996" header="0.31496062000000002" footer="0.31496062000000002"/>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6AE70-3CAD-4D4E-B20E-9A29FD36A818}">
  <sheetPr codeName="Planilha3"/>
  <dimension ref="A1:J13"/>
  <sheetViews>
    <sheetView tabSelected="1" zoomScaleNormal="100" workbookViewId="0">
      <selection activeCell="G1" sqref="G1:XFD1048576"/>
    </sheetView>
  </sheetViews>
  <sheetFormatPr defaultColWidth="0" defaultRowHeight="16.2" zeroHeight="1" x14ac:dyDescent="0.35"/>
  <cols>
    <col min="1" max="1" width="3.5546875" style="1" customWidth="1"/>
    <col min="2" max="2" width="42.6640625" style="1" bestFit="1" customWidth="1"/>
    <col min="3" max="6" width="18.77734375" style="7" customWidth="1"/>
    <col min="7" max="9" width="18.77734375" style="7" hidden="1" customWidth="1"/>
    <col min="10" max="10" width="8.88671875" style="1" hidden="1" customWidth="1"/>
    <col min="11" max="19" width="0" style="1" hidden="1" customWidth="1"/>
    <col min="20" max="16384" width="0" style="1" hidden="1"/>
  </cols>
  <sheetData>
    <row r="1" spans="1:9" x14ac:dyDescent="0.35">
      <c r="C1" s="1"/>
      <c r="D1" s="1"/>
      <c r="E1" s="1"/>
      <c r="F1" s="1"/>
      <c r="G1" s="1"/>
      <c r="H1" s="1"/>
      <c r="I1" s="1"/>
    </row>
    <row r="2" spans="1:9" x14ac:dyDescent="0.35">
      <c r="B2" s="2"/>
      <c r="C2" s="2"/>
      <c r="D2" s="2"/>
      <c r="E2" s="2"/>
      <c r="F2" s="1"/>
      <c r="G2" s="1"/>
      <c r="H2" s="1"/>
      <c r="I2" s="1"/>
    </row>
    <row r="3" spans="1:9" ht="34.950000000000003" customHeight="1" x14ac:dyDescent="0.35">
      <c r="A3" s="111"/>
      <c r="B3" s="151" t="s">
        <v>142</v>
      </c>
      <c r="C3" s="147" t="s">
        <v>186</v>
      </c>
      <c r="D3" s="148" t="s">
        <v>187</v>
      </c>
      <c r="E3" s="147" t="s">
        <v>188</v>
      </c>
      <c r="F3" s="66"/>
      <c r="G3" s="66"/>
      <c r="H3" s="66"/>
      <c r="I3" s="1"/>
    </row>
    <row r="4" spans="1:9" ht="34.950000000000003" customHeight="1" x14ac:dyDescent="0.35">
      <c r="A4" s="111"/>
      <c r="B4" s="152" t="s">
        <v>190</v>
      </c>
      <c r="C4" s="146">
        <v>1060590</v>
      </c>
      <c r="D4" s="145">
        <v>0.4385</v>
      </c>
      <c r="E4" s="146">
        <v>465101</v>
      </c>
    </row>
    <row r="5" spans="1:9" x14ac:dyDescent="0.35">
      <c r="C5" s="66"/>
    </row>
    <row r="6" spans="1:9" ht="34.950000000000003" customHeight="1" x14ac:dyDescent="0.35">
      <c r="B6" s="103" t="s">
        <v>191</v>
      </c>
      <c r="C6" s="104">
        <f>ER_year!E14</f>
        <v>772074.09626899997</v>
      </c>
      <c r="D6" s="145">
        <v>0.34849999999999998</v>
      </c>
      <c r="E6" s="146">
        <v>279596</v>
      </c>
    </row>
    <row r="7" spans="1:9" x14ac:dyDescent="0.35"/>
    <row r="8" spans="1:9" ht="34.950000000000003" customHeight="1" x14ac:dyDescent="0.35">
      <c r="B8" s="103" t="s">
        <v>166</v>
      </c>
      <c r="C8" s="105">
        <f>(C4-C6)/C4</f>
        <v>0.27203340002357179</v>
      </c>
      <c r="D8" s="149">
        <f t="shared" ref="D8:E8" si="0">(D4-D6)/D4</f>
        <v>0.2052451539338655</v>
      </c>
      <c r="E8" s="105">
        <f t="shared" si="0"/>
        <v>0.39884885218479427</v>
      </c>
    </row>
    <row r="9" spans="1:9" x14ac:dyDescent="0.35"/>
    <row r="10" spans="1:9" ht="34.950000000000003" customHeight="1" x14ac:dyDescent="0.35">
      <c r="B10" s="103" t="s">
        <v>75</v>
      </c>
      <c r="C10" s="105">
        <f>1-C8</f>
        <v>0.72796659997642821</v>
      </c>
      <c r="D10" s="105" t="s">
        <v>185</v>
      </c>
      <c r="E10" s="105">
        <f t="shared" ref="E10" si="1">1-E8</f>
        <v>0.60115114781520573</v>
      </c>
    </row>
    <row r="11" spans="1:9" x14ac:dyDescent="0.35"/>
    <row r="12" spans="1:9" ht="18" x14ac:dyDescent="0.4">
      <c r="B12" s="1" t="s">
        <v>189</v>
      </c>
    </row>
    <row r="13" spans="1:9" x14ac:dyDescent="0.35"/>
  </sheetData>
  <phoneticPr fontId="7" type="noConversion"/>
  <pageMargins left="0.511811024" right="0.511811024" top="0.78740157499999996" bottom="0.78740157499999996" header="0.31496062000000002" footer="0.31496062000000002"/>
  <pageSetup paperSize="9"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6793B-9633-497F-B8B0-FF3D94A593AC}">
  <dimension ref="A1:K90"/>
  <sheetViews>
    <sheetView zoomScaleNormal="100" workbookViewId="0">
      <selection activeCell="F10" sqref="F10"/>
    </sheetView>
  </sheetViews>
  <sheetFormatPr defaultColWidth="0" defaultRowHeight="14.4" zeroHeight="1" x14ac:dyDescent="0.3"/>
  <cols>
    <col min="1" max="1" width="30.44140625" customWidth="1"/>
    <col min="2" max="2" width="23.109375" bestFit="1" customWidth="1"/>
    <col min="3" max="3" width="27" customWidth="1"/>
    <col min="4" max="4" width="12.109375" style="49" bestFit="1" customWidth="1"/>
    <col min="5" max="5" width="9.6640625" style="49" bestFit="1" customWidth="1"/>
    <col min="6" max="6" width="13.77734375" style="49" customWidth="1"/>
    <col min="7" max="7" width="3.109375" customWidth="1"/>
    <col min="8" max="8" width="12.44140625" customWidth="1"/>
    <col min="9" max="9" width="12" customWidth="1"/>
    <col min="10" max="10" width="19.33203125" customWidth="1"/>
    <col min="11" max="11" width="3.109375" customWidth="1"/>
    <col min="12" max="16384" width="8.88671875" hidden="1"/>
  </cols>
  <sheetData>
    <row r="1" spans="1:10" x14ac:dyDescent="0.3">
      <c r="A1" s="52" t="s">
        <v>62</v>
      </c>
      <c r="B1" s="50" t="s">
        <v>119</v>
      </c>
    </row>
    <row r="2" spans="1:10" x14ac:dyDescent="0.3">
      <c r="A2" s="52" t="s">
        <v>60</v>
      </c>
      <c r="B2" s="51">
        <v>45952</v>
      </c>
    </row>
    <row r="3" spans="1:10" x14ac:dyDescent="0.3">
      <c r="A3" s="52" t="s">
        <v>63</v>
      </c>
      <c r="B3" s="50" t="s">
        <v>61</v>
      </c>
    </row>
    <row r="4" spans="1:10" x14ac:dyDescent="0.3"/>
    <row r="5" spans="1:10" x14ac:dyDescent="0.3">
      <c r="A5" s="72" t="s">
        <v>64</v>
      </c>
      <c r="B5" s="72" t="s">
        <v>17</v>
      </c>
      <c r="C5" s="72" t="s">
        <v>65</v>
      </c>
      <c r="D5" s="73" t="s">
        <v>49</v>
      </c>
      <c r="E5" s="73" t="s">
        <v>120</v>
      </c>
      <c r="F5" s="73" t="s">
        <v>143</v>
      </c>
      <c r="H5" s="144" t="s">
        <v>18</v>
      </c>
      <c r="I5" s="144"/>
      <c r="J5" s="144"/>
    </row>
    <row r="6" spans="1:10" x14ac:dyDescent="0.3">
      <c r="A6" s="67" t="s">
        <v>50</v>
      </c>
      <c r="B6" s="74" t="s">
        <v>3</v>
      </c>
      <c r="C6" s="67" t="s">
        <v>68</v>
      </c>
      <c r="D6" s="68">
        <v>2698.5088369999999</v>
      </c>
      <c r="E6" s="68">
        <v>21.297429999999999</v>
      </c>
      <c r="F6" s="68">
        <f>D6-E6</f>
        <v>2677.2114069999998</v>
      </c>
      <c r="H6" s="53" t="s">
        <v>49</v>
      </c>
      <c r="I6" s="73" t="s">
        <v>120</v>
      </c>
      <c r="J6" s="91" t="s">
        <v>143</v>
      </c>
    </row>
    <row r="7" spans="1:10" x14ac:dyDescent="0.3">
      <c r="A7" s="67" t="s">
        <v>50</v>
      </c>
      <c r="B7" s="74" t="s">
        <v>3</v>
      </c>
      <c r="C7" s="67" t="s">
        <v>69</v>
      </c>
      <c r="D7" s="68">
        <v>2594.709793</v>
      </c>
      <c r="E7" s="68">
        <v>21.174982</v>
      </c>
      <c r="F7" s="68">
        <f t="shared" ref="F7:F70" si="0">D7-E7</f>
        <v>2573.534811</v>
      </c>
      <c r="H7" s="59">
        <f>SUM(D6:D89)</f>
        <v>772665.99397199985</v>
      </c>
      <c r="I7" s="59">
        <f>SUM(E6:E89)</f>
        <v>591.89770300000021</v>
      </c>
      <c r="J7" s="59">
        <f>SUM(F6:F89)</f>
        <v>772074.09626899974</v>
      </c>
    </row>
    <row r="8" spans="1:10" x14ac:dyDescent="0.3">
      <c r="A8" s="67" t="s">
        <v>50</v>
      </c>
      <c r="B8" s="74" t="s">
        <v>3</v>
      </c>
      <c r="C8" s="67" t="s">
        <v>70</v>
      </c>
      <c r="D8" s="68">
        <v>2821.8593059999998</v>
      </c>
      <c r="E8" s="68">
        <v>21.846959999999999</v>
      </c>
      <c r="F8" s="68">
        <f t="shared" si="0"/>
        <v>2800.012346</v>
      </c>
    </row>
    <row r="9" spans="1:10" x14ac:dyDescent="0.3">
      <c r="A9" s="67" t="s">
        <v>50</v>
      </c>
      <c r="B9" s="74" t="s">
        <v>3</v>
      </c>
      <c r="C9" s="67" t="s">
        <v>71</v>
      </c>
      <c r="D9" s="68">
        <v>2406.9016000000001</v>
      </c>
      <c r="E9" s="68">
        <v>22.326183</v>
      </c>
      <c r="F9" s="68">
        <f t="shared" si="0"/>
        <v>2384.575417</v>
      </c>
    </row>
    <row r="10" spans="1:10" x14ac:dyDescent="0.3">
      <c r="A10" s="67" t="s">
        <v>50</v>
      </c>
      <c r="B10" s="74" t="s">
        <v>3</v>
      </c>
      <c r="C10" s="67" t="s">
        <v>72</v>
      </c>
      <c r="D10" s="68">
        <v>2356.2472769999999</v>
      </c>
      <c r="E10" s="68">
        <v>22.707951999999999</v>
      </c>
      <c r="F10" s="68">
        <f t="shared" si="0"/>
        <v>2333.5393249999997</v>
      </c>
    </row>
    <row r="11" spans="1:10" x14ac:dyDescent="0.3">
      <c r="A11" s="67" t="s">
        <v>50</v>
      </c>
      <c r="B11" s="74" t="s">
        <v>3</v>
      </c>
      <c r="C11" s="67" t="s">
        <v>73</v>
      </c>
      <c r="D11" s="68">
        <v>2531.2084610000002</v>
      </c>
      <c r="E11" s="68">
        <v>21.229462999999999</v>
      </c>
      <c r="F11" s="68">
        <f t="shared" si="0"/>
        <v>2509.978998</v>
      </c>
    </row>
    <row r="12" spans="1:10" x14ac:dyDescent="0.3">
      <c r="A12" s="67" t="s">
        <v>50</v>
      </c>
      <c r="B12" s="74" t="s">
        <v>3</v>
      </c>
      <c r="C12" s="67" t="s">
        <v>74</v>
      </c>
      <c r="D12" s="68">
        <v>2555.8438590000001</v>
      </c>
      <c r="E12" s="68">
        <v>21.834534999999999</v>
      </c>
      <c r="F12" s="68">
        <f t="shared" si="0"/>
        <v>2534.0093240000001</v>
      </c>
    </row>
    <row r="13" spans="1:10" x14ac:dyDescent="0.3">
      <c r="A13" s="67" t="s">
        <v>51</v>
      </c>
      <c r="B13" s="74" t="s">
        <v>4</v>
      </c>
      <c r="C13" s="67" t="s">
        <v>68</v>
      </c>
      <c r="D13" s="68">
        <v>6549.3541949999999</v>
      </c>
      <c r="E13" s="68">
        <v>20.411832</v>
      </c>
      <c r="F13" s="68">
        <f t="shared" si="0"/>
        <v>6528.9423630000001</v>
      </c>
    </row>
    <row r="14" spans="1:10" x14ac:dyDescent="0.3">
      <c r="A14" s="67" t="s">
        <v>51</v>
      </c>
      <c r="B14" s="74" t="s">
        <v>4</v>
      </c>
      <c r="C14" s="67" t="s">
        <v>69</v>
      </c>
      <c r="D14" s="68">
        <v>6209.9072720000004</v>
      </c>
      <c r="E14" s="68">
        <v>19.359596</v>
      </c>
      <c r="F14" s="68">
        <f t="shared" si="0"/>
        <v>6190.5476760000001</v>
      </c>
    </row>
    <row r="15" spans="1:10" x14ac:dyDescent="0.3">
      <c r="A15" s="67" t="s">
        <v>51</v>
      </c>
      <c r="B15" s="74" t="s">
        <v>4</v>
      </c>
      <c r="C15" s="67" t="s">
        <v>70</v>
      </c>
      <c r="D15" s="68">
        <v>6475.2483080000002</v>
      </c>
      <c r="E15" s="68">
        <v>18.452362999999998</v>
      </c>
      <c r="F15" s="68">
        <f t="shared" si="0"/>
        <v>6456.7959449999998</v>
      </c>
    </row>
    <row r="16" spans="1:10" x14ac:dyDescent="0.3">
      <c r="A16" s="67" t="s">
        <v>51</v>
      </c>
      <c r="B16" s="74" t="s">
        <v>4</v>
      </c>
      <c r="C16" s="67" t="s">
        <v>71</v>
      </c>
      <c r="D16" s="68">
        <v>6597.2975459999998</v>
      </c>
      <c r="E16" s="68">
        <v>18.154274000000001</v>
      </c>
      <c r="F16" s="68">
        <f t="shared" si="0"/>
        <v>6579.1432719999993</v>
      </c>
    </row>
    <row r="17" spans="1:6" x14ac:dyDescent="0.3">
      <c r="A17" s="67" t="s">
        <v>51</v>
      </c>
      <c r="B17" s="74" t="s">
        <v>4</v>
      </c>
      <c r="C17" s="67" t="s">
        <v>72</v>
      </c>
      <c r="D17" s="68">
        <v>6300.3706259999999</v>
      </c>
      <c r="E17" s="68">
        <v>19.252911999999998</v>
      </c>
      <c r="F17" s="68">
        <f t="shared" si="0"/>
        <v>6281.117714</v>
      </c>
    </row>
    <row r="18" spans="1:6" x14ac:dyDescent="0.3">
      <c r="A18" s="67" t="s">
        <v>51</v>
      </c>
      <c r="B18" s="74" t="s">
        <v>4</v>
      </c>
      <c r="C18" s="67" t="s">
        <v>73</v>
      </c>
      <c r="D18" s="68">
        <v>6203.1060040000002</v>
      </c>
      <c r="E18" s="68">
        <v>19.035879999999999</v>
      </c>
      <c r="F18" s="68">
        <f t="shared" si="0"/>
        <v>6184.0701239999999</v>
      </c>
    </row>
    <row r="19" spans="1:6" x14ac:dyDescent="0.3">
      <c r="A19" s="67" t="s">
        <v>51</v>
      </c>
      <c r="B19" s="74" t="s">
        <v>4</v>
      </c>
      <c r="C19" s="67" t="s">
        <v>74</v>
      </c>
      <c r="D19" s="68">
        <v>6443.3874480000004</v>
      </c>
      <c r="E19" s="68">
        <v>18.848109999999998</v>
      </c>
      <c r="F19" s="68">
        <f t="shared" si="0"/>
        <v>6424.5393380000005</v>
      </c>
    </row>
    <row r="20" spans="1:6" x14ac:dyDescent="0.3">
      <c r="A20" s="67" t="s">
        <v>52</v>
      </c>
      <c r="B20" s="74" t="s">
        <v>5</v>
      </c>
      <c r="C20" s="67" t="s">
        <v>68</v>
      </c>
      <c r="D20" s="68">
        <v>4348.5866809999998</v>
      </c>
      <c r="E20" s="68">
        <v>24.256450999999998</v>
      </c>
      <c r="F20" s="68">
        <f t="shared" si="0"/>
        <v>4324.3302299999996</v>
      </c>
    </row>
    <row r="21" spans="1:6" x14ac:dyDescent="0.3">
      <c r="A21" s="67" t="s">
        <v>52</v>
      </c>
      <c r="B21" s="74" t="s">
        <v>5</v>
      </c>
      <c r="C21" s="67" t="s">
        <v>69</v>
      </c>
      <c r="D21" s="68">
        <v>4753.4791279999999</v>
      </c>
      <c r="E21" s="68">
        <v>20.263867999999999</v>
      </c>
      <c r="F21" s="68">
        <f t="shared" si="0"/>
        <v>4733.2152599999999</v>
      </c>
    </row>
    <row r="22" spans="1:6" x14ac:dyDescent="0.3">
      <c r="A22" s="67" t="s">
        <v>52</v>
      </c>
      <c r="B22" s="74" t="s">
        <v>5</v>
      </c>
      <c r="C22" s="67" t="s">
        <v>70</v>
      </c>
      <c r="D22" s="68">
        <v>4483.4742699999997</v>
      </c>
      <c r="E22" s="68">
        <v>24.553650000000001</v>
      </c>
      <c r="F22" s="68">
        <f t="shared" si="0"/>
        <v>4458.9206199999999</v>
      </c>
    </row>
    <row r="23" spans="1:6" x14ac:dyDescent="0.3">
      <c r="A23" s="67" t="s">
        <v>52</v>
      </c>
      <c r="B23" s="74" t="s">
        <v>5</v>
      </c>
      <c r="C23" s="67" t="s">
        <v>71</v>
      </c>
      <c r="D23" s="68">
        <v>4664.9039849999999</v>
      </c>
      <c r="E23" s="68">
        <v>25.064710000000002</v>
      </c>
      <c r="F23" s="68">
        <f t="shared" si="0"/>
        <v>4639.8392750000003</v>
      </c>
    </row>
    <row r="24" spans="1:6" x14ac:dyDescent="0.3">
      <c r="A24" s="67" t="s">
        <v>52</v>
      </c>
      <c r="B24" s="74" t="s">
        <v>5</v>
      </c>
      <c r="C24" s="67" t="s">
        <v>72</v>
      </c>
      <c r="D24" s="68">
        <v>4377.6200879999997</v>
      </c>
      <c r="E24" s="68">
        <v>23.389676000000001</v>
      </c>
      <c r="F24" s="68">
        <f t="shared" si="0"/>
        <v>4354.2304119999999</v>
      </c>
    </row>
    <row r="25" spans="1:6" x14ac:dyDescent="0.3">
      <c r="A25" s="67" t="s">
        <v>52</v>
      </c>
      <c r="B25" s="74" t="s">
        <v>5</v>
      </c>
      <c r="C25" s="67" t="s">
        <v>73</v>
      </c>
      <c r="D25" s="68">
        <v>4442.572244</v>
      </c>
      <c r="E25" s="68">
        <v>20.263120000000001</v>
      </c>
      <c r="F25" s="68">
        <f t="shared" si="0"/>
        <v>4422.3091240000003</v>
      </c>
    </row>
    <row r="26" spans="1:6" x14ac:dyDescent="0.3">
      <c r="A26" s="67" t="s">
        <v>52</v>
      </c>
      <c r="B26" s="74" t="s">
        <v>5</v>
      </c>
      <c r="C26" s="67" t="s">
        <v>74</v>
      </c>
      <c r="D26" s="68">
        <v>4006.1993309999998</v>
      </c>
      <c r="E26" s="68">
        <v>22.920850000000002</v>
      </c>
      <c r="F26" s="68">
        <f t="shared" si="0"/>
        <v>3983.2784809999998</v>
      </c>
    </row>
    <row r="27" spans="1:6" x14ac:dyDescent="0.3">
      <c r="A27" s="67" t="s">
        <v>53</v>
      </c>
      <c r="B27" s="74" t="s">
        <v>6</v>
      </c>
      <c r="C27" s="67" t="s">
        <v>68</v>
      </c>
      <c r="D27" s="68">
        <v>7640.0929429999997</v>
      </c>
      <c r="E27" s="68">
        <v>8.0970600000000008</v>
      </c>
      <c r="F27" s="68">
        <f t="shared" si="0"/>
        <v>7631.9958829999996</v>
      </c>
    </row>
    <row r="28" spans="1:6" x14ac:dyDescent="0.3">
      <c r="A28" s="67" t="s">
        <v>53</v>
      </c>
      <c r="B28" s="74" t="s">
        <v>6</v>
      </c>
      <c r="C28" s="67" t="s">
        <v>69</v>
      </c>
      <c r="D28" s="68">
        <v>8035.3482819999999</v>
      </c>
      <c r="E28" s="68">
        <v>7.6755069999999996</v>
      </c>
      <c r="F28" s="68">
        <f t="shared" si="0"/>
        <v>8027.672775</v>
      </c>
    </row>
    <row r="29" spans="1:6" x14ac:dyDescent="0.3">
      <c r="A29" s="67" t="s">
        <v>53</v>
      </c>
      <c r="B29" s="74" t="s">
        <v>6</v>
      </c>
      <c r="C29" s="67" t="s">
        <v>70</v>
      </c>
      <c r="D29" s="68">
        <v>7545.746099</v>
      </c>
      <c r="E29" s="68">
        <v>7.5235729999999998</v>
      </c>
      <c r="F29" s="68">
        <f t="shared" si="0"/>
        <v>7538.2225259999996</v>
      </c>
    </row>
    <row r="30" spans="1:6" x14ac:dyDescent="0.3">
      <c r="A30" s="67" t="s">
        <v>53</v>
      </c>
      <c r="B30" s="74" t="s">
        <v>6</v>
      </c>
      <c r="C30" s="67" t="s">
        <v>71</v>
      </c>
      <c r="D30" s="68">
        <v>8095.6045690000001</v>
      </c>
      <c r="E30" s="68">
        <v>7.5155320000000003</v>
      </c>
      <c r="F30" s="68">
        <f t="shared" si="0"/>
        <v>8088.0890369999997</v>
      </c>
    </row>
    <row r="31" spans="1:6" x14ac:dyDescent="0.3">
      <c r="A31" s="67" t="s">
        <v>53</v>
      </c>
      <c r="B31" s="74" t="s">
        <v>6</v>
      </c>
      <c r="C31" s="67" t="s">
        <v>72</v>
      </c>
      <c r="D31" s="68">
        <v>7645.7966980000001</v>
      </c>
      <c r="E31" s="68">
        <v>8.1399819999999998</v>
      </c>
      <c r="F31" s="68">
        <f t="shared" si="0"/>
        <v>7637.6567160000004</v>
      </c>
    </row>
    <row r="32" spans="1:6" x14ac:dyDescent="0.3">
      <c r="A32" s="67" t="s">
        <v>53</v>
      </c>
      <c r="B32" s="74" t="s">
        <v>6</v>
      </c>
      <c r="C32" s="67" t="s">
        <v>73</v>
      </c>
      <c r="D32" s="68">
        <v>7618.2503260000003</v>
      </c>
      <c r="E32" s="68">
        <v>8.0038959999999992</v>
      </c>
      <c r="F32" s="68">
        <f t="shared" si="0"/>
        <v>7610.2464300000001</v>
      </c>
    </row>
    <row r="33" spans="1:6" x14ac:dyDescent="0.3">
      <c r="A33" s="67" t="s">
        <v>53</v>
      </c>
      <c r="B33" s="74" t="s">
        <v>6</v>
      </c>
      <c r="C33" s="67" t="s">
        <v>74</v>
      </c>
      <c r="D33" s="68">
        <v>7877.3177429999996</v>
      </c>
      <c r="E33" s="68">
        <v>7.8933479999999996</v>
      </c>
      <c r="F33" s="68">
        <f t="shared" si="0"/>
        <v>7869.424395</v>
      </c>
    </row>
    <row r="34" spans="1:6" x14ac:dyDescent="0.3">
      <c r="A34" s="67" t="s">
        <v>54</v>
      </c>
      <c r="B34" s="74" t="s">
        <v>7</v>
      </c>
      <c r="C34" s="67" t="s">
        <v>68</v>
      </c>
      <c r="D34" s="68">
        <v>12463.572337</v>
      </c>
      <c r="E34" s="68">
        <v>0.88495199999999996</v>
      </c>
      <c r="F34" s="68">
        <f t="shared" si="0"/>
        <v>12462.687384999999</v>
      </c>
    </row>
    <row r="35" spans="1:6" x14ac:dyDescent="0.3">
      <c r="A35" s="67" t="s">
        <v>54</v>
      </c>
      <c r="B35" s="74" t="s">
        <v>7</v>
      </c>
      <c r="C35" s="67" t="s">
        <v>69</v>
      </c>
      <c r="D35" s="68">
        <v>13102.756686999999</v>
      </c>
      <c r="E35" s="68">
        <v>1.1637679999999999</v>
      </c>
      <c r="F35" s="68">
        <f t="shared" si="0"/>
        <v>13101.592918999999</v>
      </c>
    </row>
    <row r="36" spans="1:6" x14ac:dyDescent="0.3">
      <c r="A36" s="67" t="s">
        <v>54</v>
      </c>
      <c r="B36" s="74" t="s">
        <v>7</v>
      </c>
      <c r="C36" s="67" t="s">
        <v>70</v>
      </c>
      <c r="D36" s="68">
        <v>12499.338018</v>
      </c>
      <c r="E36" s="68">
        <v>0.55680300000000005</v>
      </c>
      <c r="F36" s="68">
        <f t="shared" si="0"/>
        <v>12498.781215000001</v>
      </c>
    </row>
    <row r="37" spans="1:6" x14ac:dyDescent="0.3">
      <c r="A37" s="67" t="s">
        <v>54</v>
      </c>
      <c r="B37" s="74" t="s">
        <v>7</v>
      </c>
      <c r="C37" s="67" t="s">
        <v>71</v>
      </c>
      <c r="D37" s="68">
        <v>13167.968782</v>
      </c>
      <c r="E37" s="68">
        <v>0.68730899999999995</v>
      </c>
      <c r="F37" s="68">
        <f t="shared" si="0"/>
        <v>13167.281472999999</v>
      </c>
    </row>
    <row r="38" spans="1:6" x14ac:dyDescent="0.3">
      <c r="A38" s="67" t="s">
        <v>54</v>
      </c>
      <c r="B38" s="74" t="s">
        <v>7</v>
      </c>
      <c r="C38" s="67" t="s">
        <v>72</v>
      </c>
      <c r="D38" s="68">
        <v>13015.229095000001</v>
      </c>
      <c r="E38" s="68">
        <v>0.96111400000000002</v>
      </c>
      <c r="F38" s="68">
        <f t="shared" si="0"/>
        <v>13014.267981000001</v>
      </c>
    </row>
    <row r="39" spans="1:6" x14ac:dyDescent="0.3">
      <c r="A39" s="67" t="s">
        <v>54</v>
      </c>
      <c r="B39" s="74" t="s">
        <v>7</v>
      </c>
      <c r="C39" s="67" t="s">
        <v>73</v>
      </c>
      <c r="D39" s="68">
        <v>11898.100210000001</v>
      </c>
      <c r="E39" s="68">
        <v>1.093081</v>
      </c>
      <c r="F39" s="68">
        <f t="shared" si="0"/>
        <v>11897.007129</v>
      </c>
    </row>
    <row r="40" spans="1:6" x14ac:dyDescent="0.3">
      <c r="A40" s="67" t="s">
        <v>54</v>
      </c>
      <c r="B40" s="74" t="s">
        <v>7</v>
      </c>
      <c r="C40" s="67" t="s">
        <v>74</v>
      </c>
      <c r="D40" s="68">
        <v>12867.374865</v>
      </c>
      <c r="E40" s="68">
        <v>0.95518599999999998</v>
      </c>
      <c r="F40" s="68">
        <f t="shared" si="0"/>
        <v>12866.419679000001</v>
      </c>
    </row>
    <row r="41" spans="1:6" x14ac:dyDescent="0.3">
      <c r="A41" s="67" t="s">
        <v>96</v>
      </c>
      <c r="B41" s="74" t="s">
        <v>8</v>
      </c>
      <c r="C41" s="67" t="s">
        <v>68</v>
      </c>
      <c r="D41" s="68">
        <v>13387.097521</v>
      </c>
      <c r="E41" s="68">
        <v>0</v>
      </c>
      <c r="F41" s="68">
        <f t="shared" si="0"/>
        <v>13387.097521</v>
      </c>
    </row>
    <row r="42" spans="1:6" x14ac:dyDescent="0.3">
      <c r="A42" s="67" t="s">
        <v>96</v>
      </c>
      <c r="B42" s="74" t="s">
        <v>8</v>
      </c>
      <c r="C42" s="67" t="s">
        <v>69</v>
      </c>
      <c r="D42" s="68">
        <v>13785.868603000001</v>
      </c>
      <c r="E42" s="68">
        <v>0</v>
      </c>
      <c r="F42" s="68">
        <f t="shared" si="0"/>
        <v>13785.868603000001</v>
      </c>
    </row>
    <row r="43" spans="1:6" x14ac:dyDescent="0.3">
      <c r="A43" s="67" t="s">
        <v>96</v>
      </c>
      <c r="B43" s="74" t="s">
        <v>8</v>
      </c>
      <c r="C43" s="67" t="s">
        <v>70</v>
      </c>
      <c r="D43" s="68">
        <v>13128.331227000001</v>
      </c>
      <c r="E43" s="68">
        <v>0</v>
      </c>
      <c r="F43" s="68">
        <f t="shared" si="0"/>
        <v>13128.331227000001</v>
      </c>
    </row>
    <row r="44" spans="1:6" x14ac:dyDescent="0.3">
      <c r="A44" s="67" t="s">
        <v>96</v>
      </c>
      <c r="B44" s="74" t="s">
        <v>8</v>
      </c>
      <c r="C44" s="67" t="s">
        <v>71</v>
      </c>
      <c r="D44" s="68">
        <v>13795.276712999999</v>
      </c>
      <c r="E44" s="68">
        <v>0</v>
      </c>
      <c r="F44" s="68">
        <f t="shared" si="0"/>
        <v>13795.276712999999</v>
      </c>
    </row>
    <row r="45" spans="1:6" x14ac:dyDescent="0.3">
      <c r="A45" s="67" t="s">
        <v>96</v>
      </c>
      <c r="B45" s="74" t="s">
        <v>8</v>
      </c>
      <c r="C45" s="67" t="s">
        <v>72</v>
      </c>
      <c r="D45" s="68">
        <v>13622.402429</v>
      </c>
      <c r="E45" s="68">
        <v>0</v>
      </c>
      <c r="F45" s="68">
        <f t="shared" si="0"/>
        <v>13622.402429</v>
      </c>
    </row>
    <row r="46" spans="1:6" x14ac:dyDescent="0.3">
      <c r="A46" s="67" t="s">
        <v>96</v>
      </c>
      <c r="B46" s="74" t="s">
        <v>8</v>
      </c>
      <c r="C46" s="67" t="s">
        <v>73</v>
      </c>
      <c r="D46" s="68">
        <v>12850.351156999999</v>
      </c>
      <c r="E46" s="68">
        <v>1.13E-4</v>
      </c>
      <c r="F46" s="68">
        <f t="shared" si="0"/>
        <v>12850.351043999999</v>
      </c>
    </row>
    <row r="47" spans="1:6" x14ac:dyDescent="0.3">
      <c r="A47" s="67" t="s">
        <v>96</v>
      </c>
      <c r="B47" s="74" t="s">
        <v>8</v>
      </c>
      <c r="C47" s="67" t="s">
        <v>74</v>
      </c>
      <c r="D47" s="68">
        <v>13569.103319</v>
      </c>
      <c r="E47" s="68">
        <v>0</v>
      </c>
      <c r="F47" s="68">
        <f t="shared" si="0"/>
        <v>13569.103319</v>
      </c>
    </row>
    <row r="48" spans="1:6" x14ac:dyDescent="0.3">
      <c r="A48" s="67" t="s">
        <v>55</v>
      </c>
      <c r="B48" s="74" t="s">
        <v>9</v>
      </c>
      <c r="C48" s="67" t="s">
        <v>68</v>
      </c>
      <c r="D48" s="68">
        <v>14685.236111</v>
      </c>
      <c r="E48" s="68">
        <v>2.947E-3</v>
      </c>
      <c r="F48" s="68">
        <f t="shared" si="0"/>
        <v>14685.233163999999</v>
      </c>
    </row>
    <row r="49" spans="1:6" x14ac:dyDescent="0.3">
      <c r="A49" s="67" t="s">
        <v>55</v>
      </c>
      <c r="B49" s="74" t="s">
        <v>9</v>
      </c>
      <c r="C49" s="67" t="s">
        <v>69</v>
      </c>
      <c r="D49" s="68">
        <v>15875.71823</v>
      </c>
      <c r="E49" s="68">
        <v>6.0999999999999999E-5</v>
      </c>
      <c r="F49" s="68">
        <f t="shared" si="0"/>
        <v>15875.718169</v>
      </c>
    </row>
    <row r="50" spans="1:6" x14ac:dyDescent="0.3">
      <c r="A50" s="67" t="s">
        <v>55</v>
      </c>
      <c r="B50" s="74" t="s">
        <v>9</v>
      </c>
      <c r="C50" s="67" t="s">
        <v>70</v>
      </c>
      <c r="D50" s="68">
        <v>14412.372237</v>
      </c>
      <c r="E50" s="68">
        <v>0</v>
      </c>
      <c r="F50" s="68">
        <f t="shared" si="0"/>
        <v>14412.372237</v>
      </c>
    </row>
    <row r="51" spans="1:6" x14ac:dyDescent="0.3">
      <c r="A51" s="67" t="s">
        <v>55</v>
      </c>
      <c r="B51" s="74" t="s">
        <v>9</v>
      </c>
      <c r="C51" s="67" t="s">
        <v>71</v>
      </c>
      <c r="D51" s="68">
        <v>14736.888124999999</v>
      </c>
      <c r="E51" s="68">
        <v>0</v>
      </c>
      <c r="F51" s="68">
        <f t="shared" si="0"/>
        <v>14736.888124999999</v>
      </c>
    </row>
    <row r="52" spans="1:6" x14ac:dyDescent="0.3">
      <c r="A52" s="67" t="s">
        <v>55</v>
      </c>
      <c r="B52" s="74" t="s">
        <v>9</v>
      </c>
      <c r="C52" s="67" t="s">
        <v>72</v>
      </c>
      <c r="D52" s="68">
        <v>15015.846362</v>
      </c>
      <c r="E52" s="68">
        <v>9.1000000000000003E-5</v>
      </c>
      <c r="F52" s="68">
        <f t="shared" si="0"/>
        <v>15015.846271</v>
      </c>
    </row>
    <row r="53" spans="1:6" x14ac:dyDescent="0.3">
      <c r="A53" s="67" t="s">
        <v>55</v>
      </c>
      <c r="B53" s="74" t="s">
        <v>9</v>
      </c>
      <c r="C53" s="67" t="s">
        <v>73</v>
      </c>
      <c r="D53" s="68">
        <v>14922.710762999999</v>
      </c>
      <c r="E53" s="68">
        <v>5.0900000000000001E-4</v>
      </c>
      <c r="F53" s="68">
        <f t="shared" si="0"/>
        <v>14922.710254</v>
      </c>
    </row>
    <row r="54" spans="1:6" x14ac:dyDescent="0.3">
      <c r="A54" s="67" t="s">
        <v>55</v>
      </c>
      <c r="B54" s="74" t="s">
        <v>9</v>
      </c>
      <c r="C54" s="67" t="s">
        <v>74</v>
      </c>
      <c r="D54" s="68">
        <v>15223.234726000001</v>
      </c>
      <c r="E54" s="68">
        <v>0</v>
      </c>
      <c r="F54" s="68">
        <f t="shared" si="0"/>
        <v>15223.234726000001</v>
      </c>
    </row>
    <row r="55" spans="1:6" x14ac:dyDescent="0.3">
      <c r="A55" s="67" t="s">
        <v>56</v>
      </c>
      <c r="B55" s="74" t="s">
        <v>10</v>
      </c>
      <c r="C55" s="67" t="s">
        <v>68</v>
      </c>
      <c r="D55" s="68">
        <v>13912.829722</v>
      </c>
      <c r="E55" s="68">
        <v>0</v>
      </c>
      <c r="F55" s="68">
        <f t="shared" si="0"/>
        <v>13912.829722</v>
      </c>
    </row>
    <row r="56" spans="1:6" x14ac:dyDescent="0.3">
      <c r="A56" s="67" t="s">
        <v>56</v>
      </c>
      <c r="B56" s="74" t="s">
        <v>10</v>
      </c>
      <c r="C56" s="67" t="s">
        <v>69</v>
      </c>
      <c r="D56" s="68">
        <v>14642.897156000001</v>
      </c>
      <c r="E56" s="68">
        <v>0</v>
      </c>
      <c r="F56" s="68">
        <f t="shared" si="0"/>
        <v>14642.897156000001</v>
      </c>
    </row>
    <row r="57" spans="1:6" x14ac:dyDescent="0.3">
      <c r="A57" s="67" t="s">
        <v>56</v>
      </c>
      <c r="B57" s="74" t="s">
        <v>10</v>
      </c>
      <c r="C57" s="67" t="s">
        <v>70</v>
      </c>
      <c r="D57" s="68">
        <v>13681.659887</v>
      </c>
      <c r="E57" s="68">
        <v>0</v>
      </c>
      <c r="F57" s="68">
        <f t="shared" si="0"/>
        <v>13681.659887</v>
      </c>
    </row>
    <row r="58" spans="1:6" x14ac:dyDescent="0.3">
      <c r="A58" s="67" t="s">
        <v>56</v>
      </c>
      <c r="B58" s="74" t="s">
        <v>10</v>
      </c>
      <c r="C58" s="67" t="s">
        <v>71</v>
      </c>
      <c r="D58" s="68">
        <v>14087.377877999999</v>
      </c>
      <c r="E58" s="68">
        <v>3.3479999999999998E-3</v>
      </c>
      <c r="F58" s="68">
        <f t="shared" si="0"/>
        <v>14087.374529999999</v>
      </c>
    </row>
    <row r="59" spans="1:6" x14ac:dyDescent="0.3">
      <c r="A59" s="67" t="s">
        <v>56</v>
      </c>
      <c r="B59" s="74" t="s">
        <v>10</v>
      </c>
      <c r="C59" s="67" t="s">
        <v>72</v>
      </c>
      <c r="D59" s="68">
        <v>14152.33106</v>
      </c>
      <c r="E59" s="68">
        <v>0</v>
      </c>
      <c r="F59" s="68">
        <f t="shared" si="0"/>
        <v>14152.33106</v>
      </c>
    </row>
    <row r="60" spans="1:6" x14ac:dyDescent="0.3">
      <c r="A60" s="67" t="s">
        <v>56</v>
      </c>
      <c r="B60" s="74" t="s">
        <v>10</v>
      </c>
      <c r="C60" s="67" t="s">
        <v>73</v>
      </c>
      <c r="D60" s="68">
        <v>14151.598496000001</v>
      </c>
      <c r="E60" s="68">
        <v>0</v>
      </c>
      <c r="F60" s="68">
        <f t="shared" si="0"/>
        <v>14151.598496000001</v>
      </c>
    </row>
    <row r="61" spans="1:6" x14ac:dyDescent="0.3">
      <c r="A61" s="67" t="s">
        <v>56</v>
      </c>
      <c r="B61" s="74" t="s">
        <v>10</v>
      </c>
      <c r="C61" s="67" t="s">
        <v>74</v>
      </c>
      <c r="D61" s="68">
        <v>14262.773698000001</v>
      </c>
      <c r="E61" s="68">
        <v>0</v>
      </c>
      <c r="F61" s="68">
        <f t="shared" si="0"/>
        <v>14262.773698000001</v>
      </c>
    </row>
    <row r="62" spans="1:6" x14ac:dyDescent="0.3">
      <c r="A62" s="67" t="s">
        <v>57</v>
      </c>
      <c r="B62" s="74" t="s">
        <v>11</v>
      </c>
      <c r="C62" s="67" t="s">
        <v>68</v>
      </c>
      <c r="D62" s="68">
        <v>12603.264402999999</v>
      </c>
      <c r="E62" s="68">
        <v>0</v>
      </c>
      <c r="F62" s="68">
        <f t="shared" si="0"/>
        <v>12603.264402999999</v>
      </c>
    </row>
    <row r="63" spans="1:6" x14ac:dyDescent="0.3">
      <c r="A63" s="67" t="s">
        <v>57</v>
      </c>
      <c r="B63" s="74" t="s">
        <v>11</v>
      </c>
      <c r="C63" s="67" t="s">
        <v>69</v>
      </c>
      <c r="D63" s="68">
        <v>12627.824443</v>
      </c>
      <c r="E63" s="68">
        <v>8.7799999999999998E-4</v>
      </c>
      <c r="F63" s="68">
        <f t="shared" si="0"/>
        <v>12627.823564999999</v>
      </c>
    </row>
    <row r="64" spans="1:6" x14ac:dyDescent="0.3">
      <c r="A64" s="67" t="s">
        <v>57</v>
      </c>
      <c r="B64" s="74" t="s">
        <v>11</v>
      </c>
      <c r="C64" s="67" t="s">
        <v>70</v>
      </c>
      <c r="D64" s="68">
        <v>11780.221497</v>
      </c>
      <c r="E64" s="68">
        <v>0</v>
      </c>
      <c r="F64" s="68">
        <f t="shared" si="0"/>
        <v>11780.221497</v>
      </c>
    </row>
    <row r="65" spans="1:6" x14ac:dyDescent="0.3">
      <c r="A65" s="67" t="s">
        <v>57</v>
      </c>
      <c r="B65" s="74" t="s">
        <v>11</v>
      </c>
      <c r="C65" s="67" t="s">
        <v>71</v>
      </c>
      <c r="D65" s="68">
        <v>12259.323623</v>
      </c>
      <c r="E65" s="68">
        <v>0</v>
      </c>
      <c r="F65" s="68">
        <f t="shared" si="0"/>
        <v>12259.323623</v>
      </c>
    </row>
    <row r="66" spans="1:6" x14ac:dyDescent="0.3">
      <c r="A66" s="67" t="s">
        <v>57</v>
      </c>
      <c r="B66" s="74" t="s">
        <v>11</v>
      </c>
      <c r="C66" s="67" t="s">
        <v>72</v>
      </c>
      <c r="D66" s="68">
        <v>12519.832493</v>
      </c>
      <c r="E66" s="68">
        <v>0</v>
      </c>
      <c r="F66" s="68">
        <f t="shared" si="0"/>
        <v>12519.832493</v>
      </c>
    </row>
    <row r="67" spans="1:6" x14ac:dyDescent="0.3">
      <c r="A67" s="67" t="s">
        <v>57</v>
      </c>
      <c r="B67" s="74" t="s">
        <v>11</v>
      </c>
      <c r="C67" s="67" t="s">
        <v>73</v>
      </c>
      <c r="D67" s="68">
        <v>12341.003338</v>
      </c>
      <c r="E67" s="68">
        <v>0</v>
      </c>
      <c r="F67" s="68">
        <f t="shared" si="0"/>
        <v>12341.003338</v>
      </c>
    </row>
    <row r="68" spans="1:6" x14ac:dyDescent="0.3">
      <c r="A68" s="67" t="s">
        <v>57</v>
      </c>
      <c r="B68" s="74" t="s">
        <v>11</v>
      </c>
      <c r="C68" s="67" t="s">
        <v>74</v>
      </c>
      <c r="D68" s="68">
        <v>11904.959713</v>
      </c>
      <c r="E68" s="68">
        <v>0</v>
      </c>
      <c r="F68" s="68">
        <f t="shared" si="0"/>
        <v>11904.959713</v>
      </c>
    </row>
    <row r="69" spans="1:6" x14ac:dyDescent="0.3">
      <c r="A69" s="67" t="s">
        <v>58</v>
      </c>
      <c r="B69" s="74" t="s">
        <v>12</v>
      </c>
      <c r="C69" s="67" t="s">
        <v>68</v>
      </c>
      <c r="D69" s="68">
        <v>8638.5453799999996</v>
      </c>
      <c r="E69" s="68">
        <v>3.5564589999999998</v>
      </c>
      <c r="F69" s="68">
        <f t="shared" si="0"/>
        <v>8634.9889210000001</v>
      </c>
    </row>
    <row r="70" spans="1:6" x14ac:dyDescent="0.3">
      <c r="A70" s="67" t="s">
        <v>58</v>
      </c>
      <c r="B70" s="74" t="s">
        <v>12</v>
      </c>
      <c r="C70" s="67" t="s">
        <v>69</v>
      </c>
      <c r="D70" s="68">
        <v>8908.7678809999998</v>
      </c>
      <c r="E70" s="68">
        <v>3.8560530000000002</v>
      </c>
      <c r="F70" s="68">
        <f t="shared" si="0"/>
        <v>8904.9118280000002</v>
      </c>
    </row>
    <row r="71" spans="1:6" x14ac:dyDescent="0.3">
      <c r="A71" s="67" t="s">
        <v>58</v>
      </c>
      <c r="B71" s="74" t="s">
        <v>12</v>
      </c>
      <c r="C71" s="67" t="s">
        <v>70</v>
      </c>
      <c r="D71" s="68">
        <v>8800.1139920000005</v>
      </c>
      <c r="E71" s="68">
        <v>3.053442</v>
      </c>
      <c r="F71" s="68">
        <f t="shared" ref="F71:F89" si="1">D71-E71</f>
        <v>8797.0605500000001</v>
      </c>
    </row>
    <row r="72" spans="1:6" x14ac:dyDescent="0.3">
      <c r="A72" s="67" t="s">
        <v>58</v>
      </c>
      <c r="B72" s="74" t="s">
        <v>12</v>
      </c>
      <c r="C72" s="67" t="s">
        <v>71</v>
      </c>
      <c r="D72" s="68">
        <v>8934.3987180000004</v>
      </c>
      <c r="E72" s="68">
        <v>3.5528590000000002</v>
      </c>
      <c r="F72" s="68">
        <f t="shared" si="1"/>
        <v>8930.8458590000009</v>
      </c>
    </row>
    <row r="73" spans="1:6" x14ac:dyDescent="0.3">
      <c r="A73" s="67" t="s">
        <v>58</v>
      </c>
      <c r="B73" s="74" t="s">
        <v>12</v>
      </c>
      <c r="C73" s="67" t="s">
        <v>72</v>
      </c>
      <c r="D73" s="68">
        <v>8053.9819850000003</v>
      </c>
      <c r="E73" s="68">
        <v>2.923038</v>
      </c>
      <c r="F73" s="68">
        <f t="shared" si="1"/>
        <v>8051.0589470000004</v>
      </c>
    </row>
    <row r="74" spans="1:6" x14ac:dyDescent="0.3">
      <c r="A74" s="67" t="s">
        <v>58</v>
      </c>
      <c r="B74" s="74" t="s">
        <v>12</v>
      </c>
      <c r="C74" s="67" t="s">
        <v>73</v>
      </c>
      <c r="D74" s="68">
        <v>8636.7847779999993</v>
      </c>
      <c r="E74" s="68">
        <v>3.6902759999999999</v>
      </c>
      <c r="F74" s="68">
        <f t="shared" si="1"/>
        <v>8633.0945019999999</v>
      </c>
    </row>
    <row r="75" spans="1:6" x14ac:dyDescent="0.3">
      <c r="A75" s="67" t="s">
        <v>58</v>
      </c>
      <c r="B75" s="74" t="s">
        <v>12</v>
      </c>
      <c r="C75" s="67" t="s">
        <v>74</v>
      </c>
      <c r="D75" s="68">
        <v>8638.9859099999994</v>
      </c>
      <c r="E75" s="68">
        <v>3.1513840000000002</v>
      </c>
      <c r="F75" s="68">
        <f t="shared" si="1"/>
        <v>8635.8345259999987</v>
      </c>
    </row>
    <row r="76" spans="1:6" x14ac:dyDescent="0.3">
      <c r="A76" s="67" t="s">
        <v>97</v>
      </c>
      <c r="B76" s="74" t="s">
        <v>13</v>
      </c>
      <c r="C76" s="67" t="s">
        <v>68</v>
      </c>
      <c r="D76" s="68">
        <v>7143.1027720000002</v>
      </c>
      <c r="E76" s="68">
        <v>5.2818620000000003</v>
      </c>
      <c r="F76" s="68">
        <f t="shared" si="1"/>
        <v>7137.8209100000004</v>
      </c>
    </row>
    <row r="77" spans="1:6" x14ac:dyDescent="0.3">
      <c r="A77" s="67" t="s">
        <v>97</v>
      </c>
      <c r="B77" s="74" t="s">
        <v>13</v>
      </c>
      <c r="C77" s="67" t="s">
        <v>69</v>
      </c>
      <c r="D77" s="68">
        <v>7414.0472259999997</v>
      </c>
      <c r="E77" s="68">
        <v>3.9970110000000001</v>
      </c>
      <c r="F77" s="68">
        <f t="shared" si="1"/>
        <v>7410.0502149999993</v>
      </c>
    </row>
    <row r="78" spans="1:6" x14ac:dyDescent="0.3">
      <c r="A78" s="67" t="s">
        <v>97</v>
      </c>
      <c r="B78" s="74" t="s">
        <v>13</v>
      </c>
      <c r="C78" s="67" t="s">
        <v>70</v>
      </c>
      <c r="D78" s="68">
        <v>7412.9207239999996</v>
      </c>
      <c r="E78" s="68">
        <v>4.7972049999999999</v>
      </c>
      <c r="F78" s="68">
        <f t="shared" si="1"/>
        <v>7408.1235189999998</v>
      </c>
    </row>
    <row r="79" spans="1:6" x14ac:dyDescent="0.3">
      <c r="A79" s="67" t="s">
        <v>97</v>
      </c>
      <c r="B79" s="74" t="s">
        <v>13</v>
      </c>
      <c r="C79" s="67" t="s">
        <v>71</v>
      </c>
      <c r="D79" s="68">
        <v>7235.066049</v>
      </c>
      <c r="E79" s="68">
        <v>5.0794459999999999</v>
      </c>
      <c r="F79" s="68">
        <f t="shared" si="1"/>
        <v>7229.9866030000003</v>
      </c>
    </row>
    <row r="80" spans="1:6" x14ac:dyDescent="0.3">
      <c r="A80" s="67" t="s">
        <v>97</v>
      </c>
      <c r="B80" s="74" t="s">
        <v>13</v>
      </c>
      <c r="C80" s="67" t="s">
        <v>72</v>
      </c>
      <c r="D80" s="68">
        <v>6677.6546010000002</v>
      </c>
      <c r="E80" s="68">
        <v>4.5289650000000004</v>
      </c>
      <c r="F80" s="68">
        <f t="shared" si="1"/>
        <v>6673.1256359999998</v>
      </c>
    </row>
    <row r="81" spans="1:6" x14ac:dyDescent="0.3">
      <c r="A81" s="67" t="s">
        <v>97</v>
      </c>
      <c r="B81" s="74" t="s">
        <v>13</v>
      </c>
      <c r="C81" s="67" t="s">
        <v>73</v>
      </c>
      <c r="D81" s="68">
        <v>7014.8561579999996</v>
      </c>
      <c r="E81" s="68">
        <v>4.4290750000000001</v>
      </c>
      <c r="F81" s="68">
        <f t="shared" si="1"/>
        <v>7010.4270829999996</v>
      </c>
    </row>
    <row r="82" spans="1:6" x14ac:dyDescent="0.3">
      <c r="A82" s="67" t="s">
        <v>97</v>
      </c>
      <c r="B82" s="74" t="s">
        <v>13</v>
      </c>
      <c r="C82" s="67" t="s">
        <v>74</v>
      </c>
      <c r="D82" s="68">
        <v>7158.0150030000004</v>
      </c>
      <c r="E82" s="68">
        <v>4.0890170000000001</v>
      </c>
      <c r="F82" s="68">
        <f t="shared" si="1"/>
        <v>7153.9259860000002</v>
      </c>
    </row>
    <row r="83" spans="1:6" x14ac:dyDescent="0.3">
      <c r="A83" s="67" t="s">
        <v>59</v>
      </c>
      <c r="B83" s="74" t="s">
        <v>14</v>
      </c>
      <c r="C83" s="67" t="s">
        <v>68</v>
      </c>
      <c r="D83" s="68">
        <v>5860.9530789999999</v>
      </c>
      <c r="E83" s="68">
        <v>3.7705340000000001</v>
      </c>
      <c r="F83" s="68">
        <f t="shared" si="1"/>
        <v>5857.1825449999997</v>
      </c>
    </row>
    <row r="84" spans="1:6" x14ac:dyDescent="0.3">
      <c r="A84" s="67" t="s">
        <v>59</v>
      </c>
      <c r="B84" s="74" t="s">
        <v>14</v>
      </c>
      <c r="C84" s="67" t="s">
        <v>69</v>
      </c>
      <c r="D84" s="68">
        <v>6153.356135</v>
      </c>
      <c r="E84" s="68">
        <v>4.409033</v>
      </c>
      <c r="F84" s="68">
        <f t="shared" si="1"/>
        <v>6148.9471020000001</v>
      </c>
    </row>
    <row r="85" spans="1:6" x14ac:dyDescent="0.3">
      <c r="A85" s="67" t="s">
        <v>59</v>
      </c>
      <c r="B85" s="74" t="s">
        <v>14</v>
      </c>
      <c r="C85" s="67" t="s">
        <v>70</v>
      </c>
      <c r="D85" s="68">
        <v>6042.1119470000003</v>
      </c>
      <c r="E85" s="68">
        <v>3.4409719999999999</v>
      </c>
      <c r="F85" s="68">
        <f t="shared" si="1"/>
        <v>6038.670975</v>
      </c>
    </row>
    <row r="86" spans="1:6" x14ac:dyDescent="0.3">
      <c r="A86" s="67" t="s">
        <v>59</v>
      </c>
      <c r="B86" s="74" t="s">
        <v>14</v>
      </c>
      <c r="C86" s="67" t="s">
        <v>71</v>
      </c>
      <c r="D86" s="68">
        <v>5703.7740720000002</v>
      </c>
      <c r="E86" s="68">
        <v>5.9728469999999998</v>
      </c>
      <c r="F86" s="68">
        <f t="shared" si="1"/>
        <v>5697.8012250000002</v>
      </c>
    </row>
    <row r="87" spans="1:6" x14ac:dyDescent="0.3">
      <c r="A87" s="67" t="s">
        <v>59</v>
      </c>
      <c r="B87" s="74" t="s">
        <v>14</v>
      </c>
      <c r="C87" s="67" t="s">
        <v>72</v>
      </c>
      <c r="D87" s="68">
        <v>5278.6546310000003</v>
      </c>
      <c r="E87" s="68">
        <v>4.2856069999999997</v>
      </c>
      <c r="F87" s="68">
        <f t="shared" si="1"/>
        <v>5274.3690240000005</v>
      </c>
    </row>
    <row r="88" spans="1:6" x14ac:dyDescent="0.3">
      <c r="A88" s="67" t="s">
        <v>59</v>
      </c>
      <c r="B88" s="74" t="s">
        <v>14</v>
      </c>
      <c r="C88" s="67" t="s">
        <v>73</v>
      </c>
      <c r="D88" s="68">
        <v>6069.1049350000003</v>
      </c>
      <c r="E88" s="68">
        <v>3.050303</v>
      </c>
      <c r="F88" s="68">
        <f t="shared" si="1"/>
        <v>6066.0546320000003</v>
      </c>
    </row>
    <row r="89" spans="1:6" x14ac:dyDescent="0.3">
      <c r="A89" s="67" t="s">
        <v>59</v>
      </c>
      <c r="B89" s="74" t="s">
        <v>14</v>
      </c>
      <c r="C89" s="67" t="s">
        <v>74</v>
      </c>
      <c r="D89" s="68">
        <v>5659.1801530000002</v>
      </c>
      <c r="E89" s="68">
        <v>3.1784599999999998</v>
      </c>
      <c r="F89" s="68">
        <f t="shared" si="1"/>
        <v>5656.0016930000002</v>
      </c>
    </row>
    <row r="90" spans="1:6" x14ac:dyDescent="0.3"/>
  </sheetData>
  <autoFilter ref="A5:F5" xr:uid="{6606793B-9633-497F-B8B0-FF3D94A593AC}"/>
  <mergeCells count="1">
    <mergeCell ref="H5:J5"/>
  </mergeCells>
  <phoneticPr fontId="7" type="noConversion"/>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1F471-278A-442D-A40B-AC26C6313695}">
  <dimension ref="A1:J19"/>
  <sheetViews>
    <sheetView workbookViewId="0">
      <selection activeCell="E6" sqref="E6"/>
    </sheetView>
  </sheetViews>
  <sheetFormatPr defaultColWidth="0" defaultRowHeight="14.4" zeroHeight="1" x14ac:dyDescent="0.3"/>
  <cols>
    <col min="1" max="1" width="44" bestFit="1" customWidth="1"/>
    <col min="2" max="2" width="18.5546875" bestFit="1" customWidth="1"/>
    <col min="3" max="3" width="13.109375" customWidth="1"/>
    <col min="4" max="4" width="15.21875" bestFit="1" customWidth="1"/>
    <col min="5" max="5" width="22" customWidth="1"/>
    <col min="6" max="6" width="4.77734375" customWidth="1"/>
    <col min="7" max="7" width="19.88671875" customWidth="1"/>
    <col min="8" max="8" width="4.88671875" customWidth="1"/>
    <col min="9" max="9" width="14" bestFit="1" customWidth="1"/>
    <col min="10" max="10" width="8.88671875" customWidth="1"/>
    <col min="11" max="16384" width="8.88671875" hidden="1"/>
  </cols>
  <sheetData>
    <row r="1" spans="1:9" ht="16.2" x14ac:dyDescent="0.35">
      <c r="A1" s="10" t="s">
        <v>162</v>
      </c>
    </row>
    <row r="2" spans="1:9" ht="16.2" x14ac:dyDescent="0.35">
      <c r="A2" s="10" t="s">
        <v>163</v>
      </c>
    </row>
    <row r="3" spans="1:9" ht="16.2" x14ac:dyDescent="0.35">
      <c r="A3" s="10" t="s">
        <v>164</v>
      </c>
    </row>
    <row r="4" spans="1:9" x14ac:dyDescent="0.3">
      <c r="I4" s="72" t="s">
        <v>141</v>
      </c>
    </row>
    <row r="5" spans="1:9" x14ac:dyDescent="0.3">
      <c r="A5" s="72" t="s">
        <v>122</v>
      </c>
      <c r="B5" s="72" t="s">
        <v>123</v>
      </c>
      <c r="C5" s="72" t="s">
        <v>124</v>
      </c>
      <c r="D5" s="72" t="s">
        <v>125</v>
      </c>
      <c r="E5" s="72" t="s">
        <v>144</v>
      </c>
      <c r="G5" s="92" t="s">
        <v>145</v>
      </c>
      <c r="I5" s="72" t="s">
        <v>136</v>
      </c>
    </row>
    <row r="6" spans="1:9" ht="16.2" x14ac:dyDescent="0.3">
      <c r="A6" s="101">
        <v>45292</v>
      </c>
      <c r="B6" s="100" t="s">
        <v>129</v>
      </c>
      <c r="C6" s="77">
        <v>102031.128</v>
      </c>
      <c r="D6" s="77">
        <v>26695288.344000001</v>
      </c>
      <c r="E6" s="77">
        <v>26593257.216000002</v>
      </c>
      <c r="G6" s="77">
        <f>E6/1000</f>
        <v>26593.257216000002</v>
      </c>
      <c r="I6" s="77">
        <f>'Pro-rata'!N6</f>
        <v>18161.768032571541</v>
      </c>
    </row>
    <row r="7" spans="1:9" ht="16.2" x14ac:dyDescent="0.3">
      <c r="A7" s="101">
        <v>45323</v>
      </c>
      <c r="B7" s="100" t="s">
        <v>129</v>
      </c>
      <c r="C7" s="77">
        <v>78408.198999999993</v>
      </c>
      <c r="D7" s="77">
        <v>53206299.090000004</v>
      </c>
      <c r="E7" s="77">
        <v>53127890.891000003</v>
      </c>
      <c r="G7" s="77">
        <f t="shared" ref="G7:G17" si="0">E7/1000</f>
        <v>53127.890891000003</v>
      </c>
      <c r="I7" s="77">
        <f>'Pro-rata'!N7</f>
        <v>45896.370679531312</v>
      </c>
    </row>
    <row r="8" spans="1:9" ht="16.2" x14ac:dyDescent="0.3">
      <c r="A8" s="101">
        <v>45352</v>
      </c>
      <c r="B8" s="100" t="s">
        <v>129</v>
      </c>
      <c r="C8" s="77">
        <v>124978.264</v>
      </c>
      <c r="D8" s="77">
        <v>41083783.064000003</v>
      </c>
      <c r="E8" s="77">
        <v>40958804.800000004</v>
      </c>
      <c r="G8" s="77">
        <f t="shared" si="0"/>
        <v>40958.804800000005</v>
      </c>
      <c r="I8" s="77">
        <f>'Pro-rata'!N8</f>
        <v>31832.762952160687</v>
      </c>
    </row>
    <row r="9" spans="1:9" ht="16.2" x14ac:dyDescent="0.3">
      <c r="A9" s="101">
        <v>45383</v>
      </c>
      <c r="B9" s="100" t="s">
        <v>129</v>
      </c>
      <c r="C9" s="77">
        <v>43776.576000000001</v>
      </c>
      <c r="D9" s="77">
        <v>63638668.354999997</v>
      </c>
      <c r="E9" s="77">
        <v>63594891.778999999</v>
      </c>
      <c r="G9" s="77">
        <f t="shared" si="0"/>
        <v>63594.891778999998</v>
      </c>
      <c r="I9" s="77">
        <f>'Pro-rata'!N9</f>
        <v>55964.451398384153</v>
      </c>
    </row>
    <row r="10" spans="1:9" ht="16.2" x14ac:dyDescent="0.3">
      <c r="A10" s="101">
        <v>45413</v>
      </c>
      <c r="B10" s="100" t="s">
        <v>129</v>
      </c>
      <c r="C10" s="76">
        <v>3877.41</v>
      </c>
      <c r="D10" s="77">
        <v>98651881.150000006</v>
      </c>
      <c r="E10" s="77">
        <v>98648003.74000001</v>
      </c>
      <c r="G10" s="77">
        <f t="shared" si="0"/>
        <v>98648.003740000015</v>
      </c>
      <c r="I10" s="77">
        <f>'Pro-rata'!N10</f>
        <v>91415.27538247779</v>
      </c>
    </row>
    <row r="11" spans="1:9" ht="16.2" x14ac:dyDescent="0.3">
      <c r="A11" s="101">
        <v>45444</v>
      </c>
      <c r="B11" s="100" t="s">
        <v>129</v>
      </c>
      <c r="C11" s="76">
        <v>0.55600000000000005</v>
      </c>
      <c r="D11" s="77">
        <v>103040916.767</v>
      </c>
      <c r="E11" s="77">
        <v>103040916.21100001</v>
      </c>
      <c r="G11" s="77">
        <f t="shared" si="0"/>
        <v>103040.916211</v>
      </c>
      <c r="I11" s="77">
        <f>'Pro-rata'!N11</f>
        <v>96428.707408978662</v>
      </c>
    </row>
    <row r="12" spans="1:9" ht="16.2" x14ac:dyDescent="0.3">
      <c r="A12" s="101">
        <v>45474</v>
      </c>
      <c r="B12" s="100" t="s">
        <v>129</v>
      </c>
      <c r="C12" s="76">
        <v>0</v>
      </c>
      <c r="D12" s="77">
        <v>113294758.779</v>
      </c>
      <c r="E12" s="77">
        <v>113294758.779</v>
      </c>
      <c r="G12" s="77">
        <f t="shared" si="0"/>
        <v>113294.758779</v>
      </c>
      <c r="I12" s="77">
        <f>'Pro-rata'!N12</f>
        <v>107449.86900663076</v>
      </c>
    </row>
    <row r="13" spans="1:9" ht="16.2" x14ac:dyDescent="0.3">
      <c r="A13" s="101">
        <v>45505</v>
      </c>
      <c r="B13" s="100" t="s">
        <v>129</v>
      </c>
      <c r="C13" s="76">
        <v>0</v>
      </c>
      <c r="D13" s="77">
        <v>107731552.87100001</v>
      </c>
      <c r="E13" s="77">
        <v>107731552.87100001</v>
      </c>
      <c r="G13" s="77">
        <f t="shared" si="0"/>
        <v>107731.55287100001</v>
      </c>
      <c r="I13" s="77">
        <f>'Pro-rata'!N13</f>
        <v>101369.44309603081</v>
      </c>
    </row>
    <row r="14" spans="1:9" ht="16.2" x14ac:dyDescent="0.3">
      <c r="A14" s="101">
        <v>45536</v>
      </c>
      <c r="B14" s="100" t="s">
        <v>129</v>
      </c>
      <c r="C14" s="76">
        <v>0</v>
      </c>
      <c r="D14" s="77">
        <v>94444150.504999995</v>
      </c>
      <c r="E14" s="77">
        <v>94444150.504999995</v>
      </c>
      <c r="G14" s="77">
        <f t="shared" si="0"/>
        <v>94444.150504999998</v>
      </c>
      <c r="I14" s="77">
        <f>'Pro-rata'!N14</f>
        <v>88293.347865301548</v>
      </c>
    </row>
    <row r="15" spans="1:9" ht="16.2" x14ac:dyDescent="0.3">
      <c r="A15" s="101">
        <v>45566</v>
      </c>
      <c r="B15" s="100" t="s">
        <v>129</v>
      </c>
      <c r="C15" s="77">
        <v>4544.326</v>
      </c>
      <c r="D15" s="77">
        <v>70647593.901999995</v>
      </c>
      <c r="E15" s="77">
        <v>70643049.57599999</v>
      </c>
      <c r="G15" s="77">
        <f t="shared" si="0"/>
        <v>70643.04957599999</v>
      </c>
      <c r="I15" s="77">
        <f>'Pro-rata'!N15</f>
        <v>62141.881412654468</v>
      </c>
    </row>
    <row r="16" spans="1:9" ht="16.2" x14ac:dyDescent="0.3">
      <c r="A16" s="101">
        <v>45597</v>
      </c>
      <c r="B16" s="100" t="s">
        <v>129</v>
      </c>
      <c r="C16" s="77">
        <v>15378.641</v>
      </c>
      <c r="D16" s="77">
        <v>60029312.138999999</v>
      </c>
      <c r="E16" s="77">
        <v>60013933.497999996</v>
      </c>
      <c r="G16" s="77">
        <f t="shared" si="0"/>
        <v>60013.933497999999</v>
      </c>
      <c r="I16" s="77">
        <f>'Pro-rata'!N16</f>
        <v>51357.158925421849</v>
      </c>
    </row>
    <row r="17" spans="1:9" ht="16.2" x14ac:dyDescent="0.3">
      <c r="A17" s="101">
        <v>45627</v>
      </c>
      <c r="B17" s="100" t="s">
        <v>129</v>
      </c>
      <c r="C17" s="77">
        <v>17897.534</v>
      </c>
      <c r="D17" s="77">
        <v>51089934.876999997</v>
      </c>
      <c r="E17" s="77">
        <v>51072037.342999995</v>
      </c>
      <c r="G17" s="77">
        <f t="shared" si="0"/>
        <v>51072.037342999996</v>
      </c>
      <c r="I17" s="77">
        <f>'Pro-rata'!N17</f>
        <v>41786.540366367837</v>
      </c>
    </row>
    <row r="18" spans="1:9" ht="16.2" x14ac:dyDescent="0.3">
      <c r="B18" s="63" t="s">
        <v>161</v>
      </c>
      <c r="C18" s="77">
        <f>SUM(C6:C17)</f>
        <v>390892.63399999996</v>
      </c>
      <c r="D18" s="77">
        <f t="shared" ref="D18:E18" si="1">SUM(D6:D17)</f>
        <v>883554139.84300005</v>
      </c>
      <c r="E18" s="77">
        <f t="shared" si="1"/>
        <v>883163247.20900011</v>
      </c>
      <c r="G18" s="77">
        <f t="shared" ref="G18:I18" si="2">SUM(G6:G17)</f>
        <v>883163.24720899994</v>
      </c>
      <c r="I18" s="77">
        <f t="shared" si="2"/>
        <v>792097.57652651134</v>
      </c>
    </row>
    <row r="19" spans="1:9" x14ac:dyDescent="0.3"/>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8698-7F19-4DFC-851C-E5CA29DB6A0D}">
  <dimension ref="A1:R15"/>
  <sheetViews>
    <sheetView workbookViewId="0">
      <selection activeCell="D11" sqref="D11"/>
    </sheetView>
  </sheetViews>
  <sheetFormatPr defaultColWidth="0" defaultRowHeight="16.2" zeroHeight="1" x14ac:dyDescent="0.35"/>
  <cols>
    <col min="1" max="1" width="13.6640625" style="8" customWidth="1"/>
    <col min="2" max="3" width="20.6640625" style="10" customWidth="1"/>
    <col min="4" max="4" width="13.5546875" style="10" bestFit="1" customWidth="1"/>
    <col min="5" max="5" width="1.5546875" style="10" customWidth="1"/>
    <col min="6" max="18" width="0" style="10" hidden="1" customWidth="1"/>
    <col min="19" max="16384" width="8.88671875" style="10" hidden="1"/>
  </cols>
  <sheetData>
    <row r="1" spans="1:4" ht="46.2" customHeight="1" x14ac:dyDescent="0.35">
      <c r="B1" s="61" t="s">
        <v>146</v>
      </c>
      <c r="C1" s="61" t="s">
        <v>147</v>
      </c>
      <c r="D1" s="61" t="s">
        <v>75</v>
      </c>
    </row>
    <row r="2" spans="1:4" x14ac:dyDescent="0.35">
      <c r="A2" s="99">
        <v>45292</v>
      </c>
      <c r="B2" s="60">
        <f>SUMIF(ENERGY_DRI_CCEE!B:B,Energy_month!A2,ENERGY_DRI_CCEE!F:F)</f>
        <v>17812.861627999999</v>
      </c>
      <c r="C2" s="60">
        <f>Estimated_Energy!J2</f>
        <v>79073.063999999998</v>
      </c>
      <c r="D2" s="62">
        <f>B2/C2</f>
        <v>0.22527091688264411</v>
      </c>
    </row>
    <row r="3" spans="1:4" x14ac:dyDescent="0.35">
      <c r="A3" s="99">
        <v>45323</v>
      </c>
      <c r="B3" s="60">
        <f>SUMIF(ENERGY_DRI_CCEE!B:B,Energy_month!A3,ENERGY_DRI_CCEE!F:F)</f>
        <v>44645.156432000003</v>
      </c>
      <c r="C3" s="60">
        <f>Estimated_Energy!J3</f>
        <v>73971.576000000001</v>
      </c>
      <c r="D3" s="62">
        <f t="shared" ref="D3:D14" si="0">B3/C3</f>
        <v>0.60354475118929474</v>
      </c>
    </row>
    <row r="4" spans="1:4" x14ac:dyDescent="0.35">
      <c r="A4" s="99">
        <v>45352</v>
      </c>
      <c r="B4" s="60">
        <f>SUMIF(ENERGY_DRI_CCEE!B:B,Energy_month!A4,ENERGY_DRI_CCEE!F:F)</f>
        <v>30916.123402000001</v>
      </c>
      <c r="C4" s="60">
        <f>Estimated_Energy!J4</f>
        <v>79073.063999999998</v>
      </c>
      <c r="D4" s="62">
        <f t="shared" si="0"/>
        <v>0.3909817305422742</v>
      </c>
    </row>
    <row r="5" spans="1:4" x14ac:dyDescent="0.35">
      <c r="A5" s="99">
        <v>45383</v>
      </c>
      <c r="B5" s="60">
        <f>SUMIF(ENERGY_DRI_CCEE!B:B,Energy_month!A5,ENERGY_DRI_CCEE!F:F)</f>
        <v>54403.307761999997</v>
      </c>
      <c r="C5" s="60">
        <f>Estimated_Energy!J5</f>
        <v>76522.320000000007</v>
      </c>
      <c r="D5" s="62">
        <f t="shared" si="0"/>
        <v>0.71094692061087528</v>
      </c>
    </row>
    <row r="6" spans="1:4" x14ac:dyDescent="0.35">
      <c r="A6" s="99">
        <v>45413</v>
      </c>
      <c r="B6" s="60">
        <f>SUMIF(ENERGY_DRI_CCEE!B:B,Energy_month!A6,ENERGY_DRI_CCEE!F:F)</f>
        <v>89008.037781000006</v>
      </c>
      <c r="C6" s="60">
        <f>Estimated_Energy!J6</f>
        <v>79073.063999999998</v>
      </c>
      <c r="D6" s="62">
        <f t="shared" si="0"/>
        <v>1.1256429595418234</v>
      </c>
    </row>
    <row r="7" spans="1:4" x14ac:dyDescent="0.35">
      <c r="A7" s="99">
        <v>45444</v>
      </c>
      <c r="B7" s="60">
        <f>SUMIF(ENERGY_DRI_CCEE!B:B,Energy_month!A7,ENERGY_DRI_CCEE!F:F)</f>
        <v>94138.430855999992</v>
      </c>
      <c r="C7" s="60">
        <f>Estimated_Energy!J7</f>
        <v>76522.320000000007</v>
      </c>
      <c r="D7" s="62">
        <f t="shared" si="0"/>
        <v>1.2302087921014415</v>
      </c>
    </row>
    <row r="8" spans="1:4" x14ac:dyDescent="0.35">
      <c r="A8" s="99">
        <v>45474</v>
      </c>
      <c r="B8" s="60">
        <f>SUMIF(ENERGY_DRI_CCEE!B:B,Energy_month!A8,ENERGY_DRI_CCEE!F:F)</f>
        <v>104872.00294599999</v>
      </c>
      <c r="C8" s="60">
        <f>Estimated_Energy!J8</f>
        <v>79073.063999999998</v>
      </c>
      <c r="D8" s="62">
        <f t="shared" si="0"/>
        <v>1.326267095783717</v>
      </c>
    </row>
    <row r="9" spans="1:4" x14ac:dyDescent="0.35">
      <c r="A9" s="99">
        <v>45505</v>
      </c>
      <c r="B9" s="60">
        <f>SUMIF(ENERGY_DRI_CCEE!B:B,Energy_month!A9,ENERGY_DRI_CCEE!F:F)</f>
        <v>98891.464549000011</v>
      </c>
      <c r="C9" s="60">
        <f>Estimated_Energy!J9</f>
        <v>79073.063999999998</v>
      </c>
      <c r="D9" s="62">
        <f t="shared" si="0"/>
        <v>1.2506340281565416</v>
      </c>
    </row>
    <row r="10" spans="1:4" x14ac:dyDescent="0.35">
      <c r="A10" s="99">
        <v>45536</v>
      </c>
      <c r="B10" s="60">
        <f>SUMIF(ENERGY_DRI_CCEE!B:B,Energy_month!A10,ENERGY_DRI_CCEE!F:F)</f>
        <v>86036.42863200001</v>
      </c>
      <c r="C10" s="60">
        <f>Estimated_Energy!J10</f>
        <v>76522.320000000007</v>
      </c>
      <c r="D10" s="62">
        <f t="shared" si="0"/>
        <v>1.1243311576543942</v>
      </c>
    </row>
    <row r="11" spans="1:4" x14ac:dyDescent="0.35">
      <c r="A11" s="99">
        <v>45566</v>
      </c>
      <c r="B11" s="60">
        <f>SUMIF(ENERGY_DRI_CCEE!B:B,Energy_month!A11,ENERGY_DRI_CCEE!F:F)</f>
        <v>60587.795133</v>
      </c>
      <c r="C11" s="60">
        <f>Estimated_Energy!J11</f>
        <v>79073.063999999998</v>
      </c>
      <c r="D11" s="62">
        <f t="shared" si="0"/>
        <v>0.76622546374325395</v>
      </c>
    </row>
    <row r="12" spans="1:4" x14ac:dyDescent="0.35">
      <c r="A12" s="99">
        <v>45597</v>
      </c>
      <c r="B12" s="60">
        <f>SUMIF(ENERGY_DRI_CCEE!B:B,Energy_month!A12,ENERGY_DRI_CCEE!F:F)</f>
        <v>50023.459952000005</v>
      </c>
      <c r="C12" s="60">
        <f>Estimated_Energy!J12</f>
        <v>76522.320000000007</v>
      </c>
      <c r="D12" s="62">
        <f t="shared" si="0"/>
        <v>0.65371070756871985</v>
      </c>
    </row>
    <row r="13" spans="1:4" x14ac:dyDescent="0.35">
      <c r="A13" s="99">
        <v>45627</v>
      </c>
      <c r="B13" s="60">
        <f>SUMIF(ENERGY_DRI_CCEE!B:B,Energy_month!A13,ENERGY_DRI_CCEE!F:F)</f>
        <v>40739.027195999995</v>
      </c>
      <c r="C13" s="60">
        <f>Estimated_Energy!J13</f>
        <v>79073.063999999998</v>
      </c>
      <c r="D13" s="62">
        <f t="shared" si="0"/>
        <v>0.51520739345575373</v>
      </c>
    </row>
    <row r="14" spans="1:4" x14ac:dyDescent="0.35">
      <c r="A14" s="11" t="s">
        <v>18</v>
      </c>
      <c r="B14" s="60">
        <f>SUM(B2:B13)</f>
        <v>772074.09626899997</v>
      </c>
      <c r="C14" s="60">
        <f>SUM(C2:C13)</f>
        <v>933572.30400000024</v>
      </c>
      <c r="D14" s="62">
        <f t="shared" si="0"/>
        <v>0.82701049823453177</v>
      </c>
    </row>
    <row r="15" spans="1:4" x14ac:dyDescent="0.35"/>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47145-1989-4781-A5EC-7BE2D178442B}">
  <dimension ref="A1:J110"/>
  <sheetViews>
    <sheetView workbookViewId="0">
      <selection activeCell="I14" sqref="I14"/>
    </sheetView>
  </sheetViews>
  <sheetFormatPr defaultColWidth="8.88671875" defaultRowHeight="16.2" zeroHeight="1" x14ac:dyDescent="0.35"/>
  <cols>
    <col min="1" max="1" width="13.21875" style="8" bestFit="1" customWidth="1"/>
    <col min="2" max="2" width="8.88671875" style="8"/>
    <col min="3" max="10" width="20.6640625" style="10" customWidth="1"/>
    <col min="11" max="16384" width="8.88671875" style="10"/>
  </cols>
  <sheetData>
    <row r="1" spans="1:10" ht="32.4" x14ac:dyDescent="0.35">
      <c r="A1" s="56" t="s">
        <v>66</v>
      </c>
      <c r="B1" s="9" t="s">
        <v>15</v>
      </c>
      <c r="C1" s="9" t="e">
        <f>'PDD_Ex-ante'!#REF!</f>
        <v>#REF!</v>
      </c>
      <c r="D1" s="9" t="e">
        <f>'PDD_Ex-ante'!#REF!</f>
        <v>#REF!</v>
      </c>
      <c r="E1" s="9" t="e">
        <f>'PDD_Ex-ante'!#REF!</f>
        <v>#REF!</v>
      </c>
      <c r="F1" s="9" t="e">
        <f>'PDD_Ex-ante'!#REF!</f>
        <v>#REF!</v>
      </c>
      <c r="G1" s="9" t="e">
        <f>'PDD_Ex-ante'!#REF!</f>
        <v>#REF!</v>
      </c>
      <c r="H1" s="9" t="e">
        <f>'PDD_Ex-ante'!#REF!</f>
        <v>#REF!</v>
      </c>
      <c r="I1" s="9" t="e">
        <f>'PDD_Ex-ante'!#REF!</f>
        <v>#REF!</v>
      </c>
      <c r="J1" s="9" t="s">
        <v>16</v>
      </c>
    </row>
    <row r="2" spans="1:10" x14ac:dyDescent="0.35">
      <c r="A2" s="99">
        <v>45292</v>
      </c>
      <c r="B2" s="14">
        <f t="shared" ref="B2:B13" si="0">_xlfn.DAYS(A3,A2)*24</f>
        <v>744</v>
      </c>
      <c r="C2" s="12">
        <f>Geral!$C$4*Geral!$C$7*B2</f>
        <v>11308.6512</v>
      </c>
      <c r="D2" s="12">
        <f>Geral!$D$4*Geral!$D$7*B2</f>
        <v>11308.6512</v>
      </c>
      <c r="E2" s="12">
        <f>Geral!$E$4*Geral!$E$7*B2</f>
        <v>11308.6512</v>
      </c>
      <c r="F2" s="12">
        <f>Geral!$F$4*Geral!$F$7*B2</f>
        <v>11155.536</v>
      </c>
      <c r="G2" s="12">
        <f>Geral!$G$4*Geral!$G$7*B2</f>
        <v>11155.536</v>
      </c>
      <c r="H2" s="12">
        <f>Geral!$H$4*Geral!$H$7*B2</f>
        <v>11461.7664</v>
      </c>
      <c r="I2" s="12">
        <f>Geral!$I$4*Geral!$I$7*B2</f>
        <v>11374.272000000001</v>
      </c>
      <c r="J2" s="55">
        <f>SUM(C2:I2)</f>
        <v>79073.063999999998</v>
      </c>
    </row>
    <row r="3" spans="1:10" x14ac:dyDescent="0.35">
      <c r="A3" s="99">
        <v>45323</v>
      </c>
      <c r="B3" s="14">
        <f t="shared" si="0"/>
        <v>696</v>
      </c>
      <c r="C3" s="12">
        <f>Geral!$C$4*Geral!$C$7*B3</f>
        <v>10579.060799999999</v>
      </c>
      <c r="D3" s="12">
        <f>Geral!$D$4*Geral!$D$7*B3</f>
        <v>10579.060799999999</v>
      </c>
      <c r="E3" s="12">
        <f>Geral!$E$4*Geral!$E$7*B3</f>
        <v>10579.060799999999</v>
      </c>
      <c r="F3" s="12">
        <f>Geral!$F$4*Geral!$F$7*B3</f>
        <v>10435.824000000001</v>
      </c>
      <c r="G3" s="12">
        <f>Geral!$G$4*Geral!$G$7*B3</f>
        <v>10435.824000000001</v>
      </c>
      <c r="H3" s="12">
        <f>Geral!$H$4*Geral!$H$7*B3</f>
        <v>10722.2976</v>
      </c>
      <c r="I3" s="12">
        <f>Geral!$I$4*Geral!$I$7*B3</f>
        <v>10640.448</v>
      </c>
      <c r="J3" s="55">
        <f t="shared" ref="J3:J13" si="1">SUM(C3:I3)</f>
        <v>73971.576000000001</v>
      </c>
    </row>
    <row r="4" spans="1:10" x14ac:dyDescent="0.35">
      <c r="A4" s="99">
        <v>45352</v>
      </c>
      <c r="B4" s="14">
        <f t="shared" si="0"/>
        <v>744</v>
      </c>
      <c r="C4" s="12">
        <f>Geral!$C$4*Geral!$C$7*B4</f>
        <v>11308.6512</v>
      </c>
      <c r="D4" s="12">
        <f>Geral!$D$4*Geral!$D$7*B4</f>
        <v>11308.6512</v>
      </c>
      <c r="E4" s="12">
        <f>Geral!$E$4*Geral!$E$7*B4</f>
        <v>11308.6512</v>
      </c>
      <c r="F4" s="12">
        <f>Geral!$F$4*Geral!$F$7*B4</f>
        <v>11155.536</v>
      </c>
      <c r="G4" s="12">
        <f>Geral!$G$4*Geral!$G$7*B4</f>
        <v>11155.536</v>
      </c>
      <c r="H4" s="12">
        <f>Geral!$H$4*Geral!$H$7*B4</f>
        <v>11461.7664</v>
      </c>
      <c r="I4" s="12">
        <f>Geral!$I$4*Geral!$I$7*B4</f>
        <v>11374.272000000001</v>
      </c>
      <c r="J4" s="55">
        <f t="shared" si="1"/>
        <v>79073.063999999998</v>
      </c>
    </row>
    <row r="5" spans="1:10" x14ac:dyDescent="0.35">
      <c r="A5" s="99">
        <v>45383</v>
      </c>
      <c r="B5" s="14">
        <f t="shared" si="0"/>
        <v>720</v>
      </c>
      <c r="C5" s="12">
        <f>Geral!$C$4*Geral!$C$7*B5</f>
        <v>10943.856</v>
      </c>
      <c r="D5" s="12">
        <f>Geral!$D$4*Geral!$D$7*B5</f>
        <v>10943.856</v>
      </c>
      <c r="E5" s="12">
        <f>Geral!$E$4*Geral!$E$7*B5</f>
        <v>10943.856</v>
      </c>
      <c r="F5" s="12">
        <f>Geral!$F$4*Geral!$F$7*B5</f>
        <v>10795.68</v>
      </c>
      <c r="G5" s="12">
        <f>Geral!$G$4*Geral!$G$7*B5</f>
        <v>10795.68</v>
      </c>
      <c r="H5" s="12">
        <f>Geral!$H$4*Geral!$H$7*B5</f>
        <v>11092.031999999999</v>
      </c>
      <c r="I5" s="12">
        <f>Geral!$I$4*Geral!$I$7*B5</f>
        <v>11007.36</v>
      </c>
      <c r="J5" s="55">
        <f t="shared" si="1"/>
        <v>76522.320000000007</v>
      </c>
    </row>
    <row r="6" spans="1:10" x14ac:dyDescent="0.35">
      <c r="A6" s="99">
        <v>45413</v>
      </c>
      <c r="B6" s="14">
        <f t="shared" si="0"/>
        <v>744</v>
      </c>
      <c r="C6" s="12">
        <f>Geral!$C$4*Geral!$C$7*B6</f>
        <v>11308.6512</v>
      </c>
      <c r="D6" s="12">
        <f>Geral!$D$4*Geral!$D$7*B6</f>
        <v>11308.6512</v>
      </c>
      <c r="E6" s="12">
        <f>Geral!$E$4*Geral!$E$7*B6</f>
        <v>11308.6512</v>
      </c>
      <c r="F6" s="12">
        <f>Geral!$F$4*Geral!$F$7*B6</f>
        <v>11155.536</v>
      </c>
      <c r="G6" s="12">
        <f>Geral!$G$4*Geral!$G$7*B6</f>
        <v>11155.536</v>
      </c>
      <c r="H6" s="12">
        <f>Geral!$H$4*Geral!$H$7*B6</f>
        <v>11461.7664</v>
      </c>
      <c r="I6" s="12">
        <f>Geral!$I$4*Geral!$I$7*B6</f>
        <v>11374.272000000001</v>
      </c>
      <c r="J6" s="55">
        <f t="shared" si="1"/>
        <v>79073.063999999998</v>
      </c>
    </row>
    <row r="7" spans="1:10" x14ac:dyDescent="0.35">
      <c r="A7" s="99">
        <v>45444</v>
      </c>
      <c r="B7" s="14">
        <f t="shared" si="0"/>
        <v>720</v>
      </c>
      <c r="C7" s="12">
        <f>Geral!$C$4*Geral!$C$7*B7</f>
        <v>10943.856</v>
      </c>
      <c r="D7" s="12">
        <f>Geral!$D$4*Geral!$D$7*B7</f>
        <v>10943.856</v>
      </c>
      <c r="E7" s="12">
        <f>Geral!$E$4*Geral!$E$7*B7</f>
        <v>10943.856</v>
      </c>
      <c r="F7" s="12">
        <f>Geral!$F$4*Geral!$F$7*B7</f>
        <v>10795.68</v>
      </c>
      <c r="G7" s="12">
        <f>Geral!$G$4*Geral!$G$7*B7</f>
        <v>10795.68</v>
      </c>
      <c r="H7" s="12">
        <f>Geral!$H$4*Geral!$H$7*B7</f>
        <v>11092.031999999999</v>
      </c>
      <c r="I7" s="12">
        <f>Geral!$I$4*Geral!$I$7*B7</f>
        <v>11007.36</v>
      </c>
      <c r="J7" s="55">
        <f t="shared" si="1"/>
        <v>76522.320000000007</v>
      </c>
    </row>
    <row r="8" spans="1:10" x14ac:dyDescent="0.35">
      <c r="A8" s="99">
        <v>45474</v>
      </c>
      <c r="B8" s="14">
        <f t="shared" si="0"/>
        <v>744</v>
      </c>
      <c r="C8" s="12">
        <f>Geral!$C$4*Geral!$C$7*B8</f>
        <v>11308.6512</v>
      </c>
      <c r="D8" s="12">
        <f>Geral!$D$4*Geral!$D$7*B8</f>
        <v>11308.6512</v>
      </c>
      <c r="E8" s="12">
        <f>Geral!$E$4*Geral!$E$7*B8</f>
        <v>11308.6512</v>
      </c>
      <c r="F8" s="12">
        <f>Geral!$F$4*Geral!$F$7*B8</f>
        <v>11155.536</v>
      </c>
      <c r="G8" s="12">
        <f>Geral!$G$4*Geral!$G$7*B8</f>
        <v>11155.536</v>
      </c>
      <c r="H8" s="12">
        <f>Geral!$H$4*Geral!$H$7*B8</f>
        <v>11461.7664</v>
      </c>
      <c r="I8" s="12">
        <f>Geral!$I$4*Geral!$I$7*B8</f>
        <v>11374.272000000001</v>
      </c>
      <c r="J8" s="55">
        <f t="shared" si="1"/>
        <v>79073.063999999998</v>
      </c>
    </row>
    <row r="9" spans="1:10" x14ac:dyDescent="0.35">
      <c r="A9" s="99">
        <v>45505</v>
      </c>
      <c r="B9" s="14">
        <f t="shared" si="0"/>
        <v>744</v>
      </c>
      <c r="C9" s="12">
        <f>Geral!$C$4*Geral!$C$7*B9</f>
        <v>11308.6512</v>
      </c>
      <c r="D9" s="12">
        <f>Geral!$D$4*Geral!$D$7*B9</f>
        <v>11308.6512</v>
      </c>
      <c r="E9" s="12">
        <f>Geral!$E$4*Geral!$E$7*B9</f>
        <v>11308.6512</v>
      </c>
      <c r="F9" s="12">
        <f>Geral!$F$4*Geral!$F$7*B9</f>
        <v>11155.536</v>
      </c>
      <c r="G9" s="12">
        <f>Geral!$G$4*Geral!$G$7*B9</f>
        <v>11155.536</v>
      </c>
      <c r="H9" s="12">
        <f>Geral!$H$4*Geral!$H$7*B9</f>
        <v>11461.7664</v>
      </c>
      <c r="I9" s="12">
        <f>Geral!$I$4*Geral!$I$7*B9</f>
        <v>11374.272000000001</v>
      </c>
      <c r="J9" s="55">
        <f t="shared" si="1"/>
        <v>79073.063999999998</v>
      </c>
    </row>
    <row r="10" spans="1:10" x14ac:dyDescent="0.35">
      <c r="A10" s="99">
        <v>45536</v>
      </c>
      <c r="B10" s="14">
        <f t="shared" si="0"/>
        <v>720</v>
      </c>
      <c r="C10" s="12">
        <f>Geral!$C$4*Geral!$C$7*B10</f>
        <v>10943.856</v>
      </c>
      <c r="D10" s="12">
        <f>Geral!$D$4*Geral!$D$7*B10</f>
        <v>10943.856</v>
      </c>
      <c r="E10" s="12">
        <f>Geral!$E$4*Geral!$E$7*B10</f>
        <v>10943.856</v>
      </c>
      <c r="F10" s="12">
        <f>Geral!$F$4*Geral!$F$7*B10</f>
        <v>10795.68</v>
      </c>
      <c r="G10" s="12">
        <f>Geral!$G$4*Geral!$G$7*B10</f>
        <v>10795.68</v>
      </c>
      <c r="H10" s="12">
        <f>Geral!$H$4*Geral!$H$7*B10</f>
        <v>11092.031999999999</v>
      </c>
      <c r="I10" s="12">
        <f>Geral!$I$4*Geral!$I$7*B10</f>
        <v>11007.36</v>
      </c>
      <c r="J10" s="55">
        <f t="shared" si="1"/>
        <v>76522.320000000007</v>
      </c>
    </row>
    <row r="11" spans="1:10" x14ac:dyDescent="0.35">
      <c r="A11" s="99">
        <v>45566</v>
      </c>
      <c r="B11" s="14">
        <f t="shared" si="0"/>
        <v>744</v>
      </c>
      <c r="C11" s="12">
        <f>Geral!$C$4*Geral!$C$7*B11</f>
        <v>11308.6512</v>
      </c>
      <c r="D11" s="12">
        <f>Geral!$D$4*Geral!$D$7*B11</f>
        <v>11308.6512</v>
      </c>
      <c r="E11" s="12">
        <f>Geral!$E$4*Geral!$E$7*B11</f>
        <v>11308.6512</v>
      </c>
      <c r="F11" s="12">
        <f>Geral!$F$4*Geral!$F$7*B11</f>
        <v>11155.536</v>
      </c>
      <c r="G11" s="12">
        <f>Geral!$G$4*Geral!$G$7*B11</f>
        <v>11155.536</v>
      </c>
      <c r="H11" s="12">
        <f>Geral!$H$4*Geral!$H$7*B11</f>
        <v>11461.7664</v>
      </c>
      <c r="I11" s="12">
        <f>Geral!$I$4*Geral!$I$7*B11</f>
        <v>11374.272000000001</v>
      </c>
      <c r="J11" s="55">
        <f t="shared" si="1"/>
        <v>79073.063999999998</v>
      </c>
    </row>
    <row r="12" spans="1:10" x14ac:dyDescent="0.35">
      <c r="A12" s="99">
        <v>45597</v>
      </c>
      <c r="B12" s="14">
        <f t="shared" si="0"/>
        <v>720</v>
      </c>
      <c r="C12" s="12">
        <f>Geral!$C$4*Geral!$C$7*B12</f>
        <v>10943.856</v>
      </c>
      <c r="D12" s="12">
        <f>Geral!$D$4*Geral!$D$7*B12</f>
        <v>10943.856</v>
      </c>
      <c r="E12" s="12">
        <f>Geral!$E$4*Geral!$E$7*B12</f>
        <v>10943.856</v>
      </c>
      <c r="F12" s="12">
        <f>Geral!$F$4*Geral!$F$7*B12</f>
        <v>10795.68</v>
      </c>
      <c r="G12" s="12">
        <f>Geral!$G$4*Geral!$G$7*B12</f>
        <v>10795.68</v>
      </c>
      <c r="H12" s="12">
        <f>Geral!$H$4*Geral!$H$7*B12</f>
        <v>11092.031999999999</v>
      </c>
      <c r="I12" s="12">
        <f>Geral!$I$4*Geral!$I$7*B12</f>
        <v>11007.36</v>
      </c>
      <c r="J12" s="55">
        <f t="shared" si="1"/>
        <v>76522.320000000007</v>
      </c>
    </row>
    <row r="13" spans="1:10" x14ac:dyDescent="0.35">
      <c r="A13" s="99">
        <v>45627</v>
      </c>
      <c r="B13" s="14">
        <f t="shared" si="0"/>
        <v>744</v>
      </c>
      <c r="C13" s="12">
        <f>Geral!$C$4*Geral!$C$7*B13</f>
        <v>11308.6512</v>
      </c>
      <c r="D13" s="12">
        <f>Geral!$D$4*Geral!$D$7*B13</f>
        <v>11308.6512</v>
      </c>
      <c r="E13" s="12">
        <f>Geral!$E$4*Geral!$E$7*B13</f>
        <v>11308.6512</v>
      </c>
      <c r="F13" s="12">
        <f>Geral!$F$4*Geral!$F$7*B13</f>
        <v>11155.536</v>
      </c>
      <c r="G13" s="12">
        <f>Geral!$G$4*Geral!$G$7*B13</f>
        <v>11155.536</v>
      </c>
      <c r="H13" s="12">
        <f>Geral!$H$4*Geral!$H$7*B13</f>
        <v>11461.7664</v>
      </c>
      <c r="I13" s="12">
        <f>Geral!$I$4*Geral!$I$7*B13</f>
        <v>11374.272000000001</v>
      </c>
      <c r="J13" s="55">
        <f t="shared" si="1"/>
        <v>79073.063999999998</v>
      </c>
    </row>
    <row r="14" spans="1:10" x14ac:dyDescent="0.35">
      <c r="A14" s="102">
        <v>45658</v>
      </c>
      <c r="B14" s="58" t="s">
        <v>67</v>
      </c>
      <c r="C14" s="55">
        <f>SUM(C2:C13)</f>
        <v>133515.04319999999</v>
      </c>
      <c r="D14" s="55">
        <f t="shared" ref="D14:I14" si="2">SUM(D2:D13)</f>
        <v>133515.04319999999</v>
      </c>
      <c r="E14" s="55">
        <f t="shared" si="2"/>
        <v>133515.04319999999</v>
      </c>
      <c r="F14" s="55">
        <f t="shared" si="2"/>
        <v>131707.29599999997</v>
      </c>
      <c r="G14" s="55">
        <f t="shared" si="2"/>
        <v>131707.29599999997</v>
      </c>
      <c r="H14" s="55">
        <f t="shared" si="2"/>
        <v>135322.7904</v>
      </c>
      <c r="I14" s="55">
        <f t="shared" si="2"/>
        <v>134289.79199999999</v>
      </c>
    </row>
    <row r="15" spans="1:10" x14ac:dyDescent="0.35"/>
    <row r="16" spans="1:10" x14ac:dyDescent="0.35">
      <c r="C16" s="57"/>
      <c r="D16" s="57"/>
      <c r="E16" s="57"/>
      <c r="F16" s="57"/>
      <c r="G16" s="57"/>
      <c r="H16" s="57"/>
      <c r="I16" s="57"/>
    </row>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6A471-E910-49D9-A385-184A801002C4}">
  <dimension ref="A1"/>
  <sheetViews>
    <sheetView workbookViewId="0">
      <selection activeCell="D27" sqref="D27"/>
    </sheetView>
  </sheetViews>
  <sheetFormatPr defaultRowHeight="14.4" x14ac:dyDescent="0.3"/>
  <cols>
    <col min="1" max="16384" width="8.88671875" style="94"/>
  </cols>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13</vt:i4>
      </vt:variant>
    </vt:vector>
  </HeadingPairs>
  <TitlesOfParts>
    <vt:vector size="13" baseType="lpstr">
      <vt:lpstr>Geral</vt:lpstr>
      <vt:lpstr>ER_year</vt:lpstr>
      <vt:lpstr>Emission Factor 2024</vt:lpstr>
      <vt:lpstr>PDD_Ex-ante</vt:lpstr>
      <vt:lpstr>ENERGY_DRI_CCEE</vt:lpstr>
      <vt:lpstr>ENERGY_METER_BAY_SCDE_CCEE</vt:lpstr>
      <vt:lpstr>Energy_month</vt:lpstr>
      <vt:lpstr>Estimated_Energy</vt:lpstr>
      <vt:lpstr>Suport &gt;&gt;&gt;</vt:lpstr>
      <vt:lpstr>SCDE (EOL + UFV)</vt:lpstr>
      <vt:lpstr>DRI (EOL + UFV)</vt:lpstr>
      <vt:lpstr>Pro-rata</vt:lpstr>
      <vt:lpstr>Names_WPP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Denner Ribeiro</dc:creator>
  <cp:keywords/>
  <dc:description/>
  <cp:lastModifiedBy>GSS - TBS</cp:lastModifiedBy>
  <cp:revision/>
  <dcterms:created xsi:type="dcterms:W3CDTF">2025-02-20T19:43:45Z</dcterms:created>
  <dcterms:modified xsi:type="dcterms:W3CDTF">2025-11-17T18:39:50Z</dcterms:modified>
  <cp:category/>
  <cp:contentStatus/>
</cp:coreProperties>
</file>